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date1904="1" codeName="ThisWorkbook"/>
  <mc:AlternateContent xmlns:mc="http://schemas.openxmlformats.org/markup-compatibility/2006">
    <mc:Choice Requires="x15">
      <x15ac:absPath xmlns:x15ac="http://schemas.microsoft.com/office/spreadsheetml/2010/11/ac" url="/Users/mikat/Documents/Filesi/Esgaroth/03_普及/21/06_刊行物/05_HP_収穫予測ソフト修正/"/>
    </mc:Choice>
  </mc:AlternateContent>
  <xr:revisionPtr revIDLastSave="0" documentId="13_ncr:1_{1E78E3E1-F7FC-044F-995E-8790C970130C}" xr6:coauthVersionLast="47" xr6:coauthVersionMax="47" xr10:uidLastSave="{00000000-0000-0000-0000-000000000000}"/>
  <workbookProtection workbookAlgorithmName="SHA-512" workbookHashValue="9PeUhKx2QP/jdfOTP1Yx5T8lL56T7ZkGkiLnvUWfzBLWadeixBf0WH6CMWxlDAURIhVTOBz/lpcfutGPmR5C9g==" workbookSaltValue="ikKapwB7W5A3buXutPfT1Q==" workbookSpinCount="100000" lockStructure="1"/>
  <bookViews>
    <workbookView xWindow="0" yWindow="500" windowWidth="38400" windowHeight="21100" tabRatio="715" activeTab="1" xr2:uid="{00000000-000D-0000-FFFF-FFFF00000000}"/>
  </bookViews>
  <sheets>
    <sheet name="注意事項" sheetId="1" r:id="rId1"/>
    <sheet name="1.収穫を予測する" sheetId="2" r:id="rId2"/>
    <sheet name="出力前" sheetId="3" state="hidden" r:id="rId3"/>
    <sheet name="2.径級分布" sheetId="4" r:id="rId4"/>
    <sheet name="3.施業体系図" sheetId="5" r:id="rId5"/>
    <sheet name="inv1.組み合わせ番号表" sheetId="6" state="hidden" r:id="rId6"/>
    <sheet name="inv2.計算シート" sheetId="7" state="hidden" r:id="rId7"/>
    <sheet name="inv2.計算シート (2)" sheetId="8" state="hidden" r:id="rId8"/>
    <sheet name="入力方法別計算" sheetId="9" state="hidden" r:id="rId9"/>
    <sheet name="inv3.直径階分布" sheetId="10" state="hidden" r:id="rId10"/>
    <sheet name="地位指数計算" sheetId="11" state="hidden" r:id="rId11"/>
    <sheet name="inv4.材積分布" sheetId="12" state="hidden" r:id="rId12"/>
    <sheet name="2.径級分布プレ" sheetId="13" state="hidden" r:id="rId13"/>
    <sheet name="リストなど" sheetId="14" state="hidden" r:id="rId14"/>
  </sheets>
  <definedNames>
    <definedName name="_xlnm._FilterDatabase" localSheetId="1" hidden="1">'1.収穫を予測する'!$J$3:$L$8</definedName>
    <definedName name="_xlnm.Print_Area" localSheetId="5">'inv1.組み合わせ番号表'!#REF!</definedName>
    <definedName name="_xlnm.Print_Titles" localSheetId="3">'2.径級分布'!$1:$2</definedName>
    <definedName name="_xlnm.Print_Titles" localSheetId="12">'2.径級分布プレ'!$1:$2</definedName>
    <definedName name="データの有無">リストなど!$A$2:$A$3</definedName>
    <definedName name="植栽本数リスト参照元">'inv1.組み合わせ番号表'!$A$19:$A$30</definedName>
    <definedName name="地位指数リスト参照元">'inv1.組み合わせ番号表'!$A$2:$A$15</definedName>
    <definedName name="入力方法">リストなど!$B$2:$B$3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11" l="1"/>
  <c r="D4" i="11"/>
  <c r="D5" i="11"/>
  <c r="D6" i="11"/>
  <c r="D7" i="11"/>
  <c r="D8" i="11"/>
  <c r="D9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3" i="11"/>
  <c r="D34" i="11"/>
  <c r="D35" i="1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65" i="11"/>
  <c r="D66" i="11"/>
  <c r="D67" i="11"/>
  <c r="D68" i="11"/>
  <c r="D69" i="11"/>
  <c r="D70" i="11"/>
  <c r="D71" i="11"/>
  <c r="D3" i="11"/>
  <c r="U178" i="11"/>
  <c r="D178" i="11" s="1"/>
  <c r="V178" i="11"/>
  <c r="U179" i="11"/>
  <c r="D179" i="11" s="1"/>
  <c r="V179" i="11"/>
  <c r="U180" i="11"/>
  <c r="D180" i="11" s="1"/>
  <c r="V180" i="11"/>
  <c r="U181" i="11"/>
  <c r="D181" i="11" s="1"/>
  <c r="V181" i="11"/>
  <c r="U182" i="11"/>
  <c r="D182" i="11" s="1"/>
  <c r="V182" i="11"/>
  <c r="U183" i="11"/>
  <c r="D183" i="11" s="1"/>
  <c r="V183" i="11"/>
  <c r="U184" i="11"/>
  <c r="D184" i="11" s="1"/>
  <c r="V184" i="11"/>
  <c r="U185" i="11"/>
  <c r="D185" i="11" s="1"/>
  <c r="V185" i="11"/>
  <c r="U186" i="11"/>
  <c r="D186" i="11" s="1"/>
  <c r="V186" i="11"/>
  <c r="U187" i="11"/>
  <c r="D187" i="11" s="1"/>
  <c r="V187" i="11"/>
  <c r="U188" i="11"/>
  <c r="D188" i="11" s="1"/>
  <c r="V188" i="11"/>
  <c r="U189" i="11"/>
  <c r="D189" i="11" s="1"/>
  <c r="V189" i="11"/>
  <c r="U190" i="11"/>
  <c r="D190" i="11" s="1"/>
  <c r="V190" i="11"/>
  <c r="U191" i="11"/>
  <c r="D191" i="11" s="1"/>
  <c r="V191" i="11"/>
  <c r="U192" i="11"/>
  <c r="D192" i="11" s="1"/>
  <c r="V192" i="11"/>
  <c r="U193" i="11"/>
  <c r="D193" i="11" s="1"/>
  <c r="V193" i="11"/>
  <c r="U194" i="11"/>
  <c r="D194" i="11" s="1"/>
  <c r="V194" i="11"/>
  <c r="U195" i="11"/>
  <c r="D195" i="11" s="1"/>
  <c r="V195" i="11"/>
  <c r="U196" i="11"/>
  <c r="D196" i="11" s="1"/>
  <c r="V196" i="11"/>
  <c r="U197" i="11"/>
  <c r="D197" i="11" s="1"/>
  <c r="V197" i="11"/>
  <c r="U198" i="11"/>
  <c r="D198" i="11" s="1"/>
  <c r="V198" i="11"/>
  <c r="U199" i="11"/>
  <c r="D199" i="11" s="1"/>
  <c r="V199" i="11"/>
  <c r="U200" i="11"/>
  <c r="D200" i="11" s="1"/>
  <c r="V200" i="11"/>
  <c r="U201" i="11"/>
  <c r="D201" i="11" s="1"/>
  <c r="V201" i="11"/>
  <c r="U202" i="11"/>
  <c r="D202" i="11" s="1"/>
  <c r="V202" i="11"/>
  <c r="U203" i="11"/>
  <c r="D203" i="11" s="1"/>
  <c r="V203" i="11"/>
  <c r="U204" i="11"/>
  <c r="D204" i="11" s="1"/>
  <c r="V204" i="11"/>
  <c r="U205" i="11"/>
  <c r="D205" i="11" s="1"/>
  <c r="V205" i="11"/>
  <c r="U206" i="11"/>
  <c r="D206" i="11" s="1"/>
  <c r="V206" i="11"/>
  <c r="U207" i="11"/>
  <c r="D207" i="11" s="1"/>
  <c r="V207" i="11"/>
  <c r="U208" i="11"/>
  <c r="D208" i="11" s="1"/>
  <c r="V208" i="11"/>
  <c r="U209" i="11"/>
  <c r="D209" i="11" s="1"/>
  <c r="V209" i="11"/>
  <c r="U210" i="11"/>
  <c r="D210" i="11" s="1"/>
  <c r="V210" i="11"/>
  <c r="U211" i="11"/>
  <c r="D211" i="11" s="1"/>
  <c r="V211" i="11"/>
  <c r="U212" i="11"/>
  <c r="D212" i="11" s="1"/>
  <c r="V212" i="11"/>
  <c r="U213" i="11"/>
  <c r="D213" i="11" s="1"/>
  <c r="V213" i="11"/>
  <c r="U214" i="11"/>
  <c r="D214" i="11" s="1"/>
  <c r="V214" i="11"/>
  <c r="U215" i="11"/>
  <c r="D215" i="11" s="1"/>
  <c r="V215" i="11"/>
  <c r="U216" i="11"/>
  <c r="D216" i="11" s="1"/>
  <c r="V216" i="11"/>
  <c r="U217" i="11"/>
  <c r="D217" i="11" s="1"/>
  <c r="V217" i="11"/>
  <c r="U218" i="11"/>
  <c r="D218" i="11" s="1"/>
  <c r="V218" i="11"/>
  <c r="U219" i="11"/>
  <c r="D219" i="11" s="1"/>
  <c r="V219" i="11"/>
  <c r="U220" i="11"/>
  <c r="D220" i="11" s="1"/>
  <c r="V220" i="11"/>
  <c r="U221" i="11"/>
  <c r="D221" i="11" s="1"/>
  <c r="V221" i="11"/>
  <c r="U222" i="11"/>
  <c r="D222" i="11" s="1"/>
  <c r="V222" i="11"/>
  <c r="U223" i="11"/>
  <c r="D223" i="11" s="1"/>
  <c r="V223" i="11"/>
  <c r="U224" i="11"/>
  <c r="D224" i="11" s="1"/>
  <c r="V224" i="11"/>
  <c r="U225" i="11"/>
  <c r="D225" i="11" s="1"/>
  <c r="V225" i="11"/>
  <c r="U226" i="11"/>
  <c r="D226" i="11" s="1"/>
  <c r="V226" i="11"/>
  <c r="U227" i="11"/>
  <c r="D227" i="11" s="1"/>
  <c r="V227" i="11"/>
  <c r="U228" i="11"/>
  <c r="D228" i="11" s="1"/>
  <c r="V228" i="11"/>
  <c r="U229" i="11"/>
  <c r="D229" i="11" s="1"/>
  <c r="V229" i="11"/>
  <c r="U230" i="11"/>
  <c r="D230" i="11" s="1"/>
  <c r="V230" i="11"/>
  <c r="U231" i="11"/>
  <c r="D231" i="11" s="1"/>
  <c r="V231" i="11"/>
  <c r="U232" i="11"/>
  <c r="D232" i="11" s="1"/>
  <c r="V232" i="11"/>
  <c r="U233" i="11"/>
  <c r="D233" i="11" s="1"/>
  <c r="V233" i="11"/>
  <c r="U234" i="11"/>
  <c r="D234" i="11" s="1"/>
  <c r="V234" i="11"/>
  <c r="U235" i="11"/>
  <c r="D235" i="11" s="1"/>
  <c r="V235" i="11"/>
  <c r="U236" i="11"/>
  <c r="D236" i="11" s="1"/>
  <c r="V236" i="11"/>
  <c r="U237" i="11"/>
  <c r="D237" i="11" s="1"/>
  <c r="V237" i="11"/>
  <c r="U238" i="11"/>
  <c r="D238" i="11" s="1"/>
  <c r="V238" i="11"/>
  <c r="U239" i="11"/>
  <c r="D239" i="11" s="1"/>
  <c r="V239" i="11"/>
  <c r="U240" i="11"/>
  <c r="D240" i="11" s="1"/>
  <c r="V240" i="11"/>
  <c r="U241" i="11"/>
  <c r="D241" i="11" s="1"/>
  <c r="V241" i="11"/>
  <c r="U242" i="11"/>
  <c r="D242" i="11" s="1"/>
  <c r="V242" i="11"/>
  <c r="U243" i="11"/>
  <c r="D243" i="11" s="1"/>
  <c r="V243" i="11"/>
  <c r="U244" i="11"/>
  <c r="D244" i="11" s="1"/>
  <c r="V244" i="11"/>
  <c r="U245" i="11"/>
  <c r="D245" i="11" s="1"/>
  <c r="V245" i="11"/>
  <c r="U246" i="11"/>
  <c r="D246" i="11" s="1"/>
  <c r="V246" i="11"/>
  <c r="U247" i="11"/>
  <c r="D247" i="11" s="1"/>
  <c r="V247" i="11"/>
  <c r="U248" i="11"/>
  <c r="D248" i="11" s="1"/>
  <c r="V248" i="11"/>
  <c r="U249" i="11"/>
  <c r="D249" i="11" s="1"/>
  <c r="V249" i="11"/>
  <c r="U250" i="11"/>
  <c r="D250" i="11" s="1"/>
  <c r="V250" i="11"/>
  <c r="U251" i="11"/>
  <c r="D251" i="11" s="1"/>
  <c r="V251" i="11"/>
  <c r="U252" i="11"/>
  <c r="D252" i="11" s="1"/>
  <c r="V252" i="11"/>
  <c r="U253" i="11"/>
  <c r="D253" i="11" s="1"/>
  <c r="V253" i="11"/>
  <c r="U254" i="11"/>
  <c r="D254" i="11" s="1"/>
  <c r="V254" i="11"/>
  <c r="U255" i="11"/>
  <c r="D255" i="11" s="1"/>
  <c r="V255" i="11"/>
  <c r="U256" i="11"/>
  <c r="D256" i="11" s="1"/>
  <c r="V256" i="11"/>
  <c r="U257" i="11"/>
  <c r="D257" i="11" s="1"/>
  <c r="V257" i="11"/>
  <c r="U258" i="11"/>
  <c r="D258" i="11" s="1"/>
  <c r="V258" i="11"/>
  <c r="U259" i="11"/>
  <c r="D259" i="11" s="1"/>
  <c r="V259" i="11"/>
  <c r="U260" i="11"/>
  <c r="D260" i="11" s="1"/>
  <c r="V260" i="11"/>
  <c r="U261" i="11"/>
  <c r="D261" i="11" s="1"/>
  <c r="V261" i="11"/>
  <c r="U262" i="11"/>
  <c r="D262" i="11" s="1"/>
  <c r="V262" i="11"/>
  <c r="U263" i="11"/>
  <c r="D263" i="11" s="1"/>
  <c r="V263" i="11"/>
  <c r="U264" i="11"/>
  <c r="D264" i="11" s="1"/>
  <c r="V264" i="11"/>
  <c r="U265" i="11"/>
  <c r="D265" i="11" s="1"/>
  <c r="V265" i="11"/>
  <c r="U266" i="11"/>
  <c r="D266" i="11" s="1"/>
  <c r="V266" i="11"/>
  <c r="U267" i="11"/>
  <c r="D267" i="11" s="1"/>
  <c r="V267" i="11"/>
  <c r="U268" i="11"/>
  <c r="D268" i="11" s="1"/>
  <c r="V268" i="11"/>
  <c r="U269" i="11"/>
  <c r="D269" i="11" s="1"/>
  <c r="V269" i="11"/>
  <c r="U270" i="11"/>
  <c r="D270" i="11" s="1"/>
  <c r="V270" i="11"/>
  <c r="U271" i="11"/>
  <c r="D271" i="11" s="1"/>
  <c r="V271" i="11"/>
  <c r="U272" i="11"/>
  <c r="D272" i="11" s="1"/>
  <c r="V272" i="11"/>
  <c r="U273" i="11"/>
  <c r="D273" i="11" s="1"/>
  <c r="V273" i="11"/>
  <c r="U274" i="11"/>
  <c r="D274" i="11" s="1"/>
  <c r="V274" i="11"/>
  <c r="U275" i="11"/>
  <c r="D275" i="11" s="1"/>
  <c r="V275" i="11"/>
  <c r="U276" i="11"/>
  <c r="D276" i="11" s="1"/>
  <c r="V276" i="11"/>
  <c r="U277" i="11"/>
  <c r="D277" i="11" s="1"/>
  <c r="V277" i="11"/>
  <c r="U278" i="11"/>
  <c r="D278" i="11" s="1"/>
  <c r="V278" i="11"/>
  <c r="U279" i="11"/>
  <c r="D279" i="11" s="1"/>
  <c r="V279" i="11"/>
  <c r="U280" i="11"/>
  <c r="D280" i="11" s="1"/>
  <c r="V280" i="11"/>
  <c r="U281" i="11"/>
  <c r="D281" i="11" s="1"/>
  <c r="V281" i="11"/>
  <c r="U282" i="11"/>
  <c r="D282" i="11" s="1"/>
  <c r="V282" i="11"/>
  <c r="U283" i="11"/>
  <c r="D283" i="11" s="1"/>
  <c r="V283" i="11"/>
  <c r="U284" i="11"/>
  <c r="D284" i="11" s="1"/>
  <c r="V284" i="11"/>
  <c r="U285" i="11"/>
  <c r="D285" i="11" s="1"/>
  <c r="V285" i="11"/>
  <c r="U286" i="11"/>
  <c r="D286" i="11" s="1"/>
  <c r="V286" i="11"/>
  <c r="U287" i="11"/>
  <c r="D287" i="11" s="1"/>
  <c r="V287" i="11"/>
  <c r="U288" i="11"/>
  <c r="D288" i="11" s="1"/>
  <c r="V288" i="11"/>
  <c r="U289" i="11"/>
  <c r="D289" i="11" s="1"/>
  <c r="V289" i="11"/>
  <c r="U290" i="11"/>
  <c r="D290" i="11" s="1"/>
  <c r="V290" i="11"/>
  <c r="U291" i="11"/>
  <c r="D291" i="11" s="1"/>
  <c r="V291" i="11"/>
  <c r="U292" i="11"/>
  <c r="D292" i="11" s="1"/>
  <c r="V292" i="11"/>
  <c r="U293" i="11"/>
  <c r="D293" i="11" s="1"/>
  <c r="V293" i="11"/>
  <c r="U294" i="11"/>
  <c r="D294" i="11" s="1"/>
  <c r="V294" i="11"/>
  <c r="U295" i="11"/>
  <c r="D295" i="11" s="1"/>
  <c r="V295" i="11"/>
  <c r="U296" i="11"/>
  <c r="D296" i="11" s="1"/>
  <c r="V296" i="11"/>
  <c r="U297" i="11"/>
  <c r="D297" i="11" s="1"/>
  <c r="V297" i="11"/>
  <c r="U298" i="11"/>
  <c r="D298" i="11" s="1"/>
  <c r="V298" i="11"/>
  <c r="U299" i="11"/>
  <c r="D299" i="11" s="1"/>
  <c r="V299" i="11"/>
  <c r="U300" i="11"/>
  <c r="D300" i="11" s="1"/>
  <c r="V300" i="11"/>
  <c r="U301" i="11"/>
  <c r="D301" i="11" s="1"/>
  <c r="V301" i="11"/>
  <c r="U302" i="11"/>
  <c r="D302" i="11" s="1"/>
  <c r="V302" i="11"/>
  <c r="U7" i="2" l="1"/>
  <c r="Y7" i="2"/>
  <c r="G13" i="2"/>
  <c r="F14" i="2" s="1"/>
  <c r="G14" i="2" s="1"/>
  <c r="F15" i="2" s="1"/>
  <c r="G15" i="2" s="1"/>
  <c r="F16" i="2" s="1"/>
  <c r="G16" i="2" s="1"/>
  <c r="F17" i="2" s="1"/>
  <c r="G17" i="2" s="1"/>
  <c r="F18" i="2" s="1"/>
  <c r="G18" i="2" s="1"/>
  <c r="F19" i="2" s="1"/>
  <c r="G19" i="2" s="1"/>
  <c r="F20" i="2" s="1"/>
  <c r="G20" i="2" s="1"/>
  <c r="F21" i="2" s="1"/>
  <c r="G21" i="2" s="1"/>
  <c r="F22" i="2" s="1"/>
  <c r="G22" i="2" s="1"/>
  <c r="F23" i="2" s="1"/>
  <c r="G23" i="2" s="1"/>
  <c r="F24" i="2" s="1"/>
  <c r="G24" i="2" s="1"/>
  <c r="F25" i="2" s="1"/>
  <c r="G25" i="2" s="1"/>
  <c r="F26" i="2" s="1"/>
  <c r="G26" i="2" s="1"/>
  <c r="F27" i="2" s="1"/>
  <c r="G27" i="2" s="1"/>
  <c r="F28" i="2" s="1"/>
  <c r="G28" i="2" s="1"/>
  <c r="F29" i="2" s="1"/>
  <c r="G29" i="2" s="1"/>
  <c r="F30" i="2" s="1"/>
  <c r="G30" i="2" s="1"/>
  <c r="F31" i="2" s="1"/>
  <c r="G31" i="2" s="1"/>
  <c r="F32" i="2" s="1"/>
  <c r="G32" i="2" s="1"/>
  <c r="F33" i="2" s="1"/>
  <c r="G33" i="2" s="1"/>
  <c r="F34" i="2" s="1"/>
  <c r="G34" i="2" s="1"/>
  <c r="F35" i="2" s="1"/>
  <c r="G35" i="2" s="1"/>
  <c r="F36" i="2" s="1"/>
  <c r="G36" i="2" s="1"/>
  <c r="F37" i="2" s="1"/>
  <c r="G37" i="2" s="1"/>
  <c r="F38" i="2" s="1"/>
  <c r="G38" i="2" s="1"/>
  <c r="F39" i="2" s="1"/>
  <c r="G39" i="2" s="1"/>
  <c r="F40" i="2" s="1"/>
  <c r="G40" i="2" s="1"/>
  <c r="F41" i="2" s="1"/>
  <c r="G41" i="2" s="1"/>
  <c r="F42" i="2" s="1"/>
  <c r="G42" i="2" s="1"/>
  <c r="F43" i="2" s="1"/>
  <c r="G43" i="2" s="1"/>
  <c r="F44" i="2" s="1"/>
  <c r="G44" i="2" s="1"/>
  <c r="F45" i="2" s="1"/>
  <c r="G45" i="2" s="1"/>
  <c r="F46" i="2" s="1"/>
  <c r="G46" i="2" s="1"/>
  <c r="F47" i="2" s="1"/>
  <c r="G47" i="2" s="1"/>
  <c r="F48" i="2" s="1"/>
  <c r="G48" i="2" s="1"/>
  <c r="F49" i="2" s="1"/>
  <c r="G49" i="2" s="1"/>
  <c r="F50" i="2" s="1"/>
  <c r="G50" i="2" s="1"/>
  <c r="F51" i="2" s="1"/>
  <c r="G51" i="2" s="1"/>
  <c r="F52" i="2" s="1"/>
  <c r="G52" i="2" s="1"/>
  <c r="F53" i="2" s="1"/>
  <c r="G53" i="2" s="1"/>
  <c r="F54" i="2" s="1"/>
  <c r="G54" i="2" s="1"/>
  <c r="F55" i="2" s="1"/>
  <c r="G55" i="2" s="1"/>
  <c r="F56" i="2" s="1"/>
  <c r="G56" i="2" s="1"/>
  <c r="F57" i="2" s="1"/>
  <c r="G57" i="2" s="1"/>
  <c r="F58" i="2" s="1"/>
  <c r="G58" i="2" s="1"/>
  <c r="F59" i="2" s="1"/>
  <c r="G59" i="2" s="1"/>
  <c r="F60" i="2" s="1"/>
  <c r="G60" i="2" s="1"/>
  <c r="F61" i="2" s="1"/>
  <c r="G61" i="2" s="1"/>
  <c r="F62" i="2" s="1"/>
  <c r="G62" i="2" s="1"/>
  <c r="F63" i="2" s="1"/>
  <c r="G63" i="2" s="1"/>
  <c r="F64" i="2" s="1"/>
  <c r="G64" i="2" s="1"/>
  <c r="F65" i="2" s="1"/>
  <c r="G65" i="2" s="1"/>
  <c r="F66" i="2" s="1"/>
  <c r="G66" i="2" s="1"/>
  <c r="F67" i="2" s="1"/>
  <c r="G67" i="2" s="1"/>
  <c r="F68" i="2" s="1"/>
  <c r="G68" i="2" s="1"/>
  <c r="F69" i="2" s="1"/>
  <c r="G69" i="2" s="1"/>
  <c r="F70" i="2" s="1"/>
  <c r="G70" i="2" s="1"/>
  <c r="F71" i="2" s="1"/>
  <c r="G71" i="2" s="1"/>
  <c r="F72" i="2" s="1"/>
  <c r="G72" i="2" s="1"/>
  <c r="F73" i="2" s="1"/>
  <c r="G73" i="2" s="1"/>
  <c r="F74" i="2" s="1"/>
  <c r="G74" i="2" s="1"/>
  <c r="F75" i="2" s="1"/>
  <c r="G75" i="2" s="1"/>
  <c r="F76" i="2" s="1"/>
  <c r="G76" i="2" s="1"/>
  <c r="F77" i="2" s="1"/>
  <c r="G77" i="2" s="1"/>
  <c r="F78" i="2" s="1"/>
  <c r="G78" i="2" s="1"/>
  <c r="F79" i="2" s="1"/>
  <c r="G79" i="2" s="1"/>
  <c r="F80" i="2" s="1"/>
  <c r="G80" i="2" s="1"/>
  <c r="F81" i="2" s="1"/>
  <c r="G81" i="2" s="1"/>
  <c r="F82" i="2" s="1"/>
  <c r="G82" i="2" s="1"/>
  <c r="F83" i="2" s="1"/>
  <c r="G83" i="2" s="1"/>
  <c r="F84" i="2" s="1"/>
  <c r="G84" i="2" s="1"/>
  <c r="F85" i="2" s="1"/>
  <c r="G85" i="2" s="1"/>
  <c r="F86" i="2" s="1"/>
  <c r="G86" i="2" s="1"/>
  <c r="F87" i="2" s="1"/>
  <c r="G87" i="2" s="1"/>
  <c r="F88" i="2" s="1"/>
  <c r="G88" i="2" s="1"/>
  <c r="F89" i="2" s="1"/>
  <c r="G89" i="2" s="1"/>
  <c r="F90" i="2" s="1"/>
  <c r="G90" i="2" s="1"/>
  <c r="F91" i="2" s="1"/>
  <c r="G91" i="2" s="1"/>
  <c r="F92" i="2" s="1"/>
  <c r="G92" i="2" s="1"/>
  <c r="F93" i="2" s="1"/>
  <c r="G93" i="2" s="1"/>
  <c r="F94" i="2" s="1"/>
  <c r="G94" i="2" s="1"/>
  <c r="F95" i="2" s="1"/>
  <c r="G95" i="2" s="1"/>
  <c r="F96" i="2" s="1"/>
  <c r="G96" i="2" s="1"/>
  <c r="F97" i="2" s="1"/>
  <c r="G97" i="2" s="1"/>
  <c r="F98" i="2" s="1"/>
  <c r="G98" i="2" s="1"/>
  <c r="F99" i="2" s="1"/>
  <c r="G99" i="2" s="1"/>
  <c r="F100" i="2" s="1"/>
  <c r="G100" i="2" s="1"/>
  <c r="F101" i="2" s="1"/>
  <c r="G101" i="2" s="1"/>
  <c r="F102" i="2" s="1"/>
  <c r="G102" i="2" s="1"/>
  <c r="F103" i="2" s="1"/>
  <c r="G103" i="2" s="1"/>
  <c r="F104" i="2" s="1"/>
  <c r="G104" i="2" s="1"/>
  <c r="F105" i="2" s="1"/>
  <c r="G105" i="2" s="1"/>
  <c r="F106" i="2" s="1"/>
  <c r="G106" i="2" s="1"/>
  <c r="F107" i="2" s="1"/>
  <c r="G107" i="2" s="1"/>
  <c r="F108" i="2" s="1"/>
  <c r="G108" i="2" s="1"/>
  <c r="F109" i="2" s="1"/>
  <c r="G109" i="2" s="1"/>
  <c r="F110" i="2" s="1"/>
  <c r="G110" i="2" s="1"/>
  <c r="F111" i="2" s="1"/>
  <c r="G111" i="2" s="1"/>
  <c r="F112" i="2" s="1"/>
  <c r="G112" i="2" s="1"/>
  <c r="C2" i="3"/>
  <c r="G2" i="3"/>
  <c r="C3" i="3"/>
  <c r="G3" i="3"/>
  <c r="U6" i="3" s="1"/>
  <c r="C4" i="3"/>
  <c r="G4" i="3"/>
  <c r="C5" i="3"/>
  <c r="G5" i="3"/>
  <c r="G6" i="3"/>
  <c r="Y6" i="3"/>
  <c r="C12" i="3"/>
  <c r="D12" i="3"/>
  <c r="G12" i="3"/>
  <c r="H12" i="3"/>
  <c r="K12" i="3"/>
  <c r="U12" i="3" s="1"/>
  <c r="U13" i="2" s="1"/>
  <c r="AC12" i="3"/>
  <c r="AC13" i="2" s="1"/>
  <c r="C13" i="3"/>
  <c r="D13" i="3"/>
  <c r="F13" i="3"/>
  <c r="G13" i="3"/>
  <c r="F14" i="3" s="1"/>
  <c r="G14" i="3" s="1"/>
  <c r="F15" i="3" s="1"/>
  <c r="G15" i="3" s="1"/>
  <c r="F16" i="3" s="1"/>
  <c r="G16" i="3" s="1"/>
  <c r="F17" i="3" s="1"/>
  <c r="G17" i="3" s="1"/>
  <c r="F18" i="3" s="1"/>
  <c r="G18" i="3" s="1"/>
  <c r="F19" i="3" s="1"/>
  <c r="G19" i="3" s="1"/>
  <c r="F20" i="3" s="1"/>
  <c r="H13" i="3"/>
  <c r="K13" i="3"/>
  <c r="C14" i="3"/>
  <c r="D14" i="3"/>
  <c r="H14" i="3"/>
  <c r="K14" i="3"/>
  <c r="C15" i="3"/>
  <c r="D15" i="3"/>
  <c r="H15" i="3"/>
  <c r="K15" i="3"/>
  <c r="V15" i="3" s="1"/>
  <c r="V16" i="2" s="1"/>
  <c r="U15" i="3"/>
  <c r="U16" i="2" s="1"/>
  <c r="Y15" i="3"/>
  <c r="Y16" i="2" s="1"/>
  <c r="AC15" i="3"/>
  <c r="AC16" i="2" s="1"/>
  <c r="C16" i="3"/>
  <c r="D16" i="3"/>
  <c r="H16" i="3"/>
  <c r="K16" i="3"/>
  <c r="C17" i="3"/>
  <c r="D17" i="3"/>
  <c r="H17" i="3"/>
  <c r="K17" i="3"/>
  <c r="V17" i="3" s="1"/>
  <c r="V18" i="2" s="1"/>
  <c r="U17" i="3"/>
  <c r="U18" i="2" s="1"/>
  <c r="Y17" i="3"/>
  <c r="Y18" i="2" s="1"/>
  <c r="AC17" i="3"/>
  <c r="AC18" i="2" s="1"/>
  <c r="C18" i="3"/>
  <c r="D18" i="3"/>
  <c r="H18" i="3"/>
  <c r="K18" i="3"/>
  <c r="X18" i="3" s="1"/>
  <c r="X19" i="2" s="1"/>
  <c r="W18" i="3"/>
  <c r="W19" i="2" s="1"/>
  <c r="AA18" i="3"/>
  <c r="AA19" i="2" s="1"/>
  <c r="AG18" i="3"/>
  <c r="AG19" i="2" s="1"/>
  <c r="C19" i="3"/>
  <c r="D19" i="3"/>
  <c r="H19" i="3"/>
  <c r="K19" i="3"/>
  <c r="V19" i="3" s="1"/>
  <c r="V20" i="2" s="1"/>
  <c r="U19" i="3"/>
  <c r="U20" i="2" s="1"/>
  <c r="Y19" i="3"/>
  <c r="Y20" i="2" s="1"/>
  <c r="AC19" i="3"/>
  <c r="AC20" i="2" s="1"/>
  <c r="C20" i="3"/>
  <c r="D20" i="3"/>
  <c r="G20" i="3"/>
  <c r="F21" i="3" s="1"/>
  <c r="G21" i="3" s="1"/>
  <c r="F22" i="3" s="1"/>
  <c r="G22" i="3" s="1"/>
  <c r="F23" i="3" s="1"/>
  <c r="G23" i="3" s="1"/>
  <c r="F24" i="3" s="1"/>
  <c r="G24" i="3" s="1"/>
  <c r="F25" i="3" s="1"/>
  <c r="G25" i="3" s="1"/>
  <c r="F26" i="3" s="1"/>
  <c r="G26" i="3" s="1"/>
  <c r="F27" i="3" s="1"/>
  <c r="G27" i="3" s="1"/>
  <c r="F28" i="3" s="1"/>
  <c r="G28" i="3" s="1"/>
  <c r="F29" i="3" s="1"/>
  <c r="G29" i="3" s="1"/>
  <c r="F30" i="3" s="1"/>
  <c r="G30" i="3" s="1"/>
  <c r="F31" i="3" s="1"/>
  <c r="G31" i="3" s="1"/>
  <c r="F32" i="3" s="1"/>
  <c r="G32" i="3" s="1"/>
  <c r="F33" i="3" s="1"/>
  <c r="G33" i="3" s="1"/>
  <c r="F34" i="3" s="1"/>
  <c r="H20" i="3"/>
  <c r="K20" i="3"/>
  <c r="X20" i="3" s="1"/>
  <c r="X21" i="2" s="1"/>
  <c r="W20" i="3"/>
  <c r="W21" i="2" s="1"/>
  <c r="AA20" i="3"/>
  <c r="AA21" i="2" s="1"/>
  <c r="AG20" i="3"/>
  <c r="AG21" i="2" s="1"/>
  <c r="C21" i="3"/>
  <c r="D21" i="3"/>
  <c r="H21" i="3"/>
  <c r="K21" i="3"/>
  <c r="V21" i="3" s="1"/>
  <c r="V22" i="2" s="1"/>
  <c r="U21" i="3"/>
  <c r="U22" i="2" s="1"/>
  <c r="Y21" i="3"/>
  <c r="Y22" i="2" s="1"/>
  <c r="AC21" i="3"/>
  <c r="AC22" i="2" s="1"/>
  <c r="C22" i="3"/>
  <c r="D22" i="3"/>
  <c r="H22" i="3"/>
  <c r="K22" i="3"/>
  <c r="X22" i="3" s="1"/>
  <c r="X23" i="2" s="1"/>
  <c r="W22" i="3"/>
  <c r="W23" i="2" s="1"/>
  <c r="AA22" i="3"/>
  <c r="AA23" i="2" s="1"/>
  <c r="AG22" i="3"/>
  <c r="AG23" i="2" s="1"/>
  <c r="C23" i="3"/>
  <c r="D23" i="3"/>
  <c r="H23" i="3"/>
  <c r="K23" i="3"/>
  <c r="V23" i="3" s="1"/>
  <c r="V24" i="2" s="1"/>
  <c r="U23" i="3"/>
  <c r="U24" i="2" s="1"/>
  <c r="Y23" i="3"/>
  <c r="Y24" i="2" s="1"/>
  <c r="AC23" i="3"/>
  <c r="AC24" i="2" s="1"/>
  <c r="C24" i="3"/>
  <c r="D24" i="3"/>
  <c r="H24" i="3"/>
  <c r="K24" i="3"/>
  <c r="X24" i="3" s="1"/>
  <c r="X25" i="2" s="1"/>
  <c r="W24" i="3"/>
  <c r="W25" i="2" s="1"/>
  <c r="AA24" i="3"/>
  <c r="AA25" i="2" s="1"/>
  <c r="AG24" i="3"/>
  <c r="AG25" i="2" s="1"/>
  <c r="C25" i="3"/>
  <c r="D25" i="3"/>
  <c r="H25" i="3"/>
  <c r="K25" i="3"/>
  <c r="C26" i="3"/>
  <c r="D26" i="3"/>
  <c r="H26" i="3"/>
  <c r="K26" i="3"/>
  <c r="C27" i="3"/>
  <c r="D27" i="3"/>
  <c r="H27" i="3"/>
  <c r="K27" i="3"/>
  <c r="AB27" i="3"/>
  <c r="AB28" i="2" s="1"/>
  <c r="C28" i="3"/>
  <c r="D28" i="3"/>
  <c r="H28" i="3"/>
  <c r="K28" i="3"/>
  <c r="W28" i="3" s="1"/>
  <c r="W29" i="2" s="1"/>
  <c r="V28" i="3"/>
  <c r="V29" i="2" s="1"/>
  <c r="Z28" i="3"/>
  <c r="Z29" i="2" s="1"/>
  <c r="AF28" i="3"/>
  <c r="AF29" i="2" s="1"/>
  <c r="C29" i="3"/>
  <c r="D29" i="3"/>
  <c r="H29" i="3"/>
  <c r="K29" i="3"/>
  <c r="X29" i="3"/>
  <c r="X30" i="2" s="1"/>
  <c r="AB29" i="3"/>
  <c r="AB30" i="2" s="1"/>
  <c r="C30" i="3"/>
  <c r="D30" i="3"/>
  <c r="H30" i="3"/>
  <c r="K30" i="3"/>
  <c r="W30" i="3" s="1"/>
  <c r="W31" i="2" s="1"/>
  <c r="V30" i="3"/>
  <c r="V31" i="2" s="1"/>
  <c r="Z30" i="3"/>
  <c r="Z31" i="2" s="1"/>
  <c r="AF30" i="3"/>
  <c r="AF31" i="2" s="1"/>
  <c r="C31" i="3"/>
  <c r="D31" i="3"/>
  <c r="H31" i="3"/>
  <c r="K31" i="3"/>
  <c r="X31" i="3"/>
  <c r="X32" i="2" s="1"/>
  <c r="AB31" i="3"/>
  <c r="AB32" i="2" s="1"/>
  <c r="C32" i="3"/>
  <c r="D32" i="3"/>
  <c r="H32" i="3"/>
  <c r="K32" i="3"/>
  <c r="W32" i="3" s="1"/>
  <c r="W33" i="2" s="1"/>
  <c r="V32" i="3"/>
  <c r="V33" i="2" s="1"/>
  <c r="Z32" i="3"/>
  <c r="Z33" i="2" s="1"/>
  <c r="AF32" i="3"/>
  <c r="AF33" i="2" s="1"/>
  <c r="C33" i="3"/>
  <c r="D33" i="3"/>
  <c r="H33" i="3"/>
  <c r="K33" i="3"/>
  <c r="X33" i="3"/>
  <c r="X34" i="2" s="1"/>
  <c r="C34" i="3"/>
  <c r="D34" i="3"/>
  <c r="G34" i="3"/>
  <c r="F35" i="3" s="1"/>
  <c r="G35" i="3" s="1"/>
  <c r="F36" i="3" s="1"/>
  <c r="G36" i="3" s="1"/>
  <c r="F37" i="3" s="1"/>
  <c r="G37" i="3" s="1"/>
  <c r="F38" i="3" s="1"/>
  <c r="G38" i="3" s="1"/>
  <c r="F39" i="3" s="1"/>
  <c r="G39" i="3" s="1"/>
  <c r="F40" i="3" s="1"/>
  <c r="G40" i="3" s="1"/>
  <c r="F41" i="3" s="1"/>
  <c r="G41" i="3" s="1"/>
  <c r="F42" i="3" s="1"/>
  <c r="G42" i="3" s="1"/>
  <c r="F43" i="3" s="1"/>
  <c r="G43" i="3" s="1"/>
  <c r="F44" i="3" s="1"/>
  <c r="H34" i="3"/>
  <c r="K34" i="3"/>
  <c r="Z34" i="3"/>
  <c r="Z35" i="2" s="1"/>
  <c r="AB34" i="3"/>
  <c r="AB35" i="2" s="1"/>
  <c r="AF34" i="3"/>
  <c r="AF35" i="2" s="1"/>
  <c r="C35" i="3"/>
  <c r="D35" i="3"/>
  <c r="H35" i="3"/>
  <c r="K35" i="3"/>
  <c r="U35" i="3"/>
  <c r="U36" i="2" s="1"/>
  <c r="X35" i="3"/>
  <c r="X36" i="2" s="1"/>
  <c r="Z35" i="3"/>
  <c r="Z36" i="2" s="1"/>
  <c r="AC35" i="3"/>
  <c r="AC36" i="2" s="1"/>
  <c r="C36" i="3"/>
  <c r="D36" i="3"/>
  <c r="H36" i="3"/>
  <c r="K36" i="3"/>
  <c r="V36" i="3" s="1"/>
  <c r="V37" i="2" s="1"/>
  <c r="W36" i="3"/>
  <c r="W37" i="2" s="1"/>
  <c r="Z36" i="3"/>
  <c r="Z37" i="2" s="1"/>
  <c r="AB36" i="3"/>
  <c r="AB37" i="2" s="1"/>
  <c r="AG36" i="3"/>
  <c r="AG37" i="2" s="1"/>
  <c r="C37" i="3"/>
  <c r="D37" i="3"/>
  <c r="H37" i="3"/>
  <c r="K37" i="3"/>
  <c r="U37" i="3" s="1"/>
  <c r="U38" i="2" s="1"/>
  <c r="V37" i="3"/>
  <c r="V38" i="2" s="1"/>
  <c r="Y37" i="3"/>
  <c r="Y38" i="2" s="1"/>
  <c r="AB37" i="3"/>
  <c r="AB38" i="2" s="1"/>
  <c r="AF37" i="3"/>
  <c r="AF38" i="2" s="1"/>
  <c r="C38" i="3"/>
  <c r="D38" i="3"/>
  <c r="H38" i="3"/>
  <c r="K38" i="3"/>
  <c r="V38" i="3"/>
  <c r="V39" i="2" s="1"/>
  <c r="X38" i="3"/>
  <c r="X39" i="2" s="1"/>
  <c r="AA38" i="3"/>
  <c r="AA39" i="2" s="1"/>
  <c r="AF38" i="3"/>
  <c r="AF39" i="2" s="1"/>
  <c r="C39" i="3"/>
  <c r="D39" i="3"/>
  <c r="H39" i="3"/>
  <c r="K39" i="3"/>
  <c r="V39" i="3" s="1"/>
  <c r="V40" i="2" s="1"/>
  <c r="U39" i="3"/>
  <c r="U40" i="2" s="1"/>
  <c r="Z39" i="3"/>
  <c r="Z40" i="2" s="1"/>
  <c r="C40" i="3"/>
  <c r="D40" i="3"/>
  <c r="H40" i="3"/>
  <c r="K40" i="3"/>
  <c r="V40" i="3" s="1"/>
  <c r="V41" i="2" s="1"/>
  <c r="W40" i="3"/>
  <c r="W41" i="2" s="1"/>
  <c r="Z40" i="3"/>
  <c r="Z41" i="2" s="1"/>
  <c r="AB40" i="3"/>
  <c r="AB41" i="2" s="1"/>
  <c r="AG40" i="3"/>
  <c r="AG41" i="2" s="1"/>
  <c r="C41" i="3"/>
  <c r="D41" i="3"/>
  <c r="H41" i="3"/>
  <c r="K41" i="3"/>
  <c r="U41" i="3" s="1"/>
  <c r="U42" i="2" s="1"/>
  <c r="V41" i="3"/>
  <c r="V42" i="2" s="1"/>
  <c r="Y41" i="3"/>
  <c r="Y42" i="2" s="1"/>
  <c r="AB41" i="3"/>
  <c r="AB42" i="2" s="1"/>
  <c r="AF41" i="3"/>
  <c r="AF42" i="2" s="1"/>
  <c r="C42" i="3"/>
  <c r="D42" i="3"/>
  <c r="H42" i="3"/>
  <c r="K42" i="3"/>
  <c r="V42" i="3"/>
  <c r="V43" i="2" s="1"/>
  <c r="AA42" i="3"/>
  <c r="AA43" i="2" s="1"/>
  <c r="C43" i="3"/>
  <c r="D43" i="3"/>
  <c r="H43" i="3"/>
  <c r="K43" i="3"/>
  <c r="U43" i="3"/>
  <c r="U44" i="2" s="1"/>
  <c r="X43" i="3"/>
  <c r="X44" i="2" s="1"/>
  <c r="Z43" i="3"/>
  <c r="Z44" i="2" s="1"/>
  <c r="AC43" i="3"/>
  <c r="AC44" i="2" s="1"/>
  <c r="C44" i="3"/>
  <c r="D44" i="3"/>
  <c r="G44" i="3"/>
  <c r="F45" i="3" s="1"/>
  <c r="G45" i="3" s="1"/>
  <c r="H44" i="3"/>
  <c r="K44" i="3"/>
  <c r="V44" i="3" s="1"/>
  <c r="V45" i="2" s="1"/>
  <c r="W44" i="3"/>
  <c r="W45" i="2" s="1"/>
  <c r="Z44" i="3"/>
  <c r="Z45" i="2" s="1"/>
  <c r="AB44" i="3"/>
  <c r="AB45" i="2" s="1"/>
  <c r="AG44" i="3"/>
  <c r="AG45" i="2" s="1"/>
  <c r="C45" i="3"/>
  <c r="D45" i="3"/>
  <c r="H45" i="3"/>
  <c r="K45" i="3"/>
  <c r="U45" i="3" s="1"/>
  <c r="U46" i="2" s="1"/>
  <c r="V45" i="3"/>
  <c r="V46" i="2" s="1"/>
  <c r="Y45" i="3"/>
  <c r="Y46" i="2" s="1"/>
  <c r="AB45" i="3"/>
  <c r="AB46" i="2" s="1"/>
  <c r="AF45" i="3"/>
  <c r="AF46" i="2" s="1"/>
  <c r="C46" i="3"/>
  <c r="D46" i="3"/>
  <c r="F46" i="3"/>
  <c r="G46" i="3" s="1"/>
  <c r="F47" i="3" s="1"/>
  <c r="G47" i="3" s="1"/>
  <c r="F48" i="3" s="1"/>
  <c r="G48" i="3" s="1"/>
  <c r="F49" i="3" s="1"/>
  <c r="G49" i="3" s="1"/>
  <c r="F50" i="3" s="1"/>
  <c r="G50" i="3" s="1"/>
  <c r="F51" i="3" s="1"/>
  <c r="G51" i="3" s="1"/>
  <c r="F52" i="3" s="1"/>
  <c r="G52" i="3" s="1"/>
  <c r="F53" i="3" s="1"/>
  <c r="G53" i="3" s="1"/>
  <c r="F54" i="3" s="1"/>
  <c r="G54" i="3" s="1"/>
  <c r="F55" i="3" s="1"/>
  <c r="G55" i="3" s="1"/>
  <c r="F56" i="3" s="1"/>
  <c r="G56" i="3" s="1"/>
  <c r="F57" i="3" s="1"/>
  <c r="G57" i="3" s="1"/>
  <c r="F58" i="3" s="1"/>
  <c r="G58" i="3" s="1"/>
  <c r="F59" i="3" s="1"/>
  <c r="G59" i="3" s="1"/>
  <c r="F60" i="3" s="1"/>
  <c r="G60" i="3" s="1"/>
  <c r="F61" i="3" s="1"/>
  <c r="G61" i="3" s="1"/>
  <c r="H46" i="3"/>
  <c r="K46" i="3"/>
  <c r="V46" i="3"/>
  <c r="V47" i="2" s="1"/>
  <c r="X46" i="3"/>
  <c r="X47" i="2" s="1"/>
  <c r="AA46" i="3"/>
  <c r="AA47" i="2" s="1"/>
  <c r="AF46" i="3"/>
  <c r="AF47" i="2" s="1"/>
  <c r="C47" i="3"/>
  <c r="D47" i="3"/>
  <c r="H47" i="3"/>
  <c r="K47" i="3"/>
  <c r="U47" i="3"/>
  <c r="U48" i="2" s="1"/>
  <c r="X47" i="3"/>
  <c r="X48" i="2" s="1"/>
  <c r="AC47" i="3"/>
  <c r="AC48" i="2" s="1"/>
  <c r="C48" i="3"/>
  <c r="D48" i="3"/>
  <c r="H48" i="3"/>
  <c r="K48" i="3"/>
  <c r="V48" i="3" s="1"/>
  <c r="V49" i="2" s="1"/>
  <c r="W48" i="3"/>
  <c r="W49" i="2" s="1"/>
  <c r="Z48" i="3"/>
  <c r="Z49" i="2" s="1"/>
  <c r="AB48" i="3"/>
  <c r="AB49" i="2" s="1"/>
  <c r="AG48" i="3"/>
  <c r="AG49" i="2" s="1"/>
  <c r="C49" i="3"/>
  <c r="D49" i="3"/>
  <c r="H49" i="3"/>
  <c r="K49" i="3"/>
  <c r="U49" i="3" s="1"/>
  <c r="U50" i="2" s="1"/>
  <c r="V49" i="3"/>
  <c r="V50" i="2" s="1"/>
  <c r="Y49" i="3"/>
  <c r="Y50" i="2" s="1"/>
  <c r="AB49" i="3"/>
  <c r="AB50" i="2" s="1"/>
  <c r="AF49" i="3"/>
  <c r="AF50" i="2" s="1"/>
  <c r="C50" i="3"/>
  <c r="D50" i="3"/>
  <c r="H50" i="3"/>
  <c r="K50" i="3"/>
  <c r="V50" i="3"/>
  <c r="V51" i="2" s="1"/>
  <c r="X50" i="3"/>
  <c r="X51" i="2" s="1"/>
  <c r="AA50" i="3"/>
  <c r="AA51" i="2" s="1"/>
  <c r="C51" i="3"/>
  <c r="D51" i="3"/>
  <c r="H51" i="3"/>
  <c r="K51" i="3"/>
  <c r="U51" i="3"/>
  <c r="U52" i="2" s="1"/>
  <c r="Z51" i="3"/>
  <c r="Z52" i="2" s="1"/>
  <c r="AC51" i="3"/>
  <c r="AC52" i="2" s="1"/>
  <c r="C52" i="3"/>
  <c r="D52" i="3"/>
  <c r="H52" i="3"/>
  <c r="K52" i="3"/>
  <c r="V52" i="3" s="1"/>
  <c r="V53" i="2" s="1"/>
  <c r="W52" i="3"/>
  <c r="W53" i="2" s="1"/>
  <c r="Z52" i="3"/>
  <c r="Z53" i="2" s="1"/>
  <c r="AB52" i="3"/>
  <c r="AB53" i="2" s="1"/>
  <c r="AF52" i="3"/>
  <c r="AF53" i="2" s="1"/>
  <c r="AG52" i="3"/>
  <c r="AG53" i="2" s="1"/>
  <c r="C53" i="3"/>
  <c r="D53" i="3"/>
  <c r="H53" i="3"/>
  <c r="K53" i="3"/>
  <c r="U53" i="3"/>
  <c r="U54" i="2" s="1"/>
  <c r="Y53" i="3"/>
  <c r="Y54" i="2" s="1"/>
  <c r="Z53" i="3"/>
  <c r="Z54" i="2" s="1"/>
  <c r="AB53" i="3"/>
  <c r="AB54" i="2" s="1"/>
  <c r="AF53" i="3"/>
  <c r="AF54" i="2" s="1"/>
  <c r="C54" i="3"/>
  <c r="D54" i="3"/>
  <c r="H54" i="3"/>
  <c r="K54" i="3"/>
  <c r="W54" i="3"/>
  <c r="W55" i="2" s="1"/>
  <c r="Z54" i="3"/>
  <c r="Z55" i="2" s="1"/>
  <c r="AA54" i="3"/>
  <c r="AA55" i="2" s="1"/>
  <c r="AF54" i="3"/>
  <c r="AF55" i="2" s="1"/>
  <c r="C55" i="3"/>
  <c r="D55" i="3"/>
  <c r="H55" i="3"/>
  <c r="K55" i="3"/>
  <c r="U55" i="3"/>
  <c r="U56" i="2" s="1"/>
  <c r="V55" i="3"/>
  <c r="V56" i="2" s="1"/>
  <c r="Y55" i="3"/>
  <c r="Y56" i="2" s="1"/>
  <c r="AB55" i="3"/>
  <c r="AB56" i="2" s="1"/>
  <c r="AC55" i="3"/>
  <c r="AC56" i="2" s="1"/>
  <c r="AF55" i="3"/>
  <c r="AF56" i="2" s="1"/>
  <c r="C56" i="3"/>
  <c r="D56" i="3"/>
  <c r="H56" i="3"/>
  <c r="K56" i="3"/>
  <c r="C57" i="3"/>
  <c r="D57" i="3"/>
  <c r="H57" i="3"/>
  <c r="K57" i="3"/>
  <c r="U57" i="3"/>
  <c r="U58" i="2" s="1"/>
  <c r="W57" i="3"/>
  <c r="W58" i="2" s="1"/>
  <c r="X57" i="3"/>
  <c r="X58" i="2" s="1"/>
  <c r="Y57" i="3"/>
  <c r="Y58" i="2" s="1"/>
  <c r="AB57" i="3"/>
  <c r="AB58" i="2" s="1"/>
  <c r="AG57" i="3"/>
  <c r="AG58" i="2" s="1"/>
  <c r="C58" i="3"/>
  <c r="D58" i="3"/>
  <c r="H58" i="3"/>
  <c r="K58" i="3"/>
  <c r="C59" i="3"/>
  <c r="D59" i="3"/>
  <c r="H59" i="3"/>
  <c r="K59" i="3"/>
  <c r="U59" i="3" s="1"/>
  <c r="U60" i="2" s="1"/>
  <c r="AA59" i="3"/>
  <c r="AA60" i="2" s="1"/>
  <c r="AG59" i="3"/>
  <c r="AG60" i="2" s="1"/>
  <c r="C60" i="3"/>
  <c r="D60" i="3"/>
  <c r="H60" i="3"/>
  <c r="K60" i="3"/>
  <c r="U60" i="3"/>
  <c r="U61" i="2" s="1"/>
  <c r="W60" i="3"/>
  <c r="W61" i="2" s="1"/>
  <c r="AA60" i="3"/>
  <c r="AA61" i="2" s="1"/>
  <c r="AC60" i="3"/>
  <c r="AC61" i="2" s="1"/>
  <c r="AG60" i="3"/>
  <c r="AG61" i="2" s="1"/>
  <c r="C61" i="3"/>
  <c r="D61" i="3"/>
  <c r="H61" i="3"/>
  <c r="K61" i="3"/>
  <c r="U61" i="3"/>
  <c r="U62" i="2" s="1"/>
  <c r="W61" i="3"/>
  <c r="W62" i="2" s="1"/>
  <c r="Y61" i="3"/>
  <c r="Y62" i="2" s="1"/>
  <c r="AA61" i="3"/>
  <c r="AA62" i="2" s="1"/>
  <c r="AC61" i="3"/>
  <c r="AC62" i="2" s="1"/>
  <c r="AG61" i="3"/>
  <c r="AG62" i="2" s="1"/>
  <c r="C62" i="3"/>
  <c r="D62" i="3"/>
  <c r="F62" i="3"/>
  <c r="G62" i="3" s="1"/>
  <c r="F63" i="3" s="1"/>
  <c r="G63" i="3" s="1"/>
  <c r="F64" i="3" s="1"/>
  <c r="G64" i="3" s="1"/>
  <c r="F65" i="3" s="1"/>
  <c r="G65" i="3" s="1"/>
  <c r="F66" i="3" s="1"/>
  <c r="G66" i="3" s="1"/>
  <c r="F67" i="3" s="1"/>
  <c r="G67" i="3" s="1"/>
  <c r="F68" i="3" s="1"/>
  <c r="G68" i="3" s="1"/>
  <c r="F69" i="3" s="1"/>
  <c r="G69" i="3" s="1"/>
  <c r="F70" i="3" s="1"/>
  <c r="G70" i="3" s="1"/>
  <c r="F71" i="3" s="1"/>
  <c r="G71" i="3" s="1"/>
  <c r="F72" i="3" s="1"/>
  <c r="G72" i="3" s="1"/>
  <c r="F73" i="3" s="1"/>
  <c r="G73" i="3" s="1"/>
  <c r="F74" i="3" s="1"/>
  <c r="G74" i="3" s="1"/>
  <c r="F75" i="3" s="1"/>
  <c r="G75" i="3" s="1"/>
  <c r="F76" i="3" s="1"/>
  <c r="G76" i="3" s="1"/>
  <c r="F77" i="3" s="1"/>
  <c r="G77" i="3" s="1"/>
  <c r="F78" i="3" s="1"/>
  <c r="G78" i="3" s="1"/>
  <c r="F79" i="3" s="1"/>
  <c r="G79" i="3" s="1"/>
  <c r="F80" i="3" s="1"/>
  <c r="G80" i="3" s="1"/>
  <c r="F81" i="3" s="1"/>
  <c r="G81" i="3" s="1"/>
  <c r="F82" i="3" s="1"/>
  <c r="G82" i="3" s="1"/>
  <c r="F83" i="3" s="1"/>
  <c r="G83" i="3" s="1"/>
  <c r="F84" i="3" s="1"/>
  <c r="G84" i="3" s="1"/>
  <c r="F85" i="3" s="1"/>
  <c r="G85" i="3" s="1"/>
  <c r="F86" i="3" s="1"/>
  <c r="G86" i="3" s="1"/>
  <c r="F87" i="3" s="1"/>
  <c r="G87" i="3" s="1"/>
  <c r="F88" i="3" s="1"/>
  <c r="G88" i="3" s="1"/>
  <c r="F89" i="3" s="1"/>
  <c r="G89" i="3" s="1"/>
  <c r="F90" i="3" s="1"/>
  <c r="G90" i="3" s="1"/>
  <c r="F91" i="3" s="1"/>
  <c r="G91" i="3" s="1"/>
  <c r="F92" i="3" s="1"/>
  <c r="G92" i="3" s="1"/>
  <c r="F93" i="3" s="1"/>
  <c r="H62" i="3"/>
  <c r="K62" i="3"/>
  <c r="AC62" i="3"/>
  <c r="AC63" i="2" s="1"/>
  <c r="AG62" i="3"/>
  <c r="AG63" i="2" s="1"/>
  <c r="C63" i="3"/>
  <c r="D63" i="3"/>
  <c r="H63" i="3"/>
  <c r="K63" i="3"/>
  <c r="U63" i="3"/>
  <c r="U64" i="2" s="1"/>
  <c r="W63" i="3"/>
  <c r="W64" i="2" s="1"/>
  <c r="X63" i="3"/>
  <c r="X64" i="2" s="1"/>
  <c r="Y63" i="3"/>
  <c r="Y64" i="2" s="1"/>
  <c r="C64" i="3"/>
  <c r="D64" i="3"/>
  <c r="H64" i="3"/>
  <c r="K64" i="3"/>
  <c r="V64" i="3" s="1"/>
  <c r="V65" i="2" s="1"/>
  <c r="AG64" i="3"/>
  <c r="AG65" i="2" s="1"/>
  <c r="C65" i="3"/>
  <c r="D65" i="3"/>
  <c r="H65" i="3"/>
  <c r="K65" i="3"/>
  <c r="U65" i="3"/>
  <c r="U66" i="2" s="1"/>
  <c r="W65" i="3"/>
  <c r="W66" i="2" s="1"/>
  <c r="X65" i="3"/>
  <c r="X66" i="2" s="1"/>
  <c r="Y65" i="3"/>
  <c r="Y66" i="2" s="1"/>
  <c r="AA65" i="3"/>
  <c r="AA66" i="2" s="1"/>
  <c r="AB65" i="3"/>
  <c r="AB66" i="2" s="1"/>
  <c r="AG65" i="3"/>
  <c r="AG66" i="2" s="1"/>
  <c r="C66" i="3"/>
  <c r="D66" i="3"/>
  <c r="H66" i="3"/>
  <c r="K66" i="3"/>
  <c r="W66" i="3" s="1"/>
  <c r="W67" i="2" s="1"/>
  <c r="C67" i="3"/>
  <c r="D67" i="3"/>
  <c r="H67" i="3"/>
  <c r="K67" i="3"/>
  <c r="X67" i="3" s="1"/>
  <c r="X68" i="2" s="1"/>
  <c r="Y67" i="3"/>
  <c r="Y68" i="2" s="1"/>
  <c r="AA67" i="3"/>
  <c r="AA68" i="2" s="1"/>
  <c r="C68" i="3"/>
  <c r="D68" i="3"/>
  <c r="H68" i="3"/>
  <c r="K68" i="3"/>
  <c r="U68" i="3"/>
  <c r="U69" i="2" s="1"/>
  <c r="W68" i="3"/>
  <c r="W69" i="2" s="1"/>
  <c r="Y68" i="3"/>
  <c r="Y69" i="2" s="1"/>
  <c r="Z68" i="3"/>
  <c r="Z69" i="2" s="1"/>
  <c r="AC68" i="3"/>
  <c r="AC69" i="2" s="1"/>
  <c r="AF68" i="3"/>
  <c r="AF69" i="2" s="1"/>
  <c r="C69" i="3"/>
  <c r="D69" i="3"/>
  <c r="H69" i="3"/>
  <c r="K69" i="3"/>
  <c r="Y69" i="3" s="1"/>
  <c r="Y70" i="2" s="1"/>
  <c r="AG69" i="3"/>
  <c r="AG70" i="2" s="1"/>
  <c r="C70" i="3"/>
  <c r="D70" i="3"/>
  <c r="H70" i="3"/>
  <c r="K70" i="3"/>
  <c r="X70" i="3" s="1"/>
  <c r="X71" i="2" s="1"/>
  <c r="U70" i="3"/>
  <c r="U71" i="2" s="1"/>
  <c r="V70" i="3"/>
  <c r="V71" i="2" s="1"/>
  <c r="W70" i="3"/>
  <c r="W71" i="2" s="1"/>
  <c r="Y70" i="3"/>
  <c r="Y71" i="2" s="1"/>
  <c r="Z70" i="3"/>
  <c r="Z71" i="2" s="1"/>
  <c r="AA70" i="3"/>
  <c r="AA71" i="2" s="1"/>
  <c r="AC70" i="3"/>
  <c r="AC71" i="2" s="1"/>
  <c r="AF70" i="3"/>
  <c r="AF71" i="2" s="1"/>
  <c r="AG70" i="3"/>
  <c r="AG71" i="2" s="1"/>
  <c r="C71" i="3"/>
  <c r="D71" i="3"/>
  <c r="H71" i="3"/>
  <c r="K71" i="3"/>
  <c r="V71" i="3" s="1"/>
  <c r="V72" i="2" s="1"/>
  <c r="U71" i="3"/>
  <c r="U72" i="2" s="1"/>
  <c r="W71" i="3"/>
  <c r="W72" i="2" s="1"/>
  <c r="X71" i="3"/>
  <c r="X72" i="2" s="1"/>
  <c r="Y71" i="3"/>
  <c r="Y72" i="2" s="1"/>
  <c r="AA71" i="3"/>
  <c r="AA72" i="2" s="1"/>
  <c r="AB71" i="3"/>
  <c r="AB72" i="2" s="1"/>
  <c r="AC71" i="3"/>
  <c r="AC72" i="2" s="1"/>
  <c r="AG71" i="3"/>
  <c r="AG72" i="2" s="1"/>
  <c r="C72" i="3"/>
  <c r="D72" i="3"/>
  <c r="H72" i="3"/>
  <c r="K72" i="3"/>
  <c r="X72" i="3" s="1"/>
  <c r="X73" i="2" s="1"/>
  <c r="U72" i="3"/>
  <c r="U73" i="2" s="1"/>
  <c r="V72" i="3"/>
  <c r="V73" i="2" s="1"/>
  <c r="W72" i="3"/>
  <c r="W73" i="2" s="1"/>
  <c r="Y72" i="3"/>
  <c r="Y73" i="2" s="1"/>
  <c r="Z72" i="3"/>
  <c r="Z73" i="2" s="1"/>
  <c r="AA72" i="3"/>
  <c r="AA73" i="2" s="1"/>
  <c r="AC72" i="3"/>
  <c r="AC73" i="2" s="1"/>
  <c r="AF72" i="3"/>
  <c r="AF73" i="2" s="1"/>
  <c r="AG72" i="3"/>
  <c r="AG73" i="2" s="1"/>
  <c r="C73" i="3"/>
  <c r="D73" i="3"/>
  <c r="H73" i="3"/>
  <c r="K73" i="3"/>
  <c r="V73" i="3" s="1"/>
  <c r="V74" i="2" s="1"/>
  <c r="U73" i="3"/>
  <c r="U74" i="2" s="1"/>
  <c r="W73" i="3"/>
  <c r="W74" i="2" s="1"/>
  <c r="X73" i="3"/>
  <c r="X74" i="2" s="1"/>
  <c r="Y73" i="3"/>
  <c r="Y74" i="2" s="1"/>
  <c r="AA73" i="3"/>
  <c r="AA74" i="2" s="1"/>
  <c r="AB73" i="3"/>
  <c r="AB74" i="2" s="1"/>
  <c r="AC73" i="3"/>
  <c r="AC74" i="2" s="1"/>
  <c r="AG73" i="3"/>
  <c r="AG74" i="2" s="1"/>
  <c r="C74" i="3"/>
  <c r="D74" i="3"/>
  <c r="H74" i="3"/>
  <c r="K74" i="3"/>
  <c r="X74" i="3" s="1"/>
  <c r="X75" i="2" s="1"/>
  <c r="U74" i="3"/>
  <c r="U75" i="2" s="1"/>
  <c r="V74" i="3"/>
  <c r="V75" i="2" s="1"/>
  <c r="W74" i="3"/>
  <c r="W75" i="2" s="1"/>
  <c r="Y74" i="3"/>
  <c r="Y75" i="2" s="1"/>
  <c r="Z74" i="3"/>
  <c r="Z75" i="2" s="1"/>
  <c r="AA74" i="3"/>
  <c r="AA75" i="2" s="1"/>
  <c r="AC74" i="3"/>
  <c r="AC75" i="2" s="1"/>
  <c r="AF74" i="3"/>
  <c r="AF75" i="2" s="1"/>
  <c r="AG74" i="3"/>
  <c r="AG75" i="2" s="1"/>
  <c r="C75" i="3"/>
  <c r="D75" i="3"/>
  <c r="H75" i="3"/>
  <c r="K75" i="3"/>
  <c r="V75" i="3" s="1"/>
  <c r="V76" i="2" s="1"/>
  <c r="U75" i="3"/>
  <c r="U76" i="2" s="1"/>
  <c r="W75" i="3"/>
  <c r="W76" i="2" s="1"/>
  <c r="X75" i="3"/>
  <c r="X76" i="2" s="1"/>
  <c r="Y75" i="3"/>
  <c r="Y76" i="2" s="1"/>
  <c r="AA75" i="3"/>
  <c r="AA76" i="2" s="1"/>
  <c r="AB75" i="3"/>
  <c r="AB76" i="2" s="1"/>
  <c r="AC75" i="3"/>
  <c r="AC76" i="2" s="1"/>
  <c r="AG75" i="3"/>
  <c r="AG76" i="2" s="1"/>
  <c r="C76" i="3"/>
  <c r="D76" i="3"/>
  <c r="H76" i="3"/>
  <c r="K76" i="3"/>
  <c r="X76" i="3" s="1"/>
  <c r="X77" i="2" s="1"/>
  <c r="U76" i="3"/>
  <c r="U77" i="2" s="1"/>
  <c r="V76" i="3"/>
  <c r="V77" i="2" s="1"/>
  <c r="W76" i="3"/>
  <c r="W77" i="2" s="1"/>
  <c r="Y76" i="3"/>
  <c r="Y77" i="2" s="1"/>
  <c r="Z76" i="3"/>
  <c r="Z77" i="2" s="1"/>
  <c r="AA76" i="3"/>
  <c r="AA77" i="2" s="1"/>
  <c r="AC76" i="3"/>
  <c r="AC77" i="2" s="1"/>
  <c r="AF76" i="3"/>
  <c r="AF77" i="2" s="1"/>
  <c r="AG76" i="3"/>
  <c r="AG77" i="2" s="1"/>
  <c r="C77" i="3"/>
  <c r="D77" i="3"/>
  <c r="H77" i="3"/>
  <c r="K77" i="3"/>
  <c r="U77" i="3"/>
  <c r="U78" i="2" s="1"/>
  <c r="W77" i="3"/>
  <c r="W78" i="2" s="1"/>
  <c r="X77" i="3"/>
  <c r="X78" i="2" s="1"/>
  <c r="Y77" i="3"/>
  <c r="Y78" i="2" s="1"/>
  <c r="AA77" i="3"/>
  <c r="AA78" i="2" s="1"/>
  <c r="AB77" i="3"/>
  <c r="AB78" i="2" s="1"/>
  <c r="AC77" i="3"/>
  <c r="AC78" i="2" s="1"/>
  <c r="AG77" i="3"/>
  <c r="AG78" i="2" s="1"/>
  <c r="C78" i="3"/>
  <c r="D78" i="3"/>
  <c r="H78" i="3"/>
  <c r="K78" i="3"/>
  <c r="X78" i="3" s="1"/>
  <c r="X79" i="2" s="1"/>
  <c r="U78" i="3"/>
  <c r="U79" i="2" s="1"/>
  <c r="V78" i="3"/>
  <c r="V79" i="2" s="1"/>
  <c r="W78" i="3"/>
  <c r="W79" i="2" s="1"/>
  <c r="Y78" i="3"/>
  <c r="Y79" i="2" s="1"/>
  <c r="Z78" i="3"/>
  <c r="Z79" i="2" s="1"/>
  <c r="AA78" i="3"/>
  <c r="AA79" i="2" s="1"/>
  <c r="AC78" i="3"/>
  <c r="AC79" i="2" s="1"/>
  <c r="AF78" i="3"/>
  <c r="AF79" i="2" s="1"/>
  <c r="AG78" i="3"/>
  <c r="AG79" i="2" s="1"/>
  <c r="C79" i="3"/>
  <c r="D79" i="3"/>
  <c r="H79" i="3"/>
  <c r="K79" i="3"/>
  <c r="U79" i="3" s="1"/>
  <c r="U80" i="2" s="1"/>
  <c r="W79" i="3"/>
  <c r="W80" i="2" s="1"/>
  <c r="X79" i="3"/>
  <c r="X80" i="2" s="1"/>
  <c r="Y79" i="3"/>
  <c r="Y80" i="2" s="1"/>
  <c r="AA79" i="3"/>
  <c r="AA80" i="2" s="1"/>
  <c r="AC79" i="3"/>
  <c r="AC80" i="2" s="1"/>
  <c r="AG79" i="3"/>
  <c r="AG80" i="2" s="1"/>
  <c r="C80" i="3"/>
  <c r="D80" i="3"/>
  <c r="H80" i="3"/>
  <c r="K80" i="3"/>
  <c r="X80" i="3" s="1"/>
  <c r="X81" i="2" s="1"/>
  <c r="U80" i="3"/>
  <c r="U81" i="2" s="1"/>
  <c r="V80" i="3"/>
  <c r="V81" i="2" s="1"/>
  <c r="W80" i="3"/>
  <c r="W81" i="2" s="1"/>
  <c r="Y80" i="3"/>
  <c r="Y81" i="2" s="1"/>
  <c r="Z80" i="3"/>
  <c r="Z81" i="2" s="1"/>
  <c r="AA80" i="3"/>
  <c r="AA81" i="2" s="1"/>
  <c r="AC80" i="3"/>
  <c r="AC81" i="2" s="1"/>
  <c r="AF80" i="3"/>
  <c r="AF81" i="2" s="1"/>
  <c r="AG80" i="3"/>
  <c r="AG81" i="2" s="1"/>
  <c r="C81" i="3"/>
  <c r="D81" i="3"/>
  <c r="H81" i="3"/>
  <c r="K81" i="3"/>
  <c r="Y81" i="3"/>
  <c r="Y82" i="2" s="1"/>
  <c r="AA81" i="3"/>
  <c r="AA82" i="2" s="1"/>
  <c r="AG81" i="3"/>
  <c r="AG82" i="2" s="1"/>
  <c r="C82" i="3"/>
  <c r="D82" i="3"/>
  <c r="H82" i="3"/>
  <c r="K82" i="3"/>
  <c r="X82" i="3" s="1"/>
  <c r="X83" i="2" s="1"/>
  <c r="U82" i="3"/>
  <c r="U83" i="2" s="1"/>
  <c r="V82" i="3"/>
  <c r="V83" i="2" s="1"/>
  <c r="W82" i="3"/>
  <c r="W83" i="2" s="1"/>
  <c r="Y82" i="3"/>
  <c r="Y83" i="2" s="1"/>
  <c r="Z82" i="3"/>
  <c r="Z83" i="2" s="1"/>
  <c r="AA82" i="3"/>
  <c r="AA83" i="2" s="1"/>
  <c r="AC82" i="3"/>
  <c r="AC83" i="2" s="1"/>
  <c r="AF82" i="3"/>
  <c r="AF83" i="2" s="1"/>
  <c r="AG82" i="3"/>
  <c r="AG83" i="2" s="1"/>
  <c r="C83" i="3"/>
  <c r="D83" i="3"/>
  <c r="H83" i="3"/>
  <c r="K83" i="3"/>
  <c r="U83" i="3"/>
  <c r="U84" i="2" s="1"/>
  <c r="W83" i="3"/>
  <c r="W84" i="2" s="1"/>
  <c r="X83" i="3"/>
  <c r="X84" i="2" s="1"/>
  <c r="AA83" i="3"/>
  <c r="AA84" i="2" s="1"/>
  <c r="AB83" i="3"/>
  <c r="AB84" i="2" s="1"/>
  <c r="AC83" i="3"/>
  <c r="AC84" i="2" s="1"/>
  <c r="C84" i="3"/>
  <c r="D84" i="3"/>
  <c r="H84" i="3"/>
  <c r="K84" i="3"/>
  <c r="X84" i="3" s="1"/>
  <c r="X85" i="2" s="1"/>
  <c r="U84" i="3"/>
  <c r="U85" i="2" s="1"/>
  <c r="V84" i="3"/>
  <c r="V85" i="2" s="1"/>
  <c r="W84" i="3"/>
  <c r="W85" i="2" s="1"/>
  <c r="Y84" i="3"/>
  <c r="Y85" i="2" s="1"/>
  <c r="Z84" i="3"/>
  <c r="Z85" i="2" s="1"/>
  <c r="AA84" i="3"/>
  <c r="AA85" i="2" s="1"/>
  <c r="AC84" i="3"/>
  <c r="AC85" i="2" s="1"/>
  <c r="AF84" i="3"/>
  <c r="AF85" i="2" s="1"/>
  <c r="AG84" i="3"/>
  <c r="AG85" i="2" s="1"/>
  <c r="C85" i="3"/>
  <c r="D85" i="3"/>
  <c r="H85" i="3"/>
  <c r="K85" i="3"/>
  <c r="U85" i="3" s="1"/>
  <c r="U86" i="2" s="1"/>
  <c r="W85" i="3"/>
  <c r="W86" i="2" s="1"/>
  <c r="X85" i="3"/>
  <c r="X86" i="2" s="1"/>
  <c r="Y85" i="3"/>
  <c r="Y86" i="2" s="1"/>
  <c r="AB85" i="3"/>
  <c r="AB86" i="2" s="1"/>
  <c r="AC85" i="3"/>
  <c r="AC86" i="2" s="1"/>
  <c r="AG85" i="3"/>
  <c r="AG86" i="2" s="1"/>
  <c r="C86" i="3"/>
  <c r="D86" i="3"/>
  <c r="H86" i="3"/>
  <c r="K86" i="3"/>
  <c r="X86" i="3" s="1"/>
  <c r="X87" i="2" s="1"/>
  <c r="U86" i="3"/>
  <c r="U87" i="2" s="1"/>
  <c r="V86" i="3"/>
  <c r="V87" i="2" s="1"/>
  <c r="W86" i="3"/>
  <c r="W87" i="2" s="1"/>
  <c r="Y86" i="3"/>
  <c r="Y87" i="2" s="1"/>
  <c r="Z86" i="3"/>
  <c r="Z87" i="2" s="1"/>
  <c r="AA86" i="3"/>
  <c r="AA87" i="2" s="1"/>
  <c r="AC86" i="3"/>
  <c r="AC87" i="2" s="1"/>
  <c r="AF86" i="3"/>
  <c r="AF87" i="2" s="1"/>
  <c r="AG86" i="3"/>
  <c r="AG87" i="2" s="1"/>
  <c r="C87" i="3"/>
  <c r="D87" i="3"/>
  <c r="H87" i="3"/>
  <c r="K87" i="3"/>
  <c r="U87" i="3"/>
  <c r="U88" i="2" s="1"/>
  <c r="Y87" i="3"/>
  <c r="Y88" i="2" s="1"/>
  <c r="AA87" i="3"/>
  <c r="AA88" i="2" s="1"/>
  <c r="AG87" i="3"/>
  <c r="AG88" i="2" s="1"/>
  <c r="C88" i="3"/>
  <c r="D88" i="3"/>
  <c r="H88" i="3"/>
  <c r="K88" i="3"/>
  <c r="X88" i="3" s="1"/>
  <c r="X89" i="2" s="1"/>
  <c r="U88" i="3"/>
  <c r="U89" i="2" s="1"/>
  <c r="V88" i="3"/>
  <c r="V89" i="2" s="1"/>
  <c r="W88" i="3"/>
  <c r="W89" i="2" s="1"/>
  <c r="Y88" i="3"/>
  <c r="Y89" i="2" s="1"/>
  <c r="Z88" i="3"/>
  <c r="Z89" i="2" s="1"/>
  <c r="AA88" i="3"/>
  <c r="AA89" i="2" s="1"/>
  <c r="AC88" i="3"/>
  <c r="AC89" i="2" s="1"/>
  <c r="AF88" i="3"/>
  <c r="AF89" i="2" s="1"/>
  <c r="AG88" i="3"/>
  <c r="AG89" i="2" s="1"/>
  <c r="C89" i="3"/>
  <c r="D89" i="3"/>
  <c r="H89" i="3"/>
  <c r="K89" i="3"/>
  <c r="U89" i="3" s="1"/>
  <c r="U90" i="2" s="1"/>
  <c r="Y89" i="3"/>
  <c r="Y90" i="2" s="1"/>
  <c r="AC89" i="3"/>
  <c r="AC90" i="2" s="1"/>
  <c r="C90" i="3"/>
  <c r="D90" i="3"/>
  <c r="H90" i="3"/>
  <c r="K90" i="3"/>
  <c r="U90" i="3"/>
  <c r="U91" i="2" s="1"/>
  <c r="Y90" i="3"/>
  <c r="Y91" i="2" s="1"/>
  <c r="AC90" i="3"/>
  <c r="AC91" i="2" s="1"/>
  <c r="AF90" i="3"/>
  <c r="AF91" i="2" s="1"/>
  <c r="C91" i="3"/>
  <c r="D91" i="3"/>
  <c r="H91" i="3"/>
  <c r="K91" i="3"/>
  <c r="U91" i="3" s="1"/>
  <c r="U92" i="2" s="1"/>
  <c r="W91" i="3"/>
  <c r="W92" i="2" s="1"/>
  <c r="X91" i="3"/>
  <c r="X92" i="2" s="1"/>
  <c r="Y91" i="3"/>
  <c r="Y92" i="2" s="1"/>
  <c r="AA91" i="3"/>
  <c r="AA92" i="2" s="1"/>
  <c r="AB91" i="3"/>
  <c r="AB92" i="2" s="1"/>
  <c r="AC91" i="3"/>
  <c r="AC92" i="2" s="1"/>
  <c r="C92" i="3"/>
  <c r="D92" i="3"/>
  <c r="H92" i="3"/>
  <c r="C93" i="3"/>
  <c r="D93" i="3"/>
  <c r="G93" i="3"/>
  <c r="F94" i="3" s="1"/>
  <c r="G94" i="3" s="1"/>
  <c r="F95" i="3" s="1"/>
  <c r="G95" i="3" s="1"/>
  <c r="F96" i="3" s="1"/>
  <c r="G96" i="3" s="1"/>
  <c r="F97" i="3" s="1"/>
  <c r="G97" i="3" s="1"/>
  <c r="F98" i="3" s="1"/>
  <c r="G98" i="3" s="1"/>
  <c r="F99" i="3" s="1"/>
  <c r="G99" i="3" s="1"/>
  <c r="F100" i="3" s="1"/>
  <c r="G100" i="3" s="1"/>
  <c r="F101" i="3" s="1"/>
  <c r="G101" i="3" s="1"/>
  <c r="F102" i="3" s="1"/>
  <c r="G102" i="3" s="1"/>
  <c r="F103" i="3" s="1"/>
  <c r="G103" i="3" s="1"/>
  <c r="F104" i="3" s="1"/>
  <c r="G104" i="3" s="1"/>
  <c r="F105" i="3" s="1"/>
  <c r="G105" i="3" s="1"/>
  <c r="F106" i="3" s="1"/>
  <c r="G106" i="3" s="1"/>
  <c r="F107" i="3" s="1"/>
  <c r="G107" i="3" s="1"/>
  <c r="F108" i="3" s="1"/>
  <c r="G108" i="3" s="1"/>
  <c r="F109" i="3" s="1"/>
  <c r="G109" i="3" s="1"/>
  <c r="F110" i="3" s="1"/>
  <c r="G110" i="3" s="1"/>
  <c r="F111" i="3" s="1"/>
  <c r="G111" i="3" s="1"/>
  <c r="H93" i="3"/>
  <c r="C94" i="3"/>
  <c r="D94" i="3"/>
  <c r="H94" i="3"/>
  <c r="C95" i="3"/>
  <c r="D95" i="3"/>
  <c r="H95" i="3"/>
  <c r="C96" i="3"/>
  <c r="D96" i="3"/>
  <c r="H96" i="3"/>
  <c r="C97" i="3"/>
  <c r="D97" i="3"/>
  <c r="H97" i="3"/>
  <c r="C98" i="3"/>
  <c r="D98" i="3"/>
  <c r="H98" i="3"/>
  <c r="C99" i="3"/>
  <c r="D99" i="3"/>
  <c r="H99" i="3"/>
  <c r="C100" i="3"/>
  <c r="D100" i="3"/>
  <c r="H100" i="3"/>
  <c r="C101" i="3"/>
  <c r="D101" i="3"/>
  <c r="H101" i="3"/>
  <c r="C102" i="3"/>
  <c r="D102" i="3"/>
  <c r="H102" i="3"/>
  <c r="C103" i="3"/>
  <c r="D103" i="3"/>
  <c r="H103" i="3"/>
  <c r="C104" i="3"/>
  <c r="D104" i="3"/>
  <c r="H104" i="3"/>
  <c r="C105" i="3"/>
  <c r="D105" i="3"/>
  <c r="H105" i="3"/>
  <c r="C106" i="3"/>
  <c r="D106" i="3"/>
  <c r="H106" i="3"/>
  <c r="C107" i="3"/>
  <c r="D107" i="3"/>
  <c r="H107" i="3"/>
  <c r="C108" i="3"/>
  <c r="D108" i="3"/>
  <c r="H108" i="3"/>
  <c r="C109" i="3"/>
  <c r="D109" i="3"/>
  <c r="H109" i="3"/>
  <c r="C110" i="3"/>
  <c r="D110" i="3"/>
  <c r="H110" i="3"/>
  <c r="C111" i="3"/>
  <c r="D111" i="3"/>
  <c r="H111" i="3"/>
  <c r="C112" i="3"/>
  <c r="D112" i="3"/>
  <c r="C113" i="3"/>
  <c r="D113" i="3"/>
  <c r="C114" i="3"/>
  <c r="D114" i="3"/>
  <c r="C115" i="3"/>
  <c r="D115" i="3"/>
  <c r="C116" i="3"/>
  <c r="D116" i="3"/>
  <c r="C117" i="3"/>
  <c r="D117" i="3"/>
  <c r="C118" i="3"/>
  <c r="D118" i="3"/>
  <c r="C119" i="3"/>
  <c r="D119" i="3"/>
  <c r="C120" i="3"/>
  <c r="D120" i="3"/>
  <c r="C121" i="3"/>
  <c r="D121" i="3"/>
  <c r="C122" i="3"/>
  <c r="D122" i="3"/>
  <c r="C123" i="3"/>
  <c r="D123" i="3"/>
  <c r="C124" i="3"/>
  <c r="D124" i="3"/>
  <c r="C125" i="3"/>
  <c r="D125" i="3"/>
  <c r="C126" i="3"/>
  <c r="D126" i="3"/>
  <c r="C127" i="3"/>
  <c r="D127" i="3"/>
  <c r="C128" i="3"/>
  <c r="D128" i="3"/>
  <c r="C129" i="3"/>
  <c r="D129" i="3"/>
  <c r="C130" i="3"/>
  <c r="D130" i="3"/>
  <c r="C131" i="3"/>
  <c r="D131" i="3"/>
  <c r="C132" i="3"/>
  <c r="D132" i="3"/>
  <c r="C133" i="3"/>
  <c r="D133" i="3"/>
  <c r="C134" i="3"/>
  <c r="D134" i="3"/>
  <c r="C135" i="3"/>
  <c r="D135" i="3"/>
  <c r="C136" i="3"/>
  <c r="D136" i="3"/>
  <c r="C137" i="3"/>
  <c r="D137" i="3"/>
  <c r="C138" i="3"/>
  <c r="D138" i="3"/>
  <c r="C139" i="3"/>
  <c r="D139" i="3"/>
  <c r="C140" i="3"/>
  <c r="D140" i="3"/>
  <c r="C141" i="3"/>
  <c r="D141" i="3"/>
  <c r="C142" i="3"/>
  <c r="D142" i="3"/>
  <c r="C143" i="3"/>
  <c r="D143" i="3"/>
  <c r="C144" i="3"/>
  <c r="D144" i="3"/>
  <c r="C145" i="3"/>
  <c r="D145" i="3"/>
  <c r="C146" i="3"/>
  <c r="D146" i="3"/>
  <c r="C147" i="3"/>
  <c r="D147" i="3"/>
  <c r="C148" i="3"/>
  <c r="D148" i="3"/>
  <c r="C149" i="3"/>
  <c r="D149" i="3"/>
  <c r="C150" i="3"/>
  <c r="D150" i="3"/>
  <c r="C151" i="3"/>
  <c r="D151" i="3"/>
  <c r="C152" i="3"/>
  <c r="D152" i="3"/>
  <c r="C153" i="3"/>
  <c r="D153" i="3"/>
  <c r="C154" i="3"/>
  <c r="D154" i="3"/>
  <c r="C155" i="3"/>
  <c r="D155" i="3"/>
  <c r="C156" i="3"/>
  <c r="D156" i="3"/>
  <c r="C157" i="3"/>
  <c r="D157" i="3"/>
  <c r="C158" i="3"/>
  <c r="D158" i="3"/>
  <c r="C159" i="3"/>
  <c r="D159" i="3"/>
  <c r="C160" i="3"/>
  <c r="D160" i="3"/>
  <c r="C161" i="3"/>
  <c r="D161" i="3"/>
  <c r="C162" i="3"/>
  <c r="D162" i="3"/>
  <c r="C163" i="3"/>
  <c r="D163" i="3"/>
  <c r="C164" i="3"/>
  <c r="D164" i="3"/>
  <c r="C165" i="3"/>
  <c r="D165" i="3"/>
  <c r="C166" i="3"/>
  <c r="D166" i="3"/>
  <c r="C167" i="3"/>
  <c r="D167" i="3"/>
  <c r="C168" i="3"/>
  <c r="D168" i="3"/>
  <c r="C169" i="3"/>
  <c r="D169" i="3"/>
  <c r="C170" i="3"/>
  <c r="D170" i="3"/>
  <c r="C171" i="3"/>
  <c r="D171" i="3"/>
  <c r="C172" i="3"/>
  <c r="D172" i="3"/>
  <c r="C173" i="3"/>
  <c r="D173" i="3"/>
  <c r="C174" i="3"/>
  <c r="D174" i="3"/>
  <c r="C175" i="3"/>
  <c r="D175" i="3"/>
  <c r="C176" i="3"/>
  <c r="D176" i="3"/>
  <c r="C177" i="3"/>
  <c r="D177" i="3"/>
  <c r="C178" i="3"/>
  <c r="D178" i="3"/>
  <c r="C179" i="3"/>
  <c r="D179" i="3"/>
  <c r="C180" i="3"/>
  <c r="D180" i="3"/>
  <c r="C181" i="3"/>
  <c r="D181" i="3"/>
  <c r="C182" i="3"/>
  <c r="D182" i="3"/>
  <c r="C183" i="3"/>
  <c r="D183" i="3"/>
  <c r="C184" i="3"/>
  <c r="D184" i="3"/>
  <c r="C185" i="3"/>
  <c r="D185" i="3"/>
  <c r="C186" i="3"/>
  <c r="D186" i="3"/>
  <c r="C187" i="3"/>
  <c r="D187" i="3"/>
  <c r="C188" i="3"/>
  <c r="D188" i="3"/>
  <c r="C189" i="3"/>
  <c r="D189" i="3"/>
  <c r="C190" i="3"/>
  <c r="D190" i="3"/>
  <c r="C191" i="3"/>
  <c r="D191" i="3"/>
  <c r="C192" i="3"/>
  <c r="D192" i="3"/>
  <c r="C193" i="3"/>
  <c r="D193" i="3"/>
  <c r="C194" i="3"/>
  <c r="D194" i="3"/>
  <c r="C195" i="3"/>
  <c r="D195" i="3"/>
  <c r="C196" i="3"/>
  <c r="D196" i="3"/>
  <c r="C197" i="3"/>
  <c r="D197" i="3"/>
  <c r="C198" i="3"/>
  <c r="D198" i="3"/>
  <c r="C199" i="3"/>
  <c r="D199" i="3"/>
  <c r="C200" i="3"/>
  <c r="D200" i="3"/>
  <c r="C201" i="3"/>
  <c r="D201" i="3"/>
  <c r="C202" i="3"/>
  <c r="D202" i="3"/>
  <c r="C203" i="3"/>
  <c r="D203" i="3"/>
  <c r="C204" i="3"/>
  <c r="D204" i="3"/>
  <c r="C205" i="3"/>
  <c r="D205" i="3"/>
  <c r="C206" i="3"/>
  <c r="D206" i="3"/>
  <c r="C207" i="3"/>
  <c r="D207" i="3"/>
  <c r="C208" i="3"/>
  <c r="D208" i="3"/>
  <c r="C209" i="3"/>
  <c r="D209" i="3"/>
  <c r="C210" i="3"/>
  <c r="D210" i="3"/>
  <c r="C211" i="3"/>
  <c r="D211" i="3"/>
  <c r="C212" i="3"/>
  <c r="D212" i="3"/>
  <c r="C213" i="3"/>
  <c r="D213" i="3"/>
  <c r="C214" i="3"/>
  <c r="D214" i="3"/>
  <c r="C215" i="3"/>
  <c r="D215" i="3"/>
  <c r="C216" i="3"/>
  <c r="D216" i="3"/>
  <c r="C217" i="3"/>
  <c r="D217" i="3"/>
  <c r="C218" i="3"/>
  <c r="D218" i="3"/>
  <c r="C219" i="3"/>
  <c r="D219" i="3"/>
  <c r="C220" i="3"/>
  <c r="D220" i="3"/>
  <c r="C221" i="3"/>
  <c r="D221" i="3"/>
  <c r="C222" i="3"/>
  <c r="D222" i="3"/>
  <c r="C223" i="3"/>
  <c r="D223" i="3"/>
  <c r="C224" i="3"/>
  <c r="D224" i="3"/>
  <c r="C225" i="3"/>
  <c r="D225" i="3"/>
  <c r="C226" i="3"/>
  <c r="D226" i="3"/>
  <c r="C227" i="3"/>
  <c r="D227" i="3"/>
  <c r="C228" i="3"/>
  <c r="D228" i="3"/>
  <c r="C229" i="3"/>
  <c r="D229" i="3"/>
  <c r="C230" i="3"/>
  <c r="D230" i="3"/>
  <c r="C231" i="3"/>
  <c r="D231" i="3"/>
  <c r="C232" i="3"/>
  <c r="D232" i="3"/>
  <c r="C233" i="3"/>
  <c r="D233" i="3"/>
  <c r="C234" i="3"/>
  <c r="D234" i="3"/>
  <c r="C235" i="3"/>
  <c r="D235" i="3"/>
  <c r="C236" i="3"/>
  <c r="D236" i="3"/>
  <c r="C237" i="3"/>
  <c r="D237" i="3"/>
  <c r="C238" i="3"/>
  <c r="D238" i="3"/>
  <c r="C239" i="3"/>
  <c r="D239" i="3"/>
  <c r="C240" i="3"/>
  <c r="D240" i="3"/>
  <c r="C241" i="3"/>
  <c r="D241" i="3"/>
  <c r="C242" i="3"/>
  <c r="D242" i="3"/>
  <c r="C243" i="3"/>
  <c r="D243" i="3"/>
  <c r="C244" i="3"/>
  <c r="D244" i="3"/>
  <c r="C245" i="3"/>
  <c r="D245" i="3"/>
  <c r="C246" i="3"/>
  <c r="D246" i="3"/>
  <c r="C247" i="3"/>
  <c r="D247" i="3"/>
  <c r="C248" i="3"/>
  <c r="D248" i="3"/>
  <c r="C249" i="3"/>
  <c r="D249" i="3"/>
  <c r="C250" i="3"/>
  <c r="D250" i="3"/>
  <c r="C251" i="3"/>
  <c r="D251" i="3"/>
  <c r="C252" i="3"/>
  <c r="D252" i="3"/>
  <c r="C253" i="3"/>
  <c r="D253" i="3"/>
  <c r="C254" i="3"/>
  <c r="D254" i="3"/>
  <c r="C255" i="3"/>
  <c r="D255" i="3"/>
  <c r="C256" i="3"/>
  <c r="D256" i="3"/>
  <c r="C257" i="3"/>
  <c r="D257" i="3"/>
  <c r="C258" i="3"/>
  <c r="D258" i="3"/>
  <c r="C259" i="3"/>
  <c r="D259" i="3"/>
  <c r="C260" i="3"/>
  <c r="D260" i="3"/>
  <c r="C261" i="3"/>
  <c r="D261" i="3"/>
  <c r="C262" i="3"/>
  <c r="D262" i="3"/>
  <c r="C263" i="3"/>
  <c r="D263" i="3"/>
  <c r="C264" i="3"/>
  <c r="D264" i="3"/>
  <c r="C265" i="3"/>
  <c r="D265" i="3"/>
  <c r="C266" i="3"/>
  <c r="D266" i="3"/>
  <c r="C267" i="3"/>
  <c r="D267" i="3"/>
  <c r="C268" i="3"/>
  <c r="D268" i="3"/>
  <c r="C269" i="3"/>
  <c r="D269" i="3"/>
  <c r="C270" i="3"/>
  <c r="D270" i="3"/>
  <c r="C271" i="3"/>
  <c r="D271" i="3"/>
  <c r="C272" i="3"/>
  <c r="D272" i="3"/>
  <c r="C273" i="3"/>
  <c r="D273" i="3"/>
  <c r="C274" i="3"/>
  <c r="D274" i="3"/>
  <c r="C275" i="3"/>
  <c r="D275" i="3"/>
  <c r="C276" i="3"/>
  <c r="D276" i="3"/>
  <c r="C277" i="3"/>
  <c r="D277" i="3"/>
  <c r="C278" i="3"/>
  <c r="D278" i="3"/>
  <c r="C279" i="3"/>
  <c r="D279" i="3"/>
  <c r="C280" i="3"/>
  <c r="D280" i="3"/>
  <c r="C281" i="3"/>
  <c r="D281" i="3"/>
  <c r="C282" i="3"/>
  <c r="D282" i="3"/>
  <c r="C283" i="3"/>
  <c r="D283" i="3"/>
  <c r="C284" i="3"/>
  <c r="D284" i="3"/>
  <c r="C285" i="3"/>
  <c r="D285" i="3"/>
  <c r="C286" i="3"/>
  <c r="D286" i="3"/>
  <c r="C287" i="3"/>
  <c r="D287" i="3"/>
  <c r="C288" i="3"/>
  <c r="D288" i="3"/>
  <c r="C289" i="3"/>
  <c r="D289" i="3"/>
  <c r="C290" i="3"/>
  <c r="D290" i="3"/>
  <c r="C291" i="3"/>
  <c r="D291" i="3"/>
  <c r="C292" i="3"/>
  <c r="D292" i="3"/>
  <c r="C293" i="3"/>
  <c r="D293" i="3"/>
  <c r="C294" i="3"/>
  <c r="D294" i="3"/>
  <c r="C295" i="3"/>
  <c r="D295" i="3"/>
  <c r="C296" i="3"/>
  <c r="D296" i="3"/>
  <c r="C297" i="3"/>
  <c r="D297" i="3"/>
  <c r="C298" i="3"/>
  <c r="D298" i="3"/>
  <c r="C299" i="3"/>
  <c r="D299" i="3"/>
  <c r="C300" i="3"/>
  <c r="D300" i="3"/>
  <c r="C301" i="3"/>
  <c r="D301" i="3"/>
  <c r="C302" i="3"/>
  <c r="D302" i="3"/>
  <c r="C303" i="3"/>
  <c r="D303" i="3"/>
  <c r="C304" i="3"/>
  <c r="D304" i="3"/>
  <c r="C305" i="3"/>
  <c r="D305" i="3"/>
  <c r="C306" i="3"/>
  <c r="D306" i="3"/>
  <c r="C307" i="3"/>
  <c r="D307" i="3"/>
  <c r="C308" i="3"/>
  <c r="D308" i="3"/>
  <c r="C309" i="3"/>
  <c r="D309" i="3"/>
  <c r="C310" i="3"/>
  <c r="D310" i="3"/>
  <c r="C311" i="3"/>
  <c r="D311" i="3"/>
  <c r="D2" i="4"/>
  <c r="B2" i="5"/>
  <c r="K2" i="6"/>
  <c r="I2" i="6" s="1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J82" i="6"/>
  <c r="K82" i="6"/>
  <c r="J83" i="6"/>
  <c r="K83" i="6"/>
  <c r="J84" i="6"/>
  <c r="K84" i="6"/>
  <c r="J85" i="6"/>
  <c r="K85" i="6"/>
  <c r="J86" i="6"/>
  <c r="K86" i="6"/>
  <c r="J87" i="6"/>
  <c r="K87" i="6"/>
  <c r="J88" i="6"/>
  <c r="K88" i="6"/>
  <c r="J89" i="6"/>
  <c r="K89" i="6"/>
  <c r="J90" i="6"/>
  <c r="K90" i="6"/>
  <c r="J91" i="6"/>
  <c r="K91" i="6"/>
  <c r="J92" i="6"/>
  <c r="K92" i="6"/>
  <c r="B1" i="7"/>
  <c r="B2" i="7"/>
  <c r="F2" i="7"/>
  <c r="AF2" i="7"/>
  <c r="AQ2" i="7"/>
  <c r="AT2" i="7"/>
  <c r="BP2" i="7"/>
  <c r="CB2" i="7"/>
  <c r="F3" i="7"/>
  <c r="AF3" i="7"/>
  <c r="AQ3" i="7" s="1"/>
  <c r="AT3" i="7"/>
  <c r="BP3" i="7"/>
  <c r="F4" i="7"/>
  <c r="AF4" i="7"/>
  <c r="AQ4" i="7" s="1"/>
  <c r="AT5" i="7" s="1"/>
  <c r="AT4" i="7"/>
  <c r="BP4" i="7"/>
  <c r="F5" i="7"/>
  <c r="AF5" i="7"/>
  <c r="AQ5" i="7"/>
  <c r="AT6" i="7" s="1"/>
  <c r="AW5" i="7"/>
  <c r="BP5" i="7"/>
  <c r="F6" i="7"/>
  <c r="AF6" i="7"/>
  <c r="AQ6" i="7" s="1"/>
  <c r="BP6" i="7"/>
  <c r="F7" i="7"/>
  <c r="AF7" i="7"/>
  <c r="AQ7" i="7" s="1"/>
  <c r="BP7" i="7"/>
  <c r="F8" i="7"/>
  <c r="AF8" i="7"/>
  <c r="AQ8" i="7" s="1"/>
  <c r="BP8" i="7"/>
  <c r="F9" i="7"/>
  <c r="AF9" i="7"/>
  <c r="AQ9" i="7"/>
  <c r="AT10" i="7" s="1"/>
  <c r="AW9" i="7"/>
  <c r="BP9" i="7"/>
  <c r="F10" i="7"/>
  <c r="AF10" i="7"/>
  <c r="AQ10" i="7" s="1"/>
  <c r="BP10" i="7"/>
  <c r="F11" i="7"/>
  <c r="AF11" i="7"/>
  <c r="AQ11" i="7" s="1"/>
  <c r="BP11" i="7"/>
  <c r="F12" i="7"/>
  <c r="AF12" i="7"/>
  <c r="AQ12" i="7"/>
  <c r="AT13" i="7" s="1"/>
  <c r="AW12" i="7"/>
  <c r="BP12" i="7"/>
  <c r="F13" i="7"/>
  <c r="AF13" i="7"/>
  <c r="AQ13" i="7"/>
  <c r="AT14" i="7" s="1"/>
  <c r="AW13" i="7"/>
  <c r="BP13" i="7"/>
  <c r="F14" i="7"/>
  <c r="AF14" i="7"/>
  <c r="AQ14" i="7" s="1"/>
  <c r="BP14" i="7"/>
  <c r="F15" i="7"/>
  <c r="AF15" i="7"/>
  <c r="AQ15" i="7"/>
  <c r="AT16" i="7" s="1"/>
  <c r="BP15" i="7"/>
  <c r="F16" i="7"/>
  <c r="AF16" i="7"/>
  <c r="AQ16" i="7" s="1"/>
  <c r="AT17" i="7" s="1"/>
  <c r="BP16" i="7"/>
  <c r="F17" i="7"/>
  <c r="AF17" i="7"/>
  <c r="AQ17" i="7"/>
  <c r="AT18" i="7" s="1"/>
  <c r="AW17" i="7"/>
  <c r="BP17" i="7"/>
  <c r="F18" i="7"/>
  <c r="AF18" i="7"/>
  <c r="AQ18" i="7" s="1"/>
  <c r="AW18" i="7" s="1"/>
  <c r="BP18" i="7"/>
  <c r="F19" i="7"/>
  <c r="AF19" i="7"/>
  <c r="AQ19" i="7" s="1"/>
  <c r="AT19" i="7"/>
  <c r="BP19" i="7"/>
  <c r="F20" i="7"/>
  <c r="AF20" i="7"/>
  <c r="AQ20" i="7"/>
  <c r="AT21" i="7" s="1"/>
  <c r="AW20" i="7"/>
  <c r="BP20" i="7"/>
  <c r="F21" i="7"/>
  <c r="AF21" i="7"/>
  <c r="AQ21" i="7"/>
  <c r="AT22" i="7" s="1"/>
  <c r="AW21" i="7"/>
  <c r="BP21" i="7"/>
  <c r="F22" i="7"/>
  <c r="AF22" i="7"/>
  <c r="AQ22" i="7" s="1"/>
  <c r="AW22" i="7" s="1"/>
  <c r="BP22" i="7"/>
  <c r="F23" i="7"/>
  <c r="AF23" i="7"/>
  <c r="AQ23" i="7" s="1"/>
  <c r="BP23" i="7"/>
  <c r="F24" i="7"/>
  <c r="AF24" i="7"/>
  <c r="AQ24" i="7" s="1"/>
  <c r="BP24" i="7"/>
  <c r="F25" i="7"/>
  <c r="AF25" i="7"/>
  <c r="AQ25" i="7"/>
  <c r="AT26" i="7" s="1"/>
  <c r="AW25" i="7"/>
  <c r="BP25" i="7"/>
  <c r="F26" i="7"/>
  <c r="AF26" i="7"/>
  <c r="AQ26" i="7" s="1"/>
  <c r="AW26" i="7" s="1"/>
  <c r="BP26" i="7"/>
  <c r="F27" i="7"/>
  <c r="AF27" i="7"/>
  <c r="AQ27" i="7" s="1"/>
  <c r="AT27" i="7"/>
  <c r="BP27" i="7"/>
  <c r="F28" i="7"/>
  <c r="AF28" i="7"/>
  <c r="AQ28" i="7" s="1"/>
  <c r="BP28" i="7"/>
  <c r="F29" i="7"/>
  <c r="AF29" i="7"/>
  <c r="AQ29" i="7"/>
  <c r="AT30" i="7" s="1"/>
  <c r="AW29" i="7"/>
  <c r="BP29" i="7"/>
  <c r="F30" i="7"/>
  <c r="AF30" i="7"/>
  <c r="AQ30" i="7" s="1"/>
  <c r="BP30" i="7"/>
  <c r="F31" i="7"/>
  <c r="AF31" i="7"/>
  <c r="AQ31" i="7" s="1"/>
  <c r="BP31" i="7"/>
  <c r="F32" i="7"/>
  <c r="AF32" i="7"/>
  <c r="AQ32" i="7" s="1"/>
  <c r="BP32" i="7"/>
  <c r="F33" i="7"/>
  <c r="AF33" i="7"/>
  <c r="AQ33" i="7"/>
  <c r="AT34" i="7" s="1"/>
  <c r="AW33" i="7"/>
  <c r="BP33" i="7"/>
  <c r="F34" i="7"/>
  <c r="AF34" i="7"/>
  <c r="AQ34" i="7"/>
  <c r="AW34" i="7" s="1"/>
  <c r="BP34" i="7"/>
  <c r="F35" i="7"/>
  <c r="AF35" i="7"/>
  <c r="AQ35" i="7" s="1"/>
  <c r="BP35" i="7"/>
  <c r="F36" i="7"/>
  <c r="AF36" i="7"/>
  <c r="AQ36" i="7" s="1"/>
  <c r="BP36" i="7"/>
  <c r="F37" i="7"/>
  <c r="AF37" i="7"/>
  <c r="AQ37" i="7"/>
  <c r="AT38" i="7" s="1"/>
  <c r="AW37" i="7"/>
  <c r="BP37" i="7"/>
  <c r="F38" i="7"/>
  <c r="AF38" i="7"/>
  <c r="AQ38" i="7" s="1"/>
  <c r="BP38" i="7"/>
  <c r="F39" i="7"/>
  <c r="AF39" i="7"/>
  <c r="AQ39" i="7" s="1"/>
  <c r="BP39" i="7"/>
  <c r="F40" i="7"/>
  <c r="AF40" i="7"/>
  <c r="AQ40" i="7"/>
  <c r="AT41" i="7" s="1"/>
  <c r="BP40" i="7"/>
  <c r="F41" i="7"/>
  <c r="H41" i="7" s="1"/>
  <c r="BC41" i="7" s="1"/>
  <c r="AF41" i="7"/>
  <c r="AQ41" i="7"/>
  <c r="BP41" i="7"/>
  <c r="F42" i="7"/>
  <c r="H42" i="7"/>
  <c r="I42" i="7" s="1"/>
  <c r="AF42" i="7"/>
  <c r="AQ42" i="7"/>
  <c r="AW42" i="7" s="1"/>
  <c r="BP42" i="7"/>
  <c r="F43" i="7"/>
  <c r="H43" i="7" s="1"/>
  <c r="AF43" i="7"/>
  <c r="AQ43" i="7"/>
  <c r="AT43" i="7"/>
  <c r="BP43" i="7"/>
  <c r="F44" i="7"/>
  <c r="H44" i="7"/>
  <c r="I44" i="7" s="1"/>
  <c r="AF44" i="7"/>
  <c r="AQ44" i="7" s="1"/>
  <c r="AT44" i="7"/>
  <c r="BP44" i="7"/>
  <c r="F45" i="7"/>
  <c r="H45" i="7" s="1"/>
  <c r="AF45" i="7"/>
  <c r="AQ45" i="7"/>
  <c r="BP45" i="7"/>
  <c r="F46" i="7"/>
  <c r="H46" i="7" s="1"/>
  <c r="AF46" i="7"/>
  <c r="AQ46" i="7"/>
  <c r="BP46" i="7"/>
  <c r="F47" i="7"/>
  <c r="H47" i="7" s="1"/>
  <c r="AF47" i="7"/>
  <c r="AQ47" i="7" s="1"/>
  <c r="BP47" i="7"/>
  <c r="F48" i="7"/>
  <c r="H48" i="7"/>
  <c r="AF48" i="7"/>
  <c r="AQ48" i="7" s="1"/>
  <c r="AW48" i="7" s="1"/>
  <c r="BP48" i="7"/>
  <c r="F49" i="7"/>
  <c r="AF49" i="7"/>
  <c r="AQ49" i="7" s="1"/>
  <c r="AW49" i="7"/>
  <c r="BP49" i="7"/>
  <c r="F50" i="7"/>
  <c r="H50" i="7" s="1"/>
  <c r="BR50" i="7" s="1"/>
  <c r="AF50" i="7"/>
  <c r="AQ50" i="7"/>
  <c r="BP50" i="7"/>
  <c r="F51" i="7"/>
  <c r="H51" i="7"/>
  <c r="BK7" i="7" s="1"/>
  <c r="AF51" i="7"/>
  <c r="AQ51" i="7" s="1"/>
  <c r="BP51" i="7"/>
  <c r="F52" i="7"/>
  <c r="H52" i="7" s="1"/>
  <c r="AF52" i="7"/>
  <c r="AQ52" i="7"/>
  <c r="AW52" i="7" s="1"/>
  <c r="BP52" i="7"/>
  <c r="F53" i="7"/>
  <c r="H53" i="7"/>
  <c r="BC53" i="7" s="1"/>
  <c r="AF53" i="7"/>
  <c r="AQ53" i="7"/>
  <c r="BP53" i="7"/>
  <c r="F54" i="7"/>
  <c r="H54" i="7" s="1"/>
  <c r="AF54" i="7"/>
  <c r="AQ54" i="7" s="1"/>
  <c r="BP54" i="7"/>
  <c r="F55" i="7"/>
  <c r="H55" i="7" s="1"/>
  <c r="AF55" i="7"/>
  <c r="AQ55" i="7" s="1"/>
  <c r="BP55" i="7"/>
  <c r="F56" i="7"/>
  <c r="H56" i="7"/>
  <c r="I56" i="7" s="1"/>
  <c r="AF56" i="7"/>
  <c r="AQ56" i="7" s="1"/>
  <c r="BP56" i="7"/>
  <c r="F57" i="7"/>
  <c r="H57" i="7" s="1"/>
  <c r="AF57" i="7"/>
  <c r="AQ57" i="7" s="1"/>
  <c r="BP57" i="7"/>
  <c r="F58" i="7"/>
  <c r="H58" i="7" s="1"/>
  <c r="AF58" i="7"/>
  <c r="AQ58" i="7" s="1"/>
  <c r="BP58" i="7"/>
  <c r="F59" i="7"/>
  <c r="H59" i="7" s="1"/>
  <c r="AF59" i="7"/>
  <c r="AQ59" i="7"/>
  <c r="BP59" i="7"/>
  <c r="F60" i="7"/>
  <c r="H60" i="7"/>
  <c r="BC60" i="7" s="1"/>
  <c r="AF60" i="7"/>
  <c r="AQ60" i="7"/>
  <c r="AT61" i="7" s="1"/>
  <c r="BP60" i="7"/>
  <c r="F61" i="7"/>
  <c r="H61" i="7" s="1"/>
  <c r="AF61" i="7"/>
  <c r="AQ61" i="7" s="1"/>
  <c r="BP61" i="7"/>
  <c r="F62" i="7"/>
  <c r="H62" i="7"/>
  <c r="J62" i="7" s="1"/>
  <c r="AF62" i="7"/>
  <c r="AQ62" i="7"/>
  <c r="BP62" i="7"/>
  <c r="F63" i="7"/>
  <c r="H63" i="7" s="1"/>
  <c r="AF63" i="7"/>
  <c r="AQ63" i="7" s="1"/>
  <c r="BP63" i="7"/>
  <c r="F64" i="7"/>
  <c r="H64" i="7" s="1"/>
  <c r="AF64" i="7"/>
  <c r="AQ64" i="7" s="1"/>
  <c r="BP64" i="7"/>
  <c r="F65" i="7"/>
  <c r="H65" i="7" s="1"/>
  <c r="AF65" i="7"/>
  <c r="AQ65" i="7" s="1"/>
  <c r="BP65" i="7"/>
  <c r="F66" i="7"/>
  <c r="H66" i="7" s="1"/>
  <c r="AF66" i="7"/>
  <c r="AQ66" i="7"/>
  <c r="BP66" i="7"/>
  <c r="F67" i="7"/>
  <c r="H67" i="7"/>
  <c r="BC67" i="7" s="1"/>
  <c r="AF67" i="7"/>
  <c r="AQ67" i="7"/>
  <c r="BP67" i="7"/>
  <c r="F68" i="7"/>
  <c r="H68" i="7" s="1"/>
  <c r="BR68" i="7" s="1"/>
  <c r="AF68" i="7"/>
  <c r="BP68" i="7"/>
  <c r="F69" i="7"/>
  <c r="H69" i="7" s="1"/>
  <c r="AC69" i="7" s="1"/>
  <c r="H69" i="14" s="1"/>
  <c r="AF69" i="7"/>
  <c r="AQ69" i="7" s="1"/>
  <c r="BP69" i="7"/>
  <c r="F70" i="7"/>
  <c r="H70" i="7"/>
  <c r="J70" i="7" s="1"/>
  <c r="AF70" i="7"/>
  <c r="AQ70" i="7"/>
  <c r="BP70" i="7"/>
  <c r="F71" i="7"/>
  <c r="H71" i="7" s="1"/>
  <c r="AF71" i="7"/>
  <c r="AQ71" i="7" s="1"/>
  <c r="AW71" i="7" s="1"/>
  <c r="BP71" i="7"/>
  <c r="F72" i="7"/>
  <c r="H72" i="7" s="1"/>
  <c r="AF72" i="7"/>
  <c r="AQ72" i="7" s="1"/>
  <c r="AT72" i="7"/>
  <c r="BP72" i="7"/>
  <c r="F73" i="7"/>
  <c r="H73" i="7" s="1"/>
  <c r="J73" i="7" s="1"/>
  <c r="AF73" i="7"/>
  <c r="AQ73" i="7" s="1"/>
  <c r="BP73" i="7"/>
  <c r="F74" i="7"/>
  <c r="H74" i="7" s="1"/>
  <c r="I74" i="7" s="1"/>
  <c r="AF74" i="7"/>
  <c r="AQ74" i="7"/>
  <c r="BP74" i="7"/>
  <c r="F75" i="7"/>
  <c r="H75" i="7"/>
  <c r="AF75" i="7"/>
  <c r="AQ75" i="7"/>
  <c r="BP75" i="7"/>
  <c r="F76" i="7"/>
  <c r="H76" i="7" s="1"/>
  <c r="BR76" i="7" s="1"/>
  <c r="AF76" i="7"/>
  <c r="AQ76" i="7" s="1"/>
  <c r="BP76" i="7"/>
  <c r="F77" i="7"/>
  <c r="H77" i="7" s="1"/>
  <c r="AC77" i="7" s="1"/>
  <c r="H77" i="14" s="1"/>
  <c r="AF77" i="7"/>
  <c r="AQ77" i="7" s="1"/>
  <c r="BP77" i="7"/>
  <c r="F78" i="7"/>
  <c r="H78" i="7"/>
  <c r="J78" i="7" s="1"/>
  <c r="AF78" i="7"/>
  <c r="AQ78" i="7"/>
  <c r="BP78" i="7"/>
  <c r="F79" i="7"/>
  <c r="H79" i="7" s="1"/>
  <c r="BC79" i="7" s="1"/>
  <c r="AF79" i="7"/>
  <c r="AQ79" i="7" s="1"/>
  <c r="AW79" i="7"/>
  <c r="BP79" i="7"/>
  <c r="F80" i="7"/>
  <c r="H80" i="7" s="1"/>
  <c r="AC80" i="7" s="1"/>
  <c r="AF80" i="7"/>
  <c r="AQ80" i="7" s="1"/>
  <c r="AW80" i="7" s="1"/>
  <c r="AT80" i="7"/>
  <c r="BP80" i="7"/>
  <c r="F81" i="7"/>
  <c r="H81" i="7" s="1"/>
  <c r="J81" i="7" s="1"/>
  <c r="AF81" i="7"/>
  <c r="AQ81" i="7" s="1"/>
  <c r="AW81" i="7" s="1"/>
  <c r="BP81" i="7"/>
  <c r="F82" i="7"/>
  <c r="H82" i="7" s="1"/>
  <c r="I82" i="7" s="1"/>
  <c r="F83" i="7"/>
  <c r="H83" i="7" s="1"/>
  <c r="J83" i="7" s="1"/>
  <c r="F84" i="7"/>
  <c r="H84" i="7" s="1"/>
  <c r="F85" i="7"/>
  <c r="H85" i="7" s="1"/>
  <c r="I85" i="7" s="1"/>
  <c r="F86" i="7"/>
  <c r="H86" i="7"/>
  <c r="I86" i="7" s="1"/>
  <c r="F87" i="7"/>
  <c r="H87" i="7" s="1"/>
  <c r="J87" i="7" s="1"/>
  <c r="F88" i="7"/>
  <c r="H88" i="7" s="1"/>
  <c r="F89" i="7"/>
  <c r="H89" i="7" s="1"/>
  <c r="J89" i="7" s="1"/>
  <c r="F90" i="7"/>
  <c r="H90" i="7"/>
  <c r="J90" i="7" s="1"/>
  <c r="F91" i="7"/>
  <c r="H91" i="7" s="1"/>
  <c r="F92" i="7"/>
  <c r="H92" i="7" s="1"/>
  <c r="F93" i="7"/>
  <c r="H93" i="7" s="1"/>
  <c r="I93" i="7" s="1"/>
  <c r="F94" i="7"/>
  <c r="H94" i="7"/>
  <c r="J94" i="7" s="1"/>
  <c r="F95" i="7"/>
  <c r="H95" i="7" s="1"/>
  <c r="J95" i="7" s="1"/>
  <c r="F96" i="7"/>
  <c r="H96" i="7"/>
  <c r="F97" i="7"/>
  <c r="H97" i="7" s="1"/>
  <c r="I97" i="7" s="1"/>
  <c r="F98" i="7"/>
  <c r="H98" i="7"/>
  <c r="J98" i="7" s="1"/>
  <c r="F99" i="7"/>
  <c r="H99" i="7" s="1"/>
  <c r="J99" i="7" s="1"/>
  <c r="F100" i="7"/>
  <c r="H100" i="7" s="1"/>
  <c r="F101" i="7"/>
  <c r="H101" i="7" s="1"/>
  <c r="I101" i="7" s="1"/>
  <c r="B1" i="8"/>
  <c r="H18" i="8" s="1"/>
  <c r="I18" i="8" s="1"/>
  <c r="B2" i="8"/>
  <c r="F2" i="8"/>
  <c r="AF2" i="8"/>
  <c r="AP2" i="8"/>
  <c r="AS3" i="8" s="1"/>
  <c r="AS2" i="8"/>
  <c r="F3" i="8"/>
  <c r="AF3" i="8"/>
  <c r="AP3" i="8"/>
  <c r="AS4" i="8" s="1"/>
  <c r="F4" i="8"/>
  <c r="AF4" i="8"/>
  <c r="AP4" i="8" s="1"/>
  <c r="AS5" i="8" s="1"/>
  <c r="F5" i="8"/>
  <c r="AF5" i="8"/>
  <c r="AP5" i="8"/>
  <c r="F6" i="8"/>
  <c r="AF6" i="8"/>
  <c r="AP6" i="8" s="1"/>
  <c r="F7" i="8"/>
  <c r="AF7" i="8"/>
  <c r="AP7" i="8" s="1"/>
  <c r="F8" i="8"/>
  <c r="AF8" i="8"/>
  <c r="AP8" i="8"/>
  <c r="AS9" i="8" s="1"/>
  <c r="F9" i="8"/>
  <c r="AF9" i="8"/>
  <c r="AP9" i="8" s="1"/>
  <c r="AV9" i="8"/>
  <c r="F10" i="8"/>
  <c r="AF10" i="8"/>
  <c r="AP10" i="8"/>
  <c r="AV10" i="8" s="1"/>
  <c r="AS10" i="8"/>
  <c r="B11" i="8"/>
  <c r="F11" i="8"/>
  <c r="AF11" i="8"/>
  <c r="AP11" i="8" s="1"/>
  <c r="F12" i="8"/>
  <c r="AF12" i="8"/>
  <c r="AP12" i="8" s="1"/>
  <c r="F13" i="8"/>
  <c r="AF13" i="8"/>
  <c r="AP13" i="8"/>
  <c r="AV13" i="8"/>
  <c r="F14" i="8"/>
  <c r="AF14" i="8"/>
  <c r="AP14" i="8"/>
  <c r="AV14" i="8" s="1"/>
  <c r="AS14" i="8"/>
  <c r="F15" i="8"/>
  <c r="AF15" i="8"/>
  <c r="AP15" i="8" s="1"/>
  <c r="AS15" i="8"/>
  <c r="F16" i="8"/>
  <c r="AF16" i="8"/>
  <c r="AP16" i="8" s="1"/>
  <c r="AS16" i="8"/>
  <c r="F17" i="8"/>
  <c r="AF17" i="8"/>
  <c r="AP17" i="8"/>
  <c r="AV17" i="8" s="1"/>
  <c r="F18" i="8"/>
  <c r="AF18" i="8"/>
  <c r="AP18" i="8" s="1"/>
  <c r="AV18" i="8" s="1"/>
  <c r="F19" i="8"/>
  <c r="AF19" i="8"/>
  <c r="AP19" i="8" s="1"/>
  <c r="F20" i="8"/>
  <c r="H20" i="8"/>
  <c r="J20" i="8" s="1"/>
  <c r="AF20" i="8"/>
  <c r="AP20" i="8"/>
  <c r="AV20" i="8"/>
  <c r="F21" i="8"/>
  <c r="AF21" i="8"/>
  <c r="AP21" i="8"/>
  <c r="AV21" i="8" s="1"/>
  <c r="AS21" i="8"/>
  <c r="F22" i="8"/>
  <c r="AF22" i="8"/>
  <c r="AP22" i="8"/>
  <c r="AV22" i="8" s="1"/>
  <c r="F23" i="8"/>
  <c r="AF23" i="8"/>
  <c r="AP23" i="8"/>
  <c r="F24" i="8"/>
  <c r="H24" i="8"/>
  <c r="AC24" i="8" s="1"/>
  <c r="AF24" i="8"/>
  <c r="AP24" i="8"/>
  <c r="F25" i="8"/>
  <c r="AF25" i="8"/>
  <c r="AP25" i="8"/>
  <c r="F26" i="8"/>
  <c r="AF26" i="8"/>
  <c r="AP26" i="8" s="1"/>
  <c r="F27" i="8"/>
  <c r="H27" i="8" s="1"/>
  <c r="AF27" i="8"/>
  <c r="AP27" i="8" s="1"/>
  <c r="F28" i="8"/>
  <c r="AF28" i="8"/>
  <c r="AP28" i="8" s="1"/>
  <c r="F29" i="8"/>
  <c r="H29" i="8" s="1"/>
  <c r="AF29" i="8"/>
  <c r="AP29" i="8" s="1"/>
  <c r="F30" i="8"/>
  <c r="AF30" i="8"/>
  <c r="AP30" i="8" s="1"/>
  <c r="F31" i="8"/>
  <c r="H31" i="8" s="1"/>
  <c r="AF31" i="8"/>
  <c r="AP31" i="8" s="1"/>
  <c r="F32" i="8"/>
  <c r="H32" i="8" s="1"/>
  <c r="AC32" i="8" s="1"/>
  <c r="AF32" i="8"/>
  <c r="AP32" i="8" s="1"/>
  <c r="F33" i="8"/>
  <c r="H33" i="8" s="1"/>
  <c r="AF33" i="8"/>
  <c r="AP33" i="8" s="1"/>
  <c r="F34" i="8"/>
  <c r="H34" i="8" s="1"/>
  <c r="AC34" i="8" s="1"/>
  <c r="AF34" i="8"/>
  <c r="AP34" i="8" s="1"/>
  <c r="F35" i="8"/>
  <c r="H35" i="8" s="1"/>
  <c r="AF35" i="8"/>
  <c r="AP35" i="8" s="1"/>
  <c r="F36" i="8"/>
  <c r="H36" i="8" s="1"/>
  <c r="AF36" i="8"/>
  <c r="AP36" i="8" s="1"/>
  <c r="BB36" i="8"/>
  <c r="F37" i="8"/>
  <c r="H37" i="8" s="1"/>
  <c r="AF37" i="8"/>
  <c r="AP37" i="8" s="1"/>
  <c r="F38" i="8"/>
  <c r="H38" i="8" s="1"/>
  <c r="BB38" i="8" s="1"/>
  <c r="AF38" i="8"/>
  <c r="AP38" i="8" s="1"/>
  <c r="F39" i="8"/>
  <c r="H39" i="8" s="1"/>
  <c r="AF39" i="8"/>
  <c r="AP39" i="8" s="1"/>
  <c r="F40" i="8"/>
  <c r="H40" i="8" s="1"/>
  <c r="BB40" i="8" s="1"/>
  <c r="AF40" i="8"/>
  <c r="AP40" i="8" s="1"/>
  <c r="F41" i="8"/>
  <c r="H41" i="8" s="1"/>
  <c r="AF41" i="8"/>
  <c r="AP41" i="8" s="1"/>
  <c r="AV41" i="8" s="1"/>
  <c r="F42" i="8"/>
  <c r="H42" i="8" s="1"/>
  <c r="AF42" i="8"/>
  <c r="AP42" i="8" s="1"/>
  <c r="AV42" i="8"/>
  <c r="F43" i="8"/>
  <c r="H43" i="8" s="1"/>
  <c r="AF43" i="8"/>
  <c r="AP43" i="8" s="1"/>
  <c r="AV43" i="8" s="1"/>
  <c r="F44" i="8"/>
  <c r="H44" i="8" s="1"/>
  <c r="AF44" i="8"/>
  <c r="AP44" i="8" s="1"/>
  <c r="AV44" i="8"/>
  <c r="F45" i="8"/>
  <c r="H45" i="8" s="1"/>
  <c r="AF45" i="8"/>
  <c r="AP45" i="8" s="1"/>
  <c r="AV45" i="8" s="1"/>
  <c r="F46" i="8"/>
  <c r="H46" i="8" s="1"/>
  <c r="AC46" i="8" s="1"/>
  <c r="AF46" i="8"/>
  <c r="AP46" i="8" s="1"/>
  <c r="F47" i="8"/>
  <c r="H47" i="8" s="1"/>
  <c r="BB47" i="8" s="1"/>
  <c r="AF47" i="8"/>
  <c r="AP47" i="8" s="1"/>
  <c r="F48" i="8"/>
  <c r="H48" i="8" s="1"/>
  <c r="BB48" i="8" s="1"/>
  <c r="AF48" i="8"/>
  <c r="AP48" i="8" s="1"/>
  <c r="F49" i="8"/>
  <c r="H49" i="8" s="1"/>
  <c r="BB49" i="8" s="1"/>
  <c r="AF49" i="8"/>
  <c r="AP49" i="8" s="1"/>
  <c r="F50" i="8"/>
  <c r="H50" i="8" s="1"/>
  <c r="AF50" i="8"/>
  <c r="AP50" i="8"/>
  <c r="F51" i="8"/>
  <c r="H51" i="8"/>
  <c r="J51" i="8" s="1"/>
  <c r="AF51" i="8"/>
  <c r="AP51" i="8"/>
  <c r="F52" i="8"/>
  <c r="H52" i="8" s="1"/>
  <c r="I52" i="8" s="1"/>
  <c r="AF52" i="8"/>
  <c r="AP52" i="8"/>
  <c r="F53" i="8"/>
  <c r="H53" i="8" s="1"/>
  <c r="AF53" i="8"/>
  <c r="AP53" i="8"/>
  <c r="F54" i="8"/>
  <c r="H54" i="8" s="1"/>
  <c r="I54" i="8" s="1"/>
  <c r="AF54" i="8"/>
  <c r="AP54" i="8"/>
  <c r="F55" i="8"/>
  <c r="H55" i="8" s="1"/>
  <c r="AF55" i="8"/>
  <c r="AP55" i="8"/>
  <c r="F56" i="8"/>
  <c r="H56" i="8" s="1"/>
  <c r="BJ8" i="8" s="1"/>
  <c r="AF56" i="8"/>
  <c r="AP56" i="8" s="1"/>
  <c r="F57" i="8"/>
  <c r="H57" i="8"/>
  <c r="AF57" i="8"/>
  <c r="AP57" i="8" s="1"/>
  <c r="F58" i="8"/>
  <c r="H58" i="8"/>
  <c r="AF58" i="8"/>
  <c r="AP58" i="8" s="1"/>
  <c r="F59" i="8"/>
  <c r="H59" i="8"/>
  <c r="AF59" i="8"/>
  <c r="AP59" i="8" s="1"/>
  <c r="F60" i="8"/>
  <c r="H60" i="8"/>
  <c r="AF60" i="8"/>
  <c r="AP60" i="8" s="1"/>
  <c r="F61" i="8"/>
  <c r="H61" i="8"/>
  <c r="AF61" i="8"/>
  <c r="AP61" i="8" s="1"/>
  <c r="F62" i="8"/>
  <c r="H62" i="8" s="1"/>
  <c r="AF62" i="8"/>
  <c r="AP62" i="8" s="1"/>
  <c r="F63" i="8"/>
  <c r="H63" i="8" s="1"/>
  <c r="AF63" i="8"/>
  <c r="AP63" i="8" s="1"/>
  <c r="F64" i="8"/>
  <c r="H64" i="8" s="1"/>
  <c r="AF64" i="8"/>
  <c r="AP64" i="8" s="1"/>
  <c r="F65" i="8"/>
  <c r="H65" i="8" s="1"/>
  <c r="AF65" i="8"/>
  <c r="AP65" i="8" s="1"/>
  <c r="F66" i="8"/>
  <c r="H66" i="8" s="1"/>
  <c r="AF66" i="8"/>
  <c r="AP66" i="8" s="1"/>
  <c r="F67" i="8"/>
  <c r="H67" i="8" s="1"/>
  <c r="AF67" i="8"/>
  <c r="AP67" i="8" s="1"/>
  <c r="F68" i="8"/>
  <c r="H68" i="8" s="1"/>
  <c r="AF68" i="8"/>
  <c r="AP68" i="8" s="1"/>
  <c r="F69" i="8"/>
  <c r="H69" i="8" s="1"/>
  <c r="AF69" i="8"/>
  <c r="AP69" i="8" s="1"/>
  <c r="F70" i="8"/>
  <c r="H70" i="8" s="1"/>
  <c r="AF70" i="8"/>
  <c r="AP70" i="8" s="1"/>
  <c r="F71" i="8"/>
  <c r="H71" i="8" s="1"/>
  <c r="AF71" i="8"/>
  <c r="AP71" i="8" s="1"/>
  <c r="F72" i="8"/>
  <c r="H72" i="8" s="1"/>
  <c r="AF72" i="8"/>
  <c r="AP72" i="8" s="1"/>
  <c r="F73" i="8"/>
  <c r="H73" i="8" s="1"/>
  <c r="AF73" i="8"/>
  <c r="AP73" i="8" s="1"/>
  <c r="F74" i="8"/>
  <c r="H74" i="8" s="1"/>
  <c r="AF74" i="8"/>
  <c r="AP74" i="8" s="1"/>
  <c r="F75" i="8"/>
  <c r="H75" i="8" s="1"/>
  <c r="AF75" i="8"/>
  <c r="AP75" i="8" s="1"/>
  <c r="F76" i="8"/>
  <c r="H76" i="8" s="1"/>
  <c r="AF76" i="8"/>
  <c r="AP76" i="8" s="1"/>
  <c r="F77" i="8"/>
  <c r="H77" i="8" s="1"/>
  <c r="AF77" i="8"/>
  <c r="AP77" i="8" s="1"/>
  <c r="F78" i="8"/>
  <c r="H78" i="8" s="1"/>
  <c r="AF78" i="8"/>
  <c r="AP78" i="8" s="1"/>
  <c r="F79" i="8"/>
  <c r="H79" i="8" s="1"/>
  <c r="AF79" i="8"/>
  <c r="AP79" i="8" s="1"/>
  <c r="F80" i="8"/>
  <c r="H80" i="8" s="1"/>
  <c r="AF80" i="8"/>
  <c r="AP80" i="8" s="1"/>
  <c r="F81" i="8"/>
  <c r="H81" i="8" s="1"/>
  <c r="AF81" i="8"/>
  <c r="AP81" i="8" s="1"/>
  <c r="F82" i="8"/>
  <c r="H82" i="8" s="1"/>
  <c r="F83" i="8"/>
  <c r="H83" i="8" s="1"/>
  <c r="I83" i="8" s="1"/>
  <c r="F84" i="8"/>
  <c r="H84" i="8" s="1"/>
  <c r="F85" i="8"/>
  <c r="H85" i="8" s="1"/>
  <c r="F86" i="8"/>
  <c r="H86" i="8" s="1"/>
  <c r="F87" i="8"/>
  <c r="H87" i="8" s="1"/>
  <c r="I87" i="8" s="1"/>
  <c r="F88" i="8"/>
  <c r="H88" i="8" s="1"/>
  <c r="F89" i="8"/>
  <c r="H89" i="8" s="1"/>
  <c r="F90" i="8"/>
  <c r="H90" i="8" s="1"/>
  <c r="F91" i="8"/>
  <c r="H91" i="8" s="1"/>
  <c r="F92" i="8"/>
  <c r="H92" i="8" s="1"/>
  <c r="F93" i="8"/>
  <c r="H93" i="8" s="1"/>
  <c r="F94" i="8"/>
  <c r="H94" i="8" s="1"/>
  <c r="F95" i="8"/>
  <c r="H95" i="8" s="1"/>
  <c r="I95" i="8" s="1"/>
  <c r="F96" i="8"/>
  <c r="H96" i="8" s="1"/>
  <c r="F97" i="8"/>
  <c r="H97" i="8" s="1"/>
  <c r="F98" i="8"/>
  <c r="H98" i="8" s="1"/>
  <c r="F99" i="8"/>
  <c r="H99" i="8" s="1"/>
  <c r="I99" i="8" s="1"/>
  <c r="F100" i="8"/>
  <c r="H100" i="8" s="1"/>
  <c r="F101" i="8"/>
  <c r="H101" i="8" s="1"/>
  <c r="B1" i="9"/>
  <c r="C1" i="9"/>
  <c r="D1" i="9"/>
  <c r="J1" i="9"/>
  <c r="L1" i="9"/>
  <c r="U1" i="9"/>
  <c r="B2" i="9"/>
  <c r="C2" i="9"/>
  <c r="D2" i="9"/>
  <c r="J2" i="9"/>
  <c r="K2" i="9"/>
  <c r="L2" i="9"/>
  <c r="W2" i="9"/>
  <c r="AS2" i="9" s="1"/>
  <c r="J12" i="3"/>
  <c r="B3" i="9"/>
  <c r="C3" i="9"/>
  <c r="D3" i="9"/>
  <c r="J3" i="9"/>
  <c r="K3" i="9"/>
  <c r="L3" i="9"/>
  <c r="S3" i="9"/>
  <c r="W3" i="9"/>
  <c r="W4" i="9" s="1"/>
  <c r="J13" i="3"/>
  <c r="N13" i="3" s="1"/>
  <c r="N14" i="2" s="1"/>
  <c r="B4" i="9"/>
  <c r="C4" i="9"/>
  <c r="F4" i="9" s="1"/>
  <c r="D4" i="9"/>
  <c r="J4" i="9"/>
  <c r="K4" i="9"/>
  <c r="L4" i="9"/>
  <c r="O4" i="9"/>
  <c r="U4" i="9"/>
  <c r="J14" i="3"/>
  <c r="N14" i="3" s="1"/>
  <c r="N15" i="2" s="1"/>
  <c r="B5" i="9"/>
  <c r="C5" i="9"/>
  <c r="F5" i="9" s="1"/>
  <c r="D5" i="9"/>
  <c r="J5" i="9"/>
  <c r="K5" i="9"/>
  <c r="L5" i="9"/>
  <c r="B6" i="9"/>
  <c r="C6" i="9"/>
  <c r="D6" i="9"/>
  <c r="J6" i="9"/>
  <c r="M6" i="9" s="1"/>
  <c r="K6" i="9"/>
  <c r="L6" i="9"/>
  <c r="B7" i="9"/>
  <c r="C7" i="9"/>
  <c r="F7" i="9" s="1"/>
  <c r="D7" i="9"/>
  <c r="E7" i="9" s="1"/>
  <c r="J7" i="9"/>
  <c r="K7" i="9"/>
  <c r="L7" i="9"/>
  <c r="O7" i="9"/>
  <c r="B8" i="9"/>
  <c r="C8" i="9"/>
  <c r="D8" i="9"/>
  <c r="J8" i="9"/>
  <c r="K8" i="9"/>
  <c r="L8" i="9"/>
  <c r="S8" i="9" s="1"/>
  <c r="M8" i="9"/>
  <c r="O8" i="9"/>
  <c r="B9" i="9"/>
  <c r="C9" i="9"/>
  <c r="F9" i="9" s="1"/>
  <c r="D9" i="9"/>
  <c r="J9" i="9"/>
  <c r="K9" i="9"/>
  <c r="L9" i="9"/>
  <c r="U9" i="9"/>
  <c r="B10" i="9"/>
  <c r="C10" i="9"/>
  <c r="F10" i="9" s="1"/>
  <c r="D10" i="9"/>
  <c r="J10" i="9"/>
  <c r="K10" i="9"/>
  <c r="L10" i="9"/>
  <c r="U10" i="9"/>
  <c r="B11" i="9"/>
  <c r="C11" i="9"/>
  <c r="D11" i="9"/>
  <c r="J11" i="9"/>
  <c r="K11" i="9"/>
  <c r="L11" i="9"/>
  <c r="O11" i="9"/>
  <c r="B12" i="9"/>
  <c r="C12" i="9"/>
  <c r="D12" i="9"/>
  <c r="J12" i="9"/>
  <c r="K12" i="9"/>
  <c r="L12" i="9"/>
  <c r="M12" i="9" s="1"/>
  <c r="P12" i="9" s="1"/>
  <c r="O12" i="9"/>
  <c r="B13" i="9"/>
  <c r="C13" i="9"/>
  <c r="D13" i="9"/>
  <c r="J13" i="9"/>
  <c r="K13" i="9"/>
  <c r="L13" i="9"/>
  <c r="M13" i="9"/>
  <c r="O13" i="9"/>
  <c r="B14" i="9"/>
  <c r="C14" i="9"/>
  <c r="F14" i="9" s="1"/>
  <c r="D14" i="9"/>
  <c r="J14" i="9"/>
  <c r="K14" i="9"/>
  <c r="L14" i="9"/>
  <c r="M14" i="9" s="1"/>
  <c r="O14" i="9"/>
  <c r="B15" i="9"/>
  <c r="C15" i="9"/>
  <c r="F15" i="9" s="1"/>
  <c r="D15" i="9"/>
  <c r="J15" i="9"/>
  <c r="K15" i="9"/>
  <c r="L15" i="9"/>
  <c r="M15" i="9" s="1"/>
  <c r="Q15" i="9"/>
  <c r="S15" i="9"/>
  <c r="B16" i="9"/>
  <c r="C16" i="9"/>
  <c r="D16" i="9"/>
  <c r="J16" i="9"/>
  <c r="K16" i="9"/>
  <c r="L16" i="9"/>
  <c r="S16" i="9"/>
  <c r="B17" i="9"/>
  <c r="C17" i="9"/>
  <c r="F17" i="9" s="1"/>
  <c r="D17" i="9"/>
  <c r="E17" i="9" s="1"/>
  <c r="J17" i="9"/>
  <c r="K17" i="9"/>
  <c r="L17" i="9"/>
  <c r="O17" i="9"/>
  <c r="S17" i="9"/>
  <c r="B18" i="9"/>
  <c r="C18" i="9"/>
  <c r="F18" i="9" s="1"/>
  <c r="D18" i="9"/>
  <c r="J18" i="9"/>
  <c r="K18" i="9"/>
  <c r="L18" i="9"/>
  <c r="R18" i="9" s="1"/>
  <c r="O18" i="9"/>
  <c r="Q18" i="9"/>
  <c r="S18" i="9"/>
  <c r="B19" i="9"/>
  <c r="C19" i="9"/>
  <c r="D19" i="9"/>
  <c r="F19" i="9"/>
  <c r="J19" i="9"/>
  <c r="K19" i="9"/>
  <c r="L19" i="9"/>
  <c r="M19" i="9" s="1"/>
  <c r="Q19" i="9"/>
  <c r="S19" i="9"/>
  <c r="B20" i="9"/>
  <c r="C20" i="9"/>
  <c r="F20" i="9" s="1"/>
  <c r="D20" i="9"/>
  <c r="J20" i="9"/>
  <c r="K20" i="9"/>
  <c r="L20" i="9"/>
  <c r="S20" i="9"/>
  <c r="B21" i="9"/>
  <c r="C21" i="9"/>
  <c r="F21" i="9" s="1"/>
  <c r="D21" i="9"/>
  <c r="J21" i="9"/>
  <c r="K21" i="9"/>
  <c r="L21" i="9"/>
  <c r="O21" i="9" s="1"/>
  <c r="S21" i="9"/>
  <c r="B22" i="9"/>
  <c r="C22" i="9"/>
  <c r="F22" i="9" s="1"/>
  <c r="D22" i="9"/>
  <c r="J22" i="9"/>
  <c r="K22" i="9"/>
  <c r="L22" i="9"/>
  <c r="R22" i="9" s="1"/>
  <c r="O22" i="9"/>
  <c r="Q22" i="9"/>
  <c r="S22" i="9"/>
  <c r="B23" i="9"/>
  <c r="C23" i="9"/>
  <c r="D23" i="9"/>
  <c r="F23" i="9"/>
  <c r="J23" i="9"/>
  <c r="K23" i="9"/>
  <c r="L23" i="9"/>
  <c r="M23" i="9" s="1"/>
  <c r="Q23" i="9"/>
  <c r="S23" i="9"/>
  <c r="B24" i="9"/>
  <c r="C24" i="9"/>
  <c r="F24" i="9" s="1"/>
  <c r="D24" i="9"/>
  <c r="J24" i="9"/>
  <c r="K24" i="9"/>
  <c r="L24" i="9"/>
  <c r="S24" i="9"/>
  <c r="B25" i="9"/>
  <c r="C25" i="9"/>
  <c r="F25" i="9" s="1"/>
  <c r="D25" i="9"/>
  <c r="J25" i="9"/>
  <c r="K25" i="9"/>
  <c r="L25" i="9"/>
  <c r="O25" i="9"/>
  <c r="S25" i="9"/>
  <c r="B26" i="9"/>
  <c r="C26" i="9"/>
  <c r="F26" i="9" s="1"/>
  <c r="D26" i="9"/>
  <c r="J26" i="9"/>
  <c r="K26" i="9"/>
  <c r="L26" i="9"/>
  <c r="R26" i="9" s="1"/>
  <c r="O26" i="9"/>
  <c r="Q26" i="9"/>
  <c r="S26" i="9"/>
  <c r="B27" i="9"/>
  <c r="C27" i="9"/>
  <c r="F27" i="9" s="1"/>
  <c r="D27" i="9"/>
  <c r="E27" i="9" s="1"/>
  <c r="J27" i="9"/>
  <c r="K27" i="9"/>
  <c r="L27" i="9"/>
  <c r="M27" i="9" s="1"/>
  <c r="Q27" i="9"/>
  <c r="S27" i="9"/>
  <c r="B28" i="9"/>
  <c r="C28" i="9"/>
  <c r="D28" i="9"/>
  <c r="F28" i="9"/>
  <c r="J28" i="9"/>
  <c r="K28" i="9"/>
  <c r="L28" i="9"/>
  <c r="S28" i="9"/>
  <c r="B29" i="9"/>
  <c r="C29" i="9"/>
  <c r="F29" i="9" s="1"/>
  <c r="D29" i="9"/>
  <c r="J29" i="9"/>
  <c r="K29" i="9"/>
  <c r="L29" i="9"/>
  <c r="S29" i="9"/>
  <c r="B30" i="9"/>
  <c r="C30" i="9"/>
  <c r="F30" i="9" s="1"/>
  <c r="D30" i="9"/>
  <c r="J30" i="9"/>
  <c r="K30" i="9"/>
  <c r="L30" i="9"/>
  <c r="R30" i="9" s="1"/>
  <c r="O30" i="9"/>
  <c r="Q30" i="9"/>
  <c r="S30" i="9"/>
  <c r="B31" i="9"/>
  <c r="C31" i="9"/>
  <c r="D31" i="9"/>
  <c r="F31" i="9"/>
  <c r="J31" i="9"/>
  <c r="K31" i="9"/>
  <c r="L31" i="9"/>
  <c r="M31" i="9" s="1"/>
  <c r="Q31" i="9"/>
  <c r="S31" i="9"/>
  <c r="B32" i="9"/>
  <c r="C32" i="9"/>
  <c r="D32" i="9"/>
  <c r="F32" i="9"/>
  <c r="J32" i="9"/>
  <c r="K32" i="9"/>
  <c r="L32" i="9"/>
  <c r="O32" i="9"/>
  <c r="S32" i="9"/>
  <c r="B33" i="9"/>
  <c r="C33" i="9"/>
  <c r="F33" i="9" s="1"/>
  <c r="D33" i="9"/>
  <c r="J33" i="9"/>
  <c r="K33" i="9"/>
  <c r="L33" i="9"/>
  <c r="Q33" i="9"/>
  <c r="S33" i="9"/>
  <c r="B34" i="9"/>
  <c r="C34" i="9"/>
  <c r="F34" i="9" s="1"/>
  <c r="D34" i="9"/>
  <c r="J34" i="9"/>
  <c r="K34" i="9"/>
  <c r="L34" i="9"/>
  <c r="R34" i="9" s="1"/>
  <c r="O34" i="9"/>
  <c r="Q34" i="9"/>
  <c r="S34" i="9"/>
  <c r="B35" i="9"/>
  <c r="C35" i="9"/>
  <c r="F35" i="9" s="1"/>
  <c r="D35" i="9"/>
  <c r="J35" i="9"/>
  <c r="K35" i="9"/>
  <c r="L35" i="9"/>
  <c r="Q35" i="9"/>
  <c r="S35" i="9"/>
  <c r="B36" i="9"/>
  <c r="C36" i="9"/>
  <c r="D36" i="9"/>
  <c r="F36" i="9"/>
  <c r="J36" i="9"/>
  <c r="K36" i="9"/>
  <c r="L36" i="9"/>
  <c r="O36" i="9"/>
  <c r="S36" i="9"/>
  <c r="B37" i="9"/>
  <c r="C37" i="9"/>
  <c r="F37" i="9" s="1"/>
  <c r="D37" i="9"/>
  <c r="J37" i="9"/>
  <c r="K37" i="9"/>
  <c r="L37" i="9"/>
  <c r="Q37" i="9"/>
  <c r="S37" i="9"/>
  <c r="B38" i="9"/>
  <c r="C38" i="9"/>
  <c r="F38" i="9" s="1"/>
  <c r="D38" i="9"/>
  <c r="J38" i="9"/>
  <c r="K38" i="9"/>
  <c r="L38" i="9"/>
  <c r="R38" i="9" s="1"/>
  <c r="O38" i="9"/>
  <c r="Q38" i="9"/>
  <c r="S38" i="9"/>
  <c r="B39" i="9"/>
  <c r="C39" i="9"/>
  <c r="F39" i="9" s="1"/>
  <c r="D39" i="9"/>
  <c r="J39" i="9"/>
  <c r="K39" i="9"/>
  <c r="L39" i="9"/>
  <c r="O39" i="9" s="1"/>
  <c r="S39" i="9"/>
  <c r="B40" i="9"/>
  <c r="C40" i="9"/>
  <c r="F40" i="9" s="1"/>
  <c r="D40" i="9"/>
  <c r="J40" i="9"/>
  <c r="K40" i="9"/>
  <c r="L40" i="9"/>
  <c r="S40" i="9"/>
  <c r="B41" i="9"/>
  <c r="C41" i="9"/>
  <c r="F41" i="9" s="1"/>
  <c r="D41" i="9"/>
  <c r="J41" i="9"/>
  <c r="K41" i="9"/>
  <c r="L41" i="9"/>
  <c r="Q41" i="9"/>
  <c r="S41" i="9"/>
  <c r="B42" i="9"/>
  <c r="C42" i="9"/>
  <c r="F42" i="9" s="1"/>
  <c r="D42" i="9"/>
  <c r="J42" i="9"/>
  <c r="K42" i="9"/>
  <c r="L42" i="9"/>
  <c r="O42" i="9"/>
  <c r="Q42" i="9"/>
  <c r="S42" i="9"/>
  <c r="B43" i="9"/>
  <c r="C43" i="9"/>
  <c r="F43" i="9" s="1"/>
  <c r="D43" i="9"/>
  <c r="J43" i="9"/>
  <c r="K43" i="9"/>
  <c r="L43" i="9"/>
  <c r="O43" i="9"/>
  <c r="Q43" i="9"/>
  <c r="S43" i="9"/>
  <c r="B44" i="9"/>
  <c r="C44" i="9"/>
  <c r="F44" i="9" s="1"/>
  <c r="D44" i="9"/>
  <c r="J44" i="9"/>
  <c r="K44" i="9"/>
  <c r="L44" i="9"/>
  <c r="O44" i="9"/>
  <c r="Q44" i="9"/>
  <c r="S44" i="9"/>
  <c r="B45" i="9"/>
  <c r="C45" i="9"/>
  <c r="F45" i="9" s="1"/>
  <c r="D45" i="9"/>
  <c r="J45" i="9"/>
  <c r="K45" i="9"/>
  <c r="L45" i="9"/>
  <c r="Q45" i="9" s="1"/>
  <c r="S45" i="9"/>
  <c r="B46" i="9"/>
  <c r="C46" i="9"/>
  <c r="F46" i="9" s="1"/>
  <c r="D46" i="9"/>
  <c r="J46" i="9"/>
  <c r="K46" i="9"/>
  <c r="L46" i="9"/>
  <c r="O46" i="9"/>
  <c r="Q46" i="9"/>
  <c r="S46" i="9"/>
  <c r="B47" i="9"/>
  <c r="C47" i="9"/>
  <c r="F47" i="9" s="1"/>
  <c r="D47" i="9"/>
  <c r="J47" i="9"/>
  <c r="K47" i="9"/>
  <c r="L47" i="9"/>
  <c r="O47" i="9"/>
  <c r="Q47" i="9"/>
  <c r="S47" i="9"/>
  <c r="B48" i="9"/>
  <c r="C48" i="9"/>
  <c r="F48" i="9" s="1"/>
  <c r="D48" i="9"/>
  <c r="J48" i="9"/>
  <c r="K48" i="9"/>
  <c r="L48" i="9"/>
  <c r="S48" i="9"/>
  <c r="B49" i="9"/>
  <c r="C49" i="9"/>
  <c r="F49" i="9" s="1"/>
  <c r="D49" i="9"/>
  <c r="J49" i="9"/>
  <c r="K49" i="9"/>
  <c r="L49" i="9"/>
  <c r="O49" i="9"/>
  <c r="S49" i="9"/>
  <c r="B50" i="9"/>
  <c r="C50" i="9"/>
  <c r="F50" i="9" s="1"/>
  <c r="D50" i="9"/>
  <c r="J50" i="9"/>
  <c r="K50" i="9"/>
  <c r="L50" i="9"/>
  <c r="O50" i="9"/>
  <c r="Q50" i="9"/>
  <c r="S50" i="9"/>
  <c r="B51" i="9"/>
  <c r="C51" i="9"/>
  <c r="F51" i="9" s="1"/>
  <c r="D51" i="9"/>
  <c r="J51" i="9"/>
  <c r="K51" i="9"/>
  <c r="L51" i="9"/>
  <c r="S51" i="9"/>
  <c r="B52" i="9"/>
  <c r="C52" i="9"/>
  <c r="D52" i="9"/>
  <c r="J52" i="9"/>
  <c r="K52" i="9"/>
  <c r="L52" i="9"/>
  <c r="S52" i="9"/>
  <c r="B53" i="9"/>
  <c r="C53" i="9"/>
  <c r="D53" i="9"/>
  <c r="J53" i="9"/>
  <c r="K53" i="9"/>
  <c r="L53" i="9"/>
  <c r="M53" i="9"/>
  <c r="O53" i="9"/>
  <c r="P53" i="9"/>
  <c r="Q53" i="9"/>
  <c r="R53" i="9"/>
  <c r="S53" i="9"/>
  <c r="B54" i="9"/>
  <c r="C54" i="9"/>
  <c r="F54" i="9" s="1"/>
  <c r="D54" i="9"/>
  <c r="J54" i="9"/>
  <c r="K54" i="9"/>
  <c r="L54" i="9"/>
  <c r="S54" i="9"/>
  <c r="B55" i="9"/>
  <c r="C55" i="9"/>
  <c r="F55" i="9" s="1"/>
  <c r="D55" i="9"/>
  <c r="J55" i="9"/>
  <c r="K55" i="9"/>
  <c r="L55" i="9"/>
  <c r="M55" i="9"/>
  <c r="O55" i="9"/>
  <c r="P55" i="9"/>
  <c r="Q55" i="9"/>
  <c r="R55" i="9"/>
  <c r="S55" i="9"/>
  <c r="B56" i="9"/>
  <c r="C56" i="9"/>
  <c r="D56" i="9"/>
  <c r="F56" i="9"/>
  <c r="J56" i="9"/>
  <c r="K56" i="9"/>
  <c r="L56" i="9"/>
  <c r="O56" i="9"/>
  <c r="Q56" i="9"/>
  <c r="S56" i="9"/>
  <c r="B57" i="9"/>
  <c r="C57" i="9"/>
  <c r="D57" i="9"/>
  <c r="J57" i="9"/>
  <c r="K57" i="9"/>
  <c r="L57" i="9"/>
  <c r="O57" i="9" s="1"/>
  <c r="M57" i="9"/>
  <c r="P57" i="9"/>
  <c r="Q57" i="9"/>
  <c r="R57" i="9"/>
  <c r="S57" i="9"/>
  <c r="B58" i="9"/>
  <c r="C58" i="9"/>
  <c r="F58" i="9" s="1"/>
  <c r="D58" i="9"/>
  <c r="J58" i="9"/>
  <c r="K58" i="9"/>
  <c r="L58" i="9"/>
  <c r="O58" i="9"/>
  <c r="Q58" i="9"/>
  <c r="S58" i="9"/>
  <c r="B59" i="9"/>
  <c r="C59" i="9"/>
  <c r="D59" i="9"/>
  <c r="J59" i="9"/>
  <c r="K59" i="9"/>
  <c r="L59" i="9"/>
  <c r="Q59" i="9" s="1"/>
  <c r="M59" i="9"/>
  <c r="O59" i="9"/>
  <c r="P59" i="9"/>
  <c r="R59" i="9"/>
  <c r="S59" i="9"/>
  <c r="B60" i="9"/>
  <c r="C60" i="9"/>
  <c r="F60" i="9" s="1"/>
  <c r="D60" i="9"/>
  <c r="E60" i="9" s="1"/>
  <c r="J60" i="9"/>
  <c r="K60" i="9"/>
  <c r="L60" i="9"/>
  <c r="R60" i="9" s="1"/>
  <c r="M60" i="9"/>
  <c r="O60" i="9"/>
  <c r="P60" i="9"/>
  <c r="Q60" i="9"/>
  <c r="S60" i="9"/>
  <c r="B61" i="9"/>
  <c r="C61" i="9"/>
  <c r="D61" i="9"/>
  <c r="J61" i="9"/>
  <c r="K61" i="9"/>
  <c r="L61" i="9"/>
  <c r="M61" i="9"/>
  <c r="O61" i="9"/>
  <c r="P61" i="9"/>
  <c r="Q61" i="9"/>
  <c r="R61" i="9"/>
  <c r="S61" i="9"/>
  <c r="B62" i="9"/>
  <c r="C62" i="9"/>
  <c r="F62" i="9" s="1"/>
  <c r="D62" i="9"/>
  <c r="J62" i="9"/>
  <c r="K62" i="9"/>
  <c r="L62" i="9"/>
  <c r="P62" i="9" s="1"/>
  <c r="M62" i="9"/>
  <c r="O62" i="9"/>
  <c r="Q62" i="9"/>
  <c r="R62" i="9"/>
  <c r="S62" i="9"/>
  <c r="B63" i="9"/>
  <c r="C63" i="9"/>
  <c r="D63" i="9"/>
  <c r="J63" i="9"/>
  <c r="K63" i="9"/>
  <c r="L63" i="9"/>
  <c r="M63" i="9"/>
  <c r="O63" i="9"/>
  <c r="P63" i="9"/>
  <c r="Q63" i="9"/>
  <c r="R63" i="9"/>
  <c r="S63" i="9"/>
  <c r="B64" i="9"/>
  <c r="C64" i="9"/>
  <c r="F64" i="9" s="1"/>
  <c r="D64" i="9"/>
  <c r="E64" i="9" s="1"/>
  <c r="J64" i="9"/>
  <c r="K64" i="9"/>
  <c r="L64" i="9"/>
  <c r="M64" i="9" s="1"/>
  <c r="O64" i="9"/>
  <c r="P64" i="9"/>
  <c r="Q64" i="9"/>
  <c r="R64" i="9"/>
  <c r="S64" i="9"/>
  <c r="B65" i="9"/>
  <c r="C65" i="9"/>
  <c r="F65" i="9" s="1"/>
  <c r="D65" i="9"/>
  <c r="J65" i="9"/>
  <c r="K65" i="9"/>
  <c r="L65" i="9"/>
  <c r="O65" i="9" s="1"/>
  <c r="M65" i="9"/>
  <c r="P65" i="9"/>
  <c r="Q65" i="9"/>
  <c r="R65" i="9"/>
  <c r="S65" i="9"/>
  <c r="B66" i="9"/>
  <c r="C66" i="9"/>
  <c r="D66" i="9"/>
  <c r="J66" i="9"/>
  <c r="K66" i="9"/>
  <c r="L66" i="9"/>
  <c r="O66" i="9"/>
  <c r="Q66" i="9"/>
  <c r="S66" i="9"/>
  <c r="B67" i="9"/>
  <c r="C67" i="9"/>
  <c r="F67" i="9" s="1"/>
  <c r="D67" i="9"/>
  <c r="J67" i="9"/>
  <c r="K67" i="9"/>
  <c r="L67" i="9"/>
  <c r="S67" i="9"/>
  <c r="B68" i="9"/>
  <c r="C68" i="9"/>
  <c r="F68" i="9" s="1"/>
  <c r="D68" i="9"/>
  <c r="J68" i="9"/>
  <c r="K68" i="9"/>
  <c r="L68" i="9"/>
  <c r="M68" i="9"/>
  <c r="O68" i="9"/>
  <c r="P68" i="9"/>
  <c r="Q68" i="9"/>
  <c r="R68" i="9"/>
  <c r="S68" i="9"/>
  <c r="B69" i="9"/>
  <c r="C69" i="9"/>
  <c r="F69" i="9" s="1"/>
  <c r="D69" i="9"/>
  <c r="J69" i="9"/>
  <c r="K69" i="9"/>
  <c r="L69" i="9"/>
  <c r="M69" i="9" s="1"/>
  <c r="O69" i="9"/>
  <c r="P69" i="9"/>
  <c r="R69" i="9"/>
  <c r="S69" i="9"/>
  <c r="B70" i="9"/>
  <c r="C70" i="9"/>
  <c r="F70" i="9" s="1"/>
  <c r="D70" i="9"/>
  <c r="J70" i="9"/>
  <c r="K70" i="9"/>
  <c r="L70" i="9"/>
  <c r="R70" i="9" s="1"/>
  <c r="P70" i="9"/>
  <c r="Q70" i="9"/>
  <c r="S70" i="9"/>
  <c r="B71" i="9"/>
  <c r="C71" i="9"/>
  <c r="D71" i="9"/>
  <c r="F71" i="9"/>
  <c r="J71" i="9"/>
  <c r="K71" i="9"/>
  <c r="L71" i="9"/>
  <c r="P71" i="9" s="1"/>
  <c r="M71" i="9"/>
  <c r="O71" i="9"/>
  <c r="Q71" i="9"/>
  <c r="R71" i="9"/>
  <c r="S71" i="9"/>
  <c r="B72" i="9"/>
  <c r="C72" i="9"/>
  <c r="D72" i="9"/>
  <c r="J72" i="9"/>
  <c r="K72" i="9"/>
  <c r="L72" i="9"/>
  <c r="P72" i="9" s="1"/>
  <c r="M72" i="9"/>
  <c r="O72" i="9"/>
  <c r="S72" i="9"/>
  <c r="B73" i="9"/>
  <c r="C73" i="9"/>
  <c r="D73" i="9"/>
  <c r="J73" i="9"/>
  <c r="K73" i="9"/>
  <c r="L73" i="9"/>
  <c r="M73" i="9" s="1"/>
  <c r="O73" i="9"/>
  <c r="S73" i="9"/>
  <c r="B74" i="9"/>
  <c r="C74" i="9"/>
  <c r="F74" i="9" s="1"/>
  <c r="D74" i="9"/>
  <c r="J74" i="9"/>
  <c r="K74" i="9"/>
  <c r="L74" i="9"/>
  <c r="O74" i="9"/>
  <c r="S74" i="9"/>
  <c r="B75" i="9"/>
  <c r="C75" i="9"/>
  <c r="D75" i="9"/>
  <c r="J75" i="9"/>
  <c r="K75" i="9"/>
  <c r="L75" i="9"/>
  <c r="M75" i="9" s="1"/>
  <c r="Q75" i="9"/>
  <c r="R75" i="9"/>
  <c r="S75" i="9"/>
  <c r="B76" i="9"/>
  <c r="C76" i="9"/>
  <c r="D76" i="9"/>
  <c r="J76" i="9"/>
  <c r="K76" i="9"/>
  <c r="L76" i="9"/>
  <c r="M76" i="9"/>
  <c r="O76" i="9"/>
  <c r="P76" i="9"/>
  <c r="Q76" i="9"/>
  <c r="R76" i="9"/>
  <c r="S76" i="9"/>
  <c r="B77" i="9"/>
  <c r="C77" i="9"/>
  <c r="E77" i="9" s="1"/>
  <c r="D77" i="9"/>
  <c r="J77" i="9"/>
  <c r="K77" i="9"/>
  <c r="L77" i="9"/>
  <c r="S77" i="9"/>
  <c r="B78" i="9"/>
  <c r="C78" i="9"/>
  <c r="E78" i="9" s="1"/>
  <c r="D78" i="9"/>
  <c r="J78" i="9"/>
  <c r="K78" i="9"/>
  <c r="L78" i="9"/>
  <c r="O78" i="9" s="1"/>
  <c r="M78" i="9"/>
  <c r="P78" i="9"/>
  <c r="Q78" i="9"/>
  <c r="R78" i="9"/>
  <c r="S78" i="9"/>
  <c r="B79" i="9"/>
  <c r="C79" i="9"/>
  <c r="D79" i="9"/>
  <c r="J79" i="9"/>
  <c r="K79" i="9"/>
  <c r="L79" i="9"/>
  <c r="M79" i="9"/>
  <c r="O79" i="9"/>
  <c r="Q79" i="9"/>
  <c r="S79" i="9"/>
  <c r="B80" i="9"/>
  <c r="C80" i="9"/>
  <c r="F80" i="9" s="1"/>
  <c r="D80" i="9"/>
  <c r="J80" i="9"/>
  <c r="K80" i="9"/>
  <c r="L80" i="9"/>
  <c r="M80" i="9" s="1"/>
  <c r="S80" i="9"/>
  <c r="B81" i="9"/>
  <c r="C81" i="9"/>
  <c r="D81" i="9"/>
  <c r="J81" i="9"/>
  <c r="K81" i="9"/>
  <c r="L81" i="9"/>
  <c r="M81" i="9"/>
  <c r="Q81" i="9"/>
  <c r="S81" i="9"/>
  <c r="B82" i="9"/>
  <c r="C82" i="9"/>
  <c r="F82" i="9" s="1"/>
  <c r="D82" i="9"/>
  <c r="J82" i="9"/>
  <c r="K82" i="9"/>
  <c r="L82" i="9"/>
  <c r="M82" i="9" s="1"/>
  <c r="R82" i="9"/>
  <c r="S82" i="9"/>
  <c r="B83" i="9"/>
  <c r="C83" i="9"/>
  <c r="D83" i="9"/>
  <c r="J83" i="9"/>
  <c r="K83" i="9"/>
  <c r="L83" i="9"/>
  <c r="Q83" i="9" s="1"/>
  <c r="M83" i="9"/>
  <c r="P83" i="9"/>
  <c r="S83" i="9"/>
  <c r="B84" i="9"/>
  <c r="C84" i="9"/>
  <c r="F84" i="9" s="1"/>
  <c r="D84" i="9"/>
  <c r="J84" i="9"/>
  <c r="K84" i="9"/>
  <c r="L84" i="9"/>
  <c r="S84" i="9"/>
  <c r="B85" i="9"/>
  <c r="C85" i="9"/>
  <c r="D85" i="9"/>
  <c r="J85" i="9"/>
  <c r="K85" i="9"/>
  <c r="L85" i="9"/>
  <c r="M85" i="9"/>
  <c r="O85" i="9"/>
  <c r="P85" i="9"/>
  <c r="Q85" i="9"/>
  <c r="R85" i="9"/>
  <c r="S85" i="9"/>
  <c r="B86" i="9"/>
  <c r="C86" i="9"/>
  <c r="D86" i="9"/>
  <c r="J86" i="9"/>
  <c r="K86" i="9"/>
  <c r="L86" i="9"/>
  <c r="M86" i="9"/>
  <c r="O86" i="9"/>
  <c r="P86" i="9"/>
  <c r="Q86" i="9"/>
  <c r="R86" i="9"/>
  <c r="S86" i="9"/>
  <c r="B87" i="9"/>
  <c r="C87" i="9"/>
  <c r="D87" i="9"/>
  <c r="J87" i="9"/>
  <c r="K87" i="9"/>
  <c r="L87" i="9"/>
  <c r="O87" i="9"/>
  <c r="Q87" i="9"/>
  <c r="R87" i="9"/>
  <c r="S87" i="9"/>
  <c r="B88" i="9"/>
  <c r="C88" i="9"/>
  <c r="F88" i="9" s="1"/>
  <c r="D88" i="9"/>
  <c r="J88" i="9"/>
  <c r="K88" i="9"/>
  <c r="L88" i="9"/>
  <c r="P88" i="9"/>
  <c r="S88" i="9"/>
  <c r="B89" i="9"/>
  <c r="C89" i="9"/>
  <c r="D89" i="9"/>
  <c r="J89" i="9"/>
  <c r="K89" i="9"/>
  <c r="L89" i="9"/>
  <c r="M89" i="9" s="1"/>
  <c r="Q89" i="9"/>
  <c r="S89" i="9"/>
  <c r="B90" i="9"/>
  <c r="C90" i="9"/>
  <c r="F90" i="9" s="1"/>
  <c r="D90" i="9"/>
  <c r="J90" i="9"/>
  <c r="K90" i="9"/>
  <c r="L90" i="9"/>
  <c r="M90" i="9"/>
  <c r="R90" i="9"/>
  <c r="S90" i="9"/>
  <c r="B91" i="9"/>
  <c r="C91" i="9"/>
  <c r="D91" i="9"/>
  <c r="E91" i="9"/>
  <c r="J91" i="9"/>
  <c r="K91" i="9"/>
  <c r="L91" i="9"/>
  <c r="S91" i="9"/>
  <c r="B92" i="9"/>
  <c r="C92" i="9"/>
  <c r="D92" i="9"/>
  <c r="J92" i="9"/>
  <c r="K92" i="9"/>
  <c r="L92" i="9"/>
  <c r="Q92" i="9" s="1"/>
  <c r="M92" i="9"/>
  <c r="O92" i="9"/>
  <c r="R92" i="9"/>
  <c r="S92" i="9"/>
  <c r="B93" i="9"/>
  <c r="C93" i="9"/>
  <c r="D93" i="9"/>
  <c r="J93" i="9"/>
  <c r="K93" i="9"/>
  <c r="L93" i="9"/>
  <c r="M93" i="9"/>
  <c r="O93" i="9"/>
  <c r="P93" i="9"/>
  <c r="Q93" i="9"/>
  <c r="R93" i="9"/>
  <c r="S93" i="9"/>
  <c r="B94" i="9"/>
  <c r="C94" i="9"/>
  <c r="F94" i="9" s="1"/>
  <c r="D94" i="9"/>
  <c r="E94" i="9" s="1"/>
  <c r="G94" i="9" s="1"/>
  <c r="J94" i="9"/>
  <c r="K94" i="9"/>
  <c r="L94" i="9"/>
  <c r="M94" i="9"/>
  <c r="O94" i="9"/>
  <c r="P94" i="9"/>
  <c r="Q94" i="9"/>
  <c r="R94" i="9"/>
  <c r="S94" i="9"/>
  <c r="B95" i="9"/>
  <c r="C95" i="9"/>
  <c r="F95" i="9" s="1"/>
  <c r="D95" i="9"/>
  <c r="J95" i="9"/>
  <c r="K95" i="9"/>
  <c r="L95" i="9"/>
  <c r="O95" i="9"/>
  <c r="S95" i="9"/>
  <c r="B96" i="9"/>
  <c r="C96" i="9"/>
  <c r="F96" i="9" s="1"/>
  <c r="D96" i="9"/>
  <c r="J96" i="9"/>
  <c r="K96" i="9"/>
  <c r="L96" i="9"/>
  <c r="P96" i="9"/>
  <c r="Q96" i="9"/>
  <c r="S96" i="9"/>
  <c r="B97" i="9"/>
  <c r="C97" i="9"/>
  <c r="D97" i="9"/>
  <c r="J97" i="9"/>
  <c r="K97" i="9"/>
  <c r="L97" i="9"/>
  <c r="M97" i="9" s="1"/>
  <c r="S97" i="9"/>
  <c r="B98" i="9"/>
  <c r="C98" i="9"/>
  <c r="F98" i="9" s="1"/>
  <c r="D98" i="9"/>
  <c r="J98" i="9"/>
  <c r="K98" i="9"/>
  <c r="L98" i="9"/>
  <c r="M98" i="9" s="1"/>
  <c r="R98" i="9"/>
  <c r="S98" i="9"/>
  <c r="B99" i="9"/>
  <c r="C99" i="9"/>
  <c r="D99" i="9"/>
  <c r="J99" i="9"/>
  <c r="K99" i="9"/>
  <c r="L99" i="9"/>
  <c r="Q99" i="9" s="1"/>
  <c r="M99" i="9"/>
  <c r="P99" i="9"/>
  <c r="S99" i="9"/>
  <c r="B100" i="9"/>
  <c r="C100" i="9"/>
  <c r="F100" i="9" s="1"/>
  <c r="D100" i="9"/>
  <c r="J100" i="9"/>
  <c r="K100" i="9"/>
  <c r="L100" i="9"/>
  <c r="S100" i="9"/>
  <c r="B101" i="9"/>
  <c r="C101" i="9"/>
  <c r="D101" i="9"/>
  <c r="J101" i="9"/>
  <c r="K101" i="9"/>
  <c r="L101" i="9"/>
  <c r="M101" i="9"/>
  <c r="O101" i="9"/>
  <c r="P101" i="9"/>
  <c r="Q101" i="9"/>
  <c r="R101" i="9"/>
  <c r="S101" i="9"/>
  <c r="B102" i="9"/>
  <c r="C102" i="9"/>
  <c r="D102" i="9"/>
  <c r="J102" i="9"/>
  <c r="K102" i="9"/>
  <c r="L102" i="9"/>
  <c r="M102" i="9"/>
  <c r="O102" i="9"/>
  <c r="P102" i="9"/>
  <c r="Q102" i="9"/>
  <c r="R102" i="9"/>
  <c r="S102" i="9"/>
  <c r="B103" i="9"/>
  <c r="C103" i="9"/>
  <c r="D103" i="9"/>
  <c r="B104" i="9"/>
  <c r="C104" i="9"/>
  <c r="D104" i="9"/>
  <c r="B105" i="9"/>
  <c r="C105" i="9"/>
  <c r="D105" i="9"/>
  <c r="B106" i="9"/>
  <c r="C106" i="9"/>
  <c r="F106" i="9" s="1"/>
  <c r="D106" i="9"/>
  <c r="B107" i="9"/>
  <c r="C107" i="9"/>
  <c r="F107" i="9" s="1"/>
  <c r="D107" i="9"/>
  <c r="B108" i="9"/>
  <c r="C108" i="9"/>
  <c r="D108" i="9"/>
  <c r="B109" i="9"/>
  <c r="C109" i="9"/>
  <c r="D109" i="9"/>
  <c r="E109" i="9" s="1"/>
  <c r="F109" i="9"/>
  <c r="B110" i="9"/>
  <c r="C110" i="9"/>
  <c r="F110" i="9" s="1"/>
  <c r="D110" i="9"/>
  <c r="B111" i="9"/>
  <c r="C111" i="9"/>
  <c r="F111" i="9" s="1"/>
  <c r="D111" i="9"/>
  <c r="B112" i="9"/>
  <c r="C112" i="9"/>
  <c r="D112" i="9"/>
  <c r="F112" i="9"/>
  <c r="B113" i="9"/>
  <c r="C113" i="9"/>
  <c r="D113" i="9"/>
  <c r="B114" i="9"/>
  <c r="C114" i="9"/>
  <c r="F114" i="9" s="1"/>
  <c r="D114" i="9"/>
  <c r="B115" i="9"/>
  <c r="C115" i="9"/>
  <c r="D115" i="9"/>
  <c r="B116" i="9"/>
  <c r="C116" i="9"/>
  <c r="D116" i="9"/>
  <c r="F116" i="9"/>
  <c r="B117" i="9"/>
  <c r="C117" i="9"/>
  <c r="F117" i="9" s="1"/>
  <c r="D117" i="9"/>
  <c r="E117" i="9" s="1"/>
  <c r="B118" i="9"/>
  <c r="C118" i="9"/>
  <c r="D118" i="9"/>
  <c r="B119" i="9"/>
  <c r="C119" i="9"/>
  <c r="D119" i="9"/>
  <c r="B120" i="9"/>
  <c r="C120" i="9"/>
  <c r="F120" i="9" s="1"/>
  <c r="D120" i="9"/>
  <c r="B121" i="9"/>
  <c r="C121" i="9"/>
  <c r="F121" i="9" s="1"/>
  <c r="D121" i="9"/>
  <c r="B122" i="9"/>
  <c r="C122" i="9"/>
  <c r="D122" i="9"/>
  <c r="B123" i="9"/>
  <c r="C123" i="9"/>
  <c r="D123" i="9"/>
  <c r="B124" i="9"/>
  <c r="C124" i="9"/>
  <c r="D124" i="9"/>
  <c r="B125" i="9"/>
  <c r="C125" i="9"/>
  <c r="F125" i="9" s="1"/>
  <c r="D125" i="9"/>
  <c r="B126" i="9"/>
  <c r="C126" i="9"/>
  <c r="D126" i="9"/>
  <c r="B127" i="9"/>
  <c r="C127" i="9"/>
  <c r="D127" i="9"/>
  <c r="B128" i="9"/>
  <c r="C128" i="9"/>
  <c r="F128" i="9" s="1"/>
  <c r="D128" i="9"/>
  <c r="B129" i="9"/>
  <c r="C129" i="9"/>
  <c r="F129" i="9" s="1"/>
  <c r="D129" i="9"/>
  <c r="B130" i="9"/>
  <c r="C130" i="9"/>
  <c r="D130" i="9"/>
  <c r="B131" i="9"/>
  <c r="C131" i="9"/>
  <c r="D131" i="9"/>
  <c r="E131" i="9" s="1"/>
  <c r="B132" i="9"/>
  <c r="C132" i="9"/>
  <c r="F132" i="9" s="1"/>
  <c r="D132" i="9"/>
  <c r="B133" i="9"/>
  <c r="C133" i="9"/>
  <c r="F133" i="9" s="1"/>
  <c r="D133" i="9"/>
  <c r="B134" i="9"/>
  <c r="C134" i="9"/>
  <c r="D134" i="9"/>
  <c r="B135" i="9"/>
  <c r="C135" i="9"/>
  <c r="D135" i="9"/>
  <c r="F135" i="9"/>
  <c r="B136" i="9"/>
  <c r="C136" i="9"/>
  <c r="D136" i="9"/>
  <c r="B137" i="9"/>
  <c r="C137" i="9"/>
  <c r="F137" i="9" s="1"/>
  <c r="D137" i="9"/>
  <c r="E137" i="9" s="1"/>
  <c r="B138" i="9"/>
  <c r="C138" i="9"/>
  <c r="D138" i="9"/>
  <c r="B139" i="9"/>
  <c r="C139" i="9"/>
  <c r="D139" i="9"/>
  <c r="B140" i="9"/>
  <c r="C140" i="9"/>
  <c r="D140" i="9"/>
  <c r="B141" i="9"/>
  <c r="C141" i="9"/>
  <c r="F141" i="9" s="1"/>
  <c r="D141" i="9"/>
  <c r="B142" i="9"/>
  <c r="C142" i="9"/>
  <c r="D142" i="9"/>
  <c r="B143" i="9"/>
  <c r="C143" i="9"/>
  <c r="D143" i="9"/>
  <c r="B144" i="9"/>
  <c r="C144" i="9"/>
  <c r="D144" i="9"/>
  <c r="B145" i="9"/>
  <c r="C145" i="9"/>
  <c r="F145" i="9" s="1"/>
  <c r="D145" i="9"/>
  <c r="E145" i="9"/>
  <c r="B146" i="9"/>
  <c r="C146" i="9"/>
  <c r="D146" i="9"/>
  <c r="F146" i="9"/>
  <c r="B147" i="9"/>
  <c r="C147" i="9"/>
  <c r="D147" i="9"/>
  <c r="B148" i="9"/>
  <c r="C148" i="9"/>
  <c r="D148" i="9"/>
  <c r="B149" i="9"/>
  <c r="C149" i="9"/>
  <c r="F149" i="9" s="1"/>
  <c r="D149" i="9"/>
  <c r="B150" i="9"/>
  <c r="C150" i="9"/>
  <c r="D150" i="9"/>
  <c r="B151" i="9"/>
  <c r="C151" i="9"/>
  <c r="D151" i="9"/>
  <c r="F151" i="9"/>
  <c r="B152" i="9"/>
  <c r="C152" i="9"/>
  <c r="D152" i="9"/>
  <c r="E152" i="9"/>
  <c r="F152" i="9"/>
  <c r="B153" i="9"/>
  <c r="C153" i="9"/>
  <c r="F153" i="9" s="1"/>
  <c r="D153" i="9"/>
  <c r="B154" i="9"/>
  <c r="C154" i="9"/>
  <c r="D154" i="9"/>
  <c r="B155" i="9"/>
  <c r="C155" i="9"/>
  <c r="D155" i="9"/>
  <c r="B156" i="9"/>
  <c r="C156" i="9"/>
  <c r="D156" i="9"/>
  <c r="B157" i="9"/>
  <c r="C157" i="9"/>
  <c r="F157" i="9" s="1"/>
  <c r="D157" i="9"/>
  <c r="B158" i="9"/>
  <c r="C158" i="9"/>
  <c r="D158" i="9"/>
  <c r="B159" i="9"/>
  <c r="C159" i="9"/>
  <c r="D159" i="9"/>
  <c r="B160" i="9"/>
  <c r="C160" i="9"/>
  <c r="F160" i="9" s="1"/>
  <c r="D160" i="9"/>
  <c r="B161" i="9"/>
  <c r="C161" i="9"/>
  <c r="F161" i="9" s="1"/>
  <c r="D161" i="9"/>
  <c r="E161" i="9" s="1"/>
  <c r="B162" i="9"/>
  <c r="C162" i="9"/>
  <c r="D162" i="9"/>
  <c r="B163" i="9"/>
  <c r="C163" i="9"/>
  <c r="D163" i="9"/>
  <c r="B164" i="9"/>
  <c r="C164" i="9"/>
  <c r="F164" i="9" s="1"/>
  <c r="D164" i="9"/>
  <c r="B165" i="9"/>
  <c r="C165" i="9"/>
  <c r="F165" i="9" s="1"/>
  <c r="D165" i="9"/>
  <c r="B166" i="9"/>
  <c r="C166" i="9"/>
  <c r="D166" i="9"/>
  <c r="B167" i="9"/>
  <c r="C167" i="9"/>
  <c r="F167" i="9" s="1"/>
  <c r="D167" i="9"/>
  <c r="B168" i="9"/>
  <c r="C168" i="9"/>
  <c r="D168" i="9"/>
  <c r="B169" i="9"/>
  <c r="C169" i="9"/>
  <c r="F169" i="9" s="1"/>
  <c r="D169" i="9"/>
  <c r="B170" i="9"/>
  <c r="C170" i="9"/>
  <c r="F170" i="9" s="1"/>
  <c r="D170" i="9"/>
  <c r="B171" i="9"/>
  <c r="C171" i="9"/>
  <c r="D171" i="9"/>
  <c r="B172" i="9"/>
  <c r="C172" i="9"/>
  <c r="F172" i="9" s="1"/>
  <c r="D172" i="9"/>
  <c r="E172" i="9"/>
  <c r="G172" i="9"/>
  <c r="B173" i="9"/>
  <c r="C173" i="9"/>
  <c r="F173" i="9" s="1"/>
  <c r="D173" i="9"/>
  <c r="E173" i="9"/>
  <c r="G173" i="9"/>
  <c r="B174" i="9"/>
  <c r="C174" i="9"/>
  <c r="D174" i="9"/>
  <c r="B175" i="9"/>
  <c r="C175" i="9"/>
  <c r="D175" i="9"/>
  <c r="B176" i="9"/>
  <c r="C176" i="9"/>
  <c r="F176" i="9" s="1"/>
  <c r="D176" i="9"/>
  <c r="B177" i="9"/>
  <c r="C177" i="9"/>
  <c r="G177" i="9" s="1"/>
  <c r="D177" i="9"/>
  <c r="E177" i="9"/>
  <c r="F177" i="9"/>
  <c r="B178" i="9"/>
  <c r="C178" i="9"/>
  <c r="D178" i="9"/>
  <c r="B179" i="9"/>
  <c r="C179" i="9"/>
  <c r="G179" i="9" s="1"/>
  <c r="D179" i="9"/>
  <c r="E179" i="9"/>
  <c r="F179" i="9"/>
  <c r="B180" i="9"/>
  <c r="C180" i="9"/>
  <c r="D180" i="9"/>
  <c r="B181" i="9"/>
  <c r="C181" i="9"/>
  <c r="D181" i="9"/>
  <c r="E181" i="9"/>
  <c r="F181" i="9"/>
  <c r="G181" i="9"/>
  <c r="B182" i="9"/>
  <c r="C182" i="9"/>
  <c r="E182" i="9" s="1"/>
  <c r="D182" i="9"/>
  <c r="F182" i="9"/>
  <c r="B183" i="9"/>
  <c r="C183" i="9"/>
  <c r="E183" i="9" s="1"/>
  <c r="D183" i="9"/>
  <c r="F183" i="9"/>
  <c r="G183" i="9"/>
  <c r="B184" i="9"/>
  <c r="C184" i="9"/>
  <c r="E184" i="9" s="1"/>
  <c r="D184" i="9"/>
  <c r="B185" i="9"/>
  <c r="C185" i="9"/>
  <c r="F185" i="9" s="1"/>
  <c r="D185" i="9"/>
  <c r="B186" i="9"/>
  <c r="C186" i="9"/>
  <c r="D186" i="9"/>
  <c r="E186" i="9"/>
  <c r="F186" i="9"/>
  <c r="G186" i="9"/>
  <c r="B187" i="9"/>
  <c r="C187" i="9"/>
  <c r="E187" i="9" s="1"/>
  <c r="D187" i="9"/>
  <c r="F187" i="9"/>
  <c r="G187" i="9"/>
  <c r="B188" i="9"/>
  <c r="C188" i="9"/>
  <c r="E188" i="9" s="1"/>
  <c r="D188" i="9"/>
  <c r="B189" i="9"/>
  <c r="C189" i="9"/>
  <c r="D189" i="9"/>
  <c r="B190" i="9"/>
  <c r="C190" i="9"/>
  <c r="D190" i="9"/>
  <c r="E190" i="9"/>
  <c r="F190" i="9"/>
  <c r="G190" i="9"/>
  <c r="B191" i="9"/>
  <c r="C191" i="9"/>
  <c r="E191" i="9" s="1"/>
  <c r="D191" i="9"/>
  <c r="F191" i="9"/>
  <c r="G191" i="9"/>
  <c r="B192" i="9"/>
  <c r="C192" i="9"/>
  <c r="E192" i="9" s="1"/>
  <c r="D192" i="9"/>
  <c r="B193" i="9"/>
  <c r="C193" i="9"/>
  <c r="F193" i="9" s="1"/>
  <c r="D193" i="9"/>
  <c r="B194" i="9"/>
  <c r="C194" i="9"/>
  <c r="D194" i="9"/>
  <c r="E194" i="9"/>
  <c r="F194" i="9"/>
  <c r="G194" i="9"/>
  <c r="B195" i="9"/>
  <c r="C195" i="9"/>
  <c r="E195" i="9" s="1"/>
  <c r="D195" i="9"/>
  <c r="F195" i="9"/>
  <c r="G195" i="9"/>
  <c r="B196" i="9"/>
  <c r="C196" i="9"/>
  <c r="E196" i="9" s="1"/>
  <c r="D196" i="9"/>
  <c r="B197" i="9"/>
  <c r="C197" i="9"/>
  <c r="D197" i="9"/>
  <c r="F197" i="9"/>
  <c r="B198" i="9"/>
  <c r="C198" i="9"/>
  <c r="D198" i="9"/>
  <c r="E198" i="9"/>
  <c r="F198" i="9"/>
  <c r="G198" i="9"/>
  <c r="B199" i="9"/>
  <c r="C199" i="9"/>
  <c r="E199" i="9" s="1"/>
  <c r="D199" i="9"/>
  <c r="F199" i="9"/>
  <c r="G199" i="9"/>
  <c r="B200" i="9"/>
  <c r="C200" i="9"/>
  <c r="E200" i="9" s="1"/>
  <c r="D200" i="9"/>
  <c r="B201" i="9"/>
  <c r="C201" i="9"/>
  <c r="F201" i="9" s="1"/>
  <c r="D201" i="9"/>
  <c r="B202" i="9"/>
  <c r="C202" i="9"/>
  <c r="D202" i="9"/>
  <c r="E202" i="9"/>
  <c r="F202" i="9"/>
  <c r="G202" i="9"/>
  <c r="B203" i="9"/>
  <c r="C203" i="9"/>
  <c r="E203" i="9" s="1"/>
  <c r="D203" i="9"/>
  <c r="F203" i="9"/>
  <c r="G203" i="9"/>
  <c r="B204" i="9"/>
  <c r="C204" i="9"/>
  <c r="E204" i="9" s="1"/>
  <c r="D204" i="9"/>
  <c r="B205" i="9"/>
  <c r="C205" i="9"/>
  <c r="D205" i="9"/>
  <c r="B206" i="9"/>
  <c r="C206" i="9"/>
  <c r="D206" i="9"/>
  <c r="E206" i="9"/>
  <c r="F206" i="9"/>
  <c r="G206" i="9"/>
  <c r="B207" i="9"/>
  <c r="C207" i="9"/>
  <c r="E207" i="9" s="1"/>
  <c r="D207" i="9"/>
  <c r="F207" i="9"/>
  <c r="G207" i="9"/>
  <c r="B208" i="9"/>
  <c r="C208" i="9"/>
  <c r="E208" i="9" s="1"/>
  <c r="D208" i="9"/>
  <c r="B209" i="9"/>
  <c r="C209" i="9"/>
  <c r="F209" i="9" s="1"/>
  <c r="D209" i="9"/>
  <c r="B210" i="9"/>
  <c r="C210" i="9"/>
  <c r="D210" i="9"/>
  <c r="E210" i="9"/>
  <c r="F210" i="9"/>
  <c r="G210" i="9"/>
  <c r="B211" i="9"/>
  <c r="C211" i="9"/>
  <c r="E211" i="9" s="1"/>
  <c r="D211" i="9"/>
  <c r="F211" i="9"/>
  <c r="G211" i="9"/>
  <c r="B212" i="9"/>
  <c r="C212" i="9"/>
  <c r="E212" i="9" s="1"/>
  <c r="D212" i="9"/>
  <c r="B213" i="9"/>
  <c r="C213" i="9"/>
  <c r="D213" i="9"/>
  <c r="F213" i="9"/>
  <c r="B214" i="9"/>
  <c r="C214" i="9"/>
  <c r="D214" i="9"/>
  <c r="E214" i="9"/>
  <c r="F214" i="9"/>
  <c r="G214" i="9"/>
  <c r="B215" i="9"/>
  <c r="C215" i="9"/>
  <c r="E215" i="9" s="1"/>
  <c r="D215" i="9"/>
  <c r="F215" i="9"/>
  <c r="G215" i="9"/>
  <c r="B216" i="9"/>
  <c r="C216" i="9"/>
  <c r="E216" i="9" s="1"/>
  <c r="D216" i="9"/>
  <c r="B217" i="9"/>
  <c r="C217" i="9"/>
  <c r="F217" i="9" s="1"/>
  <c r="D217" i="9"/>
  <c r="B218" i="9"/>
  <c r="C218" i="9"/>
  <c r="D218" i="9"/>
  <c r="E218" i="9"/>
  <c r="F218" i="9"/>
  <c r="G218" i="9"/>
  <c r="B219" i="9"/>
  <c r="C219" i="9"/>
  <c r="E219" i="9" s="1"/>
  <c r="D219" i="9"/>
  <c r="F219" i="9"/>
  <c r="G219" i="9"/>
  <c r="B220" i="9"/>
  <c r="C220" i="9"/>
  <c r="E220" i="9" s="1"/>
  <c r="D220" i="9"/>
  <c r="B221" i="9"/>
  <c r="C221" i="9"/>
  <c r="D221" i="9"/>
  <c r="B222" i="9"/>
  <c r="C222" i="9"/>
  <c r="D222" i="9"/>
  <c r="E222" i="9"/>
  <c r="F222" i="9"/>
  <c r="G222" i="9"/>
  <c r="B223" i="9"/>
  <c r="C223" i="9"/>
  <c r="E223" i="9" s="1"/>
  <c r="D223" i="9"/>
  <c r="F223" i="9"/>
  <c r="G223" i="9"/>
  <c r="B224" i="9"/>
  <c r="C224" i="9"/>
  <c r="E224" i="9" s="1"/>
  <c r="D224" i="9"/>
  <c r="B225" i="9"/>
  <c r="C225" i="9"/>
  <c r="F225" i="9" s="1"/>
  <c r="D225" i="9"/>
  <c r="B226" i="9"/>
  <c r="C226" i="9"/>
  <c r="D226" i="9"/>
  <c r="E226" i="9"/>
  <c r="F226" i="9"/>
  <c r="G226" i="9"/>
  <c r="B227" i="9"/>
  <c r="C227" i="9"/>
  <c r="E227" i="9" s="1"/>
  <c r="D227" i="9"/>
  <c r="F227" i="9"/>
  <c r="G227" i="9"/>
  <c r="B228" i="9"/>
  <c r="C228" i="9"/>
  <c r="E228" i="9" s="1"/>
  <c r="D228" i="9"/>
  <c r="B229" i="9"/>
  <c r="C229" i="9"/>
  <c r="D229" i="9"/>
  <c r="F229" i="9"/>
  <c r="B230" i="9"/>
  <c r="C230" i="9"/>
  <c r="D230" i="9"/>
  <c r="E230" i="9"/>
  <c r="F230" i="9"/>
  <c r="G230" i="9"/>
  <c r="B231" i="9"/>
  <c r="C231" i="9"/>
  <c r="E231" i="9" s="1"/>
  <c r="D231" i="9"/>
  <c r="F231" i="9"/>
  <c r="G231" i="9"/>
  <c r="B232" i="9"/>
  <c r="C232" i="9"/>
  <c r="E232" i="9" s="1"/>
  <c r="D232" i="9"/>
  <c r="B233" i="9"/>
  <c r="C233" i="9"/>
  <c r="F233" i="9" s="1"/>
  <c r="D233" i="9"/>
  <c r="B234" i="9"/>
  <c r="C234" i="9"/>
  <c r="D234" i="9"/>
  <c r="E234" i="9"/>
  <c r="F234" i="9"/>
  <c r="G234" i="9"/>
  <c r="B235" i="9"/>
  <c r="C235" i="9"/>
  <c r="E235" i="9" s="1"/>
  <c r="D235" i="9"/>
  <c r="F235" i="9"/>
  <c r="G235" i="9"/>
  <c r="B236" i="9"/>
  <c r="C236" i="9"/>
  <c r="E236" i="9" s="1"/>
  <c r="D236" i="9"/>
  <c r="B237" i="9"/>
  <c r="C237" i="9"/>
  <c r="D237" i="9"/>
  <c r="B238" i="9"/>
  <c r="C238" i="9"/>
  <c r="D238" i="9"/>
  <c r="E238" i="9"/>
  <c r="F238" i="9"/>
  <c r="G238" i="9"/>
  <c r="B239" i="9"/>
  <c r="C239" i="9"/>
  <c r="E239" i="9" s="1"/>
  <c r="D239" i="9"/>
  <c r="F239" i="9"/>
  <c r="G239" i="9"/>
  <c r="B240" i="9"/>
  <c r="C240" i="9"/>
  <c r="E240" i="9" s="1"/>
  <c r="D240" i="9"/>
  <c r="B241" i="9"/>
  <c r="C241" i="9"/>
  <c r="F241" i="9" s="1"/>
  <c r="D241" i="9"/>
  <c r="B242" i="9"/>
  <c r="C242" i="9"/>
  <c r="D242" i="9"/>
  <c r="E242" i="9"/>
  <c r="F242" i="9"/>
  <c r="G242" i="9"/>
  <c r="B243" i="9"/>
  <c r="C243" i="9"/>
  <c r="E243" i="9" s="1"/>
  <c r="D243" i="9"/>
  <c r="F243" i="9"/>
  <c r="G243" i="9"/>
  <c r="B244" i="9"/>
  <c r="C244" i="9"/>
  <c r="E244" i="9" s="1"/>
  <c r="D244" i="9"/>
  <c r="B245" i="9"/>
  <c r="C245" i="9"/>
  <c r="D245" i="9"/>
  <c r="F245" i="9"/>
  <c r="B246" i="9"/>
  <c r="C246" i="9"/>
  <c r="D246" i="9"/>
  <c r="E246" i="9"/>
  <c r="F246" i="9"/>
  <c r="G246" i="9"/>
  <c r="B247" i="9"/>
  <c r="C247" i="9"/>
  <c r="E247" i="9" s="1"/>
  <c r="D247" i="9"/>
  <c r="F247" i="9"/>
  <c r="G247" i="9"/>
  <c r="B248" i="9"/>
  <c r="C248" i="9"/>
  <c r="E248" i="9" s="1"/>
  <c r="D248" i="9"/>
  <c r="B249" i="9"/>
  <c r="C249" i="9"/>
  <c r="F249" i="9" s="1"/>
  <c r="D249" i="9"/>
  <c r="B250" i="9"/>
  <c r="C250" i="9"/>
  <c r="D250" i="9"/>
  <c r="E250" i="9"/>
  <c r="F250" i="9"/>
  <c r="G250" i="9"/>
  <c r="B251" i="9"/>
  <c r="C251" i="9"/>
  <c r="E251" i="9" s="1"/>
  <c r="D251" i="9"/>
  <c r="F251" i="9"/>
  <c r="G251" i="9"/>
  <c r="B252" i="9"/>
  <c r="C252" i="9"/>
  <c r="E252" i="9" s="1"/>
  <c r="D252" i="9"/>
  <c r="B253" i="9"/>
  <c r="C253" i="9"/>
  <c r="D253" i="9"/>
  <c r="B254" i="9"/>
  <c r="C254" i="9"/>
  <c r="D254" i="9"/>
  <c r="E254" i="9"/>
  <c r="F254" i="9"/>
  <c r="G254" i="9"/>
  <c r="B255" i="9"/>
  <c r="C255" i="9"/>
  <c r="E255" i="9" s="1"/>
  <c r="D255" i="9"/>
  <c r="F255" i="9"/>
  <c r="G255" i="9"/>
  <c r="B256" i="9"/>
  <c r="C256" i="9"/>
  <c r="E256" i="9" s="1"/>
  <c r="D256" i="9"/>
  <c r="B257" i="9"/>
  <c r="C257" i="9"/>
  <c r="F257" i="9" s="1"/>
  <c r="D257" i="9"/>
  <c r="B258" i="9"/>
  <c r="C258" i="9"/>
  <c r="D258" i="9"/>
  <c r="E258" i="9"/>
  <c r="F258" i="9"/>
  <c r="G258" i="9"/>
  <c r="B259" i="9"/>
  <c r="C259" i="9"/>
  <c r="E259" i="9" s="1"/>
  <c r="D259" i="9"/>
  <c r="F259" i="9"/>
  <c r="G259" i="9"/>
  <c r="B260" i="9"/>
  <c r="C260" i="9"/>
  <c r="E260" i="9" s="1"/>
  <c r="D260" i="9"/>
  <c r="B261" i="9"/>
  <c r="C261" i="9"/>
  <c r="D261" i="9"/>
  <c r="F261" i="9"/>
  <c r="B262" i="9"/>
  <c r="C262" i="9"/>
  <c r="D262" i="9"/>
  <c r="E262" i="9"/>
  <c r="F262" i="9"/>
  <c r="G262" i="9"/>
  <c r="B263" i="9"/>
  <c r="C263" i="9"/>
  <c r="E263" i="9" s="1"/>
  <c r="D263" i="9"/>
  <c r="F263" i="9"/>
  <c r="G263" i="9"/>
  <c r="B264" i="9"/>
  <c r="C264" i="9"/>
  <c r="E264" i="9" s="1"/>
  <c r="D264" i="9"/>
  <c r="B265" i="9"/>
  <c r="C265" i="9"/>
  <c r="F265" i="9" s="1"/>
  <c r="D265" i="9"/>
  <c r="B266" i="9"/>
  <c r="C266" i="9"/>
  <c r="D266" i="9"/>
  <c r="E266" i="9"/>
  <c r="F266" i="9"/>
  <c r="G266" i="9"/>
  <c r="B267" i="9"/>
  <c r="C267" i="9"/>
  <c r="E267" i="9" s="1"/>
  <c r="D267" i="9"/>
  <c r="F267" i="9"/>
  <c r="G267" i="9"/>
  <c r="B268" i="9"/>
  <c r="C268" i="9"/>
  <c r="D268" i="9"/>
  <c r="B269" i="9"/>
  <c r="C269" i="9"/>
  <c r="G269" i="9" s="1"/>
  <c r="D269" i="9"/>
  <c r="B270" i="9"/>
  <c r="C270" i="9"/>
  <c r="D270" i="9"/>
  <c r="E270" i="9"/>
  <c r="F270" i="9"/>
  <c r="G270" i="9"/>
  <c r="B271" i="9"/>
  <c r="C271" i="9"/>
  <c r="E271" i="9" s="1"/>
  <c r="D271" i="9"/>
  <c r="F271" i="9"/>
  <c r="G271" i="9"/>
  <c r="B272" i="9"/>
  <c r="C272" i="9"/>
  <c r="D272" i="9"/>
  <c r="B273" i="9"/>
  <c r="C273" i="9"/>
  <c r="G273" i="9" s="1"/>
  <c r="D273" i="9"/>
  <c r="F273" i="9"/>
  <c r="B274" i="9"/>
  <c r="C274" i="9"/>
  <c r="D274" i="9"/>
  <c r="E274" i="9"/>
  <c r="F274" i="9"/>
  <c r="G274" i="9"/>
  <c r="B275" i="9"/>
  <c r="C275" i="9"/>
  <c r="E275" i="9" s="1"/>
  <c r="D275" i="9"/>
  <c r="F275" i="9"/>
  <c r="G275" i="9"/>
  <c r="B276" i="9"/>
  <c r="C276" i="9"/>
  <c r="D276" i="9"/>
  <c r="B277" i="9"/>
  <c r="C277" i="9"/>
  <c r="G277" i="9" s="1"/>
  <c r="D277" i="9"/>
  <c r="F277" i="9"/>
  <c r="B278" i="9"/>
  <c r="C278" i="9"/>
  <c r="D278" i="9"/>
  <c r="E278" i="9"/>
  <c r="F278" i="9"/>
  <c r="G278" i="9"/>
  <c r="B279" i="9"/>
  <c r="C279" i="9"/>
  <c r="E279" i="9" s="1"/>
  <c r="D279" i="9"/>
  <c r="F279" i="9"/>
  <c r="G279" i="9"/>
  <c r="B280" i="9"/>
  <c r="C280" i="9"/>
  <c r="D280" i="9"/>
  <c r="B281" i="9"/>
  <c r="C281" i="9"/>
  <c r="G281" i="9" s="1"/>
  <c r="D281" i="9"/>
  <c r="B282" i="9"/>
  <c r="C282" i="9"/>
  <c r="D282" i="9"/>
  <c r="E282" i="9"/>
  <c r="F282" i="9"/>
  <c r="G282" i="9"/>
  <c r="B283" i="9"/>
  <c r="C283" i="9"/>
  <c r="E283" i="9" s="1"/>
  <c r="D283" i="9"/>
  <c r="F283" i="9"/>
  <c r="G283" i="9"/>
  <c r="B284" i="9"/>
  <c r="C284" i="9"/>
  <c r="D284" i="9"/>
  <c r="B285" i="9"/>
  <c r="C285" i="9"/>
  <c r="G285" i="9" s="1"/>
  <c r="D285" i="9"/>
  <c r="E285" i="9"/>
  <c r="F285" i="9"/>
  <c r="B286" i="9"/>
  <c r="C286" i="9"/>
  <c r="D286" i="9"/>
  <c r="E286" i="9"/>
  <c r="F286" i="9"/>
  <c r="G286" i="9"/>
  <c r="B287" i="9"/>
  <c r="C287" i="9"/>
  <c r="E287" i="9" s="1"/>
  <c r="D287" i="9"/>
  <c r="F287" i="9"/>
  <c r="G287" i="9"/>
  <c r="B288" i="9"/>
  <c r="C288" i="9"/>
  <c r="D288" i="9"/>
  <c r="B289" i="9"/>
  <c r="C289" i="9"/>
  <c r="G289" i="9" s="1"/>
  <c r="D289" i="9"/>
  <c r="E289" i="9"/>
  <c r="B290" i="9"/>
  <c r="C290" i="9"/>
  <c r="D290" i="9"/>
  <c r="E290" i="9"/>
  <c r="F290" i="9"/>
  <c r="G290" i="9"/>
  <c r="B291" i="9"/>
  <c r="C291" i="9"/>
  <c r="E291" i="9" s="1"/>
  <c r="D291" i="9"/>
  <c r="F291" i="9"/>
  <c r="G291" i="9"/>
  <c r="B292" i="9"/>
  <c r="C292" i="9"/>
  <c r="D292" i="9"/>
  <c r="B293" i="9"/>
  <c r="C293" i="9"/>
  <c r="G293" i="9" s="1"/>
  <c r="D293" i="9"/>
  <c r="F293" i="9"/>
  <c r="B294" i="9"/>
  <c r="C294" i="9"/>
  <c r="D294" i="9"/>
  <c r="E294" i="9"/>
  <c r="F294" i="9"/>
  <c r="G294" i="9"/>
  <c r="B295" i="9"/>
  <c r="C295" i="9"/>
  <c r="E295" i="9" s="1"/>
  <c r="D295" i="9"/>
  <c r="F295" i="9"/>
  <c r="G295" i="9"/>
  <c r="B296" i="9"/>
  <c r="C296" i="9"/>
  <c r="D296" i="9"/>
  <c r="B297" i="9"/>
  <c r="C297" i="9"/>
  <c r="G297" i="9" s="1"/>
  <c r="D297" i="9"/>
  <c r="E297" i="9"/>
  <c r="F297" i="9"/>
  <c r="B298" i="9"/>
  <c r="C298" i="9"/>
  <c r="D298" i="9"/>
  <c r="E298" i="9"/>
  <c r="F298" i="9"/>
  <c r="G298" i="9"/>
  <c r="B299" i="9"/>
  <c r="C299" i="9"/>
  <c r="E299" i="9" s="1"/>
  <c r="D299" i="9"/>
  <c r="F299" i="9"/>
  <c r="G299" i="9"/>
  <c r="B300" i="9"/>
  <c r="C300" i="9"/>
  <c r="D300" i="9"/>
  <c r="B301" i="9"/>
  <c r="C301" i="9"/>
  <c r="G301" i="9" s="1"/>
  <c r="D301" i="9"/>
  <c r="B302" i="9"/>
  <c r="C302" i="9"/>
  <c r="D302" i="9"/>
  <c r="E302" i="9"/>
  <c r="F302" i="9"/>
  <c r="G302" i="9"/>
  <c r="N2" i="10"/>
  <c r="N3" i="10"/>
  <c r="N6" i="10"/>
  <c r="BM6" i="10"/>
  <c r="DM6" i="10"/>
  <c r="FL6" i="10"/>
  <c r="D7" i="10"/>
  <c r="DL7" i="10" s="1"/>
  <c r="G7" i="10"/>
  <c r="D8" i="10"/>
  <c r="DL8" i="10" s="1"/>
  <c r="G8" i="10"/>
  <c r="D9" i="10"/>
  <c r="DL9" i="10" s="1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110" i="10" s="1"/>
  <c r="G27" i="10"/>
  <c r="G28" i="10"/>
  <c r="G29" i="10"/>
  <c r="G30" i="10"/>
  <c r="G31" i="10"/>
  <c r="G32" i="10"/>
  <c r="G33" i="10"/>
  <c r="G34" i="10"/>
  <c r="G118" i="10" s="1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135" i="10" s="1"/>
  <c r="G52" i="10"/>
  <c r="G136" i="10" s="1"/>
  <c r="G53" i="10"/>
  <c r="G54" i="10"/>
  <c r="G55" i="10"/>
  <c r="G56" i="10"/>
  <c r="G140" i="10" s="1"/>
  <c r="G57" i="10"/>
  <c r="G141" i="10" s="1"/>
  <c r="G58" i="10"/>
  <c r="G59" i="10"/>
  <c r="G60" i="10"/>
  <c r="G61" i="10"/>
  <c r="G62" i="10"/>
  <c r="G63" i="10"/>
  <c r="G64" i="10"/>
  <c r="G148" i="10" s="1"/>
  <c r="G65" i="10"/>
  <c r="G149" i="10" s="1"/>
  <c r="G66" i="10"/>
  <c r="G67" i="10"/>
  <c r="G68" i="10"/>
  <c r="G69" i="10"/>
  <c r="G153" i="10" s="1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166" i="10" s="1"/>
  <c r="G83" i="10"/>
  <c r="G167" i="10" s="1"/>
  <c r="G84" i="10"/>
  <c r="G85" i="10"/>
  <c r="G86" i="10"/>
  <c r="HK88" i="10"/>
  <c r="HK89" i="10"/>
  <c r="G91" i="10"/>
  <c r="G92" i="10"/>
  <c r="G93" i="10"/>
  <c r="G94" i="10"/>
  <c r="G95" i="10"/>
  <c r="G96" i="10"/>
  <c r="G97" i="10"/>
  <c r="G98" i="10"/>
  <c r="G99" i="10"/>
  <c r="G100" i="10"/>
  <c r="G101" i="10"/>
  <c r="G102" i="10"/>
  <c r="G103" i="10"/>
  <c r="G104" i="10"/>
  <c r="G105" i="10"/>
  <c r="G106" i="10"/>
  <c r="G107" i="10"/>
  <c r="G108" i="10"/>
  <c r="G109" i="10"/>
  <c r="G111" i="10"/>
  <c r="G112" i="10"/>
  <c r="G113" i="10"/>
  <c r="G114" i="10"/>
  <c r="G115" i="10"/>
  <c r="G116" i="10"/>
  <c r="G117" i="10"/>
  <c r="G119" i="10"/>
  <c r="G120" i="10"/>
  <c r="G121" i="10"/>
  <c r="G122" i="10"/>
  <c r="G123" i="10"/>
  <c r="G124" i="10"/>
  <c r="G125" i="10"/>
  <c r="G126" i="10"/>
  <c r="G127" i="10"/>
  <c r="G128" i="10"/>
  <c r="G129" i="10"/>
  <c r="G130" i="10"/>
  <c r="G131" i="10"/>
  <c r="G132" i="10"/>
  <c r="G133" i="10"/>
  <c r="G134" i="10"/>
  <c r="G137" i="10"/>
  <c r="G138" i="10"/>
  <c r="G139" i="10"/>
  <c r="G142" i="10"/>
  <c r="G143" i="10"/>
  <c r="G144" i="10"/>
  <c r="G145" i="10"/>
  <c r="G146" i="10"/>
  <c r="G147" i="10"/>
  <c r="G150" i="10"/>
  <c r="G151" i="10"/>
  <c r="G152" i="10"/>
  <c r="G154" i="10"/>
  <c r="G155" i="10"/>
  <c r="G156" i="10"/>
  <c r="G157" i="10"/>
  <c r="G158" i="10"/>
  <c r="G159" i="10"/>
  <c r="G160" i="10"/>
  <c r="G161" i="10"/>
  <c r="G162" i="10"/>
  <c r="G163" i="10"/>
  <c r="G164" i="10"/>
  <c r="G165" i="10"/>
  <c r="G168" i="10"/>
  <c r="G169" i="10"/>
  <c r="G170" i="10"/>
  <c r="D174" i="10"/>
  <c r="G174" i="10"/>
  <c r="G175" i="10"/>
  <c r="DM175" i="10"/>
  <c r="DN175" i="10"/>
  <c r="DO175" i="10"/>
  <c r="DP175" i="10"/>
  <c r="DQ175" i="10"/>
  <c r="DR175" i="10"/>
  <c r="DS175" i="10"/>
  <c r="DT175" i="10"/>
  <c r="DU175" i="10"/>
  <c r="DV175" i="10"/>
  <c r="DW175" i="10"/>
  <c r="DX175" i="10"/>
  <c r="DY175" i="10"/>
  <c r="DZ175" i="10"/>
  <c r="EA175" i="10"/>
  <c r="EB175" i="10"/>
  <c r="EC175" i="10"/>
  <c r="ED175" i="10"/>
  <c r="EE175" i="10"/>
  <c r="EF175" i="10"/>
  <c r="EG175" i="10"/>
  <c r="EH175" i="10"/>
  <c r="EI175" i="10"/>
  <c r="EJ175" i="10"/>
  <c r="EK175" i="10"/>
  <c r="EL175" i="10"/>
  <c r="EM175" i="10"/>
  <c r="EN175" i="10"/>
  <c r="EO175" i="10"/>
  <c r="EP175" i="10"/>
  <c r="EQ175" i="10"/>
  <c r="ER175" i="10"/>
  <c r="ES175" i="10"/>
  <c r="ET175" i="10"/>
  <c r="EU175" i="10"/>
  <c r="EV175" i="10"/>
  <c r="EW175" i="10"/>
  <c r="EX175" i="10"/>
  <c r="EY175" i="10"/>
  <c r="EZ175" i="10"/>
  <c r="FA175" i="10"/>
  <c r="FB175" i="10"/>
  <c r="FC175" i="10"/>
  <c r="FD175" i="10"/>
  <c r="FE175" i="10"/>
  <c r="FF175" i="10"/>
  <c r="FG175" i="10"/>
  <c r="FH175" i="10"/>
  <c r="FI175" i="10"/>
  <c r="FJ175" i="10"/>
  <c r="G176" i="10"/>
  <c r="DL176" i="10"/>
  <c r="G177" i="10"/>
  <c r="G178" i="10"/>
  <c r="DN178" i="10"/>
  <c r="DS178" i="10"/>
  <c r="DV178" i="10"/>
  <c r="EA178" i="10"/>
  <c r="ED178" i="10"/>
  <c r="EL178" i="10"/>
  <c r="EQ178" i="10"/>
  <c r="ET178" i="10"/>
  <c r="EY178" i="10"/>
  <c r="FB178" i="10"/>
  <c r="FG178" i="10"/>
  <c r="FJ178" i="10"/>
  <c r="G179" i="10"/>
  <c r="G180" i="10"/>
  <c r="DM180" i="10" s="1"/>
  <c r="DQ180" i="10"/>
  <c r="DS180" i="10"/>
  <c r="DT180" i="10"/>
  <c r="DY180" i="10"/>
  <c r="DZ180" i="10"/>
  <c r="EA180" i="10"/>
  <c r="EB180" i="10"/>
  <c r="EG180" i="10"/>
  <c r="EH180" i="10"/>
  <c r="EI180" i="10"/>
  <c r="EJ180" i="10"/>
  <c r="EO180" i="10"/>
  <c r="EP180" i="10"/>
  <c r="EQ180" i="10"/>
  <c r="ER180" i="10"/>
  <c r="EW180" i="10"/>
  <c r="EX180" i="10"/>
  <c r="EY180" i="10"/>
  <c r="EZ180" i="10"/>
  <c r="FE180" i="10"/>
  <c r="FF180" i="10"/>
  <c r="FG180" i="10"/>
  <c r="FH180" i="10"/>
  <c r="FJ180" i="10"/>
  <c r="G181" i="10"/>
  <c r="DP181" i="10" s="1"/>
  <c r="DM181" i="10"/>
  <c r="DN181" i="10"/>
  <c r="DO181" i="10"/>
  <c r="DQ181" i="10"/>
  <c r="DR181" i="10"/>
  <c r="DS181" i="10"/>
  <c r="DT181" i="10"/>
  <c r="DU181" i="10"/>
  <c r="DV181" i="10"/>
  <c r="DW181" i="10"/>
  <c r="DY181" i="10"/>
  <c r="DZ181" i="10"/>
  <c r="EA181" i="10"/>
  <c r="EB181" i="10"/>
  <c r="EC181" i="10"/>
  <c r="ED181" i="10"/>
  <c r="EE181" i="10"/>
  <c r="EG181" i="10"/>
  <c r="EH181" i="10"/>
  <c r="EI181" i="10"/>
  <c r="EJ181" i="10"/>
  <c r="EK181" i="10"/>
  <c r="EL181" i="10"/>
  <c r="EM181" i="10"/>
  <c r="EO181" i="10"/>
  <c r="EP181" i="10"/>
  <c r="EQ181" i="10"/>
  <c r="ER181" i="10"/>
  <c r="ES181" i="10"/>
  <c r="ET181" i="10"/>
  <c r="EU181" i="10"/>
  <c r="EW181" i="10"/>
  <c r="EX181" i="10"/>
  <c r="EY181" i="10"/>
  <c r="EZ181" i="10"/>
  <c r="FA181" i="10"/>
  <c r="FB181" i="10"/>
  <c r="FC181" i="10"/>
  <c r="FE181" i="10"/>
  <c r="FF181" i="10"/>
  <c r="FG181" i="10"/>
  <c r="FH181" i="10"/>
  <c r="FI181" i="10"/>
  <c r="FJ181" i="10"/>
  <c r="G182" i="10"/>
  <c r="DM182" i="10"/>
  <c r="DN182" i="10"/>
  <c r="DO182" i="10"/>
  <c r="DP182" i="10"/>
  <c r="DQ182" i="10"/>
  <c r="DR182" i="10"/>
  <c r="DS182" i="10"/>
  <c r="DT182" i="10"/>
  <c r="DU182" i="10"/>
  <c r="DV182" i="10"/>
  <c r="DW182" i="10"/>
  <c r="DX182" i="10"/>
  <c r="DY182" i="10"/>
  <c r="DZ182" i="10"/>
  <c r="EA182" i="10"/>
  <c r="EB182" i="10"/>
  <c r="EC182" i="10"/>
  <c r="ED182" i="10"/>
  <c r="EE182" i="10"/>
  <c r="EF182" i="10"/>
  <c r="EG182" i="10"/>
  <c r="EH182" i="10"/>
  <c r="EI182" i="10"/>
  <c r="EJ182" i="10"/>
  <c r="EK182" i="10"/>
  <c r="EL182" i="10"/>
  <c r="EM182" i="10"/>
  <c r="EN182" i="10"/>
  <c r="EO182" i="10"/>
  <c r="EP182" i="10"/>
  <c r="EQ182" i="10"/>
  <c r="ER182" i="10"/>
  <c r="ES182" i="10"/>
  <c r="ET182" i="10"/>
  <c r="EU182" i="10"/>
  <c r="EV182" i="10"/>
  <c r="EW182" i="10"/>
  <c r="EX182" i="10"/>
  <c r="EY182" i="10"/>
  <c r="EZ182" i="10"/>
  <c r="FA182" i="10"/>
  <c r="FB182" i="10"/>
  <c r="FC182" i="10"/>
  <c r="FD182" i="10"/>
  <c r="FE182" i="10"/>
  <c r="FF182" i="10"/>
  <c r="FG182" i="10"/>
  <c r="FH182" i="10"/>
  <c r="FI182" i="10"/>
  <c r="FJ182" i="10"/>
  <c r="G183" i="10"/>
  <c r="DN183" i="10" s="1"/>
  <c r="DM183" i="10"/>
  <c r="DR183" i="10"/>
  <c r="DS183" i="10"/>
  <c r="DT183" i="10"/>
  <c r="DU183" i="10"/>
  <c r="DZ183" i="10"/>
  <c r="EA183" i="10"/>
  <c r="EB183" i="10"/>
  <c r="EC183" i="10"/>
  <c r="EH183" i="10"/>
  <c r="EI183" i="10"/>
  <c r="EJ183" i="10"/>
  <c r="EK183" i="10"/>
  <c r="EP183" i="10"/>
  <c r="EQ183" i="10"/>
  <c r="ER183" i="10"/>
  <c r="ES183" i="10"/>
  <c r="EV183" i="10"/>
  <c r="EW183" i="10"/>
  <c r="EX183" i="10"/>
  <c r="EY183" i="10"/>
  <c r="EZ183" i="10"/>
  <c r="FA183" i="10"/>
  <c r="FD183" i="10"/>
  <c r="FE183" i="10"/>
  <c r="FF183" i="10"/>
  <c r="FG183" i="10"/>
  <c r="FH183" i="10"/>
  <c r="FI183" i="10"/>
  <c r="G184" i="10"/>
  <c r="DQ184" i="10" s="1"/>
  <c r="DM184" i="10"/>
  <c r="DN184" i="10"/>
  <c r="DO184" i="10"/>
  <c r="DP184" i="10"/>
  <c r="DS184" i="10"/>
  <c r="DT184" i="10"/>
  <c r="DU184" i="10"/>
  <c r="K89" i="13" s="1"/>
  <c r="DV184" i="10"/>
  <c r="DW184" i="10"/>
  <c r="DX184" i="10"/>
  <c r="EA184" i="10"/>
  <c r="EB184" i="10"/>
  <c r="EC184" i="10"/>
  <c r="ED184" i="10"/>
  <c r="EE184" i="10"/>
  <c r="EF184" i="10"/>
  <c r="EI184" i="10"/>
  <c r="EJ184" i="10"/>
  <c r="EK184" i="10"/>
  <c r="EL184" i="10"/>
  <c r="EM184" i="10"/>
  <c r="EN184" i="10"/>
  <c r="EQ184" i="10"/>
  <c r="ER184" i="10"/>
  <c r="ES184" i="10"/>
  <c r="ET184" i="10"/>
  <c r="EU184" i="10"/>
  <c r="EV184" i="10"/>
  <c r="EY184" i="10"/>
  <c r="EZ184" i="10"/>
  <c r="FA184" i="10"/>
  <c r="FB184" i="10"/>
  <c r="FC184" i="10"/>
  <c r="FD184" i="10"/>
  <c r="FF184" i="10"/>
  <c r="FG184" i="10"/>
  <c r="FH184" i="10"/>
  <c r="FI184" i="10"/>
  <c r="FJ184" i="10"/>
  <c r="G185" i="10"/>
  <c r="EQ185" i="10" s="1"/>
  <c r="EN185" i="10"/>
  <c r="G186" i="10"/>
  <c r="DN186" i="10" s="1"/>
  <c r="ED186" i="10"/>
  <c r="EL186" i="10"/>
  <c r="EQ186" i="10"/>
  <c r="ET186" i="10"/>
  <c r="FJ186" i="10"/>
  <c r="G187" i="10"/>
  <c r="DR187" i="10" s="1"/>
  <c r="DM187" i="10"/>
  <c r="DN187" i="10"/>
  <c r="DO187" i="10"/>
  <c r="DP187" i="10"/>
  <c r="DQ187" i="10"/>
  <c r="DS187" i="10"/>
  <c r="DT187" i="10"/>
  <c r="DU187" i="10"/>
  <c r="DV187" i="10"/>
  <c r="DW187" i="10"/>
  <c r="DX187" i="10"/>
  <c r="DY187" i="10"/>
  <c r="EA187" i="10"/>
  <c r="EB187" i="10"/>
  <c r="EC187" i="10"/>
  <c r="ED187" i="10"/>
  <c r="EE187" i="10"/>
  <c r="EF187" i="10"/>
  <c r="EG187" i="10"/>
  <c r="EI187" i="10"/>
  <c r="EJ187" i="10"/>
  <c r="EK187" i="10"/>
  <c r="EL187" i="10"/>
  <c r="EM187" i="10"/>
  <c r="EN187" i="10"/>
  <c r="EO187" i="10"/>
  <c r="EQ187" i="10"/>
  <c r="ER187" i="10"/>
  <c r="ES187" i="10"/>
  <c r="ET187" i="10"/>
  <c r="EU187" i="10"/>
  <c r="EV187" i="10"/>
  <c r="EW187" i="10"/>
  <c r="EY187" i="10"/>
  <c r="EZ187" i="10"/>
  <c r="FA187" i="10"/>
  <c r="FB187" i="10"/>
  <c r="FC187" i="10"/>
  <c r="FD187" i="10"/>
  <c r="FE187" i="10"/>
  <c r="FG187" i="10"/>
  <c r="FH187" i="10"/>
  <c r="FI187" i="10"/>
  <c r="FJ187" i="10"/>
  <c r="G188" i="10"/>
  <c r="G189" i="10"/>
  <c r="G190" i="10"/>
  <c r="DM190" i="10" s="1"/>
  <c r="DP190" i="10"/>
  <c r="DQ190" i="10"/>
  <c r="DR190" i="10"/>
  <c r="DS190" i="10"/>
  <c r="DT190" i="10"/>
  <c r="DX190" i="10"/>
  <c r="DY190" i="10"/>
  <c r="DZ190" i="10"/>
  <c r="EA190" i="10"/>
  <c r="EB190" i="10"/>
  <c r="EF190" i="10"/>
  <c r="EG190" i="10"/>
  <c r="EH190" i="10"/>
  <c r="EI190" i="10"/>
  <c r="EJ190" i="10"/>
  <c r="EN190" i="10"/>
  <c r="EO190" i="10"/>
  <c r="EP190" i="10"/>
  <c r="EQ190" i="10"/>
  <c r="ER190" i="10"/>
  <c r="EV190" i="10"/>
  <c r="EW190" i="10"/>
  <c r="EX190" i="10"/>
  <c r="EY190" i="10"/>
  <c r="EZ190" i="10"/>
  <c r="FD190" i="10"/>
  <c r="FE190" i="10"/>
  <c r="FF190" i="10"/>
  <c r="FG190" i="10"/>
  <c r="FH190" i="10"/>
  <c r="G191" i="10"/>
  <c r="DO191" i="10"/>
  <c r="DT191" i="10"/>
  <c r="DU191" i="10"/>
  <c r="DV191" i="10"/>
  <c r="EC191" i="10"/>
  <c r="EE191" i="10"/>
  <c r="EI191" i="10"/>
  <c r="EJ191" i="10"/>
  <c r="EQ191" i="10"/>
  <c r="ES191" i="10"/>
  <c r="ET191" i="10"/>
  <c r="EU191" i="10"/>
  <c r="FB191" i="10"/>
  <c r="FG191" i="10"/>
  <c r="FH191" i="10"/>
  <c r="FI191" i="10"/>
  <c r="G192" i="10"/>
  <c r="DM192" i="10"/>
  <c r="DN192" i="10"/>
  <c r="DO192" i="10"/>
  <c r="DP192" i="10"/>
  <c r="DQ192" i="10"/>
  <c r="DR192" i="10"/>
  <c r="DS192" i="10"/>
  <c r="DT192" i="10"/>
  <c r="DU192" i="10"/>
  <c r="DV192" i="10"/>
  <c r="DW192" i="10"/>
  <c r="DX192" i="10"/>
  <c r="DY192" i="10"/>
  <c r="DZ192" i="10"/>
  <c r="EA192" i="10"/>
  <c r="EB192" i="10"/>
  <c r="EC192" i="10"/>
  <c r="ED192" i="10"/>
  <c r="EE192" i="10"/>
  <c r="EF192" i="10"/>
  <c r="EG192" i="10"/>
  <c r="EH192" i="10"/>
  <c r="EI192" i="10"/>
  <c r="EJ192" i="10"/>
  <c r="EK192" i="10"/>
  <c r="EL192" i="10"/>
  <c r="EM192" i="10"/>
  <c r="EN192" i="10"/>
  <c r="EO192" i="10"/>
  <c r="EP192" i="10"/>
  <c r="EQ192" i="10"/>
  <c r="ER192" i="10"/>
  <c r="ES192" i="10"/>
  <c r="ET192" i="10"/>
  <c r="EU192" i="10"/>
  <c r="EV192" i="10"/>
  <c r="EW192" i="10"/>
  <c r="EX192" i="10"/>
  <c r="EY192" i="10"/>
  <c r="EZ192" i="10"/>
  <c r="FA192" i="10"/>
  <c r="FB192" i="10"/>
  <c r="FC192" i="10"/>
  <c r="FD192" i="10"/>
  <c r="FE192" i="10"/>
  <c r="FF192" i="10"/>
  <c r="FG192" i="10"/>
  <c r="FH192" i="10"/>
  <c r="FI192" i="10"/>
  <c r="FJ192" i="10"/>
  <c r="G193" i="10"/>
  <c r="DP193" i="10"/>
  <c r="DR193" i="10"/>
  <c r="DS193" i="10"/>
  <c r="DT193" i="10"/>
  <c r="DY193" i="10"/>
  <c r="EA193" i="10"/>
  <c r="EB193" i="10"/>
  <c r="EC193" i="10"/>
  <c r="EH193" i="10"/>
  <c r="EJ193" i="10"/>
  <c r="EK193" i="10"/>
  <c r="EM193" i="10"/>
  <c r="EQ193" i="10"/>
  <c r="ES193" i="10"/>
  <c r="EU193" i="10"/>
  <c r="EV193" i="10"/>
  <c r="EZ193" i="10"/>
  <c r="FC193" i="10"/>
  <c r="FD193" i="10"/>
  <c r="FE193" i="10"/>
  <c r="FI193" i="10"/>
  <c r="G194" i="10"/>
  <c r="DM194" i="10"/>
  <c r="DR194" i="10"/>
  <c r="DT194" i="10"/>
  <c r="DU194" i="10"/>
  <c r="DV194" i="10"/>
  <c r="EA194" i="10"/>
  <c r="EC194" i="10"/>
  <c r="ED194" i="10"/>
  <c r="EE194" i="10"/>
  <c r="EJ194" i="10"/>
  <c r="EL194" i="10"/>
  <c r="EM194" i="10"/>
  <c r="EN194" i="10"/>
  <c r="ES194" i="10"/>
  <c r="EU194" i="10"/>
  <c r="EV194" i="10"/>
  <c r="EX194" i="10"/>
  <c r="FB194" i="10"/>
  <c r="FD194" i="10"/>
  <c r="FF194" i="10"/>
  <c r="FG194" i="10"/>
  <c r="G195" i="10"/>
  <c r="DO195" i="10" s="1"/>
  <c r="DM195" i="10"/>
  <c r="DN195" i="10"/>
  <c r="DR195" i="10"/>
  <c r="DS195" i="10"/>
  <c r="DT195" i="10"/>
  <c r="DU195" i="10"/>
  <c r="DV195" i="10"/>
  <c r="DZ195" i="10"/>
  <c r="EA195" i="10"/>
  <c r="EB195" i="10"/>
  <c r="EC195" i="10"/>
  <c r="ED195" i="10"/>
  <c r="EE195" i="10"/>
  <c r="EH195" i="10"/>
  <c r="EI195" i="10"/>
  <c r="EJ195" i="10"/>
  <c r="EK195" i="10"/>
  <c r="EL195" i="10"/>
  <c r="EM195" i="10"/>
  <c r="EP195" i="10"/>
  <c r="EQ195" i="10"/>
  <c r="ER195" i="10"/>
  <c r="ES195" i="10"/>
  <c r="ET195" i="10"/>
  <c r="EU195" i="10"/>
  <c r="EX195" i="10"/>
  <c r="EY195" i="10"/>
  <c r="EZ195" i="10"/>
  <c r="FA195" i="10"/>
  <c r="FB195" i="10"/>
  <c r="FC195" i="10"/>
  <c r="FF195" i="10"/>
  <c r="FG195" i="10"/>
  <c r="FH195" i="10"/>
  <c r="FI195" i="10"/>
  <c r="FJ195" i="10"/>
  <c r="G196" i="10"/>
  <c r="DT196" i="10" s="1"/>
  <c r="DM196" i="10"/>
  <c r="DN196" i="10"/>
  <c r="DO196" i="10"/>
  <c r="DP196" i="10"/>
  <c r="DQ196" i="10"/>
  <c r="DR196" i="10"/>
  <c r="DS196" i="10"/>
  <c r="I95" i="13" s="1"/>
  <c r="DU196" i="10"/>
  <c r="DV196" i="10"/>
  <c r="DW196" i="10"/>
  <c r="DX196" i="10"/>
  <c r="DY196" i="10"/>
  <c r="DZ196" i="10"/>
  <c r="EA196" i="10"/>
  <c r="EC196" i="10"/>
  <c r="ED196" i="10"/>
  <c r="EE196" i="10"/>
  <c r="EF196" i="10"/>
  <c r="EG196" i="10"/>
  <c r="EH196" i="10"/>
  <c r="EI196" i="10"/>
  <c r="EJ196" i="10"/>
  <c r="EK196" i="10"/>
  <c r="EL196" i="10"/>
  <c r="EM196" i="10"/>
  <c r="EN196" i="10"/>
  <c r="EO196" i="10"/>
  <c r="EP196" i="10"/>
  <c r="EQ196" i="10"/>
  <c r="ER196" i="10"/>
  <c r="ES196" i="10"/>
  <c r="ET196" i="10"/>
  <c r="EU196" i="10"/>
  <c r="EV196" i="10"/>
  <c r="EW196" i="10"/>
  <c r="EX196" i="10"/>
  <c r="EY196" i="10"/>
  <c r="EZ196" i="10"/>
  <c r="FA196" i="10"/>
  <c r="FB196" i="10"/>
  <c r="FC196" i="10"/>
  <c r="FD196" i="10"/>
  <c r="FE196" i="10"/>
  <c r="FF196" i="10"/>
  <c r="FG196" i="10"/>
  <c r="FH196" i="10"/>
  <c r="FI196" i="10"/>
  <c r="FJ196" i="10"/>
  <c r="G197" i="10"/>
  <c r="DM197" i="10" s="1"/>
  <c r="DS197" i="10"/>
  <c r="DT197" i="10"/>
  <c r="EA197" i="10"/>
  <c r="EB197" i="10"/>
  <c r="EF197" i="10"/>
  <c r="EH197" i="10"/>
  <c r="EI197" i="10"/>
  <c r="EJ197" i="10"/>
  <c r="EN197" i="10"/>
  <c r="EP197" i="10"/>
  <c r="EQ197" i="10"/>
  <c r="ER197" i="10"/>
  <c r="EV197" i="10"/>
  <c r="EX197" i="10"/>
  <c r="EY197" i="10"/>
  <c r="EZ197" i="10"/>
  <c r="FD197" i="10"/>
  <c r="FF197" i="10"/>
  <c r="FG197" i="10"/>
  <c r="FH197" i="10"/>
  <c r="G198" i="10"/>
  <c r="DP198" i="10" s="1"/>
  <c r="DN198" i="10"/>
  <c r="DO198" i="10"/>
  <c r="DS198" i="10"/>
  <c r="DU198" i="10"/>
  <c r="DV198" i="10"/>
  <c r="DW198" i="10"/>
  <c r="EA198" i="10"/>
  <c r="EC198" i="10"/>
  <c r="ED198" i="10"/>
  <c r="EE198" i="10"/>
  <c r="EI198" i="10"/>
  <c r="EK198" i="10"/>
  <c r="EL198" i="10"/>
  <c r="EM198" i="10"/>
  <c r="EQ198" i="10"/>
  <c r="ES198" i="10"/>
  <c r="ET198" i="10"/>
  <c r="EU198" i="10"/>
  <c r="EY198" i="10"/>
  <c r="FA198" i="10"/>
  <c r="FB198" i="10"/>
  <c r="FC198" i="10"/>
  <c r="FG198" i="10"/>
  <c r="FI198" i="10"/>
  <c r="FJ198" i="10"/>
  <c r="G199" i="10"/>
  <c r="DT199" i="10" s="1"/>
  <c r="DN199" i="10"/>
  <c r="DO199" i="10"/>
  <c r="DP199" i="10"/>
  <c r="DQ199" i="10"/>
  <c r="DR199" i="10"/>
  <c r="DS199" i="10"/>
  <c r="DV199" i="10"/>
  <c r="DW199" i="10"/>
  <c r="DX199" i="10"/>
  <c r="DY199" i="10"/>
  <c r="DZ199" i="10"/>
  <c r="EA199" i="10"/>
  <c r="ED199" i="10"/>
  <c r="EE199" i="10"/>
  <c r="EF199" i="10"/>
  <c r="EG199" i="10"/>
  <c r="EH199" i="10"/>
  <c r="EI199" i="10"/>
  <c r="EL199" i="10"/>
  <c r="EM199" i="10"/>
  <c r="EN199" i="10"/>
  <c r="EO199" i="10"/>
  <c r="EP199" i="10"/>
  <c r="EQ199" i="10"/>
  <c r="ET199" i="10"/>
  <c r="EU199" i="10"/>
  <c r="EV199" i="10"/>
  <c r="EW199" i="10"/>
  <c r="EX199" i="10"/>
  <c r="EY199" i="10"/>
  <c r="FB199" i="10"/>
  <c r="FC199" i="10"/>
  <c r="FD199" i="10"/>
  <c r="FE199" i="10"/>
  <c r="FF199" i="10"/>
  <c r="FG199" i="10"/>
  <c r="FJ199" i="10"/>
  <c r="G200" i="10"/>
  <c r="DN200" i="10" s="1"/>
  <c r="DM200" i="10"/>
  <c r="DQ200" i="10"/>
  <c r="DS200" i="10"/>
  <c r="DT200" i="10"/>
  <c r="DU200" i="10"/>
  <c r="DY200" i="10"/>
  <c r="EA200" i="10"/>
  <c r="EB200" i="10"/>
  <c r="EC200" i="10"/>
  <c r="EG200" i="10"/>
  <c r="W97" i="13" s="1"/>
  <c r="EI200" i="10"/>
  <c r="EJ200" i="10"/>
  <c r="EK200" i="10"/>
  <c r="EO200" i="10"/>
  <c r="EQ200" i="10"/>
  <c r="ER200" i="10"/>
  <c r="ES200" i="10"/>
  <c r="EW200" i="10"/>
  <c r="EY200" i="10"/>
  <c r="EZ200" i="10"/>
  <c r="FA200" i="10"/>
  <c r="FE200" i="10"/>
  <c r="FG200" i="10"/>
  <c r="FH200" i="10"/>
  <c r="FI200" i="10"/>
  <c r="G201" i="10"/>
  <c r="DM201" i="10"/>
  <c r="DN201" i="10"/>
  <c r="DO201" i="10"/>
  <c r="DP201" i="10"/>
  <c r="DQ201" i="10"/>
  <c r="DR201" i="10"/>
  <c r="DS201" i="10"/>
  <c r="DT201" i="10"/>
  <c r="DU201" i="10"/>
  <c r="DV201" i="10"/>
  <c r="DW201" i="10"/>
  <c r="DX201" i="10"/>
  <c r="DY201" i="10"/>
  <c r="DZ201" i="10"/>
  <c r="EA201" i="10"/>
  <c r="EB201" i="10"/>
  <c r="EC201" i="10"/>
  <c r="ED201" i="10"/>
  <c r="EE201" i="10"/>
  <c r="EF201" i="10"/>
  <c r="EG201" i="10"/>
  <c r="EH201" i="10"/>
  <c r="EI201" i="10"/>
  <c r="EJ201" i="10"/>
  <c r="EK201" i="10"/>
  <c r="EL201" i="10"/>
  <c r="EM201" i="10"/>
  <c r="EN201" i="10"/>
  <c r="EO201" i="10"/>
  <c r="EP201" i="10"/>
  <c r="EQ201" i="10"/>
  <c r="ER201" i="10"/>
  <c r="ES201" i="10"/>
  <c r="ET201" i="10"/>
  <c r="EU201" i="10"/>
  <c r="EV201" i="10"/>
  <c r="EW201" i="10"/>
  <c r="EX201" i="10"/>
  <c r="EY201" i="10"/>
  <c r="EZ201" i="10"/>
  <c r="FA201" i="10"/>
  <c r="FB201" i="10"/>
  <c r="FC201" i="10"/>
  <c r="FD201" i="10"/>
  <c r="FE201" i="10"/>
  <c r="FF201" i="10"/>
  <c r="FG201" i="10"/>
  <c r="FH201" i="10"/>
  <c r="FI201" i="10"/>
  <c r="FJ201" i="10"/>
  <c r="G202" i="10"/>
  <c r="DT202" i="10" s="1"/>
  <c r="DR202" i="10"/>
  <c r="DS202" i="10"/>
  <c r="DW202" i="10"/>
  <c r="DZ202" i="10"/>
  <c r="EA202" i="10"/>
  <c r="EE202" i="10"/>
  <c r="EH202" i="10"/>
  <c r="EI202" i="10"/>
  <c r="EM202" i="10"/>
  <c r="EO202" i="10"/>
  <c r="EP202" i="10"/>
  <c r="EQ202" i="10"/>
  <c r="EU202" i="10"/>
  <c r="EW202" i="10"/>
  <c r="EX202" i="10"/>
  <c r="EY202" i="10"/>
  <c r="FC202" i="10"/>
  <c r="FE202" i="10"/>
  <c r="FF202" i="10"/>
  <c r="FG202" i="10"/>
  <c r="G203" i="10"/>
  <c r="DO203" i="10" s="1"/>
  <c r="DM203" i="10"/>
  <c r="DN203" i="10"/>
  <c r="DR203" i="10"/>
  <c r="DS203" i="10"/>
  <c r="DT203" i="10"/>
  <c r="DU203" i="10"/>
  <c r="DV203" i="10"/>
  <c r="DW203" i="10"/>
  <c r="DZ203" i="10"/>
  <c r="EA203" i="10"/>
  <c r="EB203" i="10"/>
  <c r="EC203" i="10"/>
  <c r="ED203" i="10"/>
  <c r="EE203" i="10"/>
  <c r="EH203" i="10"/>
  <c r="EI203" i="10"/>
  <c r="EJ203" i="10"/>
  <c r="EK203" i="10"/>
  <c r="EL203" i="10"/>
  <c r="EM203" i="10"/>
  <c r="EP203" i="10"/>
  <c r="EQ203" i="10"/>
  <c r="ER203" i="10"/>
  <c r="ES203" i="10"/>
  <c r="ET203" i="10"/>
  <c r="EU203" i="10"/>
  <c r="EX203" i="10"/>
  <c r="EY203" i="10"/>
  <c r="EZ203" i="10"/>
  <c r="FA203" i="10"/>
  <c r="FB203" i="10"/>
  <c r="FC203" i="10"/>
  <c r="FF203" i="10"/>
  <c r="FG203" i="10"/>
  <c r="FH203" i="10"/>
  <c r="FI203" i="10"/>
  <c r="FJ203" i="10"/>
  <c r="G204" i="10"/>
  <c r="DM204" i="10"/>
  <c r="DN204" i="10"/>
  <c r="DO204" i="10"/>
  <c r="DP204" i="10"/>
  <c r="DQ204" i="10"/>
  <c r="DR204" i="10"/>
  <c r="DS204" i="10"/>
  <c r="DT204" i="10"/>
  <c r="DU204" i="10"/>
  <c r="K99" i="4" s="1"/>
  <c r="DV204" i="10"/>
  <c r="DW204" i="10"/>
  <c r="DX204" i="10"/>
  <c r="DY204" i="10"/>
  <c r="DZ204" i="10"/>
  <c r="EA204" i="10"/>
  <c r="EB204" i="10"/>
  <c r="EC204" i="10"/>
  <c r="ED204" i="10"/>
  <c r="EE204" i="10"/>
  <c r="U99" i="13" s="1"/>
  <c r="EF204" i="10"/>
  <c r="EG204" i="10"/>
  <c r="EH204" i="10"/>
  <c r="EI204" i="10"/>
  <c r="EJ204" i="10"/>
  <c r="EK204" i="10"/>
  <c r="EL204" i="10"/>
  <c r="EM204" i="10"/>
  <c r="EN204" i="10"/>
  <c r="EO204" i="10"/>
  <c r="EP204" i="10"/>
  <c r="EQ204" i="10"/>
  <c r="ER204" i="10"/>
  <c r="ES204" i="10"/>
  <c r="ET204" i="10"/>
  <c r="EU204" i="10"/>
  <c r="EV204" i="10"/>
  <c r="EW204" i="10"/>
  <c r="EX204" i="10"/>
  <c r="EY204" i="10"/>
  <c r="EZ204" i="10"/>
  <c r="FA204" i="10"/>
  <c r="FB204" i="10"/>
  <c r="FC204" i="10"/>
  <c r="FD204" i="10"/>
  <c r="FE204" i="10"/>
  <c r="FF204" i="10"/>
  <c r="FG204" i="10"/>
  <c r="FH204" i="10"/>
  <c r="FI204" i="10"/>
  <c r="FJ204" i="10"/>
  <c r="G205" i="10"/>
  <c r="DM205" i="10" s="1"/>
  <c r="DP205" i="10"/>
  <c r="DS205" i="10"/>
  <c r="DT205" i="10"/>
  <c r="DX205" i="10"/>
  <c r="EA205" i="10"/>
  <c r="EB205" i="10"/>
  <c r="EF205" i="10"/>
  <c r="EI205" i="10"/>
  <c r="EJ205" i="10"/>
  <c r="EN205" i="10"/>
  <c r="EQ205" i="10"/>
  <c r="ER205" i="10"/>
  <c r="EV205" i="10"/>
  <c r="EY205" i="10"/>
  <c r="EZ205" i="10"/>
  <c r="FD205" i="10"/>
  <c r="FG205" i="10"/>
  <c r="FH205" i="10"/>
  <c r="G206" i="10"/>
  <c r="DP206" i="10" s="1"/>
  <c r="DS206" i="10"/>
  <c r="EA206" i="10"/>
  <c r="ED206" i="10"/>
  <c r="EE206" i="10"/>
  <c r="EI206" i="10"/>
  <c r="Y100" i="13" s="1"/>
  <c r="EL206" i="10"/>
  <c r="EM206" i="10"/>
  <c r="EQ206" i="10"/>
  <c r="ET206" i="10"/>
  <c r="EU206" i="10"/>
  <c r="EY206" i="10"/>
  <c r="FB206" i="10"/>
  <c r="FC206" i="10"/>
  <c r="FG206" i="10"/>
  <c r="FJ206" i="10"/>
  <c r="G207" i="10"/>
  <c r="DT207" i="10" s="1"/>
  <c r="DN207" i="10"/>
  <c r="DO207" i="10"/>
  <c r="DP207" i="10"/>
  <c r="DQ207" i="10"/>
  <c r="DR207" i="10"/>
  <c r="DS207" i="10"/>
  <c r="DV207" i="10"/>
  <c r="DW207" i="10"/>
  <c r="DX207" i="10"/>
  <c r="DY207" i="10"/>
  <c r="DZ207" i="10"/>
  <c r="EA207" i="10"/>
  <c r="ED207" i="10"/>
  <c r="EE207" i="10"/>
  <c r="EF207" i="10"/>
  <c r="EG207" i="10"/>
  <c r="EH207" i="10"/>
  <c r="EI207" i="10"/>
  <c r="EL207" i="10"/>
  <c r="EM207" i="10"/>
  <c r="EN207" i="10"/>
  <c r="EO207" i="10"/>
  <c r="EP207" i="10"/>
  <c r="EQ207" i="10"/>
  <c r="ET207" i="10"/>
  <c r="EU207" i="10"/>
  <c r="EV207" i="10"/>
  <c r="EW207" i="10"/>
  <c r="EX207" i="10"/>
  <c r="EY207" i="10"/>
  <c r="FB207" i="10"/>
  <c r="FC207" i="10"/>
  <c r="FD207" i="10"/>
  <c r="FE207" i="10"/>
  <c r="FF207" i="10"/>
  <c r="FG207" i="10"/>
  <c r="FJ207" i="10"/>
  <c r="G208" i="10"/>
  <c r="DN208" i="10" s="1"/>
  <c r="DM208" i="10"/>
  <c r="DQ208" i="10"/>
  <c r="DS208" i="10"/>
  <c r="DT208" i="10"/>
  <c r="DU208" i="10"/>
  <c r="DY208" i="10"/>
  <c r="EA208" i="10"/>
  <c r="EB208" i="10"/>
  <c r="EC208" i="10"/>
  <c r="EG208" i="10"/>
  <c r="W101" i="13" s="1"/>
  <c r="EI208" i="10"/>
  <c r="EJ208" i="10"/>
  <c r="EK208" i="10"/>
  <c r="EO208" i="10"/>
  <c r="EQ208" i="10"/>
  <c r="ER208" i="10"/>
  <c r="ES208" i="10"/>
  <c r="EW208" i="10"/>
  <c r="EY208" i="10"/>
  <c r="EZ208" i="10"/>
  <c r="FA208" i="10"/>
  <c r="FE208" i="10"/>
  <c r="FG208" i="10"/>
  <c r="FH208" i="10"/>
  <c r="FI208" i="10"/>
  <c r="G209" i="10"/>
  <c r="DM209" i="10"/>
  <c r="DN209" i="10"/>
  <c r="DO209" i="10"/>
  <c r="DP209" i="10"/>
  <c r="DQ209" i="10"/>
  <c r="DR209" i="10"/>
  <c r="DS209" i="10"/>
  <c r="DT209" i="10"/>
  <c r="DU209" i="10"/>
  <c r="DV209" i="10"/>
  <c r="DW209" i="10"/>
  <c r="DX209" i="10"/>
  <c r="DY209" i="10"/>
  <c r="DZ209" i="10"/>
  <c r="EA209" i="10"/>
  <c r="EB209" i="10"/>
  <c r="EC209" i="10"/>
  <c r="ED209" i="10"/>
  <c r="EE209" i="10"/>
  <c r="EF209" i="10"/>
  <c r="EG209" i="10"/>
  <c r="EH209" i="10"/>
  <c r="EI209" i="10"/>
  <c r="EJ209" i="10"/>
  <c r="EK209" i="10"/>
  <c r="EL209" i="10"/>
  <c r="EM209" i="10"/>
  <c r="EN209" i="10"/>
  <c r="EO209" i="10"/>
  <c r="EP209" i="10"/>
  <c r="EQ209" i="10"/>
  <c r="ER209" i="10"/>
  <c r="ES209" i="10"/>
  <c r="ET209" i="10"/>
  <c r="EU209" i="10"/>
  <c r="EV209" i="10"/>
  <c r="EW209" i="10"/>
  <c r="EX209" i="10"/>
  <c r="EY209" i="10"/>
  <c r="EZ209" i="10"/>
  <c r="FA209" i="10"/>
  <c r="FB209" i="10"/>
  <c r="FC209" i="10"/>
  <c r="FD209" i="10"/>
  <c r="FE209" i="10"/>
  <c r="FF209" i="10"/>
  <c r="FG209" i="10"/>
  <c r="FH209" i="10"/>
  <c r="FI209" i="10"/>
  <c r="FJ209" i="10"/>
  <c r="G210" i="10"/>
  <c r="EA210" i="10" s="1"/>
  <c r="DZ210" i="10"/>
  <c r="EP210" i="10"/>
  <c r="FE210" i="10"/>
  <c r="FF210" i="10"/>
  <c r="G211" i="10"/>
  <c r="DP211" i="10" s="1"/>
  <c r="DM211" i="10"/>
  <c r="DN211" i="10"/>
  <c r="DO211" i="10"/>
  <c r="DR211" i="10"/>
  <c r="DS211" i="10"/>
  <c r="DT211" i="10"/>
  <c r="DU211" i="10"/>
  <c r="DV211" i="10"/>
  <c r="DW211" i="10"/>
  <c r="DZ211" i="10"/>
  <c r="EA211" i="10"/>
  <c r="EB211" i="10"/>
  <c r="EC211" i="10"/>
  <c r="ED211" i="10"/>
  <c r="EE211" i="10"/>
  <c r="EH211" i="10"/>
  <c r="EI211" i="10"/>
  <c r="EJ211" i="10"/>
  <c r="EK211" i="10"/>
  <c r="EL211" i="10"/>
  <c r="EM211" i="10"/>
  <c r="EP211" i="10"/>
  <c r="EQ211" i="10"/>
  <c r="ER211" i="10"/>
  <c r="ES211" i="10"/>
  <c r="ET211" i="10"/>
  <c r="EU211" i="10"/>
  <c r="EX211" i="10"/>
  <c r="EY211" i="10"/>
  <c r="EZ211" i="10"/>
  <c r="FA211" i="10"/>
  <c r="FB211" i="10"/>
  <c r="FC211" i="10"/>
  <c r="FF211" i="10"/>
  <c r="FG211" i="10"/>
  <c r="FH211" i="10"/>
  <c r="FI211" i="10"/>
  <c r="FJ211" i="10"/>
  <c r="G212" i="10"/>
  <c r="DM212" i="10"/>
  <c r="DN212" i="10"/>
  <c r="DO212" i="10"/>
  <c r="DP212" i="10"/>
  <c r="DQ212" i="10"/>
  <c r="DR212" i="10"/>
  <c r="DS212" i="10"/>
  <c r="DT212" i="10"/>
  <c r="DU212" i="10"/>
  <c r="DV212" i="10"/>
  <c r="DW212" i="10"/>
  <c r="DX212" i="10"/>
  <c r="DY212" i="10"/>
  <c r="DZ212" i="10"/>
  <c r="EA212" i="10"/>
  <c r="EB212" i="10"/>
  <c r="EC212" i="10"/>
  <c r="ED212" i="10"/>
  <c r="EE212" i="10"/>
  <c r="EF212" i="10"/>
  <c r="EG212" i="10"/>
  <c r="EH212" i="10"/>
  <c r="EI212" i="10"/>
  <c r="EJ212" i="10"/>
  <c r="EK212" i="10"/>
  <c r="EL212" i="10"/>
  <c r="EM212" i="10"/>
  <c r="EN212" i="10"/>
  <c r="EO212" i="10"/>
  <c r="EP212" i="10"/>
  <c r="EQ212" i="10"/>
  <c r="ER212" i="10"/>
  <c r="ES212" i="10"/>
  <c r="ET212" i="10"/>
  <c r="EU212" i="10"/>
  <c r="EV212" i="10"/>
  <c r="EW212" i="10"/>
  <c r="EX212" i="10"/>
  <c r="EY212" i="10"/>
  <c r="EZ212" i="10"/>
  <c r="FA212" i="10"/>
  <c r="FB212" i="10"/>
  <c r="FC212" i="10"/>
  <c r="FD212" i="10"/>
  <c r="FE212" i="10"/>
  <c r="FF212" i="10"/>
  <c r="FG212" i="10"/>
  <c r="FH212" i="10"/>
  <c r="FI212" i="10"/>
  <c r="FJ212" i="10"/>
  <c r="G213" i="10"/>
  <c r="DS213" i="10"/>
  <c r="DT213" i="10"/>
  <c r="DU213" i="10"/>
  <c r="DX213" i="10"/>
  <c r="EC213" i="10"/>
  <c r="EF213" i="10"/>
  <c r="V104" i="4" s="1"/>
  <c r="EG213" i="10"/>
  <c r="EH213" i="10"/>
  <c r="EO213" i="10"/>
  <c r="EP213" i="10"/>
  <c r="EQ213" i="10"/>
  <c r="ER213" i="10"/>
  <c r="EY213" i="10"/>
  <c r="EZ213" i="10"/>
  <c r="FA213" i="10"/>
  <c r="FD213" i="10"/>
  <c r="FI213" i="10"/>
  <c r="G214" i="10"/>
  <c r="DS214" i="10"/>
  <c r="DT214" i="10"/>
  <c r="DU214" i="10"/>
  <c r="DV214" i="10"/>
  <c r="EC214" i="10"/>
  <c r="ED214" i="10"/>
  <c r="EE214" i="10"/>
  <c r="EF214" i="10"/>
  <c r="EM214" i="10"/>
  <c r="EN214" i="10"/>
  <c r="EQ214" i="10"/>
  <c r="ER214" i="10"/>
  <c r="EY214" i="10"/>
  <c r="EZ214" i="10"/>
  <c r="FA214" i="10"/>
  <c r="FB214" i="10"/>
  <c r="FI214" i="10"/>
  <c r="FJ214" i="10"/>
  <c r="G215" i="10"/>
  <c r="DQ215" i="10"/>
  <c r="DR215" i="10"/>
  <c r="DV215" i="10"/>
  <c r="EA215" i="10"/>
  <c r="ED215" i="10"/>
  <c r="EF215" i="10"/>
  <c r="EM215" i="10"/>
  <c r="EN215" i="10"/>
  <c r="EP215" i="10"/>
  <c r="EW215" i="10"/>
  <c r="EX215" i="10"/>
  <c r="FB215" i="10"/>
  <c r="FG215" i="10"/>
  <c r="FJ215" i="10"/>
  <c r="G216" i="10"/>
  <c r="DR216" i="10"/>
  <c r="DS216" i="10"/>
  <c r="DU216" i="10"/>
  <c r="EB216" i="10"/>
  <c r="EC216" i="10"/>
  <c r="EG216" i="10"/>
  <c r="EL216" i="10"/>
  <c r="EO216" i="10"/>
  <c r="EQ216" i="10"/>
  <c r="EX216" i="10"/>
  <c r="EY216" i="10"/>
  <c r="FA216" i="10"/>
  <c r="FH216" i="10"/>
  <c r="FI216" i="10"/>
  <c r="G217" i="10"/>
  <c r="DM217" i="10"/>
  <c r="DN217" i="10"/>
  <c r="DO217" i="10"/>
  <c r="DP217" i="10"/>
  <c r="DQ217" i="10"/>
  <c r="DR217" i="10"/>
  <c r="DS217" i="10"/>
  <c r="DT217" i="10"/>
  <c r="DU217" i="10"/>
  <c r="DV217" i="10"/>
  <c r="DW217" i="10"/>
  <c r="DX217" i="10"/>
  <c r="DY217" i="10"/>
  <c r="DZ217" i="10"/>
  <c r="EA217" i="10"/>
  <c r="EB217" i="10"/>
  <c r="EC217" i="10"/>
  <c r="ED217" i="10"/>
  <c r="EE217" i="10"/>
  <c r="EF217" i="10"/>
  <c r="EG217" i="10"/>
  <c r="EH217" i="10"/>
  <c r="EI217" i="10"/>
  <c r="EJ217" i="10"/>
  <c r="EK217" i="10"/>
  <c r="EL217" i="10"/>
  <c r="EM217" i="10"/>
  <c r="EN217" i="10"/>
  <c r="EO217" i="10"/>
  <c r="EP217" i="10"/>
  <c r="EQ217" i="10"/>
  <c r="ER217" i="10"/>
  <c r="ES217" i="10"/>
  <c r="ET217" i="10"/>
  <c r="EU217" i="10"/>
  <c r="EV217" i="10"/>
  <c r="EW217" i="10"/>
  <c r="EX217" i="10"/>
  <c r="EY217" i="10"/>
  <c r="EZ217" i="10"/>
  <c r="FA217" i="10"/>
  <c r="FB217" i="10"/>
  <c r="FC217" i="10"/>
  <c r="FD217" i="10"/>
  <c r="FE217" i="10"/>
  <c r="FF217" i="10"/>
  <c r="FG217" i="10"/>
  <c r="FH217" i="10"/>
  <c r="FI217" i="10"/>
  <c r="FJ217" i="10"/>
  <c r="G218" i="10"/>
  <c r="DX218" i="10" s="1"/>
  <c r="DW218" i="10"/>
  <c r="EG218" i="10"/>
  <c r="EQ218" i="10"/>
  <c r="FC218" i="10"/>
  <c r="G219" i="10"/>
  <c r="G220" i="10"/>
  <c r="DR220" i="10"/>
  <c r="DS220" i="10"/>
  <c r="DW220" i="10"/>
  <c r="EB220" i="10"/>
  <c r="EE220" i="10"/>
  <c r="EG220" i="10"/>
  <c r="EN220" i="10"/>
  <c r="EO220" i="10"/>
  <c r="EQ220" i="10"/>
  <c r="EX220" i="10"/>
  <c r="EY220" i="10"/>
  <c r="EZ220" i="10"/>
  <c r="FC220" i="10"/>
  <c r="FH220" i="10"/>
  <c r="G221" i="10"/>
  <c r="DS221" i="10"/>
  <c r="DT221" i="10"/>
  <c r="DU221" i="10"/>
  <c r="DV221" i="10"/>
  <c r="EC221" i="10"/>
  <c r="ED221" i="10"/>
  <c r="EE221" i="10"/>
  <c r="EH221" i="10"/>
  <c r="EM221" i="10"/>
  <c r="EP221" i="10"/>
  <c r="EQ221" i="10"/>
  <c r="ER221" i="10"/>
  <c r="EY221" i="10"/>
  <c r="EZ221" i="10"/>
  <c r="FA221" i="10"/>
  <c r="FB221" i="10"/>
  <c r="FI221" i="10"/>
  <c r="FJ221" i="10"/>
  <c r="G222" i="10"/>
  <c r="DM222" i="10"/>
  <c r="DN222" i="10"/>
  <c r="DO222" i="10"/>
  <c r="DP222" i="10"/>
  <c r="DQ222" i="10"/>
  <c r="DR222" i="10"/>
  <c r="DS222" i="10"/>
  <c r="DT222" i="10"/>
  <c r="DU222" i="10"/>
  <c r="DV222" i="10"/>
  <c r="DW222" i="10"/>
  <c r="DX222" i="10"/>
  <c r="DY222" i="10"/>
  <c r="DZ222" i="10"/>
  <c r="EA222" i="10"/>
  <c r="EB222" i="10"/>
  <c r="EC222" i="10"/>
  <c r="ED222" i="10"/>
  <c r="EE222" i="10"/>
  <c r="EF222" i="10"/>
  <c r="EG222" i="10"/>
  <c r="EH222" i="10"/>
  <c r="EI222" i="10"/>
  <c r="EJ222" i="10"/>
  <c r="EK222" i="10"/>
  <c r="EL222" i="10"/>
  <c r="EM222" i="10"/>
  <c r="EN222" i="10"/>
  <c r="EO222" i="10"/>
  <c r="EP222" i="10"/>
  <c r="EQ222" i="10"/>
  <c r="ER222" i="10"/>
  <c r="ES222" i="10"/>
  <c r="ET222" i="10"/>
  <c r="EU222" i="10"/>
  <c r="EV222" i="10"/>
  <c r="EW222" i="10"/>
  <c r="EX222" i="10"/>
  <c r="EY222" i="10"/>
  <c r="EZ222" i="10"/>
  <c r="FA222" i="10"/>
  <c r="FB222" i="10"/>
  <c r="FC222" i="10"/>
  <c r="FD222" i="10"/>
  <c r="FE222" i="10"/>
  <c r="FF222" i="10"/>
  <c r="FG222" i="10"/>
  <c r="FH222" i="10"/>
  <c r="FI222" i="10"/>
  <c r="FJ222" i="10"/>
  <c r="G223" i="10"/>
  <c r="DM223" i="10" s="1"/>
  <c r="DU223" i="10"/>
  <c r="DX223" i="10"/>
  <c r="EG223" i="10"/>
  <c r="EH223" i="10"/>
  <c r="EQ223" i="10"/>
  <c r="ER223" i="10"/>
  <c r="FA223" i="10"/>
  <c r="FD223" i="10"/>
  <c r="G224" i="10"/>
  <c r="DM224" i="10" s="1"/>
  <c r="DU224" i="10"/>
  <c r="DV224" i="10"/>
  <c r="EE224" i="10"/>
  <c r="EF224" i="10"/>
  <c r="EQ224" i="10"/>
  <c r="ER224" i="10"/>
  <c r="FA224" i="10"/>
  <c r="FB224" i="10"/>
  <c r="G225" i="10"/>
  <c r="DW225" i="10" s="1"/>
  <c r="DV225" i="10"/>
  <c r="EF225" i="10"/>
  <c r="EP225" i="10"/>
  <c r="FB225" i="10"/>
  <c r="G226" i="10"/>
  <c r="DV226" i="10" s="1"/>
  <c r="DU226" i="10"/>
  <c r="EG226" i="10"/>
  <c r="EO226" i="10"/>
  <c r="EW226" i="10"/>
  <c r="FE226" i="10"/>
  <c r="G227" i="10"/>
  <c r="DO227" i="10" s="1"/>
  <c r="DS227" i="10"/>
  <c r="DT227" i="10"/>
  <c r="EA227" i="10"/>
  <c r="EB227" i="10"/>
  <c r="EI227" i="10"/>
  <c r="EJ227" i="10"/>
  <c r="EQ227" i="10"/>
  <c r="ER227" i="10"/>
  <c r="EY227" i="10"/>
  <c r="EZ227" i="10"/>
  <c r="FG227" i="10"/>
  <c r="FH227" i="10"/>
  <c r="G228" i="10"/>
  <c r="DM228" i="10"/>
  <c r="DN228" i="10"/>
  <c r="DO228" i="10"/>
  <c r="DP228" i="10"/>
  <c r="DQ228" i="10"/>
  <c r="DR228" i="10"/>
  <c r="DS228" i="10"/>
  <c r="DT228" i="10"/>
  <c r="DU228" i="10"/>
  <c r="DV228" i="10"/>
  <c r="DW228" i="10"/>
  <c r="DX228" i="10"/>
  <c r="DY228" i="10"/>
  <c r="DZ228" i="10"/>
  <c r="EA228" i="10"/>
  <c r="EB228" i="10"/>
  <c r="R111" i="13" s="1"/>
  <c r="EC228" i="10"/>
  <c r="ED228" i="10"/>
  <c r="EE228" i="10"/>
  <c r="EF228" i="10"/>
  <c r="EG228" i="10"/>
  <c r="EH228" i="10"/>
  <c r="EI228" i="10"/>
  <c r="EJ228" i="10"/>
  <c r="EK228" i="10"/>
  <c r="EL228" i="10"/>
  <c r="EM228" i="10"/>
  <c r="EN228" i="10"/>
  <c r="EO228" i="10"/>
  <c r="EP228" i="10"/>
  <c r="EQ228" i="10"/>
  <c r="ER228" i="10"/>
  <c r="ES228" i="10"/>
  <c r="ET228" i="10"/>
  <c r="EU228" i="10"/>
  <c r="EV228" i="10"/>
  <c r="EW228" i="10"/>
  <c r="EX228" i="10"/>
  <c r="EY228" i="10"/>
  <c r="EZ228" i="10"/>
  <c r="FA228" i="10"/>
  <c r="FB228" i="10"/>
  <c r="FC228" i="10"/>
  <c r="FD228" i="10"/>
  <c r="FE228" i="10"/>
  <c r="FF228" i="10"/>
  <c r="FG228" i="10"/>
  <c r="FH228" i="10"/>
  <c r="FI228" i="10"/>
  <c r="FJ228" i="10"/>
  <c r="G229" i="10"/>
  <c r="DM229" i="10" s="1"/>
  <c r="DQ229" i="10"/>
  <c r="DR229" i="10"/>
  <c r="DS229" i="10"/>
  <c r="DY229" i="10"/>
  <c r="DZ229" i="10"/>
  <c r="EA229" i="10"/>
  <c r="EB229" i="10"/>
  <c r="EG229" i="10"/>
  <c r="EH229" i="10"/>
  <c r="EI229" i="10"/>
  <c r="EJ229" i="10"/>
  <c r="EO229" i="10"/>
  <c r="EP229" i="10"/>
  <c r="EQ229" i="10"/>
  <c r="ER229" i="10"/>
  <c r="EW229" i="10"/>
  <c r="EX229" i="10"/>
  <c r="EY229" i="10"/>
  <c r="EZ229" i="10"/>
  <c r="FE229" i="10"/>
  <c r="FF229" i="10"/>
  <c r="FG229" i="10"/>
  <c r="FH229" i="10"/>
  <c r="G230" i="10"/>
  <c r="DP230" i="10" s="1"/>
  <c r="DM230" i="10"/>
  <c r="DN230" i="10"/>
  <c r="DO230" i="10"/>
  <c r="DS230" i="10"/>
  <c r="DT230" i="10"/>
  <c r="DU230" i="10"/>
  <c r="DV230" i="10"/>
  <c r="DW230" i="10"/>
  <c r="EA230" i="10"/>
  <c r="EB230" i="10"/>
  <c r="EC230" i="10"/>
  <c r="ED230" i="10"/>
  <c r="EE230" i="10"/>
  <c r="EI230" i="10"/>
  <c r="EJ230" i="10"/>
  <c r="EK230" i="10"/>
  <c r="EL230" i="10"/>
  <c r="EM230" i="10"/>
  <c r="EQ230" i="10"/>
  <c r="ER230" i="10"/>
  <c r="ES230" i="10"/>
  <c r="ET230" i="10"/>
  <c r="EU230" i="10"/>
  <c r="EY230" i="10"/>
  <c r="EZ230" i="10"/>
  <c r="FA230" i="10"/>
  <c r="FB230" i="10"/>
  <c r="FC230" i="10"/>
  <c r="FG230" i="10"/>
  <c r="FH230" i="10"/>
  <c r="FI230" i="10"/>
  <c r="FJ230" i="10"/>
  <c r="G231" i="10"/>
  <c r="DT231" i="10" s="1"/>
  <c r="DN231" i="10"/>
  <c r="DO231" i="10"/>
  <c r="DP231" i="10"/>
  <c r="DQ231" i="10"/>
  <c r="DR231" i="10"/>
  <c r="DS231" i="10"/>
  <c r="DV231" i="10"/>
  <c r="DW231" i="10"/>
  <c r="DX231" i="10"/>
  <c r="DY231" i="10"/>
  <c r="DZ231" i="10"/>
  <c r="EA231" i="10"/>
  <c r="ED231" i="10"/>
  <c r="EE231" i="10"/>
  <c r="EF231" i="10"/>
  <c r="EG231" i="10"/>
  <c r="EH231" i="10"/>
  <c r="EI231" i="10"/>
  <c r="EL231" i="10"/>
  <c r="EM231" i="10"/>
  <c r="EN231" i="10"/>
  <c r="EO231" i="10"/>
  <c r="EP231" i="10"/>
  <c r="EQ231" i="10"/>
  <c r="ET231" i="10"/>
  <c r="EU231" i="10"/>
  <c r="EV231" i="10"/>
  <c r="EW231" i="10"/>
  <c r="EX231" i="10"/>
  <c r="EY231" i="10"/>
  <c r="FB231" i="10"/>
  <c r="FC231" i="10"/>
  <c r="FD231" i="10"/>
  <c r="FE231" i="10"/>
  <c r="FF231" i="10"/>
  <c r="FG231" i="10"/>
  <c r="FJ231" i="10"/>
  <c r="G232" i="10"/>
  <c r="DN232" i="10" s="1"/>
  <c r="DS232" i="10"/>
  <c r="EA232" i="10"/>
  <c r="EI232" i="10"/>
  <c r="EQ232" i="10"/>
  <c r="EY232" i="10"/>
  <c r="FG232" i="10"/>
  <c r="G233" i="10"/>
  <c r="DM233" i="10"/>
  <c r="DN233" i="10"/>
  <c r="DO233" i="10"/>
  <c r="DP233" i="10"/>
  <c r="DQ233" i="10"/>
  <c r="DR233" i="10"/>
  <c r="DS233" i="10"/>
  <c r="DT233" i="10"/>
  <c r="DU233" i="10"/>
  <c r="DV233" i="10"/>
  <c r="DW233" i="10"/>
  <c r="DX233" i="10"/>
  <c r="DY233" i="10"/>
  <c r="DZ233" i="10"/>
  <c r="EA233" i="10"/>
  <c r="EB233" i="10"/>
  <c r="EC233" i="10"/>
  <c r="ED233" i="10"/>
  <c r="EE233" i="10"/>
  <c r="EF233" i="10"/>
  <c r="EG233" i="10"/>
  <c r="EH233" i="10"/>
  <c r="EI233" i="10"/>
  <c r="EJ233" i="10"/>
  <c r="EK233" i="10"/>
  <c r="EL233" i="10"/>
  <c r="EM233" i="10"/>
  <c r="EN233" i="10"/>
  <c r="EO233" i="10"/>
  <c r="EP233" i="10"/>
  <c r="EQ233" i="10"/>
  <c r="ER233" i="10"/>
  <c r="ES233" i="10"/>
  <c r="ET233" i="10"/>
  <c r="EU233" i="10"/>
  <c r="EV233" i="10"/>
  <c r="EW233" i="10"/>
  <c r="EX233" i="10"/>
  <c r="EY233" i="10"/>
  <c r="EZ233" i="10"/>
  <c r="FA233" i="10"/>
  <c r="FB233" i="10"/>
  <c r="FC233" i="10"/>
  <c r="FD233" i="10"/>
  <c r="FE233" i="10"/>
  <c r="FF233" i="10"/>
  <c r="FG233" i="10"/>
  <c r="FH233" i="10"/>
  <c r="FI233" i="10"/>
  <c r="FJ233" i="10"/>
  <c r="G234" i="10"/>
  <c r="DT234" i="10" s="1"/>
  <c r="DP234" i="10"/>
  <c r="DQ234" i="10"/>
  <c r="DR234" i="10"/>
  <c r="DS234" i="10"/>
  <c r="DX234" i="10"/>
  <c r="DY234" i="10"/>
  <c r="DZ234" i="10"/>
  <c r="EA234" i="10"/>
  <c r="EF234" i="10"/>
  <c r="EG234" i="10"/>
  <c r="EH234" i="10"/>
  <c r="EI234" i="10"/>
  <c r="EN234" i="10"/>
  <c r="EO234" i="10"/>
  <c r="EP234" i="10"/>
  <c r="EQ234" i="10"/>
  <c r="EV234" i="10"/>
  <c r="EW234" i="10"/>
  <c r="EX234" i="10"/>
  <c r="EY234" i="10"/>
  <c r="FD234" i="10"/>
  <c r="FE234" i="10"/>
  <c r="FF234" i="10"/>
  <c r="FG234" i="10"/>
  <c r="G235" i="10"/>
  <c r="DO235" i="10" s="1"/>
  <c r="DS235" i="10"/>
  <c r="DT235" i="10"/>
  <c r="EA235" i="10"/>
  <c r="EB235" i="10"/>
  <c r="EI235" i="10"/>
  <c r="EJ235" i="10"/>
  <c r="EQ235" i="10"/>
  <c r="ER235" i="10"/>
  <c r="EY235" i="10"/>
  <c r="EZ235" i="10"/>
  <c r="FB235" i="10"/>
  <c r="FG235" i="10"/>
  <c r="FH235" i="10"/>
  <c r="FI235" i="10"/>
  <c r="FJ235" i="10"/>
  <c r="G236" i="10"/>
  <c r="DM236" i="10"/>
  <c r="DN236" i="10"/>
  <c r="DO236" i="10"/>
  <c r="DP236" i="10"/>
  <c r="DQ236" i="10"/>
  <c r="DR236" i="10"/>
  <c r="DS236" i="10"/>
  <c r="DT236" i="10"/>
  <c r="DU236" i="10"/>
  <c r="DV236" i="10"/>
  <c r="DW236" i="10"/>
  <c r="DX236" i="10"/>
  <c r="DY236" i="10"/>
  <c r="DZ236" i="10"/>
  <c r="EA236" i="10"/>
  <c r="EB236" i="10"/>
  <c r="EC236" i="10"/>
  <c r="ED236" i="10"/>
  <c r="EE236" i="10"/>
  <c r="EF236" i="10"/>
  <c r="EG236" i="10"/>
  <c r="EH236" i="10"/>
  <c r="EI236" i="10"/>
  <c r="EJ236" i="10"/>
  <c r="EK236" i="10"/>
  <c r="EL236" i="10"/>
  <c r="EM236" i="10"/>
  <c r="EN236" i="10"/>
  <c r="EO236" i="10"/>
  <c r="EP236" i="10"/>
  <c r="EQ236" i="10"/>
  <c r="ER236" i="10"/>
  <c r="ES236" i="10"/>
  <c r="ET236" i="10"/>
  <c r="EU236" i="10"/>
  <c r="EV236" i="10"/>
  <c r="EW236" i="10"/>
  <c r="EX236" i="10"/>
  <c r="EY236" i="10"/>
  <c r="EZ236" i="10"/>
  <c r="FA236" i="10"/>
  <c r="FB236" i="10"/>
  <c r="FC236" i="10"/>
  <c r="FD236" i="10"/>
  <c r="FE236" i="10"/>
  <c r="FF236" i="10"/>
  <c r="FG236" i="10"/>
  <c r="FH236" i="10"/>
  <c r="FI236" i="10"/>
  <c r="FJ236" i="10"/>
  <c r="G237" i="10"/>
  <c r="DM237" i="10" s="1"/>
  <c r="DQ237" i="10"/>
  <c r="DR237" i="10"/>
  <c r="DS237" i="10"/>
  <c r="I116" i="13" s="1"/>
  <c r="DT237" i="10"/>
  <c r="DY237" i="10"/>
  <c r="DZ237" i="10"/>
  <c r="EA237" i="10"/>
  <c r="EB237" i="10"/>
  <c r="EG237" i="10"/>
  <c r="EH237" i="10"/>
  <c r="EI237" i="10"/>
  <c r="EJ237" i="10"/>
  <c r="EO237" i="10"/>
  <c r="EP237" i="10"/>
  <c r="EQ237" i="10"/>
  <c r="ER237" i="10"/>
  <c r="EW237" i="10"/>
  <c r="EX237" i="10"/>
  <c r="EY237" i="10"/>
  <c r="EZ237" i="10"/>
  <c r="FE237" i="10"/>
  <c r="FF237" i="10"/>
  <c r="FG237" i="10"/>
  <c r="FH237" i="10"/>
  <c r="G238" i="10"/>
  <c r="DP238" i="10" s="1"/>
  <c r="DM238" i="10"/>
  <c r="DN238" i="10"/>
  <c r="DO238" i="10"/>
  <c r="DS238" i="10"/>
  <c r="DT238" i="10"/>
  <c r="DU238" i="10"/>
  <c r="DV238" i="10"/>
  <c r="DW238" i="10"/>
  <c r="EA238" i="10"/>
  <c r="EB238" i="10"/>
  <c r="EC238" i="10"/>
  <c r="ED238" i="10"/>
  <c r="EE238" i="10"/>
  <c r="EI238" i="10"/>
  <c r="EJ238" i="10"/>
  <c r="EK238" i="10"/>
  <c r="EL238" i="10"/>
  <c r="EM238" i="10"/>
  <c r="EQ238" i="10"/>
  <c r="ER238" i="10"/>
  <c r="ES238" i="10"/>
  <c r="ET238" i="10"/>
  <c r="EU238" i="10"/>
  <c r="EY238" i="10"/>
  <c r="EZ238" i="10"/>
  <c r="FA238" i="10"/>
  <c r="FB238" i="10"/>
  <c r="FC238" i="10"/>
  <c r="FG238" i="10"/>
  <c r="FH238" i="10"/>
  <c r="FI238" i="10"/>
  <c r="FJ238" i="10"/>
  <c r="G239" i="10"/>
  <c r="DT239" i="10" s="1"/>
  <c r="DN239" i="10"/>
  <c r="DO239" i="10"/>
  <c r="DP239" i="10"/>
  <c r="DQ239" i="10"/>
  <c r="DR239" i="10"/>
  <c r="DS239" i="10"/>
  <c r="DV239" i="10"/>
  <c r="DW239" i="10"/>
  <c r="DX239" i="10"/>
  <c r="DY239" i="10"/>
  <c r="DZ239" i="10"/>
  <c r="EA239" i="10"/>
  <c r="ED239" i="10"/>
  <c r="EE239" i="10"/>
  <c r="EF239" i="10"/>
  <c r="EG239" i="10"/>
  <c r="EH239" i="10"/>
  <c r="EI239" i="10"/>
  <c r="EL239" i="10"/>
  <c r="EM239" i="10"/>
  <c r="EN239" i="10"/>
  <c r="EO239" i="10"/>
  <c r="EP239" i="10"/>
  <c r="EQ239" i="10"/>
  <c r="ET239" i="10"/>
  <c r="EU239" i="10"/>
  <c r="EV239" i="10"/>
  <c r="EW239" i="10"/>
  <c r="EX239" i="10"/>
  <c r="EY239" i="10"/>
  <c r="FB239" i="10"/>
  <c r="FC239" i="10"/>
  <c r="FD239" i="10"/>
  <c r="FE239" i="10"/>
  <c r="FF239" i="10"/>
  <c r="FG239" i="10"/>
  <c r="FJ239" i="10"/>
  <c r="G240" i="10"/>
  <c r="DN240" i="10" s="1"/>
  <c r="DS240" i="10"/>
  <c r="EA240" i="10"/>
  <c r="EI240" i="10"/>
  <c r="EQ240" i="10"/>
  <c r="EY240" i="10"/>
  <c r="FG240" i="10"/>
  <c r="G241" i="10"/>
  <c r="DM241" i="10"/>
  <c r="DN241" i="10"/>
  <c r="DO241" i="10"/>
  <c r="DP241" i="10"/>
  <c r="DQ241" i="10"/>
  <c r="DR241" i="10"/>
  <c r="DS241" i="10"/>
  <c r="DT241" i="10"/>
  <c r="DU241" i="10"/>
  <c r="DV241" i="10"/>
  <c r="DW241" i="10"/>
  <c r="DX241" i="10"/>
  <c r="DY241" i="10"/>
  <c r="DZ241" i="10"/>
  <c r="EA241" i="10"/>
  <c r="EB241" i="10"/>
  <c r="EC241" i="10"/>
  <c r="ED241" i="10"/>
  <c r="EE241" i="10"/>
  <c r="EF241" i="10"/>
  <c r="EG241" i="10"/>
  <c r="EH241" i="10"/>
  <c r="EI241" i="10"/>
  <c r="EJ241" i="10"/>
  <c r="EK241" i="10"/>
  <c r="EL241" i="10"/>
  <c r="EM241" i="10"/>
  <c r="EN241" i="10"/>
  <c r="EO241" i="10"/>
  <c r="EP241" i="10"/>
  <c r="EQ241" i="10"/>
  <c r="ER241" i="10"/>
  <c r="ES241" i="10"/>
  <c r="ET241" i="10"/>
  <c r="EU241" i="10"/>
  <c r="EV241" i="10"/>
  <c r="EW241" i="10"/>
  <c r="EX241" i="10"/>
  <c r="EY241" i="10"/>
  <c r="EZ241" i="10"/>
  <c r="FA241" i="10"/>
  <c r="FB241" i="10"/>
  <c r="FC241" i="10"/>
  <c r="FD241" i="10"/>
  <c r="FE241" i="10"/>
  <c r="FF241" i="10"/>
  <c r="FG241" i="10"/>
  <c r="FH241" i="10"/>
  <c r="FI241" i="10"/>
  <c r="FJ241" i="10"/>
  <c r="G242" i="10"/>
  <c r="DT242" i="10" s="1"/>
  <c r="DQ242" i="10"/>
  <c r="DS242" i="10"/>
  <c r="DY242" i="10"/>
  <c r="EA242" i="10"/>
  <c r="EF242" i="10"/>
  <c r="EG242" i="10"/>
  <c r="EI242" i="10"/>
  <c r="EN242" i="10"/>
  <c r="EO242" i="10"/>
  <c r="EP242" i="10"/>
  <c r="EQ242" i="10"/>
  <c r="EV242" i="10"/>
  <c r="EW242" i="10"/>
  <c r="EX242" i="10"/>
  <c r="EY242" i="10"/>
  <c r="FD242" i="10"/>
  <c r="FE242" i="10"/>
  <c r="FF242" i="10"/>
  <c r="FG242" i="10"/>
  <c r="G243" i="10"/>
  <c r="DO243" i="10" s="1"/>
  <c r="DN243" i="10"/>
  <c r="DS243" i="10"/>
  <c r="DT243" i="10"/>
  <c r="DV243" i="10"/>
  <c r="EA243" i="10"/>
  <c r="EB243" i="10"/>
  <c r="ED243" i="10"/>
  <c r="EI243" i="10"/>
  <c r="EJ243" i="10"/>
  <c r="EL243" i="10"/>
  <c r="EQ243" i="10"/>
  <c r="ER243" i="10"/>
  <c r="ES243" i="10"/>
  <c r="ET243" i="10"/>
  <c r="EY243" i="10"/>
  <c r="EZ243" i="10"/>
  <c r="FA243" i="10"/>
  <c r="FB243" i="10"/>
  <c r="FG243" i="10"/>
  <c r="FH243" i="10"/>
  <c r="FI243" i="10"/>
  <c r="FJ243" i="10"/>
  <c r="G244" i="10"/>
  <c r="DM244" i="10"/>
  <c r="DN244" i="10"/>
  <c r="DO244" i="10"/>
  <c r="DP244" i="10"/>
  <c r="DQ244" i="10"/>
  <c r="DR244" i="10"/>
  <c r="DS244" i="10"/>
  <c r="DT244" i="10"/>
  <c r="DU244" i="10"/>
  <c r="DV244" i="10"/>
  <c r="DW244" i="10"/>
  <c r="DX244" i="10"/>
  <c r="DY244" i="10"/>
  <c r="DZ244" i="10"/>
  <c r="EA244" i="10"/>
  <c r="EB244" i="10"/>
  <c r="EC244" i="10"/>
  <c r="ED244" i="10"/>
  <c r="EE244" i="10"/>
  <c r="EF244" i="10"/>
  <c r="EG244" i="10"/>
  <c r="EH244" i="10"/>
  <c r="EI244" i="10"/>
  <c r="EJ244" i="10"/>
  <c r="EK244" i="10"/>
  <c r="EL244" i="10"/>
  <c r="EM244" i="10"/>
  <c r="EN244" i="10"/>
  <c r="EO244" i="10"/>
  <c r="EP244" i="10"/>
  <c r="EQ244" i="10"/>
  <c r="ER244" i="10"/>
  <c r="ES244" i="10"/>
  <c r="ET244" i="10"/>
  <c r="EU244" i="10"/>
  <c r="EV244" i="10"/>
  <c r="EW244" i="10"/>
  <c r="EX244" i="10"/>
  <c r="EY244" i="10"/>
  <c r="EZ244" i="10"/>
  <c r="FA244" i="10"/>
  <c r="FB244" i="10"/>
  <c r="FC244" i="10"/>
  <c r="FD244" i="10"/>
  <c r="FE244" i="10"/>
  <c r="FF244" i="10"/>
  <c r="FG244" i="10"/>
  <c r="FH244" i="10"/>
  <c r="FI244" i="10"/>
  <c r="FJ244" i="10"/>
  <c r="G245" i="10"/>
  <c r="DM245" i="10" s="1"/>
  <c r="DQ245" i="10"/>
  <c r="DR245" i="10"/>
  <c r="DS245" i="10"/>
  <c r="DT245" i="10"/>
  <c r="DY245" i="10"/>
  <c r="DZ245" i="10"/>
  <c r="EA245" i="10"/>
  <c r="EB245" i="10"/>
  <c r="EG245" i="10"/>
  <c r="EH245" i="10"/>
  <c r="EI245" i="10"/>
  <c r="EJ245" i="10"/>
  <c r="EO245" i="10"/>
  <c r="EP245" i="10"/>
  <c r="EQ245" i="10"/>
  <c r="ER245" i="10"/>
  <c r="EW245" i="10"/>
  <c r="EX245" i="10"/>
  <c r="EY245" i="10"/>
  <c r="EZ245" i="10"/>
  <c r="FE245" i="10"/>
  <c r="FF245" i="10"/>
  <c r="FG245" i="10"/>
  <c r="FH245" i="10"/>
  <c r="G246" i="10"/>
  <c r="DP246" i="10" s="1"/>
  <c r="DM246" i="10"/>
  <c r="DN246" i="10"/>
  <c r="DO246" i="10"/>
  <c r="DS246" i="10"/>
  <c r="DT246" i="10"/>
  <c r="DU246" i="10"/>
  <c r="DV246" i="10"/>
  <c r="DW246" i="10"/>
  <c r="EA246" i="10"/>
  <c r="EB246" i="10"/>
  <c r="EC246" i="10"/>
  <c r="ED246" i="10"/>
  <c r="EE246" i="10"/>
  <c r="EI246" i="10"/>
  <c r="EJ246" i="10"/>
  <c r="EK246" i="10"/>
  <c r="EL246" i="10"/>
  <c r="EM246" i="10"/>
  <c r="EQ246" i="10"/>
  <c r="ER246" i="10"/>
  <c r="ES246" i="10"/>
  <c r="ET246" i="10"/>
  <c r="EU246" i="10"/>
  <c r="EY246" i="10"/>
  <c r="EZ246" i="10"/>
  <c r="FA246" i="10"/>
  <c r="FB246" i="10"/>
  <c r="FC246" i="10"/>
  <c r="FG246" i="10"/>
  <c r="FH246" i="10"/>
  <c r="FI246" i="10"/>
  <c r="FJ246" i="10"/>
  <c r="G247" i="10"/>
  <c r="DT247" i="10" s="1"/>
  <c r="DN247" i="10"/>
  <c r="DO247" i="10"/>
  <c r="DP247" i="10"/>
  <c r="DQ247" i="10"/>
  <c r="DR247" i="10"/>
  <c r="DS247" i="10"/>
  <c r="DV247" i="10"/>
  <c r="DW247" i="10"/>
  <c r="DX247" i="10"/>
  <c r="DY247" i="10"/>
  <c r="DZ247" i="10"/>
  <c r="EA247" i="10"/>
  <c r="ED247" i="10"/>
  <c r="EE247" i="10"/>
  <c r="EF247" i="10"/>
  <c r="EG247" i="10"/>
  <c r="EH247" i="10"/>
  <c r="EI247" i="10"/>
  <c r="EL247" i="10"/>
  <c r="EM247" i="10"/>
  <c r="EN247" i="10"/>
  <c r="EO247" i="10"/>
  <c r="EP247" i="10"/>
  <c r="EQ247" i="10"/>
  <c r="ET247" i="10"/>
  <c r="EU247" i="10"/>
  <c r="EV247" i="10"/>
  <c r="EW247" i="10"/>
  <c r="EX247" i="10"/>
  <c r="EY247" i="10"/>
  <c r="FB247" i="10"/>
  <c r="FC247" i="10"/>
  <c r="FD247" i="10"/>
  <c r="FE247" i="10"/>
  <c r="FF247" i="10"/>
  <c r="FG247" i="10"/>
  <c r="FJ247" i="10"/>
  <c r="G248" i="10"/>
  <c r="DN248" i="10" s="1"/>
  <c r="DS248" i="10"/>
  <c r="EA248" i="10"/>
  <c r="EI248" i="10"/>
  <c r="EQ248" i="10"/>
  <c r="EY248" i="10"/>
  <c r="FG248" i="10"/>
  <c r="G249" i="10"/>
  <c r="DM249" i="10"/>
  <c r="DN249" i="10"/>
  <c r="DO249" i="10"/>
  <c r="DP249" i="10"/>
  <c r="DQ249" i="10"/>
  <c r="DR249" i="10"/>
  <c r="DS249" i="10"/>
  <c r="DT249" i="10"/>
  <c r="DU249" i="10"/>
  <c r="DV249" i="10"/>
  <c r="DW249" i="10"/>
  <c r="DX249" i="10"/>
  <c r="DY249" i="10"/>
  <c r="DZ249" i="10"/>
  <c r="EA249" i="10"/>
  <c r="EB249" i="10"/>
  <c r="EC249" i="10"/>
  <c r="ED249" i="10"/>
  <c r="EE249" i="10"/>
  <c r="EF249" i="10"/>
  <c r="EG249" i="10"/>
  <c r="EH249" i="10"/>
  <c r="EI249" i="10"/>
  <c r="EJ249" i="10"/>
  <c r="EK249" i="10"/>
  <c r="EL249" i="10"/>
  <c r="EM249" i="10"/>
  <c r="EN249" i="10"/>
  <c r="EO249" i="10"/>
  <c r="EP249" i="10"/>
  <c r="EQ249" i="10"/>
  <c r="ER249" i="10"/>
  <c r="ES249" i="10"/>
  <c r="ET249" i="10"/>
  <c r="EU249" i="10"/>
  <c r="EV249" i="10"/>
  <c r="EW249" i="10"/>
  <c r="EX249" i="10"/>
  <c r="EY249" i="10"/>
  <c r="EZ249" i="10"/>
  <c r="FA249" i="10"/>
  <c r="FB249" i="10"/>
  <c r="FC249" i="10"/>
  <c r="FD249" i="10"/>
  <c r="FE249" i="10"/>
  <c r="FF249" i="10"/>
  <c r="FG249" i="10"/>
  <c r="FH249" i="10"/>
  <c r="FI249" i="10"/>
  <c r="FJ249" i="10"/>
  <c r="G250" i="10"/>
  <c r="DT250" i="10" s="1"/>
  <c r="DQ250" i="10"/>
  <c r="DS250" i="10"/>
  <c r="DY250" i="10"/>
  <c r="EA250" i="10"/>
  <c r="EG250" i="10"/>
  <c r="EI250" i="10"/>
  <c r="EN250" i="10"/>
  <c r="EO250" i="10"/>
  <c r="EQ250" i="10"/>
  <c r="EV250" i="10"/>
  <c r="EW250" i="10"/>
  <c r="EY250" i="10"/>
  <c r="FD250" i="10"/>
  <c r="FE250" i="10"/>
  <c r="FG250" i="10"/>
  <c r="G251" i="10"/>
  <c r="DO251" i="10" s="1"/>
  <c r="DN251" i="10"/>
  <c r="DS251" i="10"/>
  <c r="DT251" i="10"/>
  <c r="DV251" i="10"/>
  <c r="EA251" i="10"/>
  <c r="EB251" i="10"/>
  <c r="ED251" i="10"/>
  <c r="EI251" i="10"/>
  <c r="EJ251" i="10"/>
  <c r="EL251" i="10"/>
  <c r="EQ251" i="10"/>
  <c r="ER251" i="10"/>
  <c r="ET251" i="10"/>
  <c r="EY251" i="10"/>
  <c r="EZ251" i="10"/>
  <c r="FB251" i="10"/>
  <c r="FG251" i="10"/>
  <c r="FH251" i="10"/>
  <c r="FJ251" i="10"/>
  <c r="G252" i="10"/>
  <c r="DM252" i="10"/>
  <c r="DN252" i="10"/>
  <c r="DO252" i="10"/>
  <c r="DP252" i="10"/>
  <c r="DQ252" i="10"/>
  <c r="DR252" i="10"/>
  <c r="DS252" i="10"/>
  <c r="DT252" i="10"/>
  <c r="DU252" i="10"/>
  <c r="DV252" i="10"/>
  <c r="DW252" i="10"/>
  <c r="DX252" i="10"/>
  <c r="DY252" i="10"/>
  <c r="DZ252" i="10"/>
  <c r="EA252" i="10"/>
  <c r="EB252" i="10"/>
  <c r="EC252" i="10"/>
  <c r="ED252" i="10"/>
  <c r="EE252" i="10"/>
  <c r="EF252" i="10"/>
  <c r="EG252" i="10"/>
  <c r="EH252" i="10"/>
  <c r="EI252" i="10"/>
  <c r="EJ252" i="10"/>
  <c r="EK252" i="10"/>
  <c r="EL252" i="10"/>
  <c r="EM252" i="10"/>
  <c r="EN252" i="10"/>
  <c r="EO252" i="10"/>
  <c r="EP252" i="10"/>
  <c r="EQ252" i="10"/>
  <c r="ER252" i="10"/>
  <c r="ES252" i="10"/>
  <c r="ET252" i="10"/>
  <c r="EU252" i="10"/>
  <c r="EV252" i="10"/>
  <c r="EW252" i="10"/>
  <c r="EX252" i="10"/>
  <c r="EY252" i="10"/>
  <c r="EZ252" i="10"/>
  <c r="FA252" i="10"/>
  <c r="FB252" i="10"/>
  <c r="FC252" i="10"/>
  <c r="FD252" i="10"/>
  <c r="FE252" i="10"/>
  <c r="FF252" i="10"/>
  <c r="FG252" i="10"/>
  <c r="FH252" i="10"/>
  <c r="FI252" i="10"/>
  <c r="FJ252" i="10"/>
  <c r="G253" i="10"/>
  <c r="DM253" i="10" s="1"/>
  <c r="DQ253" i="10"/>
  <c r="DR253" i="10"/>
  <c r="DS253" i="10"/>
  <c r="DT253" i="10"/>
  <c r="DY253" i="10"/>
  <c r="DZ253" i="10"/>
  <c r="EA253" i="10"/>
  <c r="EB253" i="10"/>
  <c r="EG253" i="10"/>
  <c r="EH253" i="10"/>
  <c r="EI253" i="10"/>
  <c r="EJ253" i="10"/>
  <c r="EO253" i="10"/>
  <c r="EP253" i="10"/>
  <c r="EQ253" i="10"/>
  <c r="ER253" i="10"/>
  <c r="EW253" i="10"/>
  <c r="EX253" i="10"/>
  <c r="EY253" i="10"/>
  <c r="EZ253" i="10"/>
  <c r="FE253" i="10"/>
  <c r="FF253" i="10"/>
  <c r="FG253" i="10"/>
  <c r="FH253" i="10"/>
  <c r="G254" i="10"/>
  <c r="DP254" i="10" s="1"/>
  <c r="DM254" i="10"/>
  <c r="DN254" i="10"/>
  <c r="DO254" i="10"/>
  <c r="DS254" i="10"/>
  <c r="DT254" i="10"/>
  <c r="DU254" i="10"/>
  <c r="DV254" i="10"/>
  <c r="DW254" i="10"/>
  <c r="EA254" i="10"/>
  <c r="EB254" i="10"/>
  <c r="EC254" i="10"/>
  <c r="ED254" i="10"/>
  <c r="EE254" i="10"/>
  <c r="EI254" i="10"/>
  <c r="Y124" i="4" s="1"/>
  <c r="EJ254" i="10"/>
  <c r="EK254" i="10"/>
  <c r="EL254" i="10"/>
  <c r="EM254" i="10"/>
  <c r="EQ254" i="10"/>
  <c r="ER254" i="10"/>
  <c r="ES254" i="10"/>
  <c r="ET254" i="10"/>
  <c r="EU254" i="10"/>
  <c r="EY254" i="10"/>
  <c r="EZ254" i="10"/>
  <c r="FA254" i="10"/>
  <c r="FB254" i="10"/>
  <c r="FC254" i="10"/>
  <c r="FG254" i="10"/>
  <c r="FH254" i="10"/>
  <c r="FI254" i="10"/>
  <c r="FJ254" i="10"/>
  <c r="B1" i="11"/>
  <c r="C1" i="11"/>
  <c r="D1" i="11"/>
  <c r="M1" i="11"/>
  <c r="N1" i="11"/>
  <c r="Q1" i="11"/>
  <c r="R1" i="11"/>
  <c r="B2" i="11"/>
  <c r="C2" i="11"/>
  <c r="D2" i="11"/>
  <c r="M2" i="11"/>
  <c r="N2" i="11"/>
  <c r="Q2" i="11"/>
  <c r="S2" i="11"/>
  <c r="B3" i="11"/>
  <c r="C3" i="11"/>
  <c r="V3" i="11" s="1"/>
  <c r="M3" i="11"/>
  <c r="N3" i="11"/>
  <c r="N7" i="11" s="1"/>
  <c r="Q3" i="11"/>
  <c r="S3" i="11"/>
  <c r="B4" i="11"/>
  <c r="C4" i="11"/>
  <c r="V4" i="11" s="1"/>
  <c r="F4" i="11"/>
  <c r="M4" i="11"/>
  <c r="N4" i="11"/>
  <c r="Q4" i="11"/>
  <c r="R4" i="11"/>
  <c r="S4" i="11"/>
  <c r="B5" i="11"/>
  <c r="C5" i="11"/>
  <c r="E5" i="11"/>
  <c r="M5" i="11"/>
  <c r="N5" i="11"/>
  <c r="Q5" i="11"/>
  <c r="S5" i="11"/>
  <c r="B6" i="11"/>
  <c r="C6" i="11"/>
  <c r="Q6" i="11"/>
  <c r="S6" i="11"/>
  <c r="B7" i="11"/>
  <c r="C7" i="11"/>
  <c r="E7" i="11" s="1"/>
  <c r="Q7" i="11"/>
  <c r="S7" i="11"/>
  <c r="B8" i="11"/>
  <c r="C8" i="11"/>
  <c r="V8" i="11" s="1"/>
  <c r="Q8" i="11"/>
  <c r="S8" i="11"/>
  <c r="B9" i="11"/>
  <c r="C9" i="11"/>
  <c r="V9" i="11" s="1"/>
  <c r="Q9" i="11"/>
  <c r="R9" i="11"/>
  <c r="J18" i="11" s="1"/>
  <c r="S9" i="11"/>
  <c r="B10" i="11"/>
  <c r="C10" i="11"/>
  <c r="V10" i="11" s="1"/>
  <c r="Q10" i="11"/>
  <c r="R10" i="11"/>
  <c r="N6" i="11" s="1"/>
  <c r="S10" i="11"/>
  <c r="B11" i="11"/>
  <c r="C11" i="11"/>
  <c r="V11" i="11" s="1"/>
  <c r="B12" i="11"/>
  <c r="C12" i="11"/>
  <c r="B13" i="11"/>
  <c r="C13" i="11"/>
  <c r="B14" i="11"/>
  <c r="C14" i="11"/>
  <c r="V14" i="11" s="1"/>
  <c r="J14" i="11"/>
  <c r="B15" i="11"/>
  <c r="C15" i="11"/>
  <c r="V15" i="11" s="1"/>
  <c r="J15" i="11"/>
  <c r="B16" i="11"/>
  <c r="C16" i="11"/>
  <c r="B17" i="11"/>
  <c r="C17" i="11"/>
  <c r="V17" i="11" s="1"/>
  <c r="B18" i="11"/>
  <c r="C18" i="11"/>
  <c r="B19" i="11"/>
  <c r="C19" i="11"/>
  <c r="V19" i="11" s="1"/>
  <c r="F19" i="11"/>
  <c r="B20" i="11"/>
  <c r="C20" i="11"/>
  <c r="J20" i="11"/>
  <c r="B21" i="11"/>
  <c r="C21" i="11"/>
  <c r="J21" i="11"/>
  <c r="B22" i="11"/>
  <c r="C22" i="11"/>
  <c r="V22" i="11" s="1"/>
  <c r="J22" i="11"/>
  <c r="B23" i="11"/>
  <c r="C23" i="11"/>
  <c r="V23" i="11" s="1"/>
  <c r="J23" i="11"/>
  <c r="B24" i="11"/>
  <c r="C24" i="11"/>
  <c r="E24" i="11"/>
  <c r="B25" i="11"/>
  <c r="C25" i="11"/>
  <c r="B26" i="11"/>
  <c r="C26" i="11"/>
  <c r="V26" i="11" s="1"/>
  <c r="B27" i="11"/>
  <c r="C27" i="11"/>
  <c r="V27" i="11" s="1"/>
  <c r="E27" i="11"/>
  <c r="F27" i="11"/>
  <c r="B28" i="11"/>
  <c r="C28" i="11"/>
  <c r="V28" i="11" s="1"/>
  <c r="E28" i="11"/>
  <c r="F28" i="11"/>
  <c r="B29" i="11"/>
  <c r="C29" i="11"/>
  <c r="B30" i="11"/>
  <c r="C30" i="11"/>
  <c r="V30" i="11" s="1"/>
  <c r="J30" i="11"/>
  <c r="B31" i="11"/>
  <c r="C31" i="11"/>
  <c r="V31" i="11" s="1"/>
  <c r="J31" i="11"/>
  <c r="B32" i="11"/>
  <c r="C32" i="11"/>
  <c r="B33" i="11"/>
  <c r="C33" i="11"/>
  <c r="B34" i="11"/>
  <c r="C34" i="11"/>
  <c r="V34" i="11" s="1"/>
  <c r="B35" i="11"/>
  <c r="C35" i="11"/>
  <c r="V35" i="11" s="1"/>
  <c r="E35" i="11"/>
  <c r="F35" i="11"/>
  <c r="J35" i="11"/>
  <c r="B36" i="11"/>
  <c r="C36" i="11"/>
  <c r="E36" i="11" s="1"/>
  <c r="J36" i="11"/>
  <c r="B37" i="11"/>
  <c r="C37" i="11"/>
  <c r="J37" i="11"/>
  <c r="B38" i="11"/>
  <c r="C38" i="11"/>
  <c r="V38" i="11" s="1"/>
  <c r="J38" i="11"/>
  <c r="B39" i="11"/>
  <c r="C39" i="11"/>
  <c r="V39" i="11" s="1"/>
  <c r="B40" i="11"/>
  <c r="C40" i="11"/>
  <c r="E40" i="11" s="1"/>
  <c r="B41" i="11"/>
  <c r="C41" i="11"/>
  <c r="B42" i="11"/>
  <c r="C42" i="11"/>
  <c r="V42" i="11" s="1"/>
  <c r="B43" i="11"/>
  <c r="C43" i="11"/>
  <c r="E43" i="11"/>
  <c r="J43" i="11"/>
  <c r="B44" i="11"/>
  <c r="C44" i="11"/>
  <c r="E44" i="11" s="1"/>
  <c r="J44" i="11"/>
  <c r="B45" i="11"/>
  <c r="C45" i="11"/>
  <c r="B46" i="11"/>
  <c r="C46" i="11"/>
  <c r="V46" i="11" s="1"/>
  <c r="B47" i="11"/>
  <c r="C47" i="11"/>
  <c r="V47" i="11" s="1"/>
  <c r="J47" i="11"/>
  <c r="B48" i="11"/>
  <c r="C48" i="11"/>
  <c r="E48" i="11" s="1"/>
  <c r="B49" i="11"/>
  <c r="C49" i="11"/>
  <c r="V49" i="11" s="1"/>
  <c r="B50" i="11"/>
  <c r="C50" i="11"/>
  <c r="V50" i="11" s="1"/>
  <c r="B51" i="11"/>
  <c r="C51" i="11"/>
  <c r="J51" i="11"/>
  <c r="B52" i="11"/>
  <c r="C52" i="11"/>
  <c r="F52" i="11"/>
  <c r="B53" i="11"/>
  <c r="C53" i="11"/>
  <c r="V53" i="11" s="1"/>
  <c r="J53" i="11"/>
  <c r="B54" i="11"/>
  <c r="C54" i="11"/>
  <c r="V54" i="11" s="1"/>
  <c r="J54" i="11"/>
  <c r="B55" i="11"/>
  <c r="C55" i="11"/>
  <c r="V55" i="11" s="1"/>
  <c r="J55" i="11"/>
  <c r="B56" i="11"/>
  <c r="C56" i="11"/>
  <c r="B57" i="11"/>
  <c r="C57" i="11"/>
  <c r="V57" i="11" s="1"/>
  <c r="B58" i="11"/>
  <c r="C58" i="11"/>
  <c r="V58" i="11" s="1"/>
  <c r="B59" i="11"/>
  <c r="C59" i="11"/>
  <c r="J59" i="11"/>
  <c r="B60" i="11"/>
  <c r="C60" i="11"/>
  <c r="J60" i="11"/>
  <c r="B61" i="11"/>
  <c r="C61" i="11"/>
  <c r="V61" i="11" s="1"/>
  <c r="B62" i="11"/>
  <c r="C62" i="11"/>
  <c r="V62" i="11" s="1"/>
  <c r="J62" i="11"/>
  <c r="B63" i="11"/>
  <c r="C63" i="11"/>
  <c r="V63" i="11" s="1"/>
  <c r="J63" i="11"/>
  <c r="B64" i="11"/>
  <c r="C64" i="11"/>
  <c r="B65" i="11"/>
  <c r="C65" i="11"/>
  <c r="V65" i="11" s="1"/>
  <c r="B66" i="11"/>
  <c r="C66" i="11"/>
  <c r="V66" i="11" s="1"/>
  <c r="B67" i="11"/>
  <c r="C67" i="11"/>
  <c r="F67" i="11" s="1"/>
  <c r="J67" i="11"/>
  <c r="B68" i="11"/>
  <c r="C68" i="11"/>
  <c r="E68" i="11" s="1"/>
  <c r="J68" i="11"/>
  <c r="B69" i="11"/>
  <c r="C69" i="11"/>
  <c r="J69" i="11"/>
  <c r="B70" i="11"/>
  <c r="C70" i="11"/>
  <c r="V70" i="11" s="1"/>
  <c r="J70" i="11"/>
  <c r="B71" i="11"/>
  <c r="C71" i="11"/>
  <c r="V71" i="11" s="1"/>
  <c r="J71" i="11"/>
  <c r="B72" i="11"/>
  <c r="C72" i="11"/>
  <c r="B73" i="11"/>
  <c r="C73" i="11"/>
  <c r="V73" i="11" s="1"/>
  <c r="B74" i="11"/>
  <c r="C74" i="11"/>
  <c r="B75" i="11"/>
  <c r="C75" i="11"/>
  <c r="F75" i="11" s="1"/>
  <c r="J75" i="11"/>
  <c r="B76" i="11"/>
  <c r="C76" i="11"/>
  <c r="V76" i="11" s="1"/>
  <c r="J76" i="11"/>
  <c r="B77" i="11"/>
  <c r="C77" i="11"/>
  <c r="V77" i="11" s="1"/>
  <c r="J77" i="11"/>
  <c r="B78" i="11"/>
  <c r="C78" i="11"/>
  <c r="V78" i="11" s="1"/>
  <c r="J78" i="11"/>
  <c r="B79" i="11"/>
  <c r="C79" i="11"/>
  <c r="V79" i="11" s="1"/>
  <c r="J79" i="11"/>
  <c r="B80" i="11"/>
  <c r="C80" i="11"/>
  <c r="V80" i="11" s="1"/>
  <c r="B81" i="11"/>
  <c r="C81" i="11"/>
  <c r="V81" i="11" s="1"/>
  <c r="B82" i="11"/>
  <c r="C82" i="11"/>
  <c r="V82" i="11" s="1"/>
  <c r="B83" i="11"/>
  <c r="C83" i="11"/>
  <c r="V83" i="11" s="1"/>
  <c r="J83" i="11"/>
  <c r="B84" i="11"/>
  <c r="C84" i="11"/>
  <c r="V84" i="11" s="1"/>
  <c r="E84" i="11"/>
  <c r="J84" i="11"/>
  <c r="B85" i="11"/>
  <c r="C85" i="11"/>
  <c r="V85" i="11" s="1"/>
  <c r="J85" i="11"/>
  <c r="B86" i="11"/>
  <c r="C86" i="11"/>
  <c r="V86" i="11" s="1"/>
  <c r="J86" i="11"/>
  <c r="B87" i="11"/>
  <c r="C87" i="11"/>
  <c r="V87" i="11" s="1"/>
  <c r="J87" i="11"/>
  <c r="B88" i="11"/>
  <c r="C88" i="11"/>
  <c r="V88" i="11" s="1"/>
  <c r="B89" i="11"/>
  <c r="C89" i="11"/>
  <c r="B90" i="11"/>
  <c r="C90" i="11"/>
  <c r="V90" i="11" s="1"/>
  <c r="J90" i="11"/>
  <c r="B91" i="11"/>
  <c r="C91" i="11"/>
  <c r="V91" i="11" s="1"/>
  <c r="J91" i="11"/>
  <c r="B92" i="11"/>
  <c r="C92" i="11"/>
  <c r="V92" i="11" s="1"/>
  <c r="J92" i="11"/>
  <c r="B93" i="11"/>
  <c r="C93" i="11"/>
  <c r="V93" i="11" s="1"/>
  <c r="J93" i="11"/>
  <c r="B94" i="11"/>
  <c r="C94" i="11"/>
  <c r="V94" i="11" s="1"/>
  <c r="J94" i="11"/>
  <c r="B95" i="11"/>
  <c r="C95" i="11"/>
  <c r="V95" i="11" s="1"/>
  <c r="J95" i="11"/>
  <c r="B96" i="11"/>
  <c r="C96" i="11"/>
  <c r="V96" i="11" s="1"/>
  <c r="B97" i="11"/>
  <c r="C97" i="11"/>
  <c r="B98" i="11"/>
  <c r="C98" i="11"/>
  <c r="J98" i="11"/>
  <c r="B99" i="11"/>
  <c r="C99" i="11"/>
  <c r="V99" i="11" s="1"/>
  <c r="E99" i="11"/>
  <c r="F99" i="11"/>
  <c r="J99" i="11"/>
  <c r="B100" i="11"/>
  <c r="C100" i="11"/>
  <c r="V100" i="11" s="1"/>
  <c r="E100" i="11"/>
  <c r="G100" i="11" s="1"/>
  <c r="F100" i="11"/>
  <c r="J100" i="11"/>
  <c r="B101" i="11"/>
  <c r="C101" i="11"/>
  <c r="V101" i="11" s="1"/>
  <c r="J101" i="11"/>
  <c r="B102" i="11"/>
  <c r="C102" i="11"/>
  <c r="V102" i="11" s="1"/>
  <c r="J102" i="11"/>
  <c r="B103" i="11"/>
  <c r="C103" i="11"/>
  <c r="V103" i="11" s="1"/>
  <c r="B104" i="11"/>
  <c r="C104" i="11"/>
  <c r="B105" i="11"/>
  <c r="C105" i="11"/>
  <c r="V105" i="11" s="1"/>
  <c r="E105" i="11"/>
  <c r="G105" i="11" s="1"/>
  <c r="F105" i="11"/>
  <c r="B106" i="11"/>
  <c r="C106" i="11"/>
  <c r="B107" i="11"/>
  <c r="C107" i="11"/>
  <c r="V107" i="11" s="1"/>
  <c r="B108" i="11"/>
  <c r="C108" i="11"/>
  <c r="V108" i="11" s="1"/>
  <c r="B109" i="11"/>
  <c r="C109" i="11"/>
  <c r="V109" i="11" s="1"/>
  <c r="E109" i="11"/>
  <c r="B110" i="11"/>
  <c r="C110" i="11"/>
  <c r="V110" i="11" s="1"/>
  <c r="B111" i="11"/>
  <c r="C111" i="11"/>
  <c r="V111" i="11" s="1"/>
  <c r="B112" i="11"/>
  <c r="C112" i="11"/>
  <c r="V112" i="11" s="1"/>
  <c r="B113" i="11"/>
  <c r="C113" i="11"/>
  <c r="F113" i="11"/>
  <c r="B114" i="11"/>
  <c r="C114" i="11"/>
  <c r="B115" i="11"/>
  <c r="C115" i="11"/>
  <c r="V115" i="11" s="1"/>
  <c r="B116" i="11"/>
  <c r="C116" i="11"/>
  <c r="B117" i="11"/>
  <c r="C117" i="11"/>
  <c r="V117" i="11" s="1"/>
  <c r="F117" i="11"/>
  <c r="B118" i="11"/>
  <c r="C118" i="11"/>
  <c r="V118" i="11" s="1"/>
  <c r="B119" i="11"/>
  <c r="C119" i="11"/>
  <c r="V119" i="11" s="1"/>
  <c r="B120" i="11"/>
  <c r="C120" i="11"/>
  <c r="V120" i="11" s="1"/>
  <c r="B121" i="11"/>
  <c r="C121" i="11"/>
  <c r="V121" i="11" s="1"/>
  <c r="B122" i="11"/>
  <c r="C122" i="11"/>
  <c r="V122" i="11" s="1"/>
  <c r="B123" i="11"/>
  <c r="C123" i="11"/>
  <c r="V123" i="11" s="1"/>
  <c r="B124" i="11"/>
  <c r="C124" i="11"/>
  <c r="V124" i="11" s="1"/>
  <c r="B125" i="11"/>
  <c r="C125" i="11"/>
  <c r="V125" i="11" s="1"/>
  <c r="F125" i="11"/>
  <c r="B126" i="11"/>
  <c r="C126" i="11"/>
  <c r="B127" i="11"/>
  <c r="C127" i="11"/>
  <c r="V127" i="11" s="1"/>
  <c r="B128" i="11"/>
  <c r="C128" i="11"/>
  <c r="F128" i="11" s="1"/>
  <c r="B129" i="11"/>
  <c r="C129" i="11"/>
  <c r="B130" i="11"/>
  <c r="C130" i="11"/>
  <c r="V130" i="11" s="1"/>
  <c r="B131" i="11"/>
  <c r="C131" i="11"/>
  <c r="V131" i="11" s="1"/>
  <c r="B132" i="11"/>
  <c r="C132" i="11"/>
  <c r="B133" i="11"/>
  <c r="C133" i="11"/>
  <c r="V133" i="11" s="1"/>
  <c r="B134" i="11"/>
  <c r="C134" i="11"/>
  <c r="V134" i="11" s="1"/>
  <c r="F134" i="11"/>
  <c r="B135" i="11"/>
  <c r="C135" i="11"/>
  <c r="V135" i="11" s="1"/>
  <c r="B136" i="11"/>
  <c r="C136" i="11"/>
  <c r="B137" i="11"/>
  <c r="C137" i="11"/>
  <c r="V137" i="11" s="1"/>
  <c r="B138" i="11"/>
  <c r="C138" i="11"/>
  <c r="V138" i="11" s="1"/>
  <c r="B139" i="11"/>
  <c r="C139" i="11"/>
  <c r="V139" i="11" s="1"/>
  <c r="B140" i="11"/>
  <c r="C140" i="11"/>
  <c r="V140" i="11" s="1"/>
  <c r="B141" i="11"/>
  <c r="C141" i="11"/>
  <c r="B142" i="11"/>
  <c r="C142" i="11"/>
  <c r="V142" i="11" s="1"/>
  <c r="F142" i="11"/>
  <c r="B143" i="11"/>
  <c r="C143" i="11"/>
  <c r="V143" i="11" s="1"/>
  <c r="B144" i="11"/>
  <c r="C144" i="11"/>
  <c r="V144" i="11" s="1"/>
  <c r="F144" i="11"/>
  <c r="B145" i="11"/>
  <c r="C145" i="11"/>
  <c r="V145" i="11" s="1"/>
  <c r="B146" i="11"/>
  <c r="C146" i="11"/>
  <c r="V146" i="11" s="1"/>
  <c r="B147" i="11"/>
  <c r="C147" i="11"/>
  <c r="V147" i="11" s="1"/>
  <c r="B148" i="11"/>
  <c r="C148" i="11"/>
  <c r="V148" i="11" s="1"/>
  <c r="E148" i="11"/>
  <c r="B149" i="11"/>
  <c r="C149" i="11"/>
  <c r="V149" i="11" s="1"/>
  <c r="B150" i="11"/>
  <c r="C150" i="11"/>
  <c r="V150" i="11" s="1"/>
  <c r="B151" i="11"/>
  <c r="C151" i="11"/>
  <c r="V151" i="11" s="1"/>
  <c r="B152" i="11"/>
  <c r="C152" i="11"/>
  <c r="V152" i="11" s="1"/>
  <c r="B153" i="11"/>
  <c r="C153" i="11"/>
  <c r="V153" i="11" s="1"/>
  <c r="F153" i="11"/>
  <c r="B154" i="11"/>
  <c r="C154" i="11"/>
  <c r="V154" i="11" s="1"/>
  <c r="B155" i="11"/>
  <c r="C155" i="11"/>
  <c r="V155" i="11" s="1"/>
  <c r="B156" i="11"/>
  <c r="C156" i="11"/>
  <c r="V156" i="11" s="1"/>
  <c r="B157" i="11"/>
  <c r="C157" i="11"/>
  <c r="V157" i="11" s="1"/>
  <c r="B158" i="11"/>
  <c r="C158" i="11"/>
  <c r="V158" i="11" s="1"/>
  <c r="F158" i="11"/>
  <c r="B159" i="11"/>
  <c r="C159" i="11"/>
  <c r="V159" i="11" s="1"/>
  <c r="B160" i="11"/>
  <c r="C160" i="11"/>
  <c r="V160" i="11" s="1"/>
  <c r="E160" i="11"/>
  <c r="F160" i="11"/>
  <c r="B161" i="11"/>
  <c r="C161" i="11"/>
  <c r="V161" i="11" s="1"/>
  <c r="B162" i="11"/>
  <c r="C162" i="11"/>
  <c r="V162" i="11" s="1"/>
  <c r="B163" i="11"/>
  <c r="C163" i="11"/>
  <c r="V163" i="11" s="1"/>
  <c r="B164" i="11"/>
  <c r="C164" i="11"/>
  <c r="V164" i="11" s="1"/>
  <c r="F164" i="11"/>
  <c r="B165" i="11"/>
  <c r="C165" i="11"/>
  <c r="V165" i="11" s="1"/>
  <c r="B166" i="11"/>
  <c r="C166" i="11"/>
  <c r="V166" i="11" s="1"/>
  <c r="B167" i="11"/>
  <c r="C167" i="11"/>
  <c r="V167" i="11" s="1"/>
  <c r="B168" i="11"/>
  <c r="C168" i="11"/>
  <c r="V168" i="11" s="1"/>
  <c r="B169" i="11"/>
  <c r="C169" i="11"/>
  <c r="V169" i="11" s="1"/>
  <c r="F169" i="11"/>
  <c r="B170" i="11"/>
  <c r="C170" i="11"/>
  <c r="V170" i="11" s="1"/>
  <c r="B171" i="11"/>
  <c r="C171" i="11"/>
  <c r="V171" i="11" s="1"/>
  <c r="B172" i="11"/>
  <c r="C172" i="11"/>
  <c r="B173" i="11"/>
  <c r="C173" i="11"/>
  <c r="E173" i="11" s="1"/>
  <c r="F173" i="11"/>
  <c r="B174" i="11"/>
  <c r="C174" i="11"/>
  <c r="B175" i="11"/>
  <c r="C175" i="11"/>
  <c r="B176" i="11"/>
  <c r="C176" i="11"/>
  <c r="E176" i="11" s="1"/>
  <c r="B177" i="11"/>
  <c r="C177" i="11"/>
  <c r="E177" i="11"/>
  <c r="F177" i="11"/>
  <c r="G177" i="11"/>
  <c r="B178" i="11"/>
  <c r="C178" i="11"/>
  <c r="E178" i="11" s="1"/>
  <c r="F178" i="11"/>
  <c r="G178" i="11"/>
  <c r="B179" i="11"/>
  <c r="C179" i="11"/>
  <c r="B180" i="11"/>
  <c r="C180" i="11"/>
  <c r="E180" i="11"/>
  <c r="B181" i="11"/>
  <c r="C181" i="11"/>
  <c r="E181" i="11"/>
  <c r="F181" i="11"/>
  <c r="G181" i="11"/>
  <c r="B182" i="11"/>
  <c r="C182" i="11"/>
  <c r="E182" i="11" s="1"/>
  <c r="F182" i="11"/>
  <c r="G182" i="11"/>
  <c r="B183" i="11"/>
  <c r="C183" i="11"/>
  <c r="B184" i="11"/>
  <c r="C184" i="11"/>
  <c r="G184" i="11" s="1"/>
  <c r="B185" i="11"/>
  <c r="C185" i="11"/>
  <c r="E185" i="11"/>
  <c r="F185" i="11"/>
  <c r="G185" i="11"/>
  <c r="B186" i="11"/>
  <c r="C186" i="11"/>
  <c r="E186" i="11" s="1"/>
  <c r="F186" i="11"/>
  <c r="G186" i="11"/>
  <c r="B187" i="11"/>
  <c r="C187" i="11"/>
  <c r="B188" i="11"/>
  <c r="C188" i="11"/>
  <c r="G188" i="11" s="1"/>
  <c r="E188" i="11"/>
  <c r="B189" i="11"/>
  <c r="C189" i="11"/>
  <c r="E189" i="11"/>
  <c r="F189" i="11"/>
  <c r="G189" i="11"/>
  <c r="B190" i="11"/>
  <c r="C190" i="11"/>
  <c r="E190" i="11" s="1"/>
  <c r="F190" i="11"/>
  <c r="G190" i="11"/>
  <c r="B191" i="11"/>
  <c r="C191" i="11"/>
  <c r="B192" i="11"/>
  <c r="C192" i="11"/>
  <c r="G192" i="11" s="1"/>
  <c r="E192" i="11"/>
  <c r="F192" i="11"/>
  <c r="B193" i="11"/>
  <c r="C193" i="11"/>
  <c r="E193" i="11"/>
  <c r="F193" i="11"/>
  <c r="G193" i="11"/>
  <c r="B194" i="11"/>
  <c r="C194" i="11"/>
  <c r="E194" i="11" s="1"/>
  <c r="F194" i="11"/>
  <c r="G194" i="11"/>
  <c r="B195" i="11"/>
  <c r="C195" i="11"/>
  <c r="B196" i="11"/>
  <c r="C196" i="11"/>
  <c r="F196" i="11"/>
  <c r="B197" i="11"/>
  <c r="C197" i="11"/>
  <c r="E197" i="11"/>
  <c r="F197" i="11"/>
  <c r="G197" i="11"/>
  <c r="B198" i="11"/>
  <c r="C198" i="11"/>
  <c r="E198" i="11" s="1"/>
  <c r="F198" i="11"/>
  <c r="G198" i="11"/>
  <c r="B199" i="11"/>
  <c r="C199" i="11"/>
  <c r="B200" i="11"/>
  <c r="C200" i="11"/>
  <c r="F200" i="11" s="1"/>
  <c r="B201" i="11"/>
  <c r="C201" i="11"/>
  <c r="E201" i="11"/>
  <c r="F201" i="11"/>
  <c r="G201" i="11"/>
  <c r="B202" i="11"/>
  <c r="C202" i="11"/>
  <c r="E202" i="11" s="1"/>
  <c r="F202" i="11"/>
  <c r="G202" i="11"/>
  <c r="B203" i="11"/>
  <c r="C203" i="11"/>
  <c r="B204" i="11"/>
  <c r="C204" i="11"/>
  <c r="E204" i="11"/>
  <c r="B205" i="11"/>
  <c r="C205" i="11"/>
  <c r="E205" i="11"/>
  <c r="F205" i="11"/>
  <c r="G205" i="11"/>
  <c r="B206" i="11"/>
  <c r="C206" i="11"/>
  <c r="E206" i="11" s="1"/>
  <c r="F206" i="11"/>
  <c r="G206" i="11"/>
  <c r="B207" i="11"/>
  <c r="C207" i="11"/>
  <c r="B208" i="11"/>
  <c r="C208" i="11"/>
  <c r="G208" i="11" s="1"/>
  <c r="E208" i="11"/>
  <c r="F208" i="11"/>
  <c r="B209" i="11"/>
  <c r="C209" i="11"/>
  <c r="E209" i="11"/>
  <c r="F209" i="11"/>
  <c r="G209" i="11"/>
  <c r="B210" i="11"/>
  <c r="C210" i="11"/>
  <c r="E210" i="11" s="1"/>
  <c r="F210" i="11"/>
  <c r="G210" i="11"/>
  <c r="B211" i="11"/>
  <c r="C211" i="11"/>
  <c r="B212" i="11"/>
  <c r="C212" i="11"/>
  <c r="B213" i="11"/>
  <c r="C213" i="11"/>
  <c r="E213" i="11"/>
  <c r="F213" i="11"/>
  <c r="G213" i="11"/>
  <c r="B214" i="11"/>
  <c r="C214" i="11"/>
  <c r="E214" i="11" s="1"/>
  <c r="F214" i="11"/>
  <c r="G214" i="11"/>
  <c r="B215" i="11"/>
  <c r="C215" i="11"/>
  <c r="E215" i="11"/>
  <c r="B216" i="11"/>
  <c r="C216" i="11"/>
  <c r="E216" i="11" s="1"/>
  <c r="F216" i="11"/>
  <c r="G216" i="11"/>
  <c r="B217" i="11"/>
  <c r="C217" i="11"/>
  <c r="E217" i="11"/>
  <c r="F217" i="11"/>
  <c r="G217" i="11"/>
  <c r="B218" i="11"/>
  <c r="C218" i="11"/>
  <c r="F218" i="11"/>
  <c r="B219" i="11"/>
  <c r="C219" i="11"/>
  <c r="E219" i="11"/>
  <c r="B220" i="11"/>
  <c r="C220" i="11"/>
  <c r="E220" i="11"/>
  <c r="F220" i="11"/>
  <c r="G220" i="11"/>
  <c r="B221" i="11"/>
  <c r="C221" i="11"/>
  <c r="E221" i="11"/>
  <c r="F221" i="11"/>
  <c r="G221" i="11"/>
  <c r="B222" i="11"/>
  <c r="C222" i="11"/>
  <c r="E222" i="11" s="1"/>
  <c r="F222" i="11"/>
  <c r="G222" i="11"/>
  <c r="B223" i="11"/>
  <c r="C223" i="11"/>
  <c r="E223" i="11"/>
  <c r="B224" i="11"/>
  <c r="C224" i="11"/>
  <c r="F224" i="11" s="1"/>
  <c r="E224" i="11"/>
  <c r="G224" i="11"/>
  <c r="B225" i="11"/>
  <c r="C225" i="11"/>
  <c r="E225" i="11"/>
  <c r="F225" i="11"/>
  <c r="G225" i="11"/>
  <c r="B226" i="11"/>
  <c r="C226" i="11"/>
  <c r="F226" i="11"/>
  <c r="B227" i="11"/>
  <c r="C227" i="11"/>
  <c r="B228" i="11"/>
  <c r="C228" i="11"/>
  <c r="E228" i="11" s="1"/>
  <c r="G228" i="11"/>
  <c r="B229" i="11"/>
  <c r="C229" i="11"/>
  <c r="E229" i="11"/>
  <c r="F229" i="11"/>
  <c r="G229" i="11"/>
  <c r="B230" i="11"/>
  <c r="C230" i="11"/>
  <c r="G230" i="11"/>
  <c r="B231" i="11"/>
  <c r="C231" i="11"/>
  <c r="B232" i="11"/>
  <c r="C232" i="11"/>
  <c r="F232" i="11" s="1"/>
  <c r="E232" i="11"/>
  <c r="B233" i="11"/>
  <c r="C233" i="11"/>
  <c r="E233" i="11"/>
  <c r="F233" i="11"/>
  <c r="G233" i="11"/>
  <c r="B234" i="11"/>
  <c r="C234" i="11"/>
  <c r="G234" i="11" s="1"/>
  <c r="B235" i="11"/>
  <c r="C235" i="11"/>
  <c r="G235" i="11" s="1"/>
  <c r="E235" i="11"/>
  <c r="F235" i="11"/>
  <c r="B236" i="11"/>
  <c r="C236" i="11"/>
  <c r="F236" i="11" s="1"/>
  <c r="E236" i="11"/>
  <c r="G236" i="11"/>
  <c r="B237" i="11"/>
  <c r="C237" i="11"/>
  <c r="E237" i="11"/>
  <c r="F237" i="11"/>
  <c r="G237" i="11"/>
  <c r="B238" i="11"/>
  <c r="C238" i="11"/>
  <c r="F238" i="11"/>
  <c r="B239" i="11"/>
  <c r="C239" i="11"/>
  <c r="F239" i="11" s="1"/>
  <c r="B240" i="11"/>
  <c r="C240" i="11"/>
  <c r="E240" i="11" s="1"/>
  <c r="F240" i="11"/>
  <c r="G240" i="11"/>
  <c r="B241" i="11"/>
  <c r="C241" i="11"/>
  <c r="E241" i="11"/>
  <c r="F241" i="11"/>
  <c r="G241" i="11"/>
  <c r="B242" i="11"/>
  <c r="C242" i="11"/>
  <c r="B243" i="11"/>
  <c r="C243" i="11"/>
  <c r="G243" i="11" s="1"/>
  <c r="E243" i="11"/>
  <c r="F243" i="11"/>
  <c r="B244" i="11"/>
  <c r="C244" i="11"/>
  <c r="E244" i="11" s="1"/>
  <c r="B245" i="11"/>
  <c r="C245" i="11"/>
  <c r="E245" i="11"/>
  <c r="F245" i="11"/>
  <c r="G245" i="11"/>
  <c r="B246" i="11"/>
  <c r="C246" i="11"/>
  <c r="E246" i="11" s="1"/>
  <c r="F246" i="11"/>
  <c r="B247" i="11"/>
  <c r="C247" i="11"/>
  <c r="G247" i="11" s="1"/>
  <c r="B248" i="11"/>
  <c r="C248" i="11"/>
  <c r="F248" i="11" s="1"/>
  <c r="G248" i="11"/>
  <c r="B249" i="11"/>
  <c r="C249" i="11"/>
  <c r="E249" i="11"/>
  <c r="F249" i="11"/>
  <c r="G249" i="11"/>
  <c r="B250" i="11"/>
  <c r="C250" i="11"/>
  <c r="G250" i="11"/>
  <c r="B251" i="11"/>
  <c r="C251" i="11"/>
  <c r="G251" i="11" s="1"/>
  <c r="E251" i="11"/>
  <c r="F251" i="11"/>
  <c r="B252" i="11"/>
  <c r="C252" i="11"/>
  <c r="F252" i="11" s="1"/>
  <c r="E252" i="11"/>
  <c r="G252" i="11"/>
  <c r="B253" i="11"/>
  <c r="C253" i="11"/>
  <c r="E253" i="11"/>
  <c r="F253" i="11"/>
  <c r="G253" i="11"/>
  <c r="B254" i="11"/>
  <c r="C254" i="11"/>
  <c r="F254" i="11" s="1"/>
  <c r="B255" i="11"/>
  <c r="C255" i="11"/>
  <c r="F255" i="11"/>
  <c r="B256" i="11"/>
  <c r="C256" i="11"/>
  <c r="E256" i="11" s="1"/>
  <c r="B257" i="11"/>
  <c r="C257" i="11"/>
  <c r="E257" i="11"/>
  <c r="F257" i="11"/>
  <c r="G257" i="11"/>
  <c r="B258" i="11"/>
  <c r="C258" i="11"/>
  <c r="F258" i="11"/>
  <c r="B259" i="11"/>
  <c r="C259" i="11"/>
  <c r="G259" i="11" s="1"/>
  <c r="E259" i="11"/>
  <c r="F259" i="11"/>
  <c r="B260" i="11"/>
  <c r="C260" i="11"/>
  <c r="E260" i="11"/>
  <c r="B261" i="11"/>
  <c r="C261" i="11"/>
  <c r="E261" i="11"/>
  <c r="F261" i="11"/>
  <c r="G261" i="11"/>
  <c r="B262" i="11"/>
  <c r="C262" i="11"/>
  <c r="E262" i="11" s="1"/>
  <c r="F262" i="11"/>
  <c r="B263" i="11"/>
  <c r="C263" i="11"/>
  <c r="G263" i="11" s="1"/>
  <c r="B264" i="11"/>
  <c r="C264" i="11"/>
  <c r="F264" i="11" s="1"/>
  <c r="E264" i="11"/>
  <c r="B265" i="11"/>
  <c r="C265" i="11"/>
  <c r="E265" i="11"/>
  <c r="F265" i="11"/>
  <c r="G265" i="11"/>
  <c r="B266" i="11"/>
  <c r="C266" i="11"/>
  <c r="G266" i="11" s="1"/>
  <c r="B267" i="11"/>
  <c r="C267" i="11"/>
  <c r="G267" i="11" s="1"/>
  <c r="E267" i="11"/>
  <c r="F267" i="11"/>
  <c r="B268" i="11"/>
  <c r="C268" i="11"/>
  <c r="F268" i="11" s="1"/>
  <c r="E268" i="11"/>
  <c r="G268" i="11"/>
  <c r="B269" i="11"/>
  <c r="C269" i="11"/>
  <c r="E269" i="11"/>
  <c r="F269" i="11"/>
  <c r="G269" i="11"/>
  <c r="B270" i="11"/>
  <c r="C270" i="11"/>
  <c r="F270" i="11"/>
  <c r="B271" i="11"/>
  <c r="C271" i="11"/>
  <c r="F271" i="11" s="1"/>
  <c r="B272" i="11"/>
  <c r="C272" i="11"/>
  <c r="E272" i="11" s="1"/>
  <c r="F272" i="11"/>
  <c r="G272" i="11"/>
  <c r="B273" i="11"/>
  <c r="C273" i="11"/>
  <c r="E273" i="11"/>
  <c r="F273" i="11"/>
  <c r="G273" i="11"/>
  <c r="B274" i="11"/>
  <c r="C274" i="11"/>
  <c r="B275" i="11"/>
  <c r="C275" i="11"/>
  <c r="G275" i="11" s="1"/>
  <c r="E275" i="11"/>
  <c r="F275" i="11"/>
  <c r="B276" i="11"/>
  <c r="C276" i="11"/>
  <c r="E276" i="11" s="1"/>
  <c r="B277" i="11"/>
  <c r="C277" i="11"/>
  <c r="E277" i="11"/>
  <c r="F277" i="11"/>
  <c r="G277" i="11"/>
  <c r="B278" i="11"/>
  <c r="C278" i="11"/>
  <c r="E278" i="11" s="1"/>
  <c r="F278" i="11"/>
  <c r="B279" i="11"/>
  <c r="C279" i="11"/>
  <c r="G279" i="11" s="1"/>
  <c r="B280" i="11"/>
  <c r="C280" i="11"/>
  <c r="F280" i="11" s="1"/>
  <c r="G280" i="11"/>
  <c r="B281" i="11"/>
  <c r="C281" i="11"/>
  <c r="E281" i="11"/>
  <c r="F281" i="11"/>
  <c r="G281" i="11"/>
  <c r="B282" i="11"/>
  <c r="C282" i="11"/>
  <c r="G282" i="11"/>
  <c r="B283" i="11"/>
  <c r="C283" i="11"/>
  <c r="G283" i="11" s="1"/>
  <c r="E283" i="11"/>
  <c r="F283" i="11"/>
  <c r="B284" i="11"/>
  <c r="C284" i="11"/>
  <c r="F284" i="11" s="1"/>
  <c r="E284" i="11"/>
  <c r="G284" i="11"/>
  <c r="B285" i="11"/>
  <c r="C285" i="11"/>
  <c r="E285" i="11"/>
  <c r="F285" i="11"/>
  <c r="G285" i="11"/>
  <c r="B286" i="11"/>
  <c r="C286" i="11"/>
  <c r="F286" i="11" s="1"/>
  <c r="B287" i="11"/>
  <c r="C287" i="11"/>
  <c r="F287" i="11"/>
  <c r="B288" i="11"/>
  <c r="C288" i="11"/>
  <c r="E288" i="11" s="1"/>
  <c r="B289" i="11"/>
  <c r="C289" i="11"/>
  <c r="E289" i="11"/>
  <c r="F289" i="11"/>
  <c r="G289" i="11"/>
  <c r="B290" i="11"/>
  <c r="C290" i="11"/>
  <c r="F290" i="11"/>
  <c r="B291" i="11"/>
  <c r="C291" i="11"/>
  <c r="G291" i="11" s="1"/>
  <c r="E291" i="11"/>
  <c r="F291" i="11"/>
  <c r="B292" i="11"/>
  <c r="C292" i="11"/>
  <c r="E292" i="11"/>
  <c r="B293" i="11"/>
  <c r="C293" i="11"/>
  <c r="E293" i="11"/>
  <c r="F293" i="11"/>
  <c r="G293" i="11"/>
  <c r="B294" i="11"/>
  <c r="C294" i="11"/>
  <c r="E294" i="11" s="1"/>
  <c r="F294" i="11"/>
  <c r="B295" i="11"/>
  <c r="C295" i="11"/>
  <c r="G295" i="11" s="1"/>
  <c r="B296" i="11"/>
  <c r="C296" i="11"/>
  <c r="F296" i="11" s="1"/>
  <c r="E296" i="11"/>
  <c r="B297" i="11"/>
  <c r="C297" i="11"/>
  <c r="E297" i="11"/>
  <c r="F297" i="11"/>
  <c r="G297" i="11"/>
  <c r="B298" i="11"/>
  <c r="C298" i="11"/>
  <c r="G298" i="11" s="1"/>
  <c r="B299" i="11"/>
  <c r="C299" i="11"/>
  <c r="E299" i="11"/>
  <c r="F299" i="11"/>
  <c r="G299" i="11"/>
  <c r="B300" i="11"/>
  <c r="C300" i="11"/>
  <c r="F300" i="11"/>
  <c r="B301" i="11"/>
  <c r="C301" i="11"/>
  <c r="G301" i="11" s="1"/>
  <c r="E301" i="11"/>
  <c r="F301" i="11"/>
  <c r="B302" i="11"/>
  <c r="C302" i="11"/>
  <c r="E302" i="11" s="1"/>
  <c r="G302" i="11"/>
  <c r="N2" i="12"/>
  <c r="N3" i="12"/>
  <c r="N6" i="12"/>
  <c r="BM6" i="12"/>
  <c r="DL6" i="12"/>
  <c r="D7" i="12"/>
  <c r="G7" i="12"/>
  <c r="D8" i="12"/>
  <c r="G8" i="12"/>
  <c r="D9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1" i="12"/>
  <c r="G52" i="12"/>
  <c r="G53" i="12"/>
  <c r="G54" i="12"/>
  <c r="G55" i="12"/>
  <c r="G56" i="12"/>
  <c r="G57" i="12"/>
  <c r="G58" i="12"/>
  <c r="G59" i="12"/>
  <c r="G60" i="12"/>
  <c r="G61" i="12"/>
  <c r="G62" i="12"/>
  <c r="G63" i="12"/>
  <c r="G64" i="12"/>
  <c r="G65" i="12"/>
  <c r="G66" i="12"/>
  <c r="G67" i="12"/>
  <c r="G68" i="12"/>
  <c r="G69" i="12"/>
  <c r="G70" i="12"/>
  <c r="G71" i="12"/>
  <c r="G72" i="12"/>
  <c r="G73" i="12"/>
  <c r="G74" i="12"/>
  <c r="G75" i="12"/>
  <c r="G76" i="12"/>
  <c r="G77" i="12"/>
  <c r="G78" i="12"/>
  <c r="G79" i="12"/>
  <c r="G80" i="12"/>
  <c r="G81" i="12"/>
  <c r="G82" i="12"/>
  <c r="G83" i="12"/>
  <c r="G84" i="12"/>
  <c r="G85" i="12"/>
  <c r="G86" i="12"/>
  <c r="D2" i="13"/>
  <c r="C5" i="13"/>
  <c r="C46" i="13"/>
  <c r="C87" i="13"/>
  <c r="K93" i="13"/>
  <c r="S93" i="13"/>
  <c r="M99" i="13"/>
  <c r="Y101" i="13"/>
  <c r="D103" i="13"/>
  <c r="M103" i="13"/>
  <c r="L108" i="13"/>
  <c r="I119" i="13"/>
  <c r="C128" i="13"/>
  <c r="C142" i="13"/>
  <c r="C156" i="13"/>
  <c r="H80" i="14"/>
  <c r="Q118" i="4"/>
  <c r="K93" i="4"/>
  <c r="C5" i="4"/>
  <c r="C46" i="4"/>
  <c r="C87" i="4"/>
  <c r="C128" i="4"/>
  <c r="C142" i="4"/>
  <c r="C156" i="4"/>
  <c r="J15" i="2"/>
  <c r="J14" i="2"/>
  <c r="J13" i="2"/>
  <c r="N12" i="3"/>
  <c r="J2" i="6"/>
  <c r="BX1" i="8"/>
  <c r="H2" i="8"/>
  <c r="H3" i="8"/>
  <c r="BB3" i="8" s="1"/>
  <c r="H4" i="8"/>
  <c r="J4" i="8" s="1"/>
  <c r="H5" i="8"/>
  <c r="AC5" i="8" s="1"/>
  <c r="AO5" i="8" s="1"/>
  <c r="H6" i="8"/>
  <c r="BQ6" i="8" s="1"/>
  <c r="H10" i="8"/>
  <c r="H9" i="8"/>
  <c r="J9" i="8" s="1"/>
  <c r="H8" i="8"/>
  <c r="I8" i="8" s="1"/>
  <c r="H7" i="8"/>
  <c r="BB7" i="8" s="1"/>
  <c r="H40" i="7"/>
  <c r="BR40" i="7" s="1"/>
  <c r="H39" i="7"/>
  <c r="BC39" i="7" s="1"/>
  <c r="H38" i="7"/>
  <c r="AC38" i="7" s="1"/>
  <c r="H38" i="14" s="1"/>
  <c r="H37" i="7"/>
  <c r="J37" i="7" s="1"/>
  <c r="H36" i="7"/>
  <c r="J36" i="7" s="1"/>
  <c r="H35" i="7"/>
  <c r="I35" i="7" s="1"/>
  <c r="H34" i="7"/>
  <c r="I34" i="7" s="1"/>
  <c r="H33" i="7"/>
  <c r="I33" i="7" s="1"/>
  <c r="H32" i="7"/>
  <c r="BR32" i="7" s="1"/>
  <c r="H31" i="7"/>
  <c r="AC31" i="7" s="1"/>
  <c r="H31" i="14" s="1"/>
  <c r="H30" i="7"/>
  <c r="I30" i="7" s="1"/>
  <c r="H29" i="7"/>
  <c r="I29" i="7" s="1"/>
  <c r="H28" i="7"/>
  <c r="BC28" i="7" s="1"/>
  <c r="H27" i="7"/>
  <c r="BC27" i="7" s="1"/>
  <c r="H26" i="7"/>
  <c r="BK3" i="7" s="1"/>
  <c r="H25" i="7"/>
  <c r="J25" i="7" s="1"/>
  <c r="H24" i="7"/>
  <c r="J24" i="7" s="1"/>
  <c r="H23" i="7"/>
  <c r="BR23" i="7" s="1"/>
  <c r="H22" i="7"/>
  <c r="AC22" i="7" s="1"/>
  <c r="H22" i="14" s="1"/>
  <c r="H21" i="7"/>
  <c r="J21" i="7" s="1"/>
  <c r="H20" i="7"/>
  <c r="I20" i="7" s="1"/>
  <c r="H19" i="7"/>
  <c r="J19" i="7" s="1"/>
  <c r="H18" i="7"/>
  <c r="J18" i="7" s="1"/>
  <c r="H17" i="7"/>
  <c r="BR17" i="7" s="1"/>
  <c r="H16" i="7"/>
  <c r="BC16" i="7" s="1"/>
  <c r="H15" i="7"/>
  <c r="AC15" i="7" s="1"/>
  <c r="AP15" i="7" s="1"/>
  <c r="H14" i="7"/>
  <c r="J14" i="7" s="1"/>
  <c r="H13" i="7"/>
  <c r="J13" i="7" s="1"/>
  <c r="H12" i="7"/>
  <c r="I12" i="7" s="1"/>
  <c r="H11" i="7"/>
  <c r="BS11" i="7" s="1"/>
  <c r="H10" i="7"/>
  <c r="BS10" i="7" s="1"/>
  <c r="H9" i="7"/>
  <c r="BR9" i="7" s="1"/>
  <c r="H8" i="7"/>
  <c r="BC8" i="7" s="1"/>
  <c r="H7" i="7"/>
  <c r="AC7" i="7" s="1"/>
  <c r="H7" i="14" s="1"/>
  <c r="H6" i="7"/>
  <c r="AC6" i="7" s="1"/>
  <c r="H6" i="14" s="1"/>
  <c r="H5" i="7"/>
  <c r="J5" i="7" s="1"/>
  <c r="H4" i="7"/>
  <c r="I4" i="7" s="1"/>
  <c r="H3" i="7"/>
  <c r="I3" i="7" s="1"/>
  <c r="I18" i="7"/>
  <c r="BC20" i="7"/>
  <c r="BK2" i="7"/>
  <c r="I28" i="7"/>
  <c r="J28" i="7"/>
  <c r="AC28" i="7"/>
  <c r="I31" i="7"/>
  <c r="BC33" i="7"/>
  <c r="X2" i="9"/>
  <c r="AH2" i="9" s="1"/>
  <c r="BK5" i="7"/>
  <c r="I36" i="7"/>
  <c r="L36" i="7" s="1"/>
  <c r="U36" i="7" s="1"/>
  <c r="AC36" i="7"/>
  <c r="H36" i="14" s="1"/>
  <c r="BC36" i="7"/>
  <c r="I37" i="7"/>
  <c r="BR38" i="7"/>
  <c r="J7" i="8"/>
  <c r="AC7" i="8"/>
  <c r="AO7" i="8" s="1"/>
  <c r="BQ7" i="8"/>
  <c r="I10" i="8"/>
  <c r="J10" i="8"/>
  <c r="AC10" i="8"/>
  <c r="AO10" i="8" s="1"/>
  <c r="BB10" i="8"/>
  <c r="BQ10" i="8"/>
  <c r="BR10" i="8"/>
  <c r="BB6" i="8"/>
  <c r="J5" i="8"/>
  <c r="I4" i="8"/>
  <c r="AC3" i="8"/>
  <c r="AO3" i="8" s="1"/>
  <c r="I2" i="8"/>
  <c r="J2" i="8"/>
  <c r="AC2" i="8"/>
  <c r="AO2" i="8" s="1"/>
  <c r="BB2" i="8"/>
  <c r="BQ2" i="8"/>
  <c r="BR2" i="8"/>
  <c r="Y14" i="3"/>
  <c r="Y15" i="2" s="1"/>
  <c r="Y56" i="3"/>
  <c r="Y57" i="2" s="1"/>
  <c r="Y25" i="3"/>
  <c r="Y26" i="2" s="1"/>
  <c r="Y13" i="3"/>
  <c r="Y14" i="2" s="1"/>
  <c r="AP38" i="7"/>
  <c r="H28" i="14"/>
  <c r="AP28" i="7"/>
  <c r="H15" i="14"/>
  <c r="AV3" i="8"/>
  <c r="AW3" i="7"/>
  <c r="AW15" i="7"/>
  <c r="AV15" i="8"/>
  <c r="AV4" i="8"/>
  <c r="AW4" i="7"/>
  <c r="AG13" i="3"/>
  <c r="AG14" i="2" s="1"/>
  <c r="AC13" i="3"/>
  <c r="AC14" i="2" s="1"/>
  <c r="X13" i="3"/>
  <c r="X14" i="2" s="1"/>
  <c r="U13" i="3"/>
  <c r="U14" i="2" s="1"/>
  <c r="Z13" i="3"/>
  <c r="Z14" i="2" s="1"/>
  <c r="AA13" i="3"/>
  <c r="AA14" i="2" s="1"/>
  <c r="V13" i="3"/>
  <c r="V14" i="2" s="1"/>
  <c r="W13" i="3"/>
  <c r="W14" i="2" s="1"/>
  <c r="AF13" i="3"/>
  <c r="AF14" i="2" s="1"/>
  <c r="V14" i="3"/>
  <c r="V15" i="2" s="1"/>
  <c r="AG14" i="3"/>
  <c r="AG15" i="2" s="1"/>
  <c r="U14" i="3"/>
  <c r="U15" i="2" s="1"/>
  <c r="X14" i="3"/>
  <c r="X15" i="2" s="1"/>
  <c r="Z14" i="3"/>
  <c r="Z15" i="2" s="1"/>
  <c r="AA14" i="3"/>
  <c r="AA15" i="2" s="1"/>
  <c r="AC14" i="3"/>
  <c r="AC15" i="2" s="1"/>
  <c r="W14" i="3"/>
  <c r="W15" i="2" s="1"/>
  <c r="AF14" i="3"/>
  <c r="AF15" i="2" s="1"/>
  <c r="FJ176" i="10"/>
  <c r="DM176" i="10"/>
  <c r="DN176" i="10"/>
  <c r="DO176" i="10"/>
  <c r="DP176" i="10"/>
  <c r="DQ176" i="10"/>
  <c r="DR176" i="10"/>
  <c r="DS176" i="10"/>
  <c r="DT176" i="10"/>
  <c r="DU176" i="10"/>
  <c r="DV176" i="10"/>
  <c r="DW176" i="10"/>
  <c r="DX176" i="10"/>
  <c r="DY176" i="10"/>
  <c r="DZ176" i="10"/>
  <c r="EA176" i="10"/>
  <c r="EB176" i="10"/>
  <c r="EC176" i="10"/>
  <c r="ED176" i="10"/>
  <c r="EE176" i="10"/>
  <c r="EF176" i="10"/>
  <c r="EG176" i="10"/>
  <c r="EH176" i="10"/>
  <c r="EI176" i="10"/>
  <c r="EJ176" i="10"/>
  <c r="EK176" i="10"/>
  <c r="EL176" i="10"/>
  <c r="EM176" i="10"/>
  <c r="EN176" i="10"/>
  <c r="EO176" i="10"/>
  <c r="EP176" i="10"/>
  <c r="EQ176" i="10"/>
  <c r="ER176" i="10"/>
  <c r="ES176" i="10"/>
  <c r="ET176" i="10"/>
  <c r="EU176" i="10"/>
  <c r="EV176" i="10"/>
  <c r="EW176" i="10"/>
  <c r="EX176" i="10"/>
  <c r="EY176" i="10"/>
  <c r="EZ176" i="10"/>
  <c r="FA176" i="10"/>
  <c r="FB176" i="10"/>
  <c r="FC176" i="10"/>
  <c r="FD176" i="10"/>
  <c r="FE176" i="10"/>
  <c r="FF176" i="10"/>
  <c r="FG176" i="10"/>
  <c r="FH176" i="10"/>
  <c r="FI176" i="10"/>
  <c r="FJ177" i="10"/>
  <c r="AB13" i="3"/>
  <c r="AB14" i="2" s="1"/>
  <c r="EM177" i="10"/>
  <c r="EN177" i="10"/>
  <c r="EO177" i="10"/>
  <c r="EP177" i="10"/>
  <c r="EQ177" i="10"/>
  <c r="ER177" i="10"/>
  <c r="ES177" i="10"/>
  <c r="ET177" i="10"/>
  <c r="EU177" i="10"/>
  <c r="EV177" i="10"/>
  <c r="EW177" i="10"/>
  <c r="EX177" i="10"/>
  <c r="EY177" i="10"/>
  <c r="EZ177" i="10"/>
  <c r="FA177" i="10"/>
  <c r="FB177" i="10"/>
  <c r="FC177" i="10"/>
  <c r="FD177" i="10"/>
  <c r="FE177" i="10"/>
  <c r="FF177" i="10"/>
  <c r="FG177" i="10"/>
  <c r="FH177" i="10"/>
  <c r="FI177" i="10"/>
  <c r="EL177" i="10"/>
  <c r="EK177" i="10"/>
  <c r="EJ177" i="10"/>
  <c r="EI177" i="10"/>
  <c r="EH177" i="10"/>
  <c r="EG177" i="10"/>
  <c r="EF177" i="10"/>
  <c r="EE177" i="10"/>
  <c r="ED177" i="10"/>
  <c r="EC177" i="10"/>
  <c r="EB177" i="10"/>
  <c r="EA177" i="10"/>
  <c r="DZ177" i="10"/>
  <c r="DY177" i="10"/>
  <c r="DX177" i="10"/>
  <c r="DW177" i="10"/>
  <c r="DV177" i="10"/>
  <c r="DU177" i="10"/>
  <c r="DT177" i="10"/>
  <c r="DS177" i="10"/>
  <c r="DR177" i="10"/>
  <c r="DQ177" i="10"/>
  <c r="DP177" i="10"/>
  <c r="DO177" i="10"/>
  <c r="DN177" i="10"/>
  <c r="DM177" i="10"/>
  <c r="AB14" i="3"/>
  <c r="AB15" i="2" s="1"/>
  <c r="AG25" i="3"/>
  <c r="AG26" i="2" s="1"/>
  <c r="Z25" i="3"/>
  <c r="Z26" i="2" s="1"/>
  <c r="AA25" i="3"/>
  <c r="AA26" i="2" s="1"/>
  <c r="AC25" i="3"/>
  <c r="AC26" i="2" s="1"/>
  <c r="V25" i="3"/>
  <c r="V26" i="2" s="1"/>
  <c r="W25" i="3"/>
  <c r="W26" i="2" s="1"/>
  <c r="AF25" i="3"/>
  <c r="AF26" i="2" s="1"/>
  <c r="X25" i="3"/>
  <c r="X26" i="2" s="1"/>
  <c r="U25" i="3"/>
  <c r="U26" i="2" s="1"/>
  <c r="FJ188" i="10"/>
  <c r="DM188" i="10"/>
  <c r="DN188" i="10"/>
  <c r="DO188" i="10"/>
  <c r="E91" i="13" s="1"/>
  <c r="DP188" i="10"/>
  <c r="DQ188" i="10"/>
  <c r="DR188" i="10"/>
  <c r="H91" i="13" s="1"/>
  <c r="DS188" i="10"/>
  <c r="DT188" i="10"/>
  <c r="DU188" i="10"/>
  <c r="K91" i="13" s="1"/>
  <c r="DV188" i="10"/>
  <c r="DW188" i="10"/>
  <c r="DX188" i="10"/>
  <c r="N91" i="13" s="1"/>
  <c r="DY188" i="10"/>
  <c r="DZ188" i="10"/>
  <c r="EA188" i="10"/>
  <c r="EB188" i="10"/>
  <c r="EC188" i="10"/>
  <c r="ED188" i="10"/>
  <c r="T91" i="13" s="1"/>
  <c r="EE188" i="10"/>
  <c r="EF188" i="10"/>
  <c r="EG188" i="10"/>
  <c r="W91" i="13" s="1"/>
  <c r="EH188" i="10"/>
  <c r="EI188" i="10"/>
  <c r="EJ188" i="10"/>
  <c r="EK188" i="10"/>
  <c r="EL188" i="10"/>
  <c r="EM188" i="10"/>
  <c r="EN188" i="10"/>
  <c r="EO188" i="10"/>
  <c r="EP188" i="10"/>
  <c r="EQ188" i="10"/>
  <c r="ER188" i="10"/>
  <c r="ES188" i="10"/>
  <c r="ET188" i="10"/>
  <c r="EU188" i="10"/>
  <c r="EV188" i="10"/>
  <c r="EW188" i="10"/>
  <c r="EX188" i="10"/>
  <c r="EY188" i="10"/>
  <c r="EZ188" i="10"/>
  <c r="FA188" i="10"/>
  <c r="FB188" i="10"/>
  <c r="FC188" i="10"/>
  <c r="FD188" i="10"/>
  <c r="FE188" i="10"/>
  <c r="FF188" i="10"/>
  <c r="FG188" i="10"/>
  <c r="FH188" i="10"/>
  <c r="FI188" i="10"/>
  <c r="AB25" i="3"/>
  <c r="AB26" i="2" s="1"/>
  <c r="AV46" i="8"/>
  <c r="U56" i="3"/>
  <c r="U57" i="2" s="1"/>
  <c r="X56" i="3"/>
  <c r="X57" i="2" s="1"/>
  <c r="AG56" i="3"/>
  <c r="AG57" i="2" s="1"/>
  <c r="AF56" i="3"/>
  <c r="AF57" i="2" s="1"/>
  <c r="V56" i="3"/>
  <c r="V57" i="2" s="1"/>
  <c r="AW46" i="7"/>
  <c r="AC56" i="3"/>
  <c r="AC57" i="2" s="1"/>
  <c r="Z56" i="3"/>
  <c r="Z57" i="2" s="1"/>
  <c r="AA56" i="3"/>
  <c r="AA57" i="2" s="1"/>
  <c r="W56" i="3"/>
  <c r="W57" i="2" s="1"/>
  <c r="FJ219" i="10"/>
  <c r="DM219" i="10"/>
  <c r="DN219" i="10"/>
  <c r="DO219" i="10"/>
  <c r="DP219" i="10"/>
  <c r="DQ219" i="10"/>
  <c r="DR219" i="10"/>
  <c r="DS219" i="10"/>
  <c r="DT219" i="10"/>
  <c r="DU219" i="10"/>
  <c r="DV219" i="10"/>
  <c r="DW219" i="10"/>
  <c r="DX219" i="10"/>
  <c r="DY219" i="10"/>
  <c r="DZ219" i="10"/>
  <c r="EA219" i="10"/>
  <c r="EB219" i="10"/>
  <c r="EC219" i="10"/>
  <c r="ED219" i="10"/>
  <c r="EE219" i="10"/>
  <c r="EF219" i="10"/>
  <c r="EG219" i="10"/>
  <c r="EH219" i="10"/>
  <c r="EI219" i="10"/>
  <c r="EJ219" i="10"/>
  <c r="EK219" i="10"/>
  <c r="EL219" i="10"/>
  <c r="EM219" i="10"/>
  <c r="EN219" i="10"/>
  <c r="EO219" i="10"/>
  <c r="EP219" i="10"/>
  <c r="EQ219" i="10"/>
  <c r="ER219" i="10"/>
  <c r="ES219" i="10"/>
  <c r="ET219" i="10"/>
  <c r="EU219" i="10"/>
  <c r="EV219" i="10"/>
  <c r="EW219" i="10"/>
  <c r="EX219" i="10"/>
  <c r="EY219" i="10"/>
  <c r="EZ219" i="10"/>
  <c r="FA219" i="10"/>
  <c r="FB219" i="10"/>
  <c r="FC219" i="10"/>
  <c r="FD219" i="10"/>
  <c r="FE219" i="10"/>
  <c r="FF219" i="10"/>
  <c r="FG219" i="10"/>
  <c r="FH219" i="10"/>
  <c r="FI219" i="10"/>
  <c r="AB56" i="3"/>
  <c r="AB57" i="2" s="1"/>
  <c r="Q124" i="4" l="1"/>
  <c r="D117" i="4"/>
  <c r="BB8" i="8"/>
  <c r="HK87" i="10"/>
  <c r="H23" i="8"/>
  <c r="AC23" i="8" s="1"/>
  <c r="H28" i="8"/>
  <c r="X3" i="9"/>
  <c r="AL3" i="9" s="1"/>
  <c r="BR35" i="7"/>
  <c r="AC35" i="7"/>
  <c r="H35" i="14" s="1"/>
  <c r="BR27" i="7"/>
  <c r="Y119" i="4"/>
  <c r="B3" i="7"/>
  <c r="BR9" i="8"/>
  <c r="BB9" i="8"/>
  <c r="I9" i="8"/>
  <c r="L9" i="8" s="1"/>
  <c r="K9" i="8" s="1"/>
  <c r="K109" i="13"/>
  <c r="I118" i="4"/>
  <c r="J26" i="7"/>
  <c r="BR8" i="8"/>
  <c r="BQ8" i="8"/>
  <c r="BC18" i="7"/>
  <c r="AC8" i="8"/>
  <c r="AO8" i="8" s="1"/>
  <c r="BR34" i="7"/>
  <c r="J8" i="8"/>
  <c r="L8" i="8" s="1"/>
  <c r="U8" i="8" s="1"/>
  <c r="J34" i="7"/>
  <c r="L34" i="7" s="1"/>
  <c r="K34" i="7" s="1"/>
  <c r="V34" i="7" s="1"/>
  <c r="BC26" i="7"/>
  <c r="AC26" i="7"/>
  <c r="H26" i="14" s="1"/>
  <c r="U103" i="13"/>
  <c r="BC9" i="7"/>
  <c r="BR25" i="7"/>
  <c r="AC25" i="7"/>
  <c r="AP25" i="7" s="1"/>
  <c r="BK4" i="7"/>
  <c r="BC10" i="7"/>
  <c r="BR4" i="8"/>
  <c r="AP31" i="7"/>
  <c r="BQ4" i="8"/>
  <c r="I24" i="7"/>
  <c r="AP7" i="7"/>
  <c r="BB4" i="8"/>
  <c r="BR39" i="7"/>
  <c r="BC23" i="7"/>
  <c r="AC4" i="8"/>
  <c r="AO4" i="8" s="1"/>
  <c r="J39" i="7"/>
  <c r="AC32" i="7"/>
  <c r="BR26" i="7"/>
  <c r="I39" i="7"/>
  <c r="J31" i="7"/>
  <c r="L31" i="7" s="1"/>
  <c r="J27" i="7"/>
  <c r="I14" i="7"/>
  <c r="AC10" i="7"/>
  <c r="AC18" i="7"/>
  <c r="L18" i="7"/>
  <c r="U18" i="7" s="1"/>
  <c r="H105" i="13"/>
  <c r="Z103" i="13"/>
  <c r="J98" i="13"/>
  <c r="L119" i="13"/>
  <c r="E95" i="13"/>
  <c r="Z93" i="13"/>
  <c r="J89" i="13"/>
  <c r="J10" i="7"/>
  <c r="AC23" i="7"/>
  <c r="J22" i="7"/>
  <c r="J15" i="7"/>
  <c r="P102" i="13"/>
  <c r="R91" i="13"/>
  <c r="I91" i="13"/>
  <c r="J3" i="6"/>
  <c r="H107" i="13"/>
  <c r="I101" i="4"/>
  <c r="F100" i="13"/>
  <c r="J97" i="4"/>
  <c r="I89" i="13"/>
  <c r="N13" i="2"/>
  <c r="Q114" i="13"/>
  <c r="Z99" i="13"/>
  <c r="S89" i="13"/>
  <c r="Y89" i="13"/>
  <c r="Z91" i="13"/>
  <c r="I108" i="13"/>
  <c r="P99" i="13"/>
  <c r="X95" i="13"/>
  <c r="J3" i="8"/>
  <c r="J32" i="7"/>
  <c r="AC16" i="7"/>
  <c r="I3" i="8"/>
  <c r="BQ9" i="8"/>
  <c r="BS9" i="8" s="1"/>
  <c r="I7" i="8"/>
  <c r="L7" i="8" s="1"/>
  <c r="BC35" i="7"/>
  <c r="BR33" i="7"/>
  <c r="I32" i="7"/>
  <c r="AC27" i="7"/>
  <c r="BC25" i="7"/>
  <c r="J16" i="7"/>
  <c r="J9" i="7"/>
  <c r="BC40" i="7"/>
  <c r="I16" i="7"/>
  <c r="AC9" i="8"/>
  <c r="AO9" i="8" s="1"/>
  <c r="AC40" i="7"/>
  <c r="H40" i="14" s="1"/>
  <c r="J35" i="7"/>
  <c r="AC33" i="7"/>
  <c r="I27" i="7"/>
  <c r="BR24" i="7"/>
  <c r="BR3" i="8"/>
  <c r="BR7" i="8"/>
  <c r="BS7" i="8" s="1"/>
  <c r="J40" i="7"/>
  <c r="J33" i="7"/>
  <c r="L33" i="7" s="1"/>
  <c r="BC24" i="7"/>
  <c r="BC17" i="7"/>
  <c r="I120" i="13"/>
  <c r="BQ3" i="8"/>
  <c r="I40" i="7"/>
  <c r="AC24" i="7"/>
  <c r="BC19" i="7"/>
  <c r="AC17" i="7"/>
  <c r="BQ34" i="8"/>
  <c r="F91" i="13"/>
  <c r="BC32" i="7"/>
  <c r="AC19" i="7"/>
  <c r="H19" i="14" s="1"/>
  <c r="I17" i="7"/>
  <c r="H25" i="8"/>
  <c r="J25" i="8" s="1"/>
  <c r="AC70" i="7"/>
  <c r="H70" i="14" s="1"/>
  <c r="H12" i="8"/>
  <c r="H30" i="8"/>
  <c r="BB30" i="8" s="1"/>
  <c r="H26" i="8"/>
  <c r="H16" i="8"/>
  <c r="BC70" i="7"/>
  <c r="Y123" i="13"/>
  <c r="M98" i="13"/>
  <c r="Z124" i="4"/>
  <c r="R123" i="13"/>
  <c r="Y119" i="13"/>
  <c r="U108" i="13"/>
  <c r="Z89" i="13"/>
  <c r="S108" i="4"/>
  <c r="J93" i="4"/>
  <c r="Q117" i="4"/>
  <c r="X98" i="4"/>
  <c r="Q121" i="4"/>
  <c r="I119" i="4"/>
  <c r="Z116" i="4"/>
  <c r="T99" i="4"/>
  <c r="I115" i="13"/>
  <c r="C120" i="4"/>
  <c r="W114" i="13"/>
  <c r="G114" i="13"/>
  <c r="D95" i="4"/>
  <c r="AC6" i="8"/>
  <c r="AO6" i="8" s="1"/>
  <c r="BS9" i="7"/>
  <c r="BT9" i="7" s="1"/>
  <c r="H99" i="4"/>
  <c r="J6" i="8"/>
  <c r="V91" i="13"/>
  <c r="I6" i="8"/>
  <c r="BR29" i="7"/>
  <c r="J17" i="7"/>
  <c r="AC9" i="7"/>
  <c r="M91" i="13"/>
  <c r="AP35" i="7"/>
  <c r="BR37" i="7"/>
  <c r="BC29" i="7"/>
  <c r="BS13" i="7"/>
  <c r="D91" i="13"/>
  <c r="BC37" i="7"/>
  <c r="AC29" i="7"/>
  <c r="I25" i="7"/>
  <c r="L25" i="7" s="1"/>
  <c r="I13" i="7"/>
  <c r="L13" i="7" s="1"/>
  <c r="I9" i="7"/>
  <c r="I100" i="4"/>
  <c r="U107" i="13"/>
  <c r="BR6" i="8"/>
  <c r="BS6" i="8" s="1"/>
  <c r="AC37" i="7"/>
  <c r="H37" i="14" s="1"/>
  <c r="J29" i="7"/>
  <c r="L29" i="7" s="1"/>
  <c r="U29" i="7" s="1"/>
  <c r="BR21" i="7"/>
  <c r="C124" i="4"/>
  <c r="D117" i="13"/>
  <c r="I104" i="13"/>
  <c r="I21" i="7"/>
  <c r="L21" i="7" s="1"/>
  <c r="I108" i="4"/>
  <c r="I97" i="13"/>
  <c r="C99" i="13"/>
  <c r="X99" i="13"/>
  <c r="M106" i="13"/>
  <c r="Q123" i="4"/>
  <c r="G101" i="13"/>
  <c r="H98" i="13"/>
  <c r="J61" i="11"/>
  <c r="J52" i="11"/>
  <c r="J46" i="11"/>
  <c r="J29" i="11"/>
  <c r="J27" i="11"/>
  <c r="J19" i="11"/>
  <c r="J13" i="11"/>
  <c r="Y97" i="4"/>
  <c r="Y101" i="4"/>
  <c r="J45" i="11"/>
  <c r="J39" i="11"/>
  <c r="J28" i="11"/>
  <c r="Q103" i="4"/>
  <c r="AL2" i="9"/>
  <c r="BB2" i="9"/>
  <c r="AH3" i="9"/>
  <c r="AA89" i="13"/>
  <c r="J4" i="6"/>
  <c r="D92" i="10"/>
  <c r="G91" i="13"/>
  <c r="H95" i="13"/>
  <c r="F176" i="11"/>
  <c r="E174" i="11"/>
  <c r="U174" i="11"/>
  <c r="D174" i="11" s="1"/>
  <c r="V174" i="11"/>
  <c r="F136" i="11"/>
  <c r="V136" i="11"/>
  <c r="F126" i="11"/>
  <c r="V126" i="11"/>
  <c r="F84" i="11"/>
  <c r="E176" i="9"/>
  <c r="E165" i="9"/>
  <c r="E143" i="9"/>
  <c r="E120" i="9"/>
  <c r="G120" i="9" s="1"/>
  <c r="E100" i="9"/>
  <c r="G100" i="9" s="1"/>
  <c r="E129" i="11"/>
  <c r="V129" i="11"/>
  <c r="F98" i="11"/>
  <c r="V98" i="11"/>
  <c r="F76" i="11"/>
  <c r="F74" i="11"/>
  <c r="V74" i="11"/>
  <c r="G176" i="11"/>
  <c r="U176" i="11"/>
  <c r="D176" i="11" s="1"/>
  <c r="V176" i="11"/>
  <c r="G173" i="11"/>
  <c r="F132" i="11"/>
  <c r="V132" i="11"/>
  <c r="F89" i="11"/>
  <c r="V89" i="11"/>
  <c r="E76" i="11"/>
  <c r="G76" i="11" s="1"/>
  <c r="E95" i="9"/>
  <c r="E81" i="9"/>
  <c r="F77" i="9"/>
  <c r="E125" i="11"/>
  <c r="G125" i="11" s="1"/>
  <c r="E114" i="11"/>
  <c r="V114" i="11"/>
  <c r="F97" i="11"/>
  <c r="V97" i="11"/>
  <c r="U175" i="11"/>
  <c r="D175" i="11" s="1"/>
  <c r="V175" i="11"/>
  <c r="E128" i="11"/>
  <c r="V128" i="11"/>
  <c r="F104" i="11"/>
  <c r="V104" i="11"/>
  <c r="E149" i="9"/>
  <c r="E129" i="9"/>
  <c r="E107" i="9"/>
  <c r="U173" i="11"/>
  <c r="D173" i="11" s="1"/>
  <c r="V173" i="11"/>
  <c r="E144" i="11"/>
  <c r="E141" i="11"/>
  <c r="V141" i="11"/>
  <c r="F137" i="11"/>
  <c r="F83" i="11"/>
  <c r="F72" i="11"/>
  <c r="V72" i="11"/>
  <c r="U177" i="11"/>
  <c r="D177" i="11" s="1"/>
  <c r="V177" i="11"/>
  <c r="G174" i="11"/>
  <c r="E169" i="11"/>
  <c r="E153" i="11"/>
  <c r="F130" i="11"/>
  <c r="E113" i="11"/>
  <c r="V113" i="11"/>
  <c r="F109" i="11"/>
  <c r="F106" i="11"/>
  <c r="V106" i="11"/>
  <c r="F93" i="11"/>
  <c r="E83" i="11"/>
  <c r="G83" i="11" s="1"/>
  <c r="G176" i="9"/>
  <c r="E141" i="9"/>
  <c r="F174" i="11"/>
  <c r="E172" i="11"/>
  <c r="U172" i="11"/>
  <c r="D172" i="11" s="1"/>
  <c r="V172" i="11"/>
  <c r="F165" i="11"/>
  <c r="F162" i="11"/>
  <c r="F149" i="11"/>
  <c r="F146" i="11"/>
  <c r="F133" i="11"/>
  <c r="E116" i="11"/>
  <c r="V116" i="11"/>
  <c r="E75" i="11"/>
  <c r="V75" i="11"/>
  <c r="E163" i="9"/>
  <c r="E133" i="9"/>
  <c r="G133" i="9" s="1"/>
  <c r="E84" i="9"/>
  <c r="G84" i="9" s="1"/>
  <c r="F25" i="11"/>
  <c r="V25" i="11"/>
  <c r="F6" i="11"/>
  <c r="V6" i="11"/>
  <c r="E60" i="11"/>
  <c r="V60" i="11"/>
  <c r="F48" i="11"/>
  <c r="V48" i="11"/>
  <c r="F40" i="11"/>
  <c r="V40" i="11"/>
  <c r="F32" i="11"/>
  <c r="V32" i="11"/>
  <c r="E55" i="9"/>
  <c r="F68" i="11"/>
  <c r="V68" i="11"/>
  <c r="F56" i="11"/>
  <c r="V56" i="11"/>
  <c r="F51" i="11"/>
  <c r="V51" i="11"/>
  <c r="F45" i="11"/>
  <c r="V45" i="11"/>
  <c r="F43" i="11"/>
  <c r="V43" i="11"/>
  <c r="F37" i="11"/>
  <c r="V37" i="11"/>
  <c r="F29" i="11"/>
  <c r="V29" i="11"/>
  <c r="F16" i="11"/>
  <c r="V16" i="11"/>
  <c r="E54" i="9"/>
  <c r="F24" i="11"/>
  <c r="V24" i="11"/>
  <c r="F13" i="11"/>
  <c r="V13" i="11"/>
  <c r="F7" i="11"/>
  <c r="V7" i="11"/>
  <c r="F64" i="11"/>
  <c r="V64" i="11"/>
  <c r="F59" i="11"/>
  <c r="V59" i="11"/>
  <c r="F21" i="11"/>
  <c r="V21" i="11"/>
  <c r="E23" i="9"/>
  <c r="F61" i="11"/>
  <c r="F18" i="11"/>
  <c r="V18" i="11"/>
  <c r="F12" i="11"/>
  <c r="V12" i="11"/>
  <c r="E15" i="9"/>
  <c r="F69" i="11"/>
  <c r="V69" i="11"/>
  <c r="E67" i="11"/>
  <c r="V67" i="11"/>
  <c r="F44" i="11"/>
  <c r="V44" i="11"/>
  <c r="F41" i="11"/>
  <c r="V41" i="11"/>
  <c r="F36" i="11"/>
  <c r="V36" i="11"/>
  <c r="E21" i="9"/>
  <c r="E12" i="9"/>
  <c r="E52" i="11"/>
  <c r="V52" i="11"/>
  <c r="F33" i="11"/>
  <c r="V33" i="11"/>
  <c r="F20" i="11"/>
  <c r="V20" i="11"/>
  <c r="F17" i="11"/>
  <c r="F11" i="11"/>
  <c r="E6" i="11"/>
  <c r="F5" i="11"/>
  <c r="V5" i="11"/>
  <c r="R11" i="11" s="1"/>
  <c r="I123" i="13"/>
  <c r="BR56" i="7"/>
  <c r="L28" i="7"/>
  <c r="I10" i="7"/>
  <c r="BC56" i="7"/>
  <c r="BR10" i="7"/>
  <c r="BT10" i="7" s="1"/>
  <c r="I5" i="8"/>
  <c r="L5" i="8" s="1"/>
  <c r="BC38" i="7"/>
  <c r="BR30" i="7"/>
  <c r="I22" i="7"/>
  <c r="BC30" i="7"/>
  <c r="BC50" i="7"/>
  <c r="AP6" i="7"/>
  <c r="BR5" i="8"/>
  <c r="AP22" i="7"/>
  <c r="BQ5" i="8"/>
  <c r="AP36" i="7"/>
  <c r="BB5" i="8"/>
  <c r="BR19" i="7"/>
  <c r="BC22" i="7"/>
  <c r="I94" i="7"/>
  <c r="L94" i="7" s="1"/>
  <c r="K94" i="7" s="1"/>
  <c r="Y117" i="13"/>
  <c r="Z120" i="4"/>
  <c r="R103" i="13"/>
  <c r="J120" i="4"/>
  <c r="J120" i="13"/>
  <c r="I98" i="4"/>
  <c r="R107" i="13"/>
  <c r="V118" i="13"/>
  <c r="I117" i="4"/>
  <c r="Q95" i="13"/>
  <c r="J124" i="4"/>
  <c r="S93" i="4"/>
  <c r="Q116" i="13"/>
  <c r="R112" i="13"/>
  <c r="J99" i="13"/>
  <c r="H103" i="13"/>
  <c r="R99" i="13"/>
  <c r="J91" i="13"/>
  <c r="J103" i="4"/>
  <c r="D101" i="4"/>
  <c r="Y96" i="13"/>
  <c r="E156" i="9"/>
  <c r="E93" i="9"/>
  <c r="H114" i="13"/>
  <c r="J99" i="4"/>
  <c r="I103" i="13"/>
  <c r="I107" i="13"/>
  <c r="Q117" i="13"/>
  <c r="AB91" i="13"/>
  <c r="S91" i="13"/>
  <c r="Q121" i="13"/>
  <c r="I19" i="7"/>
  <c r="L19" i="7" s="1"/>
  <c r="K19" i="7" s="1"/>
  <c r="R19" i="7" s="1"/>
  <c r="BR4" i="7"/>
  <c r="BC62" i="7"/>
  <c r="Y121" i="13"/>
  <c r="L10" i="8"/>
  <c r="U10" i="8" s="1"/>
  <c r="BR20" i="7"/>
  <c r="BR11" i="7"/>
  <c r="BT11" i="7" s="1"/>
  <c r="BC11" i="7"/>
  <c r="J116" i="13"/>
  <c r="BB46" i="8"/>
  <c r="I8" i="7"/>
  <c r="BC81" i="7"/>
  <c r="AC20" i="7"/>
  <c r="AC11" i="7"/>
  <c r="BS3" i="7"/>
  <c r="J11" i="7"/>
  <c r="BR3" i="7"/>
  <c r="L4" i="8"/>
  <c r="U4" i="8" s="1"/>
  <c r="BS12" i="7"/>
  <c r="I11" i="7"/>
  <c r="BC3" i="7"/>
  <c r="BR12" i="7"/>
  <c r="AC3" i="7"/>
  <c r="O13" i="3" s="1"/>
  <c r="O14" i="2" s="1"/>
  <c r="AC62" i="7"/>
  <c r="H62" i="14" s="1"/>
  <c r="BC12" i="7"/>
  <c r="J3" i="7"/>
  <c r="BR15" i="7"/>
  <c r="J8" i="7"/>
  <c r="I24" i="8"/>
  <c r="C116" i="4"/>
  <c r="Y115" i="13"/>
  <c r="AB99" i="4"/>
  <c r="L123" i="13"/>
  <c r="F114" i="13"/>
  <c r="AB103" i="13"/>
  <c r="Z115" i="13"/>
  <c r="J115" i="13"/>
  <c r="R124" i="4"/>
  <c r="U91" i="13"/>
  <c r="E118" i="11"/>
  <c r="E85" i="11"/>
  <c r="G85" i="11" s="1"/>
  <c r="Z123" i="13"/>
  <c r="W106" i="4"/>
  <c r="K104" i="13"/>
  <c r="H98" i="4"/>
  <c r="AA95" i="13"/>
  <c r="J118" i="13"/>
  <c r="E158" i="9"/>
  <c r="E136" i="9"/>
  <c r="G129" i="9"/>
  <c r="E104" i="9"/>
  <c r="E91" i="11"/>
  <c r="G91" i="11" s="1"/>
  <c r="Y122" i="13"/>
  <c r="Q122" i="4"/>
  <c r="G169" i="11"/>
  <c r="G153" i="11"/>
  <c r="E122" i="11"/>
  <c r="E88" i="11"/>
  <c r="Y123" i="4"/>
  <c r="W122" i="13"/>
  <c r="O122" i="13"/>
  <c r="S108" i="13"/>
  <c r="K108" i="13"/>
  <c r="T108" i="13"/>
  <c r="L99" i="4"/>
  <c r="E99" i="13"/>
  <c r="U98" i="13"/>
  <c r="Z95" i="13"/>
  <c r="G107" i="9"/>
  <c r="E103" i="9"/>
  <c r="G95" i="9"/>
  <c r="X103" i="4"/>
  <c r="E162" i="9"/>
  <c r="E140" i="9"/>
  <c r="E157" i="11"/>
  <c r="E124" i="11"/>
  <c r="E92" i="11"/>
  <c r="E90" i="11"/>
  <c r="G84" i="11"/>
  <c r="T123" i="13"/>
  <c r="D123" i="13"/>
  <c r="J122" i="13"/>
  <c r="C120" i="13"/>
  <c r="C116" i="13"/>
  <c r="J104" i="13"/>
  <c r="Q100" i="4"/>
  <c r="Y118" i="4"/>
  <c r="E115" i="13"/>
  <c r="Q97" i="13"/>
  <c r="Z94" i="13"/>
  <c r="H94" i="13"/>
  <c r="Y124" i="13"/>
  <c r="AB123" i="13"/>
  <c r="I122" i="13"/>
  <c r="E119" i="13"/>
  <c r="R116" i="13"/>
  <c r="J111" i="13"/>
  <c r="C109" i="13"/>
  <c r="F103" i="13"/>
  <c r="Q101" i="13"/>
  <c r="R89" i="13"/>
  <c r="Q124" i="13"/>
  <c r="Z119" i="13"/>
  <c r="Q113" i="13"/>
  <c r="Z112" i="13"/>
  <c r="I112" i="13"/>
  <c r="P103" i="13"/>
  <c r="Q96" i="13"/>
  <c r="I113" i="13"/>
  <c r="S103" i="13"/>
  <c r="K103" i="13"/>
  <c r="C103" i="13"/>
  <c r="J101" i="13"/>
  <c r="Z93" i="4"/>
  <c r="J93" i="13"/>
  <c r="DL175" i="10"/>
  <c r="Y114" i="13"/>
  <c r="I114" i="13"/>
  <c r="Q119" i="4"/>
  <c r="G118" i="13"/>
  <c r="Y103" i="4"/>
  <c r="I103" i="4"/>
  <c r="K95" i="13"/>
  <c r="U95" i="13"/>
  <c r="Q112" i="13"/>
  <c r="AA91" i="13"/>
  <c r="P103" i="4"/>
  <c r="K108" i="4"/>
  <c r="W106" i="13"/>
  <c r="X103" i="13"/>
  <c r="L99" i="13"/>
  <c r="E150" i="11"/>
  <c r="G150" i="11" s="1"/>
  <c r="E134" i="11"/>
  <c r="E117" i="11"/>
  <c r="G117" i="11" s="1"/>
  <c r="E110" i="11"/>
  <c r="E101" i="11"/>
  <c r="E82" i="11"/>
  <c r="E155" i="9"/>
  <c r="G152" i="9"/>
  <c r="E134" i="9"/>
  <c r="E132" i="9"/>
  <c r="E102" i="9"/>
  <c r="G102" i="9" s="1"/>
  <c r="Y91" i="13"/>
  <c r="I112" i="4"/>
  <c r="E170" i="11"/>
  <c r="E161" i="11"/>
  <c r="E154" i="11"/>
  <c r="E145" i="11"/>
  <c r="G145" i="11" s="1"/>
  <c r="E138" i="11"/>
  <c r="E112" i="11"/>
  <c r="E95" i="11"/>
  <c r="E77" i="11"/>
  <c r="E86" i="9"/>
  <c r="E75" i="9"/>
  <c r="DL177" i="10"/>
  <c r="D175" i="10"/>
  <c r="E166" i="9"/>
  <c r="G161" i="9"/>
  <c r="E138" i="9"/>
  <c r="E124" i="9"/>
  <c r="G77" i="9"/>
  <c r="E52" i="9"/>
  <c r="O91" i="13"/>
  <c r="J104" i="4"/>
  <c r="E165" i="11"/>
  <c r="E149" i="11"/>
  <c r="E140" i="11"/>
  <c r="E133" i="11"/>
  <c r="G133" i="11" s="1"/>
  <c r="E121" i="11"/>
  <c r="G109" i="11"/>
  <c r="G99" i="11"/>
  <c r="R124" i="13"/>
  <c r="I124" i="13"/>
  <c r="J123" i="13"/>
  <c r="I121" i="13"/>
  <c r="Z120" i="13"/>
  <c r="R119" i="13"/>
  <c r="Q118" i="13"/>
  <c r="Z116" i="13"/>
  <c r="J97" i="13"/>
  <c r="D95" i="13"/>
  <c r="U93" i="13"/>
  <c r="E126" i="9"/>
  <c r="E99" i="9"/>
  <c r="E137" i="11"/>
  <c r="G137" i="11" s="1"/>
  <c r="E96" i="11"/>
  <c r="E80" i="11"/>
  <c r="E53" i="11"/>
  <c r="AB95" i="13"/>
  <c r="T95" i="13"/>
  <c r="E123" i="9"/>
  <c r="E87" i="9"/>
  <c r="E83" i="9"/>
  <c r="Q123" i="13"/>
  <c r="Q120" i="13"/>
  <c r="I123" i="4"/>
  <c r="Y118" i="13"/>
  <c r="I122" i="4"/>
  <c r="I121" i="4"/>
  <c r="Y120" i="4"/>
  <c r="Q120" i="4"/>
  <c r="E111" i="13"/>
  <c r="L110" i="13"/>
  <c r="S104" i="13"/>
  <c r="X108" i="4"/>
  <c r="AA103" i="13"/>
  <c r="I100" i="13"/>
  <c r="Y98" i="13"/>
  <c r="Q102" i="4"/>
  <c r="P95" i="13"/>
  <c r="S99" i="4"/>
  <c r="Q98" i="4"/>
  <c r="L3" i="8"/>
  <c r="K3" i="8" s="1"/>
  <c r="BC7" i="7"/>
  <c r="K36" i="7"/>
  <c r="L2" i="8"/>
  <c r="U2" i="8" s="1"/>
  <c r="BS4" i="8"/>
  <c r="L35" i="7"/>
  <c r="BC15" i="7"/>
  <c r="J6" i="7"/>
  <c r="H14" i="8"/>
  <c r="AC78" i="7"/>
  <c r="H78" i="14" s="1"/>
  <c r="I5" i="7"/>
  <c r="L5" i="7" s="1"/>
  <c r="BS2" i="8"/>
  <c r="BT2" i="8" s="1"/>
  <c r="BU2" i="8" s="1"/>
  <c r="BR16" i="7"/>
  <c r="AC14" i="7"/>
  <c r="BS8" i="7"/>
  <c r="BS4" i="7"/>
  <c r="I51" i="8"/>
  <c r="H21" i="8"/>
  <c r="J21" i="8" s="1"/>
  <c r="H19" i="8"/>
  <c r="BB19" i="8" s="1"/>
  <c r="H17" i="8"/>
  <c r="BB17" i="8" s="1"/>
  <c r="H15" i="8"/>
  <c r="J15" i="8" s="1"/>
  <c r="H11" i="8"/>
  <c r="BB11" i="8" s="1"/>
  <c r="BS8" i="8"/>
  <c r="BR8" i="7"/>
  <c r="Q111" i="13"/>
  <c r="BB20" i="8"/>
  <c r="BR51" i="7"/>
  <c r="AC8" i="7"/>
  <c r="AO23" i="8"/>
  <c r="BQ16" i="8"/>
  <c r="J93" i="7"/>
  <c r="BS10" i="8"/>
  <c r="L32" i="7"/>
  <c r="L24" i="7"/>
  <c r="K24" i="7" s="1"/>
  <c r="BQ32" i="8"/>
  <c r="H22" i="8"/>
  <c r="BQ22" i="8" s="1"/>
  <c r="B3" i="8"/>
  <c r="BC78" i="7"/>
  <c r="I23" i="8"/>
  <c r="I104" i="4"/>
  <c r="Y122" i="4"/>
  <c r="I99" i="13"/>
  <c r="Q94" i="13"/>
  <c r="L91" i="13"/>
  <c r="I118" i="13"/>
  <c r="E93" i="13"/>
  <c r="M107" i="13"/>
  <c r="C91" i="13"/>
  <c r="Z99" i="4"/>
  <c r="Q116" i="4"/>
  <c r="G75" i="11"/>
  <c r="E59" i="11"/>
  <c r="E12" i="11"/>
  <c r="G12" i="11" s="1"/>
  <c r="G165" i="9"/>
  <c r="E164" i="9"/>
  <c r="G137" i="9"/>
  <c r="E130" i="9"/>
  <c r="E128" i="9"/>
  <c r="G128" i="9" s="1"/>
  <c r="F126" i="9"/>
  <c r="E111" i="9"/>
  <c r="G111" i="9" s="1"/>
  <c r="F104" i="9"/>
  <c r="E96" i="9"/>
  <c r="G96" i="9" s="1"/>
  <c r="E88" i="9"/>
  <c r="G88" i="9" s="1"/>
  <c r="E166" i="11"/>
  <c r="G166" i="11" s="1"/>
  <c r="F157" i="11"/>
  <c r="F141" i="11"/>
  <c r="G141" i="11" s="1"/>
  <c r="F112" i="11"/>
  <c r="F91" i="11"/>
  <c r="G68" i="11"/>
  <c r="F60" i="11"/>
  <c r="E56" i="11"/>
  <c r="G56" i="11" s="1"/>
  <c r="E169" i="9"/>
  <c r="G169" i="9" s="1"/>
  <c r="E106" i="9"/>
  <c r="G106" i="9" s="1"/>
  <c r="E74" i="9"/>
  <c r="G74" i="9" s="1"/>
  <c r="E40" i="9"/>
  <c r="E36" i="9"/>
  <c r="E24" i="9"/>
  <c r="E19" i="9"/>
  <c r="E130" i="11"/>
  <c r="G130" i="11" s="1"/>
  <c r="F121" i="11"/>
  <c r="F110" i="11"/>
  <c r="E103" i="11"/>
  <c r="F101" i="11"/>
  <c r="F92" i="11"/>
  <c r="G92" i="11" s="1"/>
  <c r="G93" i="9"/>
  <c r="G165" i="11"/>
  <c r="E162" i="11"/>
  <c r="G162" i="11" s="1"/>
  <c r="G149" i="11"/>
  <c r="E146" i="11"/>
  <c r="G146" i="11" s="1"/>
  <c r="G113" i="11"/>
  <c r="E32" i="11"/>
  <c r="E19" i="11"/>
  <c r="G19" i="11" s="1"/>
  <c r="L103" i="13"/>
  <c r="D89" i="13"/>
  <c r="F155" i="9"/>
  <c r="G155" i="9" s="1"/>
  <c r="F86" i="9"/>
  <c r="G86" i="9" s="1"/>
  <c r="E76" i="9"/>
  <c r="G76" i="9" s="1"/>
  <c r="E10" i="9"/>
  <c r="G10" i="9" s="1"/>
  <c r="G112" i="11"/>
  <c r="G44" i="11"/>
  <c r="G36" i="11"/>
  <c r="F166" i="9"/>
  <c r="E157" i="9"/>
  <c r="G157" i="9" s="1"/>
  <c r="E146" i="9"/>
  <c r="G146" i="9" s="1"/>
  <c r="F140" i="9"/>
  <c r="G140" i="9" s="1"/>
  <c r="F123" i="9"/>
  <c r="E114" i="9"/>
  <c r="G114" i="9" s="1"/>
  <c r="E112" i="9"/>
  <c r="G112" i="9" s="1"/>
  <c r="G109" i="9"/>
  <c r="F102" i="9"/>
  <c r="F87" i="9"/>
  <c r="E9" i="9"/>
  <c r="G170" i="11"/>
  <c r="F138" i="11"/>
  <c r="G138" i="11" s="1"/>
  <c r="F129" i="11"/>
  <c r="G129" i="11" s="1"/>
  <c r="G128" i="11"/>
  <c r="E126" i="11"/>
  <c r="G126" i="11" s="1"/>
  <c r="F122" i="11"/>
  <c r="G122" i="11" s="1"/>
  <c r="E106" i="11"/>
  <c r="G106" i="11" s="1"/>
  <c r="E87" i="11"/>
  <c r="E79" i="11"/>
  <c r="F77" i="11"/>
  <c r="F53" i="11"/>
  <c r="G28" i="11"/>
  <c r="V104" i="13"/>
  <c r="Y103" i="13"/>
  <c r="E170" i="9"/>
  <c r="G170" i="9" s="1"/>
  <c r="G164" i="9"/>
  <c r="E153" i="9"/>
  <c r="G153" i="9" s="1"/>
  <c r="F134" i="9"/>
  <c r="E125" i="9"/>
  <c r="G125" i="9" s="1"/>
  <c r="E121" i="9"/>
  <c r="G121" i="9" s="1"/>
  <c r="G117" i="9"/>
  <c r="E110" i="9"/>
  <c r="G110" i="9" s="1"/>
  <c r="F103" i="9"/>
  <c r="G103" i="9" s="1"/>
  <c r="E90" i="9"/>
  <c r="G90" i="9" s="1"/>
  <c r="E82" i="9"/>
  <c r="G82" i="9" s="1"/>
  <c r="F75" i="9"/>
  <c r="G75" i="9" s="1"/>
  <c r="E70" i="9"/>
  <c r="G70" i="9" s="1"/>
  <c r="E65" i="9"/>
  <c r="F52" i="9"/>
  <c r="F170" i="11"/>
  <c r="F161" i="11"/>
  <c r="G161" i="11" s="1"/>
  <c r="G160" i="11"/>
  <c r="E158" i="11"/>
  <c r="G158" i="11" s="1"/>
  <c r="E156" i="11"/>
  <c r="G156" i="11" s="1"/>
  <c r="F154" i="11"/>
  <c r="G154" i="11" s="1"/>
  <c r="F145" i="11"/>
  <c r="G144" i="11"/>
  <c r="E142" i="11"/>
  <c r="G142" i="11" s="1"/>
  <c r="G134" i="11"/>
  <c r="F118" i="11"/>
  <c r="G118" i="11" s="1"/>
  <c r="E98" i="11"/>
  <c r="G98" i="11" s="1"/>
  <c r="E93" i="11"/>
  <c r="G93" i="11" s="1"/>
  <c r="F85" i="11"/>
  <c r="E72" i="11"/>
  <c r="E61" i="11"/>
  <c r="G61" i="11" s="1"/>
  <c r="E20" i="11"/>
  <c r="G20" i="11" s="1"/>
  <c r="E16" i="11"/>
  <c r="G16" i="11" s="1"/>
  <c r="G158" i="9"/>
  <c r="G149" i="9"/>
  <c r="G145" i="9"/>
  <c r="F143" i="9"/>
  <c r="G143" i="9" s="1"/>
  <c r="G141" i="9"/>
  <c r="G132" i="9"/>
  <c r="E98" i="9"/>
  <c r="G98" i="9" s="1"/>
  <c r="E68" i="9"/>
  <c r="E67" i="9"/>
  <c r="G67" i="9" s="1"/>
  <c r="E4" i="9"/>
  <c r="F166" i="11"/>
  <c r="F150" i="11"/>
  <c r="F114" i="11"/>
  <c r="G114" i="11" s="1"/>
  <c r="E74" i="11"/>
  <c r="E18" i="11"/>
  <c r="G18" i="11" s="1"/>
  <c r="E160" i="9"/>
  <c r="G160" i="9" s="1"/>
  <c r="F158" i="9"/>
  <c r="G126" i="9"/>
  <c r="G123" i="9"/>
  <c r="F93" i="9"/>
  <c r="E29" i="9"/>
  <c r="E25" i="9"/>
  <c r="D91" i="10"/>
  <c r="E59" i="9"/>
  <c r="E28" i="9"/>
  <c r="G60" i="11"/>
  <c r="E8" i="11"/>
  <c r="E39" i="9"/>
  <c r="E32" i="9"/>
  <c r="G52" i="11"/>
  <c r="E58" i="9"/>
  <c r="E31" i="9"/>
  <c r="Q89" i="13"/>
  <c r="DL91" i="10"/>
  <c r="G17" i="9"/>
  <c r="E16" i="9"/>
  <c r="W5" i="9"/>
  <c r="AS4" i="9"/>
  <c r="X4" i="9"/>
  <c r="AH4" i="9" s="1"/>
  <c r="AS3" i="9"/>
  <c r="Q115" i="13"/>
  <c r="X108" i="13"/>
  <c r="L93" i="13"/>
  <c r="C124" i="13"/>
  <c r="Y120" i="13"/>
  <c r="D119" i="13"/>
  <c r="C112" i="13"/>
  <c r="Q99" i="13"/>
  <c r="J124" i="13"/>
  <c r="Y116" i="13"/>
  <c r="K99" i="13"/>
  <c r="I117" i="13"/>
  <c r="I111" i="13"/>
  <c r="E103" i="13"/>
  <c r="Q102" i="13"/>
  <c r="D101" i="13"/>
  <c r="Y99" i="13"/>
  <c r="U103" i="4"/>
  <c r="Y100" i="4"/>
  <c r="S95" i="13"/>
  <c r="Y93" i="13"/>
  <c r="Q91" i="13"/>
  <c r="X114" i="13"/>
  <c r="U99" i="4"/>
  <c r="C99" i="4"/>
  <c r="I124" i="4"/>
  <c r="R120" i="4"/>
  <c r="O114" i="13"/>
  <c r="D97" i="13"/>
  <c r="I96" i="13"/>
  <c r="C95" i="13"/>
  <c r="T95" i="4"/>
  <c r="I120" i="4"/>
  <c r="Q103" i="13"/>
  <c r="M103" i="4"/>
  <c r="Q98" i="13"/>
  <c r="I98" i="13"/>
  <c r="Y93" i="4"/>
  <c r="Q122" i="13"/>
  <c r="Q119" i="13"/>
  <c r="Y121" i="4"/>
  <c r="Y113" i="13"/>
  <c r="S99" i="13"/>
  <c r="Q99" i="4"/>
  <c r="C89" i="13"/>
  <c r="W118" i="13"/>
  <c r="O118" i="13"/>
  <c r="D113" i="13"/>
  <c r="H99" i="13"/>
  <c r="AB95" i="4"/>
  <c r="R116" i="4"/>
  <c r="J95" i="13"/>
  <c r="J98" i="4"/>
  <c r="E123" i="13"/>
  <c r="G122" i="13"/>
  <c r="V114" i="4"/>
  <c r="N106" i="13"/>
  <c r="J108" i="4"/>
  <c r="O101" i="13"/>
  <c r="Q101" i="4"/>
  <c r="J94" i="13"/>
  <c r="J108" i="13"/>
  <c r="AA99" i="13"/>
  <c r="D99" i="13"/>
  <c r="E13" i="11"/>
  <c r="G13" i="11" s="1"/>
  <c r="E10" i="11"/>
  <c r="AB119" i="13"/>
  <c r="E5" i="9"/>
  <c r="G5" i="9" s="1"/>
  <c r="Y117" i="4"/>
  <c r="S94" i="13"/>
  <c r="D176" i="10"/>
  <c r="DL92" i="10"/>
  <c r="O97" i="13"/>
  <c r="H103" i="4"/>
  <c r="X98" i="13"/>
  <c r="Y112" i="13"/>
  <c r="J119" i="13"/>
  <c r="N114" i="13"/>
  <c r="J103" i="13"/>
  <c r="J114" i="13"/>
  <c r="Y97" i="13"/>
  <c r="Z124" i="13"/>
  <c r="D121" i="4"/>
  <c r="R115" i="13"/>
  <c r="P98" i="13"/>
  <c r="G97" i="13"/>
  <c r="Y116" i="4"/>
  <c r="I116" i="4"/>
  <c r="Z111" i="13"/>
  <c r="I101" i="13"/>
  <c r="Q100" i="13"/>
  <c r="AB99" i="13"/>
  <c r="T99" i="13"/>
  <c r="R120" i="13"/>
  <c r="T119" i="13"/>
  <c r="V114" i="13"/>
  <c r="T103" i="13"/>
  <c r="D121" i="13"/>
  <c r="P114" i="13"/>
  <c r="Y95" i="13"/>
  <c r="L95" i="13"/>
  <c r="J119" i="4"/>
  <c r="G59" i="11"/>
  <c r="E55" i="11"/>
  <c r="E37" i="11"/>
  <c r="G37" i="11" s="1"/>
  <c r="E29" i="11"/>
  <c r="G29" i="11" s="1"/>
  <c r="E21" i="11"/>
  <c r="G21" i="11" s="1"/>
  <c r="D93" i="10"/>
  <c r="E20" i="9"/>
  <c r="G67" i="11"/>
  <c r="E63" i="11"/>
  <c r="E45" i="11"/>
  <c r="G45" i="11" s="1"/>
  <c r="G5" i="11"/>
  <c r="D177" i="10"/>
  <c r="G9" i="9"/>
  <c r="J123" i="4"/>
  <c r="E71" i="11"/>
  <c r="E9" i="11"/>
  <c r="G4" i="9"/>
  <c r="Y111" i="13"/>
  <c r="E64" i="11"/>
  <c r="G64" i="11" s="1"/>
  <c r="G65" i="9"/>
  <c r="E35" i="9"/>
  <c r="G35" i="11"/>
  <c r="G27" i="11"/>
  <c r="E69" i="11"/>
  <c r="G69" i="11" s="1"/>
  <c r="G43" i="11"/>
  <c r="E39" i="11"/>
  <c r="E31" i="11"/>
  <c r="E3" i="11"/>
  <c r="G55" i="9"/>
  <c r="E11" i="9"/>
  <c r="G7" i="9"/>
  <c r="E51" i="11"/>
  <c r="G51" i="11" s="1"/>
  <c r="E47" i="11"/>
  <c r="E4" i="11"/>
  <c r="G4" i="11" s="1"/>
  <c r="DL93" i="10"/>
  <c r="E3" i="9"/>
  <c r="W107" i="13"/>
  <c r="K4" i="8"/>
  <c r="K2" i="8"/>
  <c r="K18" i="7"/>
  <c r="BC14" i="7"/>
  <c r="BR6" i="7"/>
  <c r="AC5" i="7"/>
  <c r="J4" i="7"/>
  <c r="L4" i="7" s="1"/>
  <c r="BS7" i="7"/>
  <c r="BC6" i="7"/>
  <c r="BR7" i="7"/>
  <c r="L37" i="7"/>
  <c r="L14" i="7"/>
  <c r="I6" i="7"/>
  <c r="AC39" i="7"/>
  <c r="J38" i="7"/>
  <c r="X5" i="9"/>
  <c r="BC34" i="7"/>
  <c r="BR31" i="7"/>
  <c r="AC30" i="7"/>
  <c r="BR28" i="7"/>
  <c r="I26" i="7"/>
  <c r="L26" i="7" s="1"/>
  <c r="J23" i="7"/>
  <c r="BC21" i="7"/>
  <c r="I15" i="7"/>
  <c r="L15" i="7" s="1"/>
  <c r="BR13" i="7"/>
  <c r="AC12" i="7"/>
  <c r="J7" i="7"/>
  <c r="BS5" i="7"/>
  <c r="BC4" i="7"/>
  <c r="I38" i="7"/>
  <c r="BR36" i="7"/>
  <c r="AC34" i="7"/>
  <c r="BC31" i="7"/>
  <c r="J30" i="7"/>
  <c r="I23" i="7"/>
  <c r="AC21" i="7"/>
  <c r="J20" i="7"/>
  <c r="L20" i="7" s="1"/>
  <c r="BR18" i="7"/>
  <c r="BS14" i="7"/>
  <c r="BC13" i="7"/>
  <c r="I7" i="7"/>
  <c r="BR5" i="7"/>
  <c r="AC4" i="7"/>
  <c r="BR22" i="7"/>
  <c r="BR14" i="7"/>
  <c r="AC13" i="7"/>
  <c r="J12" i="7"/>
  <c r="BS6" i="7"/>
  <c r="BC5" i="7"/>
  <c r="E274" i="11"/>
  <c r="G274" i="11"/>
  <c r="E242" i="11"/>
  <c r="G242" i="11"/>
  <c r="G212" i="11"/>
  <c r="F212" i="11"/>
  <c r="E203" i="11"/>
  <c r="F203" i="11"/>
  <c r="G203" i="11"/>
  <c r="E168" i="11"/>
  <c r="G168" i="11" s="1"/>
  <c r="E143" i="11"/>
  <c r="G143" i="11" s="1"/>
  <c r="F143" i="11"/>
  <c r="F108" i="11"/>
  <c r="E81" i="11"/>
  <c r="F81" i="11"/>
  <c r="G81" i="11" s="1"/>
  <c r="E73" i="11"/>
  <c r="E65" i="11"/>
  <c r="E230" i="11"/>
  <c r="F230" i="11"/>
  <c r="F223" i="11"/>
  <c r="G223" i="11"/>
  <c r="F215" i="11"/>
  <c r="G215" i="11"/>
  <c r="G196" i="11"/>
  <c r="E196" i="11"/>
  <c r="G180" i="11"/>
  <c r="F180" i="11"/>
  <c r="E171" i="11"/>
  <c r="G171" i="11" s="1"/>
  <c r="F171" i="11"/>
  <c r="E136" i="11"/>
  <c r="G136" i="11" s="1"/>
  <c r="E111" i="11"/>
  <c r="G111" i="11" s="1"/>
  <c r="F111" i="11"/>
  <c r="E102" i="11"/>
  <c r="G102" i="11" s="1"/>
  <c r="F102" i="11"/>
  <c r="E226" i="11"/>
  <c r="G226" i="11"/>
  <c r="E218" i="11"/>
  <c r="G218" i="11"/>
  <c r="E199" i="11"/>
  <c r="F199" i="11"/>
  <c r="G199" i="11"/>
  <c r="E183" i="11"/>
  <c r="F183" i="11"/>
  <c r="G183" i="11"/>
  <c r="E164" i="11"/>
  <c r="G164" i="11" s="1"/>
  <c r="F148" i="11"/>
  <c r="G148" i="11" s="1"/>
  <c r="E139" i="11"/>
  <c r="G139" i="11" s="1"/>
  <c r="F139" i="11"/>
  <c r="E104" i="11"/>
  <c r="G104" i="11" s="1"/>
  <c r="F292" i="11"/>
  <c r="G292" i="11"/>
  <c r="G287" i="11"/>
  <c r="E287" i="11"/>
  <c r="E282" i="11"/>
  <c r="F282" i="11"/>
  <c r="E270" i="11"/>
  <c r="G270" i="11"/>
  <c r="F260" i="11"/>
  <c r="G260" i="11"/>
  <c r="G255" i="11"/>
  <c r="E255" i="11"/>
  <c r="E250" i="11"/>
  <c r="F250" i="11"/>
  <c r="E238" i="11"/>
  <c r="G238" i="11"/>
  <c r="E167" i="11"/>
  <c r="G167" i="11" s="1"/>
  <c r="F167" i="11"/>
  <c r="E151" i="11"/>
  <c r="G151" i="11" s="1"/>
  <c r="F151" i="11"/>
  <c r="E132" i="11"/>
  <c r="G132" i="11" s="1"/>
  <c r="F116" i="11"/>
  <c r="G116" i="11" s="1"/>
  <c r="E107" i="11"/>
  <c r="G107" i="11" s="1"/>
  <c r="F107" i="11"/>
  <c r="E94" i="11"/>
  <c r="G94" i="11" s="1"/>
  <c r="F94" i="11"/>
  <c r="E290" i="11"/>
  <c r="G290" i="11"/>
  <c r="G288" i="11"/>
  <c r="E280" i="11"/>
  <c r="E258" i="11"/>
  <c r="G258" i="11"/>
  <c r="G256" i="11"/>
  <c r="E248" i="11"/>
  <c r="E135" i="11"/>
  <c r="F135" i="11"/>
  <c r="G135" i="11"/>
  <c r="E119" i="11"/>
  <c r="G119" i="11" s="1"/>
  <c r="F119" i="11"/>
  <c r="F90" i="11"/>
  <c r="G90" i="11"/>
  <c r="F88" i="11"/>
  <c r="G88" i="11"/>
  <c r="F80" i="11"/>
  <c r="G80" i="11" s="1"/>
  <c r="E78" i="11"/>
  <c r="G78" i="11" s="1"/>
  <c r="F78" i="11"/>
  <c r="E300" i="11"/>
  <c r="G300" i="11"/>
  <c r="F288" i="11"/>
  <c r="F256" i="11"/>
  <c r="F231" i="11"/>
  <c r="G231" i="11"/>
  <c r="E231" i="11"/>
  <c r="G204" i="11"/>
  <c r="F204" i="11"/>
  <c r="F82" i="11"/>
  <c r="G82" i="11"/>
  <c r="F274" i="11"/>
  <c r="F242" i="11"/>
  <c r="F227" i="11"/>
  <c r="G227" i="11"/>
  <c r="E227" i="11"/>
  <c r="E212" i="11"/>
  <c r="E207" i="11"/>
  <c r="F207" i="11"/>
  <c r="G207" i="11"/>
  <c r="G172" i="11"/>
  <c r="F172" i="11"/>
  <c r="F168" i="11"/>
  <c r="E108" i="11"/>
  <c r="F73" i="11"/>
  <c r="F65" i="11"/>
  <c r="E49" i="11"/>
  <c r="F49" i="11"/>
  <c r="E298" i="11"/>
  <c r="F298" i="11"/>
  <c r="G296" i="11"/>
  <c r="E286" i="11"/>
  <c r="G286" i="11"/>
  <c r="F276" i="11"/>
  <c r="G276" i="11"/>
  <c r="G271" i="11"/>
  <c r="E271" i="11"/>
  <c r="E266" i="11"/>
  <c r="F266" i="11"/>
  <c r="G264" i="11"/>
  <c r="E254" i="11"/>
  <c r="G254" i="11"/>
  <c r="F244" i="11"/>
  <c r="G244" i="11"/>
  <c r="G239" i="11"/>
  <c r="E239" i="11"/>
  <c r="E234" i="11"/>
  <c r="F234" i="11"/>
  <c r="G232" i="11"/>
  <c r="G200" i="11"/>
  <c r="E200" i="11"/>
  <c r="E175" i="11"/>
  <c r="F175" i="11"/>
  <c r="G175" i="11"/>
  <c r="G140" i="11"/>
  <c r="F140" i="11"/>
  <c r="E57" i="11"/>
  <c r="G57" i="11" s="1"/>
  <c r="F57" i="11"/>
  <c r="F302" i="11"/>
  <c r="F295" i="11"/>
  <c r="F279" i="11"/>
  <c r="F263" i="11"/>
  <c r="F247" i="11"/>
  <c r="F228" i="11"/>
  <c r="E191" i="11"/>
  <c r="F191" i="11"/>
  <c r="G191" i="11"/>
  <c r="F184" i="11"/>
  <c r="E159" i="11"/>
  <c r="G159" i="11" s="1"/>
  <c r="F159" i="11"/>
  <c r="F152" i="11"/>
  <c r="E127" i="11"/>
  <c r="G127" i="11" s="1"/>
  <c r="F127" i="11"/>
  <c r="F120" i="11"/>
  <c r="E89" i="11"/>
  <c r="G89" i="11" s="1"/>
  <c r="E66" i="11"/>
  <c r="F66" i="11"/>
  <c r="E58" i="11"/>
  <c r="G58" i="11" s="1"/>
  <c r="F58" i="11"/>
  <c r="E50" i="11"/>
  <c r="F50" i="11"/>
  <c r="E42" i="11"/>
  <c r="F42" i="11"/>
  <c r="E34" i="11"/>
  <c r="F34" i="11"/>
  <c r="E26" i="11"/>
  <c r="G26" i="11" s="1"/>
  <c r="F26" i="11"/>
  <c r="E14" i="11"/>
  <c r="F14" i="11"/>
  <c r="E295" i="11"/>
  <c r="E279" i="11"/>
  <c r="E263" i="11"/>
  <c r="E247" i="11"/>
  <c r="F219" i="11"/>
  <c r="G219" i="11"/>
  <c r="E211" i="11"/>
  <c r="F211" i="11"/>
  <c r="G211" i="11"/>
  <c r="E184" i="11"/>
  <c r="E179" i="11"/>
  <c r="F179" i="11"/>
  <c r="G179" i="11"/>
  <c r="E152" i="11"/>
  <c r="G152" i="11" s="1"/>
  <c r="E147" i="11"/>
  <c r="G147" i="11" s="1"/>
  <c r="F147" i="11"/>
  <c r="E120" i="11"/>
  <c r="G120" i="11" s="1"/>
  <c r="E115" i="11"/>
  <c r="F115" i="11"/>
  <c r="F96" i="11"/>
  <c r="G96" i="11"/>
  <c r="E70" i="11"/>
  <c r="F70" i="11"/>
  <c r="E62" i="11"/>
  <c r="G62" i="11" s="1"/>
  <c r="F62" i="11"/>
  <c r="E54" i="11"/>
  <c r="G54" i="11" s="1"/>
  <c r="F54" i="11"/>
  <c r="E46" i="11"/>
  <c r="F46" i="11"/>
  <c r="E38" i="11"/>
  <c r="F38" i="11"/>
  <c r="E30" i="11"/>
  <c r="G30" i="11" s="1"/>
  <c r="F30" i="11"/>
  <c r="E22" i="11"/>
  <c r="G22" i="11" s="1"/>
  <c r="F22" i="11"/>
  <c r="E187" i="11"/>
  <c r="F187" i="11"/>
  <c r="G187" i="11"/>
  <c r="E155" i="11"/>
  <c r="G155" i="11" s="1"/>
  <c r="F155" i="11"/>
  <c r="E123" i="11"/>
  <c r="G123" i="11" s="1"/>
  <c r="F123" i="11"/>
  <c r="E41" i="11"/>
  <c r="G41" i="11" s="1"/>
  <c r="E33" i="11"/>
  <c r="G33" i="11" s="1"/>
  <c r="E25" i="11"/>
  <c r="G25" i="11" s="1"/>
  <c r="E23" i="11"/>
  <c r="E17" i="11"/>
  <c r="G17" i="11" s="1"/>
  <c r="E15" i="11"/>
  <c r="G294" i="11"/>
  <c r="G278" i="11"/>
  <c r="G262" i="11"/>
  <c r="G246" i="11"/>
  <c r="E195" i="11"/>
  <c r="F195" i="11"/>
  <c r="G195" i="11"/>
  <c r="F188" i="11"/>
  <c r="E163" i="11"/>
  <c r="F163" i="11"/>
  <c r="F156" i="11"/>
  <c r="E131" i="11"/>
  <c r="F131" i="11"/>
  <c r="G131" i="11"/>
  <c r="F124" i="11"/>
  <c r="G124" i="11" s="1"/>
  <c r="E97" i="11"/>
  <c r="G97" i="11" s="1"/>
  <c r="E86" i="11"/>
  <c r="G86" i="11" s="1"/>
  <c r="F86" i="11"/>
  <c r="G74" i="11"/>
  <c r="FI248" i="10"/>
  <c r="FA248" i="10"/>
  <c r="ES248" i="10"/>
  <c r="EK248" i="10"/>
  <c r="EC248" i="10"/>
  <c r="DU248" i="10"/>
  <c r="DM248" i="10"/>
  <c r="FI240" i="10"/>
  <c r="FA240" i="10"/>
  <c r="ES240" i="10"/>
  <c r="EK240" i="10"/>
  <c r="EC240" i="10"/>
  <c r="DU240" i="10"/>
  <c r="DM240" i="10"/>
  <c r="ET235" i="10"/>
  <c r="EL235" i="10"/>
  <c r="ED235" i="10"/>
  <c r="DV235" i="10"/>
  <c r="DN235" i="10"/>
  <c r="FI232" i="10"/>
  <c r="FA232" i="10"/>
  <c r="ES232" i="10"/>
  <c r="EK232" i="10"/>
  <c r="EC232" i="10"/>
  <c r="DU232" i="10"/>
  <c r="DM232" i="10"/>
  <c r="DT229" i="10"/>
  <c r="J116" i="4" s="1"/>
  <c r="FJ227" i="10"/>
  <c r="FB227" i="10"/>
  <c r="ET227" i="10"/>
  <c r="EL227" i="10"/>
  <c r="ED227" i="10"/>
  <c r="DV227" i="10"/>
  <c r="DN227" i="10"/>
  <c r="FG226" i="10"/>
  <c r="EY226" i="10"/>
  <c r="EQ226" i="10"/>
  <c r="EI226" i="10"/>
  <c r="Y115" i="4" s="1"/>
  <c r="DY226" i="10"/>
  <c r="DM226" i="10"/>
  <c r="FD225" i="10"/>
  <c r="ET225" i="10"/>
  <c r="EH225" i="10"/>
  <c r="DX225" i="10"/>
  <c r="DN225" i="10"/>
  <c r="FD224" i="10"/>
  <c r="ET224" i="10"/>
  <c r="EJ224" i="10"/>
  <c r="DX224" i="10"/>
  <c r="DN224" i="10"/>
  <c r="FF223" i="10"/>
  <c r="EV223" i="10"/>
  <c r="EJ223" i="10"/>
  <c r="DZ223" i="10"/>
  <c r="DP223" i="10"/>
  <c r="DM220" i="10"/>
  <c r="DU220" i="10"/>
  <c r="EC220" i="10"/>
  <c r="EK220" i="10"/>
  <c r="ES220" i="10"/>
  <c r="FA220" i="10"/>
  <c r="FI220" i="10"/>
  <c r="DN220" i="10"/>
  <c r="DV220" i="10"/>
  <c r="ED220" i="10"/>
  <c r="EL220" i="10"/>
  <c r="ET220" i="10"/>
  <c r="FB220" i="10"/>
  <c r="FJ220" i="10"/>
  <c r="FE218" i="10"/>
  <c r="EU218" i="10"/>
  <c r="EI218" i="10"/>
  <c r="Y111" i="4" s="1"/>
  <c r="DY218" i="10"/>
  <c r="DO218" i="10"/>
  <c r="E111" i="4" s="1"/>
  <c r="DO216" i="10"/>
  <c r="DW216" i="10"/>
  <c r="EE216" i="10"/>
  <c r="EM216" i="10"/>
  <c r="EU216" i="10"/>
  <c r="FC216" i="10"/>
  <c r="DP216" i="10"/>
  <c r="DX216" i="10"/>
  <c r="EF216" i="10"/>
  <c r="EN216" i="10"/>
  <c r="EV216" i="10"/>
  <c r="FD216" i="10"/>
  <c r="DT215" i="10"/>
  <c r="EB215" i="10"/>
  <c r="EJ215" i="10"/>
  <c r="ER215" i="10"/>
  <c r="EZ215" i="10"/>
  <c r="FH215" i="10"/>
  <c r="DM215" i="10"/>
  <c r="DU215" i="10"/>
  <c r="K109" i="4" s="1"/>
  <c r="EC215" i="10"/>
  <c r="EK215" i="10"/>
  <c r="ES215" i="10"/>
  <c r="FA215" i="10"/>
  <c r="FI215" i="10"/>
  <c r="EU210" i="10"/>
  <c r="EE210" i="10"/>
  <c r="U107" i="4" s="1"/>
  <c r="DO210" i="10"/>
  <c r="FI251" i="10"/>
  <c r="FA251" i="10"/>
  <c r="ES251" i="10"/>
  <c r="EK251" i="10"/>
  <c r="EC251" i="10"/>
  <c r="DU251" i="10"/>
  <c r="DM251" i="10"/>
  <c r="FF250" i="10"/>
  <c r="EX250" i="10"/>
  <c r="EP250" i="10"/>
  <c r="EH250" i="10"/>
  <c r="DZ250" i="10"/>
  <c r="DR250" i="10"/>
  <c r="FH248" i="10"/>
  <c r="EZ248" i="10"/>
  <c r="ER248" i="10"/>
  <c r="EJ248" i="10"/>
  <c r="EB248" i="10"/>
  <c r="DT248" i="10"/>
  <c r="EK243" i="10"/>
  <c r="EC243" i="10"/>
  <c r="DU243" i="10"/>
  <c r="DM243" i="10"/>
  <c r="EH242" i="10"/>
  <c r="DZ242" i="10"/>
  <c r="DR242" i="10"/>
  <c r="FH240" i="10"/>
  <c r="EZ240" i="10"/>
  <c r="ER240" i="10"/>
  <c r="EJ240" i="10"/>
  <c r="EB240" i="10"/>
  <c r="DT240" i="10"/>
  <c r="J122" i="4" s="1"/>
  <c r="FA235" i="10"/>
  <c r="ES235" i="10"/>
  <c r="EK235" i="10"/>
  <c r="EC235" i="10"/>
  <c r="DU235" i="10"/>
  <c r="DM235" i="10"/>
  <c r="FH232" i="10"/>
  <c r="EZ232" i="10"/>
  <c r="ER232" i="10"/>
  <c r="EJ232" i="10"/>
  <c r="EB232" i="10"/>
  <c r="DT232" i="10"/>
  <c r="J118" i="4" s="1"/>
  <c r="FI227" i="10"/>
  <c r="FA227" i="10"/>
  <c r="ES227" i="10"/>
  <c r="EK227" i="10"/>
  <c r="EC227" i="10"/>
  <c r="DU227" i="10"/>
  <c r="DM227" i="10"/>
  <c r="FF226" i="10"/>
  <c r="EX226" i="10"/>
  <c r="EP226" i="10"/>
  <c r="EH226" i="10"/>
  <c r="FC225" i="10"/>
  <c r="EQ225" i="10"/>
  <c r="EG225" i="10"/>
  <c r="FC224" i="10"/>
  <c r="ES224" i="10"/>
  <c r="EI224" i="10"/>
  <c r="DW224" i="10"/>
  <c r="FE223" i="10"/>
  <c r="ES223" i="10"/>
  <c r="EI223" i="10"/>
  <c r="Y113" i="4" s="1"/>
  <c r="DY223" i="10"/>
  <c r="DP221" i="10"/>
  <c r="DX221" i="10"/>
  <c r="EF221" i="10"/>
  <c r="EN221" i="10"/>
  <c r="EV221" i="10"/>
  <c r="FD221" i="10"/>
  <c r="DQ221" i="10"/>
  <c r="DY221" i="10"/>
  <c r="EG221" i="10"/>
  <c r="EO221" i="10"/>
  <c r="EW221" i="10"/>
  <c r="FE221" i="10"/>
  <c r="EP220" i="10"/>
  <c r="EF220" i="10"/>
  <c r="DT220" i="10"/>
  <c r="FD218" i="10"/>
  <c r="ER218" i="10"/>
  <c r="EH218" i="10"/>
  <c r="FJ216" i="10"/>
  <c r="EZ216" i="10"/>
  <c r="EP216" i="10"/>
  <c r="ED216" i="10"/>
  <c r="DT216" i="10"/>
  <c r="EY215" i="10"/>
  <c r="EO215" i="10"/>
  <c r="EE215" i="10"/>
  <c r="DS215" i="10"/>
  <c r="DQ214" i="10"/>
  <c r="DY214" i="10"/>
  <c r="EG214" i="10"/>
  <c r="EO214" i="10"/>
  <c r="EW214" i="10"/>
  <c r="FE214" i="10"/>
  <c r="DR214" i="10"/>
  <c r="DZ214" i="10"/>
  <c r="EH214" i="10"/>
  <c r="EP214" i="10"/>
  <c r="EX214" i="10"/>
  <c r="FF214" i="10"/>
  <c r="DN213" i="10"/>
  <c r="DV213" i="10"/>
  <c r="L108" i="4" s="1"/>
  <c r="ED213" i="10"/>
  <c r="T108" i="4" s="1"/>
  <c r="EL213" i="10"/>
  <c r="ET213" i="10"/>
  <c r="FB213" i="10"/>
  <c r="FJ213" i="10"/>
  <c r="DO213" i="10"/>
  <c r="DW213" i="10"/>
  <c r="EE213" i="10"/>
  <c r="U108" i="4" s="1"/>
  <c r="EM213" i="10"/>
  <c r="EU213" i="10"/>
  <c r="FC213" i="10"/>
  <c r="FG210" i="10"/>
  <c r="EQ210" i="10"/>
  <c r="DO226" i="10"/>
  <c r="E115" i="4" s="1"/>
  <c r="DW226" i="10"/>
  <c r="EE226" i="10"/>
  <c r="DP226" i="10"/>
  <c r="DX226" i="10"/>
  <c r="EF226" i="10"/>
  <c r="DT225" i="10"/>
  <c r="EB225" i="10"/>
  <c r="EJ225" i="10"/>
  <c r="ER225" i="10"/>
  <c r="EZ225" i="10"/>
  <c r="FH225" i="10"/>
  <c r="DM225" i="10"/>
  <c r="DU225" i="10"/>
  <c r="EC225" i="10"/>
  <c r="EK225" i="10"/>
  <c r="ES225" i="10"/>
  <c r="FA225" i="10"/>
  <c r="FI225" i="10"/>
  <c r="DM218" i="10"/>
  <c r="DU218" i="10"/>
  <c r="EC218" i="10"/>
  <c r="EK218" i="10"/>
  <c r="ES218" i="10"/>
  <c r="FA218" i="10"/>
  <c r="FI218" i="10"/>
  <c r="DN218" i="10"/>
  <c r="DV218" i="10"/>
  <c r="ED218" i="10"/>
  <c r="EL218" i="10"/>
  <c r="ET218" i="10"/>
  <c r="FB218" i="10"/>
  <c r="FJ218" i="10"/>
  <c r="DT210" i="10"/>
  <c r="EB210" i="10"/>
  <c r="R107" i="4" s="1"/>
  <c r="EJ210" i="10"/>
  <c r="ER210" i="10"/>
  <c r="EZ210" i="10"/>
  <c r="FH210" i="10"/>
  <c r="DM210" i="10"/>
  <c r="DU210" i="10"/>
  <c r="EC210" i="10"/>
  <c r="EK210" i="10"/>
  <c r="ES210" i="10"/>
  <c r="FA210" i="10"/>
  <c r="FI210" i="10"/>
  <c r="DN210" i="10"/>
  <c r="DV210" i="10"/>
  <c r="ED210" i="10"/>
  <c r="EL210" i="10"/>
  <c r="ET210" i="10"/>
  <c r="FB210" i="10"/>
  <c r="FJ210" i="10"/>
  <c r="DP210" i="10"/>
  <c r="DX210" i="10"/>
  <c r="EF210" i="10"/>
  <c r="EN210" i="10"/>
  <c r="EV210" i="10"/>
  <c r="FD210" i="10"/>
  <c r="EF250" i="10"/>
  <c r="DX250" i="10"/>
  <c r="DP250" i="10"/>
  <c r="FF248" i="10"/>
  <c r="EX248" i="10"/>
  <c r="EP248" i="10"/>
  <c r="EH248" i="10"/>
  <c r="DZ248" i="10"/>
  <c r="DR248" i="10"/>
  <c r="DX242" i="10"/>
  <c r="DP242" i="10"/>
  <c r="FF240" i="10"/>
  <c r="EX240" i="10"/>
  <c r="EP240" i="10"/>
  <c r="EH240" i="10"/>
  <c r="DZ240" i="10"/>
  <c r="DR240" i="10"/>
  <c r="FF232" i="10"/>
  <c r="EX232" i="10"/>
  <c r="EP232" i="10"/>
  <c r="EH232" i="10"/>
  <c r="DZ232" i="10"/>
  <c r="DR232" i="10"/>
  <c r="FD226" i="10"/>
  <c r="EV226" i="10"/>
  <c r="EN226" i="10"/>
  <c r="ED226" i="10"/>
  <c r="DT226" i="10"/>
  <c r="J115" i="4" s="1"/>
  <c r="EY225" i="10"/>
  <c r="EO225" i="10"/>
  <c r="EE225" i="10"/>
  <c r="DS225" i="10"/>
  <c r="DQ224" i="10"/>
  <c r="DY224" i="10"/>
  <c r="EG224" i="10"/>
  <c r="EO224" i="10"/>
  <c r="EW224" i="10"/>
  <c r="FE224" i="10"/>
  <c r="DR224" i="10"/>
  <c r="DZ224" i="10"/>
  <c r="EH224" i="10"/>
  <c r="EP224" i="10"/>
  <c r="EX224" i="10"/>
  <c r="FF224" i="10"/>
  <c r="DN223" i="10"/>
  <c r="D113" i="4" s="1"/>
  <c r="DV223" i="10"/>
  <c r="ED223" i="10"/>
  <c r="EL223" i="10"/>
  <c r="ET223" i="10"/>
  <c r="FB223" i="10"/>
  <c r="FJ223" i="10"/>
  <c r="DO223" i="10"/>
  <c r="DW223" i="10"/>
  <c r="EE223" i="10"/>
  <c r="EM223" i="10"/>
  <c r="EU223" i="10"/>
  <c r="FC223" i="10"/>
  <c r="EZ218" i="10"/>
  <c r="EP218" i="10"/>
  <c r="EF218" i="10"/>
  <c r="DT218" i="10"/>
  <c r="J111" i="4" s="1"/>
  <c r="EO210" i="10"/>
  <c r="DY210" i="10"/>
  <c r="FD253" i="10"/>
  <c r="EV253" i="10"/>
  <c r="EN253" i="10"/>
  <c r="EF253" i="10"/>
  <c r="DX253" i="10"/>
  <c r="DP253" i="10"/>
  <c r="FF251" i="10"/>
  <c r="EX251" i="10"/>
  <c r="EP251" i="10"/>
  <c r="EH251" i="10"/>
  <c r="DZ251" i="10"/>
  <c r="DR251" i="10"/>
  <c r="FC250" i="10"/>
  <c r="EU250" i="10"/>
  <c r="EM250" i="10"/>
  <c r="EE250" i="10"/>
  <c r="DW250" i="10"/>
  <c r="DO250" i="10"/>
  <c r="FE248" i="10"/>
  <c r="EW248" i="10"/>
  <c r="EO248" i="10"/>
  <c r="EG248" i="10"/>
  <c r="DY248" i="10"/>
  <c r="DQ248" i="10"/>
  <c r="FD245" i="10"/>
  <c r="EV245" i="10"/>
  <c r="EN245" i="10"/>
  <c r="EF245" i="10"/>
  <c r="DX245" i="10"/>
  <c r="DP245" i="10"/>
  <c r="FF243" i="10"/>
  <c r="EX243" i="10"/>
  <c r="EP243" i="10"/>
  <c r="EH243" i="10"/>
  <c r="DZ243" i="10"/>
  <c r="DR243" i="10"/>
  <c r="FC242" i="10"/>
  <c r="EU242" i="10"/>
  <c r="EM242" i="10"/>
  <c r="EE242" i="10"/>
  <c r="DW242" i="10"/>
  <c r="DO242" i="10"/>
  <c r="E123" i="4" s="1"/>
  <c r="FE240" i="10"/>
  <c r="EW240" i="10"/>
  <c r="EO240" i="10"/>
  <c r="EG240" i="10"/>
  <c r="W122" i="4" s="1"/>
  <c r="DY240" i="10"/>
  <c r="O122" i="4" s="1"/>
  <c r="DQ240" i="10"/>
  <c r="G122" i="4" s="1"/>
  <c r="FD237" i="10"/>
  <c r="EV237" i="10"/>
  <c r="EN237" i="10"/>
  <c r="EF237" i="10"/>
  <c r="DX237" i="10"/>
  <c r="DP237" i="10"/>
  <c r="FF235" i="10"/>
  <c r="EX235" i="10"/>
  <c r="EP235" i="10"/>
  <c r="EH235" i="10"/>
  <c r="DZ235" i="10"/>
  <c r="DR235" i="10"/>
  <c r="FC234" i="10"/>
  <c r="EU234" i="10"/>
  <c r="EM234" i="10"/>
  <c r="EE234" i="10"/>
  <c r="DW234" i="10"/>
  <c r="DO234" i="10"/>
  <c r="E119" i="4" s="1"/>
  <c r="FE232" i="10"/>
  <c r="EW232" i="10"/>
  <c r="EO232" i="10"/>
  <c r="EG232" i="10"/>
  <c r="W118" i="4" s="1"/>
  <c r="DY232" i="10"/>
  <c r="O118" i="4" s="1"/>
  <c r="DQ232" i="10"/>
  <c r="G118" i="4" s="1"/>
  <c r="FD229" i="10"/>
  <c r="EV229" i="10"/>
  <c r="EN229" i="10"/>
  <c r="EF229" i="10"/>
  <c r="DX229" i="10"/>
  <c r="DP229" i="10"/>
  <c r="FF227" i="10"/>
  <c r="EX227" i="10"/>
  <c r="EP227" i="10"/>
  <c r="EH227" i="10"/>
  <c r="DZ227" i="10"/>
  <c r="DR227" i="10"/>
  <c r="FC226" i="10"/>
  <c r="EU226" i="10"/>
  <c r="EM226" i="10"/>
  <c r="EC226" i="10"/>
  <c r="DS226" i="10"/>
  <c r="I115" i="4" s="1"/>
  <c r="FJ225" i="10"/>
  <c r="EX225" i="10"/>
  <c r="EN225" i="10"/>
  <c r="ED225" i="10"/>
  <c r="DR225" i="10"/>
  <c r="FJ224" i="10"/>
  <c r="EZ224" i="10"/>
  <c r="EN224" i="10"/>
  <c r="ED224" i="10"/>
  <c r="DT224" i="10"/>
  <c r="EZ223" i="10"/>
  <c r="EP223" i="10"/>
  <c r="EF223" i="10"/>
  <c r="DT223" i="10"/>
  <c r="FH221" i="10"/>
  <c r="EX221" i="10"/>
  <c r="EL221" i="10"/>
  <c r="EB221" i="10"/>
  <c r="R112" i="4" s="1"/>
  <c r="DR221" i="10"/>
  <c r="FG220" i="10"/>
  <c r="EW220" i="10"/>
  <c r="EM220" i="10"/>
  <c r="EA220" i="10"/>
  <c r="DQ220" i="10"/>
  <c r="EY218" i="10"/>
  <c r="EO218" i="10"/>
  <c r="EE218" i="10"/>
  <c r="DS218" i="10"/>
  <c r="I111" i="4" s="1"/>
  <c r="FG216" i="10"/>
  <c r="EW216" i="10"/>
  <c r="EK216" i="10"/>
  <c r="EA216" i="10"/>
  <c r="DQ216" i="10"/>
  <c r="FF215" i="10"/>
  <c r="EV215" i="10"/>
  <c r="EL215" i="10"/>
  <c r="DZ215" i="10"/>
  <c r="DP215" i="10"/>
  <c r="FH214" i="10"/>
  <c r="EV214" i="10"/>
  <c r="EL214" i="10"/>
  <c r="EB214" i="10"/>
  <c r="DP214" i="10"/>
  <c r="FH213" i="10"/>
  <c r="EX213" i="10"/>
  <c r="EN213" i="10"/>
  <c r="EB213" i="10"/>
  <c r="DR213" i="10"/>
  <c r="FC210" i="10"/>
  <c r="EM210" i="10"/>
  <c r="DW210" i="10"/>
  <c r="M107" i="4" s="1"/>
  <c r="J96" i="11"/>
  <c r="J88" i="11"/>
  <c r="J80" i="11"/>
  <c r="J72" i="11"/>
  <c r="J64" i="11"/>
  <c r="J56" i="11"/>
  <c r="J48" i="11"/>
  <c r="J40" i="11"/>
  <c r="J32" i="11"/>
  <c r="J24" i="11"/>
  <c r="J16" i="11"/>
  <c r="F10" i="11"/>
  <c r="G10" i="11" s="1"/>
  <c r="FF254" i="10"/>
  <c r="EX254" i="10"/>
  <c r="EP254" i="10"/>
  <c r="EH254" i="10"/>
  <c r="DZ254" i="10"/>
  <c r="DR254" i="10"/>
  <c r="FC253" i="10"/>
  <c r="EU253" i="10"/>
  <c r="EM253" i="10"/>
  <c r="EE253" i="10"/>
  <c r="DW253" i="10"/>
  <c r="DO253" i="10"/>
  <c r="FE251" i="10"/>
  <c r="EW251" i="10"/>
  <c r="EO251" i="10"/>
  <c r="EG251" i="10"/>
  <c r="DY251" i="10"/>
  <c r="DQ251" i="10"/>
  <c r="FJ250" i="10"/>
  <c r="FB250" i="10"/>
  <c r="ET250" i="10"/>
  <c r="EL250" i="10"/>
  <c r="ED250" i="10"/>
  <c r="DV250" i="10"/>
  <c r="DN250" i="10"/>
  <c r="FD248" i="10"/>
  <c r="EV248" i="10"/>
  <c r="EN248" i="10"/>
  <c r="EF248" i="10"/>
  <c r="DX248" i="10"/>
  <c r="DP248" i="10"/>
  <c r="FI247" i="10"/>
  <c r="FA247" i="10"/>
  <c r="ES247" i="10"/>
  <c r="EK247" i="10"/>
  <c r="EC247" i="10"/>
  <c r="DU247" i="10"/>
  <c r="DM247" i="10"/>
  <c r="FF246" i="10"/>
  <c r="EX246" i="10"/>
  <c r="EP246" i="10"/>
  <c r="EH246" i="10"/>
  <c r="DZ246" i="10"/>
  <c r="DR246" i="10"/>
  <c r="FC245" i="10"/>
  <c r="EU245" i="10"/>
  <c r="EM245" i="10"/>
  <c r="EE245" i="10"/>
  <c r="DW245" i="10"/>
  <c r="DO245" i="10"/>
  <c r="FE243" i="10"/>
  <c r="EW243" i="10"/>
  <c r="EO243" i="10"/>
  <c r="EG243" i="10"/>
  <c r="DY243" i="10"/>
  <c r="DQ243" i="10"/>
  <c r="FJ242" i="10"/>
  <c r="FB242" i="10"/>
  <c r="ET242" i="10"/>
  <c r="EL242" i="10"/>
  <c r="AB123" i="4" s="1"/>
  <c r="ED242" i="10"/>
  <c r="T123" i="4" s="1"/>
  <c r="DV242" i="10"/>
  <c r="L123" i="4" s="1"/>
  <c r="DN242" i="10"/>
  <c r="D123" i="4" s="1"/>
  <c r="FD240" i="10"/>
  <c r="EV240" i="10"/>
  <c r="EN240" i="10"/>
  <c r="EF240" i="10"/>
  <c r="DX240" i="10"/>
  <c r="DP240" i="10"/>
  <c r="FI239" i="10"/>
  <c r="FA239" i="10"/>
  <c r="ES239" i="10"/>
  <c r="EK239" i="10"/>
  <c r="EC239" i="10"/>
  <c r="DU239" i="10"/>
  <c r="DM239" i="10"/>
  <c r="FF238" i="10"/>
  <c r="EX238" i="10"/>
  <c r="EP238" i="10"/>
  <c r="EH238" i="10"/>
  <c r="DZ238" i="10"/>
  <c r="DR238" i="10"/>
  <c r="FC237" i="10"/>
  <c r="EU237" i="10"/>
  <c r="EM237" i="10"/>
  <c r="EE237" i="10"/>
  <c r="DW237" i="10"/>
  <c r="DO237" i="10"/>
  <c r="FE235" i="10"/>
  <c r="EW235" i="10"/>
  <c r="EO235" i="10"/>
  <c r="EG235" i="10"/>
  <c r="DY235" i="10"/>
  <c r="DQ235" i="10"/>
  <c r="FJ234" i="10"/>
  <c r="FB234" i="10"/>
  <c r="ET234" i="10"/>
  <c r="EL234" i="10"/>
  <c r="ED234" i="10"/>
  <c r="DV234" i="10"/>
  <c r="DN234" i="10"/>
  <c r="FD232" i="10"/>
  <c r="EV232" i="10"/>
  <c r="EN232" i="10"/>
  <c r="EF232" i="10"/>
  <c r="V118" i="4" s="1"/>
  <c r="DX232" i="10"/>
  <c r="DP232" i="10"/>
  <c r="FI231" i="10"/>
  <c r="FA231" i="10"/>
  <c r="ES231" i="10"/>
  <c r="EK231" i="10"/>
  <c r="EC231" i="10"/>
  <c r="DU231" i="10"/>
  <c r="DM231" i="10"/>
  <c r="FF230" i="10"/>
  <c r="EX230" i="10"/>
  <c r="EP230" i="10"/>
  <c r="EH230" i="10"/>
  <c r="DZ230" i="10"/>
  <c r="DR230" i="10"/>
  <c r="FC229" i="10"/>
  <c r="EU229" i="10"/>
  <c r="EM229" i="10"/>
  <c r="EE229" i="10"/>
  <c r="DW229" i="10"/>
  <c r="DO229" i="10"/>
  <c r="FE227" i="10"/>
  <c r="EW227" i="10"/>
  <c r="EO227" i="10"/>
  <c r="EG227" i="10"/>
  <c r="DY227" i="10"/>
  <c r="DQ227" i="10"/>
  <c r="FJ226" i="10"/>
  <c r="FB226" i="10"/>
  <c r="ET226" i="10"/>
  <c r="EL226" i="10"/>
  <c r="EB226" i="10"/>
  <c r="R115" i="4" s="1"/>
  <c r="DR226" i="10"/>
  <c r="FG225" i="10"/>
  <c r="EW225" i="10"/>
  <c r="EM225" i="10"/>
  <c r="EA225" i="10"/>
  <c r="DQ225" i="10"/>
  <c r="FI224" i="10"/>
  <c r="EY224" i="10"/>
  <c r="EM224" i="10"/>
  <c r="EC224" i="10"/>
  <c r="DS224" i="10"/>
  <c r="FI223" i="10"/>
  <c r="EY223" i="10"/>
  <c r="EO223" i="10"/>
  <c r="EC223" i="10"/>
  <c r="DS223" i="10"/>
  <c r="I113" i="4" s="1"/>
  <c r="FG221" i="10"/>
  <c r="EU221" i="10"/>
  <c r="EK221" i="10"/>
  <c r="EA221" i="10"/>
  <c r="DO221" i="10"/>
  <c r="FF220" i="10"/>
  <c r="EV220" i="10"/>
  <c r="EJ220" i="10"/>
  <c r="DZ220" i="10"/>
  <c r="DP220" i="10"/>
  <c r="FH218" i="10"/>
  <c r="EX218" i="10"/>
  <c r="EN218" i="10"/>
  <c r="EB218" i="10"/>
  <c r="R111" i="4" s="1"/>
  <c r="DR218" i="10"/>
  <c r="FF216" i="10"/>
  <c r="ET216" i="10"/>
  <c r="EJ216" i="10"/>
  <c r="DZ216" i="10"/>
  <c r="DN216" i="10"/>
  <c r="FE215" i="10"/>
  <c r="EU215" i="10"/>
  <c r="EI215" i="10"/>
  <c r="DY215" i="10"/>
  <c r="DO215" i="10"/>
  <c r="FG214" i="10"/>
  <c r="EU214" i="10"/>
  <c r="EK214" i="10"/>
  <c r="EA214" i="10"/>
  <c r="DO214" i="10"/>
  <c r="FG213" i="10"/>
  <c r="EW213" i="10"/>
  <c r="EK213" i="10"/>
  <c r="EA213" i="10"/>
  <c r="DQ213" i="10"/>
  <c r="EY210" i="10"/>
  <c r="EI210" i="10"/>
  <c r="DS210" i="10"/>
  <c r="I107" i="4" s="1"/>
  <c r="F103" i="11"/>
  <c r="G103" i="11" s="1"/>
  <c r="J97" i="11"/>
  <c r="F95" i="11"/>
  <c r="G95" i="11" s="1"/>
  <c r="J89" i="11"/>
  <c r="F87" i="11"/>
  <c r="G87" i="11" s="1"/>
  <c r="J81" i="11"/>
  <c r="F79" i="11"/>
  <c r="G79" i="11" s="1"/>
  <c r="J73" i="11"/>
  <c r="G72" i="11"/>
  <c r="F71" i="11"/>
  <c r="G71" i="11" s="1"/>
  <c r="J65" i="11"/>
  <c r="F63" i="11"/>
  <c r="G63" i="11" s="1"/>
  <c r="J57" i="11"/>
  <c r="F55" i="11"/>
  <c r="J49" i="11"/>
  <c r="G48" i="11"/>
  <c r="F47" i="11"/>
  <c r="G47" i="11" s="1"/>
  <c r="J41" i="11"/>
  <c r="G40" i="11"/>
  <c r="F39" i="11"/>
  <c r="J33" i="11"/>
  <c r="G32" i="11"/>
  <c r="F31" i="11"/>
  <c r="J25" i="11"/>
  <c r="G24" i="11"/>
  <c r="F23" i="11"/>
  <c r="J17" i="11"/>
  <c r="F15" i="11"/>
  <c r="F9" i="11"/>
  <c r="G9" i="11" s="1"/>
  <c r="F8" i="11"/>
  <c r="G8" i="11" s="1"/>
  <c r="G7" i="11"/>
  <c r="G6" i="11"/>
  <c r="F3" i="11"/>
  <c r="FE254" i="10"/>
  <c r="EW254" i="10"/>
  <c r="EO254" i="10"/>
  <c r="EG254" i="10"/>
  <c r="DY254" i="10"/>
  <c r="DQ254" i="10"/>
  <c r="FJ253" i="10"/>
  <c r="FB253" i="10"/>
  <c r="ET253" i="10"/>
  <c r="EL253" i="10"/>
  <c r="ED253" i="10"/>
  <c r="DV253" i="10"/>
  <c r="DN253" i="10"/>
  <c r="FD251" i="10"/>
  <c r="EV251" i="10"/>
  <c r="EN251" i="10"/>
  <c r="EF251" i="10"/>
  <c r="DX251" i="10"/>
  <c r="DP251" i="10"/>
  <c r="FI250" i="10"/>
  <c r="FA250" i="10"/>
  <c r="ES250" i="10"/>
  <c r="EK250" i="10"/>
  <c r="EC250" i="10"/>
  <c r="DU250" i="10"/>
  <c r="DM250" i="10"/>
  <c r="FC248" i="10"/>
  <c r="EU248" i="10"/>
  <c r="EM248" i="10"/>
  <c r="EE248" i="10"/>
  <c r="DW248" i="10"/>
  <c r="DO248" i="10"/>
  <c r="FH247" i="10"/>
  <c r="EZ247" i="10"/>
  <c r="ER247" i="10"/>
  <c r="EJ247" i="10"/>
  <c r="EB247" i="10"/>
  <c r="FE246" i="10"/>
  <c r="EW246" i="10"/>
  <c r="EO246" i="10"/>
  <c r="EG246" i="10"/>
  <c r="DY246" i="10"/>
  <c r="DQ246" i="10"/>
  <c r="FJ245" i="10"/>
  <c r="FB245" i="10"/>
  <c r="ET245" i="10"/>
  <c r="EL245" i="10"/>
  <c r="ED245" i="10"/>
  <c r="DV245" i="10"/>
  <c r="DN245" i="10"/>
  <c r="FD243" i="10"/>
  <c r="EV243" i="10"/>
  <c r="EN243" i="10"/>
  <c r="EF243" i="10"/>
  <c r="DX243" i="10"/>
  <c r="DP243" i="10"/>
  <c r="FI242" i="10"/>
  <c r="FA242" i="10"/>
  <c r="ES242" i="10"/>
  <c r="EK242" i="10"/>
  <c r="EC242" i="10"/>
  <c r="DU242" i="10"/>
  <c r="DM242" i="10"/>
  <c r="FC240" i="10"/>
  <c r="EU240" i="10"/>
  <c r="EM240" i="10"/>
  <c r="EE240" i="10"/>
  <c r="DW240" i="10"/>
  <c r="DO240" i="10"/>
  <c r="FH239" i="10"/>
  <c r="EZ239" i="10"/>
  <c r="ER239" i="10"/>
  <c r="EJ239" i="10"/>
  <c r="EB239" i="10"/>
  <c r="FE238" i="10"/>
  <c r="EW238" i="10"/>
  <c r="EO238" i="10"/>
  <c r="EG238" i="10"/>
  <c r="DY238" i="10"/>
  <c r="DQ238" i="10"/>
  <c r="FJ237" i="10"/>
  <c r="FB237" i="10"/>
  <c r="ET237" i="10"/>
  <c r="EL237" i="10"/>
  <c r="ED237" i="10"/>
  <c r="DV237" i="10"/>
  <c r="DN237" i="10"/>
  <c r="FD235" i="10"/>
  <c r="EV235" i="10"/>
  <c r="EN235" i="10"/>
  <c r="EF235" i="10"/>
  <c r="DX235" i="10"/>
  <c r="DP235" i="10"/>
  <c r="FI234" i="10"/>
  <c r="FA234" i="10"/>
  <c r="ES234" i="10"/>
  <c r="EK234" i="10"/>
  <c r="EC234" i="10"/>
  <c r="DU234" i="10"/>
  <c r="DM234" i="10"/>
  <c r="FC232" i="10"/>
  <c r="EU232" i="10"/>
  <c r="EM232" i="10"/>
  <c r="EE232" i="10"/>
  <c r="DW232" i="10"/>
  <c r="DO232" i="10"/>
  <c r="FH231" i="10"/>
  <c r="EZ231" i="10"/>
  <c r="ER231" i="10"/>
  <c r="EJ231" i="10"/>
  <c r="EB231" i="10"/>
  <c r="FE230" i="10"/>
  <c r="EW230" i="10"/>
  <c r="EO230" i="10"/>
  <c r="EG230" i="10"/>
  <c r="DY230" i="10"/>
  <c r="DQ230" i="10"/>
  <c r="FJ229" i="10"/>
  <c r="FB229" i="10"/>
  <c r="ET229" i="10"/>
  <c r="EL229" i="10"/>
  <c r="ED229" i="10"/>
  <c r="DV229" i="10"/>
  <c r="DN229" i="10"/>
  <c r="FD227" i="10"/>
  <c r="EV227" i="10"/>
  <c r="EN227" i="10"/>
  <c r="EF227" i="10"/>
  <c r="DX227" i="10"/>
  <c r="DP227" i="10"/>
  <c r="FI226" i="10"/>
  <c r="FA226" i="10"/>
  <c r="ES226" i="10"/>
  <c r="EK226" i="10"/>
  <c r="EA226" i="10"/>
  <c r="Q115" i="4" s="1"/>
  <c r="DQ226" i="10"/>
  <c r="FF225" i="10"/>
  <c r="EV225" i="10"/>
  <c r="EL225" i="10"/>
  <c r="DZ225" i="10"/>
  <c r="DP225" i="10"/>
  <c r="FH224" i="10"/>
  <c r="EV224" i="10"/>
  <c r="EL224" i="10"/>
  <c r="EB224" i="10"/>
  <c r="DP224" i="10"/>
  <c r="FH223" i="10"/>
  <c r="EX223" i="10"/>
  <c r="EN223" i="10"/>
  <c r="EB223" i="10"/>
  <c r="DR223" i="10"/>
  <c r="FF221" i="10"/>
  <c r="ET221" i="10"/>
  <c r="EJ221" i="10"/>
  <c r="DZ221" i="10"/>
  <c r="DN221" i="10"/>
  <c r="FE220" i="10"/>
  <c r="EU220" i="10"/>
  <c r="EI220" i="10"/>
  <c r="DY220" i="10"/>
  <c r="DO220" i="10"/>
  <c r="FG218" i="10"/>
  <c r="EW218" i="10"/>
  <c r="EM218" i="10"/>
  <c r="EA218" i="10"/>
  <c r="Q111" i="4" s="1"/>
  <c r="DQ218" i="10"/>
  <c r="FE216" i="10"/>
  <c r="ES216" i="10"/>
  <c r="EI216" i="10"/>
  <c r="DY216" i="10"/>
  <c r="DM216" i="10"/>
  <c r="FD215" i="10"/>
  <c r="ET215" i="10"/>
  <c r="EH215" i="10"/>
  <c r="DX215" i="10"/>
  <c r="DN215" i="10"/>
  <c r="FD214" i="10"/>
  <c r="ET214" i="10"/>
  <c r="EJ214" i="10"/>
  <c r="DX214" i="10"/>
  <c r="DN214" i="10"/>
  <c r="FF213" i="10"/>
  <c r="EV213" i="10"/>
  <c r="EJ213" i="10"/>
  <c r="DZ213" i="10"/>
  <c r="DP213" i="10"/>
  <c r="EX210" i="10"/>
  <c r="EH210" i="10"/>
  <c r="DR210" i="10"/>
  <c r="H107" i="4" s="1"/>
  <c r="J82" i="11"/>
  <c r="J74" i="11"/>
  <c r="J66" i="11"/>
  <c r="J58" i="11"/>
  <c r="J50" i="11"/>
  <c r="J42" i="11"/>
  <c r="J34" i="11"/>
  <c r="J26" i="11"/>
  <c r="FD254" i="10"/>
  <c r="EV254" i="10"/>
  <c r="EN254" i="10"/>
  <c r="EF254" i="10"/>
  <c r="DX254" i="10"/>
  <c r="FI253" i="10"/>
  <c r="FA253" i="10"/>
  <c r="ES253" i="10"/>
  <c r="EK253" i="10"/>
  <c r="EC253" i="10"/>
  <c r="DU253" i="10"/>
  <c r="FC251" i="10"/>
  <c r="EU251" i="10"/>
  <c r="EM251" i="10"/>
  <c r="EE251" i="10"/>
  <c r="DW251" i="10"/>
  <c r="FH250" i="10"/>
  <c r="EZ250" i="10"/>
  <c r="ER250" i="10"/>
  <c r="EJ250" i="10"/>
  <c r="EB250" i="10"/>
  <c r="FJ248" i="10"/>
  <c r="FB248" i="10"/>
  <c r="ET248" i="10"/>
  <c r="EL248" i="10"/>
  <c r="ED248" i="10"/>
  <c r="DV248" i="10"/>
  <c r="FD246" i="10"/>
  <c r="EV246" i="10"/>
  <c r="EN246" i="10"/>
  <c r="EF246" i="10"/>
  <c r="DX246" i="10"/>
  <c r="FI245" i="10"/>
  <c r="FA245" i="10"/>
  <c r="ES245" i="10"/>
  <c r="EK245" i="10"/>
  <c r="EC245" i="10"/>
  <c r="DU245" i="10"/>
  <c r="FC243" i="10"/>
  <c r="EU243" i="10"/>
  <c r="EM243" i="10"/>
  <c r="EE243" i="10"/>
  <c r="DW243" i="10"/>
  <c r="FH242" i="10"/>
  <c r="EZ242" i="10"/>
  <c r="ER242" i="10"/>
  <c r="EJ242" i="10"/>
  <c r="Z123" i="4" s="1"/>
  <c r="EB242" i="10"/>
  <c r="R123" i="4" s="1"/>
  <c r="FJ240" i="10"/>
  <c r="FB240" i="10"/>
  <c r="ET240" i="10"/>
  <c r="EL240" i="10"/>
  <c r="ED240" i="10"/>
  <c r="DV240" i="10"/>
  <c r="FD238" i="10"/>
  <c r="EV238" i="10"/>
  <c r="EN238" i="10"/>
  <c r="EF238" i="10"/>
  <c r="DX238" i="10"/>
  <c r="FI237" i="10"/>
  <c r="FA237" i="10"/>
  <c r="ES237" i="10"/>
  <c r="EK237" i="10"/>
  <c r="EC237" i="10"/>
  <c r="DU237" i="10"/>
  <c r="FC235" i="10"/>
  <c r="EU235" i="10"/>
  <c r="EM235" i="10"/>
  <c r="EE235" i="10"/>
  <c r="DW235" i="10"/>
  <c r="FH234" i="10"/>
  <c r="EZ234" i="10"/>
  <c r="ER234" i="10"/>
  <c r="EJ234" i="10"/>
  <c r="Z119" i="4" s="1"/>
  <c r="EB234" i="10"/>
  <c r="R119" i="4" s="1"/>
  <c r="FJ232" i="10"/>
  <c r="FB232" i="10"/>
  <c r="ET232" i="10"/>
  <c r="EL232" i="10"/>
  <c r="ED232" i="10"/>
  <c r="DV232" i="10"/>
  <c r="FD230" i="10"/>
  <c r="EV230" i="10"/>
  <c r="EN230" i="10"/>
  <c r="EF230" i="10"/>
  <c r="DX230" i="10"/>
  <c r="FI229" i="10"/>
  <c r="FA229" i="10"/>
  <c r="ES229" i="10"/>
  <c r="EK229" i="10"/>
  <c r="EC229" i="10"/>
  <c r="DU229" i="10"/>
  <c r="FC227" i="10"/>
  <c r="EU227" i="10"/>
  <c r="EM227" i="10"/>
  <c r="EE227" i="10"/>
  <c r="DW227" i="10"/>
  <c r="FH226" i="10"/>
  <c r="EZ226" i="10"/>
  <c r="ER226" i="10"/>
  <c r="EJ226" i="10"/>
  <c r="Z115" i="4" s="1"/>
  <c r="DZ226" i="10"/>
  <c r="DN226" i="10"/>
  <c r="FE225" i="10"/>
  <c r="EU225" i="10"/>
  <c r="EI225" i="10"/>
  <c r="DY225" i="10"/>
  <c r="DO225" i="10"/>
  <c r="FG224" i="10"/>
  <c r="EU224" i="10"/>
  <c r="EK224" i="10"/>
  <c r="EA224" i="10"/>
  <c r="DO224" i="10"/>
  <c r="FG223" i="10"/>
  <c r="EW223" i="10"/>
  <c r="EK223" i="10"/>
  <c r="EA223" i="10"/>
  <c r="Q113" i="4" s="1"/>
  <c r="DQ223" i="10"/>
  <c r="FC221" i="10"/>
  <c r="ES221" i="10"/>
  <c r="EI221" i="10"/>
  <c r="DW221" i="10"/>
  <c r="DM221" i="10"/>
  <c r="FD220" i="10"/>
  <c r="ER220" i="10"/>
  <c r="EH220" i="10"/>
  <c r="DX220" i="10"/>
  <c r="FF218" i="10"/>
  <c r="EV218" i="10"/>
  <c r="EJ218" i="10"/>
  <c r="Z111" i="4" s="1"/>
  <c r="DZ218" i="10"/>
  <c r="DP218" i="10"/>
  <c r="FB216" i="10"/>
  <c r="ER216" i="10"/>
  <c r="EH216" i="10"/>
  <c r="DV216" i="10"/>
  <c r="L110" i="4" s="1"/>
  <c r="FC215" i="10"/>
  <c r="EQ215" i="10"/>
  <c r="EG215" i="10"/>
  <c r="DW215" i="10"/>
  <c r="FC214" i="10"/>
  <c r="ES214" i="10"/>
  <c r="EI214" i="10"/>
  <c r="DW214" i="10"/>
  <c r="DM214" i="10"/>
  <c r="FE213" i="10"/>
  <c r="ES213" i="10"/>
  <c r="EI213" i="10"/>
  <c r="DY213" i="10"/>
  <c r="DM213" i="10"/>
  <c r="EW210" i="10"/>
  <c r="EG210" i="10"/>
  <c r="DQ210" i="10"/>
  <c r="DW206" i="10"/>
  <c r="DO206" i="10"/>
  <c r="DN193" i="10"/>
  <c r="DV193" i="10"/>
  <c r="ED193" i="10"/>
  <c r="EL193" i="10"/>
  <c r="ET193" i="10"/>
  <c r="FB193" i="10"/>
  <c r="FJ193" i="10"/>
  <c r="DP191" i="10"/>
  <c r="DX191" i="10"/>
  <c r="EF191" i="10"/>
  <c r="EN191" i="10"/>
  <c r="EV191" i="10"/>
  <c r="FD191" i="10"/>
  <c r="DQ191" i="10"/>
  <c r="G97" i="4" s="1"/>
  <c r="DY191" i="10"/>
  <c r="O97" i="4" s="1"/>
  <c r="EG191" i="10"/>
  <c r="W97" i="4" s="1"/>
  <c r="EO191" i="10"/>
  <c r="EW191" i="10"/>
  <c r="FE191" i="10"/>
  <c r="DR191" i="10"/>
  <c r="DZ191" i="10"/>
  <c r="EH191" i="10"/>
  <c r="EP191" i="10"/>
  <c r="EX191" i="10"/>
  <c r="FF191" i="10"/>
  <c r="DV206" i="10"/>
  <c r="DN206" i="10"/>
  <c r="DT185" i="10"/>
  <c r="J94" i="4" s="1"/>
  <c r="EB185" i="10"/>
  <c r="EJ185" i="10"/>
  <c r="Z94" i="4" s="1"/>
  <c r="ER185" i="10"/>
  <c r="EZ185" i="10"/>
  <c r="FH185" i="10"/>
  <c r="DM185" i="10"/>
  <c r="DU185" i="10"/>
  <c r="EC185" i="10"/>
  <c r="S94" i="4" s="1"/>
  <c r="EK185" i="10"/>
  <c r="ES185" i="10"/>
  <c r="FA185" i="10"/>
  <c r="FI185" i="10"/>
  <c r="DN185" i="10"/>
  <c r="DV185" i="10"/>
  <c r="ED185" i="10"/>
  <c r="EL185" i="10"/>
  <c r="ET185" i="10"/>
  <c r="FB185" i="10"/>
  <c r="FJ185" i="10"/>
  <c r="DO185" i="10"/>
  <c r="DW185" i="10"/>
  <c r="EE185" i="10"/>
  <c r="EM185" i="10"/>
  <c r="EU185" i="10"/>
  <c r="FC185" i="10"/>
  <c r="DQ185" i="10"/>
  <c r="DY185" i="10"/>
  <c r="EG185" i="10"/>
  <c r="EO185" i="10"/>
  <c r="EW185" i="10"/>
  <c r="FE185" i="10"/>
  <c r="DR185" i="10"/>
  <c r="DZ185" i="10"/>
  <c r="EH185" i="10"/>
  <c r="EP185" i="10"/>
  <c r="EX185" i="10"/>
  <c r="FF185" i="10"/>
  <c r="FI206" i="10"/>
  <c r="FA206" i="10"/>
  <c r="ES206" i="10"/>
  <c r="EK206" i="10"/>
  <c r="EC206" i="10"/>
  <c r="DU206" i="10"/>
  <c r="DM206" i="10"/>
  <c r="FF205" i="10"/>
  <c r="EX205" i="10"/>
  <c r="EP205" i="10"/>
  <c r="EH205" i="10"/>
  <c r="DZ205" i="10"/>
  <c r="DR205" i="10"/>
  <c r="EG202" i="10"/>
  <c r="DY202" i="10"/>
  <c r="DQ202" i="10"/>
  <c r="DM198" i="10"/>
  <c r="DZ197" i="10"/>
  <c r="DR197" i="10"/>
  <c r="DQ194" i="10"/>
  <c r="DY194" i="10"/>
  <c r="EG194" i="10"/>
  <c r="EO194" i="10"/>
  <c r="EW194" i="10"/>
  <c r="FE194" i="10"/>
  <c r="DO186" i="10"/>
  <c r="E95" i="4" s="1"/>
  <c r="DW186" i="10"/>
  <c r="EE186" i="10"/>
  <c r="U95" i="4" s="1"/>
  <c r="EM186" i="10"/>
  <c r="EU186" i="10"/>
  <c r="FC186" i="10"/>
  <c r="DP186" i="10"/>
  <c r="DX186" i="10"/>
  <c r="EF186" i="10"/>
  <c r="EN186" i="10"/>
  <c r="EV186" i="10"/>
  <c r="FD186" i="10"/>
  <c r="DQ186" i="10"/>
  <c r="DY186" i="10"/>
  <c r="EG186" i="10"/>
  <c r="EO186" i="10"/>
  <c r="EW186" i="10"/>
  <c r="FE186" i="10"/>
  <c r="DR186" i="10"/>
  <c r="H95" i="4" s="1"/>
  <c r="DZ186" i="10"/>
  <c r="EH186" i="10"/>
  <c r="EP186" i="10"/>
  <c r="EX186" i="10"/>
  <c r="FF186" i="10"/>
  <c r="DT186" i="10"/>
  <c r="J95" i="4" s="1"/>
  <c r="EB186" i="10"/>
  <c r="EJ186" i="10"/>
  <c r="Z95" i="4" s="1"/>
  <c r="ER186" i="10"/>
  <c r="EZ186" i="10"/>
  <c r="FH186" i="10"/>
  <c r="DM186" i="10"/>
  <c r="C95" i="4" s="1"/>
  <c r="DU186" i="10"/>
  <c r="K95" i="4" s="1"/>
  <c r="EC186" i="10"/>
  <c r="S95" i="4" s="1"/>
  <c r="EK186" i="10"/>
  <c r="AA95" i="4" s="1"/>
  <c r="ES186" i="10"/>
  <c r="FA186" i="10"/>
  <c r="FI186" i="10"/>
  <c r="EI185" i="10"/>
  <c r="FF208" i="10"/>
  <c r="EX208" i="10"/>
  <c r="EP208" i="10"/>
  <c r="EH208" i="10"/>
  <c r="DZ208" i="10"/>
  <c r="DR208" i="10"/>
  <c r="FH206" i="10"/>
  <c r="EZ206" i="10"/>
  <c r="ER206" i="10"/>
  <c r="EJ206" i="10"/>
  <c r="EB206" i="10"/>
  <c r="DT206" i="10"/>
  <c r="FE205" i="10"/>
  <c r="EW205" i="10"/>
  <c r="EO205" i="10"/>
  <c r="EG205" i="10"/>
  <c r="DY205" i="10"/>
  <c r="DQ205" i="10"/>
  <c r="FD202" i="10"/>
  <c r="EV202" i="10"/>
  <c r="EN202" i="10"/>
  <c r="EF202" i="10"/>
  <c r="DX202" i="10"/>
  <c r="DP202" i="10"/>
  <c r="FF200" i="10"/>
  <c r="EX200" i="10"/>
  <c r="EP200" i="10"/>
  <c r="EH200" i="10"/>
  <c r="DZ200" i="10"/>
  <c r="P102" i="4" s="1"/>
  <c r="DR200" i="10"/>
  <c r="FH198" i="10"/>
  <c r="EZ198" i="10"/>
  <c r="ER198" i="10"/>
  <c r="EJ198" i="10"/>
  <c r="EB198" i="10"/>
  <c r="DT198" i="10"/>
  <c r="J101" i="4" s="1"/>
  <c r="FE197" i="10"/>
  <c r="EW197" i="10"/>
  <c r="EO197" i="10"/>
  <c r="EG197" i="10"/>
  <c r="DY197" i="10"/>
  <c r="DQ197" i="10"/>
  <c r="FC194" i="10"/>
  <c r="ET194" i="10"/>
  <c r="EK194" i="10"/>
  <c r="AA99" i="4" s="1"/>
  <c r="EB194" i="10"/>
  <c r="R99" i="4" s="1"/>
  <c r="DS194" i="10"/>
  <c r="I99" i="4" s="1"/>
  <c r="FA193" i="10"/>
  <c r="ER193" i="10"/>
  <c r="EI193" i="10"/>
  <c r="Y98" i="4" s="1"/>
  <c r="DZ193" i="10"/>
  <c r="P98" i="4" s="1"/>
  <c r="DQ193" i="10"/>
  <c r="FC191" i="10"/>
  <c r="ER191" i="10"/>
  <c r="ED191" i="10"/>
  <c r="DS191" i="10"/>
  <c r="I97" i="4" s="1"/>
  <c r="EI186" i="10"/>
  <c r="Y95" i="4" s="1"/>
  <c r="EF185" i="10"/>
  <c r="DO202" i="10"/>
  <c r="E103" i="4" s="1"/>
  <c r="DX197" i="10"/>
  <c r="DP197" i="10"/>
  <c r="F100" i="4" s="1"/>
  <c r="FG185" i="10"/>
  <c r="EA185" i="10"/>
  <c r="Q94" i="4" s="1"/>
  <c r="FE211" i="10"/>
  <c r="EW211" i="10"/>
  <c r="EO211" i="10"/>
  <c r="EG211" i="10"/>
  <c r="DY211" i="10"/>
  <c r="DQ211" i="10"/>
  <c r="FD208" i="10"/>
  <c r="EV208" i="10"/>
  <c r="EN208" i="10"/>
  <c r="EF208" i="10"/>
  <c r="DX208" i="10"/>
  <c r="N106" i="4" s="1"/>
  <c r="DP208" i="10"/>
  <c r="FI207" i="10"/>
  <c r="FA207" i="10"/>
  <c r="ES207" i="10"/>
  <c r="EK207" i="10"/>
  <c r="EC207" i="10"/>
  <c r="DU207" i="10"/>
  <c r="DM207" i="10"/>
  <c r="FF206" i="10"/>
  <c r="EX206" i="10"/>
  <c r="EP206" i="10"/>
  <c r="EH206" i="10"/>
  <c r="DZ206" i="10"/>
  <c r="DR206" i="10"/>
  <c r="H105" i="4" s="1"/>
  <c r="FC205" i="10"/>
  <c r="EU205" i="10"/>
  <c r="EM205" i="10"/>
  <c r="EE205" i="10"/>
  <c r="DW205" i="10"/>
  <c r="DO205" i="10"/>
  <c r="FE203" i="10"/>
  <c r="EW203" i="10"/>
  <c r="EO203" i="10"/>
  <c r="EG203" i="10"/>
  <c r="DY203" i="10"/>
  <c r="DQ203" i="10"/>
  <c r="FJ202" i="10"/>
  <c r="FB202" i="10"/>
  <c r="ET202" i="10"/>
  <c r="EL202" i="10"/>
  <c r="AB103" i="4" s="1"/>
  <c r="ED202" i="10"/>
  <c r="T103" i="4" s="1"/>
  <c r="DV202" i="10"/>
  <c r="L103" i="4" s="1"/>
  <c r="DN202" i="10"/>
  <c r="D103" i="4" s="1"/>
  <c r="FD200" i="10"/>
  <c r="EV200" i="10"/>
  <c r="EN200" i="10"/>
  <c r="EF200" i="10"/>
  <c r="DX200" i="10"/>
  <c r="DP200" i="10"/>
  <c r="FI199" i="10"/>
  <c r="FA199" i="10"/>
  <c r="ES199" i="10"/>
  <c r="EK199" i="10"/>
  <c r="EC199" i="10"/>
  <c r="DU199" i="10"/>
  <c r="DM199" i="10"/>
  <c r="FF198" i="10"/>
  <c r="EX198" i="10"/>
  <c r="EP198" i="10"/>
  <c r="EH198" i="10"/>
  <c r="DZ198" i="10"/>
  <c r="DR198" i="10"/>
  <c r="FC197" i="10"/>
  <c r="EU197" i="10"/>
  <c r="EM197" i="10"/>
  <c r="EE197" i="10"/>
  <c r="DW197" i="10"/>
  <c r="DO197" i="10"/>
  <c r="EB196" i="10"/>
  <c r="FE195" i="10"/>
  <c r="EW195" i="10"/>
  <c r="EO195" i="10"/>
  <c r="EG195" i="10"/>
  <c r="DY195" i="10"/>
  <c r="DQ195" i="10"/>
  <c r="FJ194" i="10"/>
  <c r="FA194" i="10"/>
  <c r="ER194" i="10"/>
  <c r="EI194" i="10"/>
  <c r="Y99" i="4" s="1"/>
  <c r="DZ194" i="10"/>
  <c r="P99" i="4" s="1"/>
  <c r="DP194" i="10"/>
  <c r="FH193" i="10"/>
  <c r="EY193" i="10"/>
  <c r="EP193" i="10"/>
  <c r="EG193" i="10"/>
  <c r="DX193" i="10"/>
  <c r="DO193" i="10"/>
  <c r="FA191" i="10"/>
  <c r="EM191" i="10"/>
  <c r="EB191" i="10"/>
  <c r="DN191" i="10"/>
  <c r="FG186" i="10"/>
  <c r="EA186" i="10"/>
  <c r="Q95" i="4" s="1"/>
  <c r="FD185" i="10"/>
  <c r="DX185" i="10"/>
  <c r="DO178" i="10"/>
  <c r="DW178" i="10"/>
  <c r="EE178" i="10"/>
  <c r="EM178" i="10"/>
  <c r="EU178" i="10"/>
  <c r="FC178" i="10"/>
  <c r="DP178" i="10"/>
  <c r="DX178" i="10"/>
  <c r="EF178" i="10"/>
  <c r="EN178" i="10"/>
  <c r="EV178" i="10"/>
  <c r="FD178" i="10"/>
  <c r="DQ178" i="10"/>
  <c r="DY178" i="10"/>
  <c r="EG178" i="10"/>
  <c r="EO178" i="10"/>
  <c r="EW178" i="10"/>
  <c r="FE178" i="10"/>
  <c r="DR178" i="10"/>
  <c r="DZ178" i="10"/>
  <c r="EH178" i="10"/>
  <c r="EP178" i="10"/>
  <c r="EX178" i="10"/>
  <c r="FF178" i="10"/>
  <c r="DT178" i="10"/>
  <c r="EB178" i="10"/>
  <c r="EJ178" i="10"/>
  <c r="ER178" i="10"/>
  <c r="EZ178" i="10"/>
  <c r="FH178" i="10"/>
  <c r="DM178" i="10"/>
  <c r="DU178" i="10"/>
  <c r="EC178" i="10"/>
  <c r="EK178" i="10"/>
  <c r="ES178" i="10"/>
  <c r="FA178" i="10"/>
  <c r="FI178" i="10"/>
  <c r="FD211" i="10"/>
  <c r="EV211" i="10"/>
  <c r="EN211" i="10"/>
  <c r="EF211" i="10"/>
  <c r="DX211" i="10"/>
  <c r="FC208" i="10"/>
  <c r="EU208" i="10"/>
  <c r="EM208" i="10"/>
  <c r="EE208" i="10"/>
  <c r="DW208" i="10"/>
  <c r="M106" i="4" s="1"/>
  <c r="DO208" i="10"/>
  <c r="FH207" i="10"/>
  <c r="EZ207" i="10"/>
  <c r="ER207" i="10"/>
  <c r="EJ207" i="10"/>
  <c r="EB207" i="10"/>
  <c r="FE206" i="10"/>
  <c r="EW206" i="10"/>
  <c r="EO206" i="10"/>
  <c r="EG206" i="10"/>
  <c r="DY206" i="10"/>
  <c r="DQ206" i="10"/>
  <c r="FJ205" i="10"/>
  <c r="FB205" i="10"/>
  <c r="ET205" i="10"/>
  <c r="EL205" i="10"/>
  <c r="ED205" i="10"/>
  <c r="DV205" i="10"/>
  <c r="DN205" i="10"/>
  <c r="FD203" i="10"/>
  <c r="EV203" i="10"/>
  <c r="EN203" i="10"/>
  <c r="EF203" i="10"/>
  <c r="DX203" i="10"/>
  <c r="DP203" i="10"/>
  <c r="FI202" i="10"/>
  <c r="FA202" i="10"/>
  <c r="ES202" i="10"/>
  <c r="EK202" i="10"/>
  <c r="AA103" i="4" s="1"/>
  <c r="EC202" i="10"/>
  <c r="S103" i="4" s="1"/>
  <c r="DU202" i="10"/>
  <c r="K103" i="4" s="1"/>
  <c r="DM202" i="10"/>
  <c r="C103" i="4" s="1"/>
  <c r="FC200" i="10"/>
  <c r="EU200" i="10"/>
  <c r="EM200" i="10"/>
  <c r="EE200" i="10"/>
  <c r="DW200" i="10"/>
  <c r="DO200" i="10"/>
  <c r="FH199" i="10"/>
  <c r="EZ199" i="10"/>
  <c r="ER199" i="10"/>
  <c r="EJ199" i="10"/>
  <c r="EB199" i="10"/>
  <c r="FE198" i="10"/>
  <c r="EW198" i="10"/>
  <c r="EO198" i="10"/>
  <c r="EG198" i="10"/>
  <c r="W101" i="4" s="1"/>
  <c r="DY198" i="10"/>
  <c r="O101" i="4" s="1"/>
  <c r="DQ198" i="10"/>
  <c r="G101" i="4" s="1"/>
  <c r="FJ197" i="10"/>
  <c r="FB197" i="10"/>
  <c r="ET197" i="10"/>
  <c r="EL197" i="10"/>
  <c r="ED197" i="10"/>
  <c r="DV197" i="10"/>
  <c r="DN197" i="10"/>
  <c r="FD195" i="10"/>
  <c r="EV195" i="10"/>
  <c r="EN195" i="10"/>
  <c r="EF195" i="10"/>
  <c r="DX195" i="10"/>
  <c r="DP195" i="10"/>
  <c r="FI194" i="10"/>
  <c r="EZ194" i="10"/>
  <c r="EQ194" i="10"/>
  <c r="EH194" i="10"/>
  <c r="X99" i="4" s="1"/>
  <c r="DX194" i="10"/>
  <c r="DO194" i="10"/>
  <c r="E99" i="4" s="1"/>
  <c r="FG193" i="10"/>
  <c r="EX193" i="10"/>
  <c r="EO193" i="10"/>
  <c r="EF193" i="10"/>
  <c r="DW193" i="10"/>
  <c r="M98" i="4" s="1"/>
  <c r="DM193" i="10"/>
  <c r="EZ191" i="10"/>
  <c r="EL191" i="10"/>
  <c r="EA191" i="10"/>
  <c r="Q97" i="4" s="1"/>
  <c r="DM191" i="10"/>
  <c r="FB186" i="10"/>
  <c r="DV186" i="10"/>
  <c r="L95" i="4" s="1"/>
  <c r="EY185" i="10"/>
  <c r="DS185" i="10"/>
  <c r="EI178" i="10"/>
  <c r="FJ208" i="10"/>
  <c r="FB208" i="10"/>
  <c r="ET208" i="10"/>
  <c r="EL208" i="10"/>
  <c r="ED208" i="10"/>
  <c r="DV208" i="10"/>
  <c r="FD206" i="10"/>
  <c r="EV206" i="10"/>
  <c r="EN206" i="10"/>
  <c r="EF206" i="10"/>
  <c r="DX206" i="10"/>
  <c r="FI205" i="10"/>
  <c r="FA205" i="10"/>
  <c r="ES205" i="10"/>
  <c r="EK205" i="10"/>
  <c r="EC205" i="10"/>
  <c r="S104" i="4" s="1"/>
  <c r="DU205" i="10"/>
  <c r="K104" i="4" s="1"/>
  <c r="FH202" i="10"/>
  <c r="EZ202" i="10"/>
  <c r="ER202" i="10"/>
  <c r="EJ202" i="10"/>
  <c r="Z103" i="4" s="1"/>
  <c r="EB202" i="10"/>
  <c r="R103" i="4" s="1"/>
  <c r="FJ200" i="10"/>
  <c r="FB200" i="10"/>
  <c r="ET200" i="10"/>
  <c r="EL200" i="10"/>
  <c r="ED200" i="10"/>
  <c r="DV200" i="10"/>
  <c r="FD198" i="10"/>
  <c r="EV198" i="10"/>
  <c r="EN198" i="10"/>
  <c r="EF198" i="10"/>
  <c r="DX198" i="10"/>
  <c r="FI197" i="10"/>
  <c r="FA197" i="10"/>
  <c r="ES197" i="10"/>
  <c r="EK197" i="10"/>
  <c r="EC197" i="10"/>
  <c r="DU197" i="10"/>
  <c r="DW195" i="10"/>
  <c r="FH194" i="10"/>
  <c r="EY194" i="10"/>
  <c r="EP194" i="10"/>
  <c r="EF194" i="10"/>
  <c r="DW194" i="10"/>
  <c r="DN194" i="10"/>
  <c r="D99" i="4" s="1"/>
  <c r="FF193" i="10"/>
  <c r="EW193" i="10"/>
  <c r="EN193" i="10"/>
  <c r="EE193" i="10"/>
  <c r="U98" i="4" s="1"/>
  <c r="DU193" i="10"/>
  <c r="FJ191" i="10"/>
  <c r="EY191" i="10"/>
  <c r="EK191" i="10"/>
  <c r="DW191" i="10"/>
  <c r="EY186" i="10"/>
  <c r="DS186" i="10"/>
  <c r="I95" i="4" s="1"/>
  <c r="EV185" i="10"/>
  <c r="DP185" i="10"/>
  <c r="E284" i="9"/>
  <c r="F284" i="9"/>
  <c r="G284" i="9"/>
  <c r="E180" i="9"/>
  <c r="F180" i="9"/>
  <c r="G180" i="9"/>
  <c r="E148" i="9"/>
  <c r="E144" i="9"/>
  <c r="G144" i="9" s="1"/>
  <c r="F144" i="9"/>
  <c r="G139" i="9"/>
  <c r="F139" i="9"/>
  <c r="E119" i="9"/>
  <c r="G119" i="9" s="1"/>
  <c r="E108" i="9"/>
  <c r="F108" i="9"/>
  <c r="F105" i="9"/>
  <c r="Q100" i="9"/>
  <c r="M100" i="9"/>
  <c r="O100" i="9"/>
  <c r="P100" i="9"/>
  <c r="R100" i="9"/>
  <c r="M77" i="9"/>
  <c r="P77" i="9"/>
  <c r="O77" i="9"/>
  <c r="Q77" i="9"/>
  <c r="R77" i="9"/>
  <c r="E73" i="9"/>
  <c r="G73" i="9" s="1"/>
  <c r="F73" i="9"/>
  <c r="E277" i="9"/>
  <c r="E272" i="9"/>
  <c r="F272" i="9"/>
  <c r="G272" i="9"/>
  <c r="G253" i="9"/>
  <c r="E253" i="9"/>
  <c r="G237" i="9"/>
  <c r="E237" i="9"/>
  <c r="G221" i="9"/>
  <c r="E221" i="9"/>
  <c r="G205" i="9"/>
  <c r="E205" i="9"/>
  <c r="G189" i="9"/>
  <c r="E189" i="9"/>
  <c r="E178" i="9"/>
  <c r="G178" i="9"/>
  <c r="G175" i="9"/>
  <c r="E175" i="9"/>
  <c r="F168" i="9"/>
  <c r="E142" i="9"/>
  <c r="E122" i="9"/>
  <c r="G122" i="9" s="1"/>
  <c r="F122" i="9"/>
  <c r="F92" i="9"/>
  <c r="DR180" i="10"/>
  <c r="E292" i="9"/>
  <c r="F292" i="9"/>
  <c r="G292" i="9"/>
  <c r="Q84" i="9"/>
  <c r="M84" i="9"/>
  <c r="O84" i="9"/>
  <c r="P84" i="9"/>
  <c r="R84" i="9"/>
  <c r="E280" i="9"/>
  <c r="F280" i="9"/>
  <c r="G280" i="9"/>
  <c r="G265" i="9"/>
  <c r="E265" i="9"/>
  <c r="G249" i="9"/>
  <c r="E249" i="9"/>
  <c r="G233" i="9"/>
  <c r="E233" i="9"/>
  <c r="G217" i="9"/>
  <c r="E217" i="9"/>
  <c r="G201" i="9"/>
  <c r="E201" i="9"/>
  <c r="G185" i="9"/>
  <c r="E185" i="9"/>
  <c r="E147" i="9"/>
  <c r="G147" i="9" s="1"/>
  <c r="F147" i="9"/>
  <c r="E118" i="9"/>
  <c r="F118" i="9"/>
  <c r="E97" i="9"/>
  <c r="F97" i="9"/>
  <c r="EO183" i="10"/>
  <c r="EG183" i="10"/>
  <c r="DY183" i="10"/>
  <c r="DQ183" i="10"/>
  <c r="G89" i="13" s="1"/>
  <c r="FD180" i="10"/>
  <c r="EV180" i="10"/>
  <c r="EN180" i="10"/>
  <c r="EF180" i="10"/>
  <c r="DX180" i="10"/>
  <c r="DP180" i="10"/>
  <c r="E300" i="9"/>
  <c r="F300" i="9"/>
  <c r="G300" i="9"/>
  <c r="E273" i="9"/>
  <c r="E268" i="9"/>
  <c r="F268" i="9"/>
  <c r="G268" i="9"/>
  <c r="E174" i="9"/>
  <c r="F174" i="9"/>
  <c r="G174" i="9"/>
  <c r="E151" i="9"/>
  <c r="G151" i="9" s="1"/>
  <c r="E116" i="9"/>
  <c r="G116" i="9" s="1"/>
  <c r="R91" i="9"/>
  <c r="O91" i="9"/>
  <c r="M91" i="9"/>
  <c r="P91" i="9"/>
  <c r="Q91" i="9"/>
  <c r="R81" i="9"/>
  <c r="O81" i="9"/>
  <c r="P81" i="9"/>
  <c r="FC190" i="10"/>
  <c r="EU190" i="10"/>
  <c r="EM190" i="10"/>
  <c r="EE190" i="10"/>
  <c r="DW190" i="10"/>
  <c r="DO190" i="10"/>
  <c r="EN183" i="10"/>
  <c r="EF183" i="10"/>
  <c r="V89" i="13" s="1"/>
  <c r="DX183" i="10"/>
  <c r="N89" i="13" s="1"/>
  <c r="DP183" i="10"/>
  <c r="F89" i="13" s="1"/>
  <c r="FC180" i="10"/>
  <c r="EU180" i="10"/>
  <c r="EM180" i="10"/>
  <c r="EE180" i="10"/>
  <c r="DW180" i="10"/>
  <c r="DO180" i="10"/>
  <c r="E293" i="9"/>
  <c r="E288" i="9"/>
  <c r="F288" i="9"/>
  <c r="G288" i="9"/>
  <c r="F281" i="9"/>
  <c r="G261" i="9"/>
  <c r="E261" i="9"/>
  <c r="G245" i="9"/>
  <c r="E245" i="9"/>
  <c r="G229" i="9"/>
  <c r="E229" i="9"/>
  <c r="G213" i="9"/>
  <c r="E213" i="9"/>
  <c r="G197" i="9"/>
  <c r="E197" i="9"/>
  <c r="E154" i="9"/>
  <c r="G154" i="9" s="1"/>
  <c r="F154" i="9"/>
  <c r="F136" i="9"/>
  <c r="G136" i="9"/>
  <c r="Q97" i="9"/>
  <c r="R80" i="9"/>
  <c r="FJ190" i="10"/>
  <c r="FB190" i="10"/>
  <c r="ET190" i="10"/>
  <c r="EL190" i="10"/>
  <c r="ED190" i="10"/>
  <c r="DV190" i="10"/>
  <c r="DN190" i="10"/>
  <c r="EX184" i="10"/>
  <c r="EP184" i="10"/>
  <c r="EH184" i="10"/>
  <c r="X89" i="13" s="1"/>
  <c r="DZ184" i="10"/>
  <c r="P89" i="13" s="1"/>
  <c r="DR184" i="10"/>
  <c r="FC183" i="10"/>
  <c r="EU183" i="10"/>
  <c r="EM183" i="10"/>
  <c r="EE183" i="10"/>
  <c r="DW183" i="10"/>
  <c r="M89" i="13" s="1"/>
  <c r="DO183" i="10"/>
  <c r="FB180" i="10"/>
  <c r="ET180" i="10"/>
  <c r="EL180" i="10"/>
  <c r="ED180" i="10"/>
  <c r="DV180" i="10"/>
  <c r="DN180" i="10"/>
  <c r="F301" i="9"/>
  <c r="E281" i="9"/>
  <c r="E276" i="9"/>
  <c r="F276" i="9"/>
  <c r="G276" i="9"/>
  <c r="F269" i="9"/>
  <c r="F148" i="9"/>
  <c r="E139" i="9"/>
  <c r="F119" i="9"/>
  <c r="E105" i="9"/>
  <c r="G105" i="9" s="1"/>
  <c r="Q90" i="9"/>
  <c r="O90" i="9"/>
  <c r="P90" i="9"/>
  <c r="FI190" i="10"/>
  <c r="FA190" i="10"/>
  <c r="ES190" i="10"/>
  <c r="EK190" i="10"/>
  <c r="EC190" i="10"/>
  <c r="DU190" i="10"/>
  <c r="FF187" i="10"/>
  <c r="EX187" i="10"/>
  <c r="EP187" i="10"/>
  <c r="EH187" i="10"/>
  <c r="DZ187" i="10"/>
  <c r="FE184" i="10"/>
  <c r="EW184" i="10"/>
  <c r="EO184" i="10"/>
  <c r="EG184" i="10"/>
  <c r="DY184" i="10"/>
  <c r="FJ183" i="10"/>
  <c r="FB183" i="10"/>
  <c r="ET183" i="10"/>
  <c r="EL183" i="10"/>
  <c r="AB89" i="13" s="1"/>
  <c r="ED183" i="10"/>
  <c r="T89" i="13" s="1"/>
  <c r="DV183" i="10"/>
  <c r="FD181" i="10"/>
  <c r="EV181" i="10"/>
  <c r="EN181" i="10"/>
  <c r="EF181" i="10"/>
  <c r="DX181" i="10"/>
  <c r="FI180" i="10"/>
  <c r="FA180" i="10"/>
  <c r="ES180" i="10"/>
  <c r="EK180" i="10"/>
  <c r="EC180" i="10"/>
  <c r="DU180" i="10"/>
  <c r="O2" i="10"/>
  <c r="FL2" i="10" s="1"/>
  <c r="E301" i="9"/>
  <c r="E296" i="9"/>
  <c r="F296" i="9"/>
  <c r="G296" i="9"/>
  <c r="F289" i="9"/>
  <c r="E269" i="9"/>
  <c r="G257" i="9"/>
  <c r="E257" i="9"/>
  <c r="F253" i="9"/>
  <c r="G241" i="9"/>
  <c r="E241" i="9"/>
  <c r="F237" i="9"/>
  <c r="G225" i="9"/>
  <c r="E225" i="9"/>
  <c r="F221" i="9"/>
  <c r="G209" i="9"/>
  <c r="E209" i="9"/>
  <c r="F205" i="9"/>
  <c r="G193" i="9"/>
  <c r="E193" i="9"/>
  <c r="F189" i="9"/>
  <c r="F178" i="9"/>
  <c r="F175" i="9"/>
  <c r="E168" i="9"/>
  <c r="G168" i="9" s="1"/>
  <c r="E150" i="9"/>
  <c r="G150" i="9" s="1"/>
  <c r="F150" i="9"/>
  <c r="F142" i="9"/>
  <c r="E115" i="9"/>
  <c r="G115" i="9" s="1"/>
  <c r="F115" i="9"/>
  <c r="P97" i="9"/>
  <c r="R97" i="9"/>
  <c r="O97" i="9"/>
  <c r="E92" i="9"/>
  <c r="G92" i="9" s="1"/>
  <c r="Q80" i="9"/>
  <c r="P80" i="9"/>
  <c r="O80" i="9"/>
  <c r="E79" i="9"/>
  <c r="G79" i="9" s="1"/>
  <c r="F79" i="9"/>
  <c r="O67" i="9"/>
  <c r="Q67" i="9"/>
  <c r="M51" i="9"/>
  <c r="P51" i="9"/>
  <c r="R51" i="9"/>
  <c r="O51" i="9"/>
  <c r="E50" i="9"/>
  <c r="G50" i="9" s="1"/>
  <c r="P29" i="9"/>
  <c r="Q29" i="9"/>
  <c r="R29" i="9"/>
  <c r="M29" i="9"/>
  <c r="O29" i="9"/>
  <c r="G182" i="9"/>
  <c r="G166" i="9"/>
  <c r="F163" i="9"/>
  <c r="G163" i="9" s="1"/>
  <c r="G134" i="9"/>
  <c r="F131" i="9"/>
  <c r="G131" i="9" s="1"/>
  <c r="E113" i="9"/>
  <c r="G113" i="9" s="1"/>
  <c r="M95" i="9"/>
  <c r="P95" i="9"/>
  <c r="P92" i="9"/>
  <c r="O88" i="9"/>
  <c r="R88" i="9"/>
  <c r="M88" i="9"/>
  <c r="F78" i="9"/>
  <c r="G78" i="9" s="1"/>
  <c r="F76" i="9"/>
  <c r="Q74" i="9"/>
  <c r="M74" i="9"/>
  <c r="F72" i="9"/>
  <c r="E72" i="9"/>
  <c r="G72" i="9" s="1"/>
  <c r="E66" i="9"/>
  <c r="G66" i="9" s="1"/>
  <c r="M52" i="9"/>
  <c r="P52" i="9"/>
  <c r="R52" i="9"/>
  <c r="Q52" i="9"/>
  <c r="O52" i="9"/>
  <c r="R73" i="9"/>
  <c r="P73" i="9"/>
  <c r="E71" i="9"/>
  <c r="G71" i="9" s="1"/>
  <c r="E41" i="9"/>
  <c r="G41" i="9" s="1"/>
  <c r="E62" i="9"/>
  <c r="G62" i="9" s="1"/>
  <c r="F59" i="9"/>
  <c r="G59" i="9" s="1"/>
  <c r="F57" i="9"/>
  <c r="E57" i="9"/>
  <c r="E56" i="9"/>
  <c r="G56" i="9" s="1"/>
  <c r="R99" i="9"/>
  <c r="O99" i="9"/>
  <c r="E89" i="9"/>
  <c r="G89" i="9" s="1"/>
  <c r="F89" i="9"/>
  <c r="R83" i="9"/>
  <c r="O83" i="9"/>
  <c r="Q72" i="9"/>
  <c r="R72" i="9"/>
  <c r="O70" i="9"/>
  <c r="M70" i="9"/>
  <c r="P66" i="9"/>
  <c r="R66" i="9"/>
  <c r="M66" i="9"/>
  <c r="G264" i="9"/>
  <c r="G260" i="9"/>
  <c r="G256" i="9"/>
  <c r="G252" i="9"/>
  <c r="G248" i="9"/>
  <c r="G244" i="9"/>
  <c r="G240" i="9"/>
  <c r="G236" i="9"/>
  <c r="G232" i="9"/>
  <c r="G228" i="9"/>
  <c r="G224" i="9"/>
  <c r="G220" i="9"/>
  <c r="G216" i="9"/>
  <c r="G212" i="9"/>
  <c r="G208" i="9"/>
  <c r="G204" i="9"/>
  <c r="G200" i="9"/>
  <c r="G196" i="9"/>
  <c r="G192" i="9"/>
  <c r="G188" i="9"/>
  <c r="G184" i="9"/>
  <c r="E167" i="9"/>
  <c r="G167" i="9" s="1"/>
  <c r="F138" i="9"/>
  <c r="G138" i="9" s="1"/>
  <c r="E135" i="9"/>
  <c r="G135" i="9" s="1"/>
  <c r="G124" i="9"/>
  <c r="P98" i="9"/>
  <c r="O96" i="9"/>
  <c r="R96" i="9"/>
  <c r="M96" i="9"/>
  <c r="O89" i="9"/>
  <c r="M87" i="9"/>
  <c r="P87" i="9"/>
  <c r="P82" i="9"/>
  <c r="P79" i="9"/>
  <c r="R79" i="9"/>
  <c r="P75" i="9"/>
  <c r="G68" i="9"/>
  <c r="R67" i="9"/>
  <c r="F61" i="9"/>
  <c r="F264" i="9"/>
  <c r="F260" i="9"/>
  <c r="F256" i="9"/>
  <c r="F252" i="9"/>
  <c r="F248" i="9"/>
  <c r="F244" i="9"/>
  <c r="F240" i="9"/>
  <c r="F236" i="9"/>
  <c r="F232" i="9"/>
  <c r="F228" i="9"/>
  <c r="F224" i="9"/>
  <c r="F220" i="9"/>
  <c r="F216" i="9"/>
  <c r="F212" i="9"/>
  <c r="F208" i="9"/>
  <c r="F204" i="9"/>
  <c r="F200" i="9"/>
  <c r="F196" i="9"/>
  <c r="F192" i="9"/>
  <c r="F188" i="9"/>
  <c r="F184" i="9"/>
  <c r="F171" i="9"/>
  <c r="F159" i="9"/>
  <c r="F156" i="9"/>
  <c r="G156" i="9" s="1"/>
  <c r="G130" i="9"/>
  <c r="F127" i="9"/>
  <c r="F124" i="9"/>
  <c r="F101" i="9"/>
  <c r="R95" i="9"/>
  <c r="F85" i="9"/>
  <c r="O75" i="9"/>
  <c r="R74" i="9"/>
  <c r="P67" i="9"/>
  <c r="G64" i="9"/>
  <c r="F63" i="9"/>
  <c r="E63" i="9"/>
  <c r="E61" i="9"/>
  <c r="P54" i="9"/>
  <c r="R54" i="9"/>
  <c r="M54" i="9"/>
  <c r="O54" i="9"/>
  <c r="Q54" i="9"/>
  <c r="P49" i="9"/>
  <c r="R49" i="9"/>
  <c r="M49" i="9"/>
  <c r="Q49" i="9"/>
  <c r="E171" i="9"/>
  <c r="G171" i="9" s="1"/>
  <c r="F162" i="9"/>
  <c r="G162" i="9" s="1"/>
  <c r="E159" i="9"/>
  <c r="G159" i="9" s="1"/>
  <c r="F130" i="9"/>
  <c r="E127" i="9"/>
  <c r="G127" i="9" s="1"/>
  <c r="F113" i="9"/>
  <c r="E101" i="9"/>
  <c r="G101" i="9" s="1"/>
  <c r="Q98" i="9"/>
  <c r="O98" i="9"/>
  <c r="Q95" i="9"/>
  <c r="P89" i="9"/>
  <c r="R89" i="9"/>
  <c r="Q88" i="9"/>
  <c r="E85" i="9"/>
  <c r="G85" i="9" s="1"/>
  <c r="Q82" i="9"/>
  <c r="O82" i="9"/>
  <c r="E80" i="9"/>
  <c r="G80" i="9" s="1"/>
  <c r="P74" i="9"/>
  <c r="Q73" i="9"/>
  <c r="E69" i="9"/>
  <c r="G69" i="9" s="1"/>
  <c r="M67" i="9"/>
  <c r="F66" i="9"/>
  <c r="F53" i="9"/>
  <c r="E53" i="9"/>
  <c r="G53" i="9" s="1"/>
  <c r="Q51" i="9"/>
  <c r="M40" i="9"/>
  <c r="P40" i="9"/>
  <c r="R40" i="9"/>
  <c r="Q40" i="9"/>
  <c r="O40" i="9"/>
  <c r="E49" i="9"/>
  <c r="G49" i="9" s="1"/>
  <c r="M48" i="9"/>
  <c r="P48" i="9"/>
  <c r="R48" i="9"/>
  <c r="Q48" i="9"/>
  <c r="E42" i="9"/>
  <c r="G42" i="9" s="1"/>
  <c r="P41" i="9"/>
  <c r="R41" i="9"/>
  <c r="M41" i="9"/>
  <c r="P25" i="9"/>
  <c r="Q25" i="9"/>
  <c r="R25" i="9"/>
  <c r="M25" i="9"/>
  <c r="M39" i="9"/>
  <c r="P39" i="9"/>
  <c r="R39" i="9"/>
  <c r="E47" i="9"/>
  <c r="G47" i="9" s="1"/>
  <c r="R46" i="9"/>
  <c r="M46" i="9"/>
  <c r="P46" i="9"/>
  <c r="E45" i="9"/>
  <c r="G45" i="9" s="1"/>
  <c r="M44" i="9"/>
  <c r="P44" i="9"/>
  <c r="R44" i="9"/>
  <c r="P37" i="9"/>
  <c r="R37" i="9"/>
  <c r="M37" i="9"/>
  <c r="O37" i="9"/>
  <c r="E33" i="9"/>
  <c r="G33" i="9" s="1"/>
  <c r="P21" i="9"/>
  <c r="Q21" i="9"/>
  <c r="R21" i="9"/>
  <c r="M21" i="9"/>
  <c r="S14" i="9"/>
  <c r="P14" i="9"/>
  <c r="Q14" i="9"/>
  <c r="R14" i="9" s="1"/>
  <c r="G60" i="9"/>
  <c r="G54" i="9"/>
  <c r="E48" i="9"/>
  <c r="G48" i="9" s="1"/>
  <c r="M47" i="9"/>
  <c r="P47" i="9"/>
  <c r="R47" i="9"/>
  <c r="P45" i="9"/>
  <c r="R45" i="9"/>
  <c r="M45" i="9"/>
  <c r="O45" i="9"/>
  <c r="E37" i="9"/>
  <c r="G37" i="9" s="1"/>
  <c r="G104" i="9"/>
  <c r="F99" i="9"/>
  <c r="G99" i="9" s="1"/>
  <c r="F91" i="9"/>
  <c r="G91" i="9" s="1"/>
  <c r="F83" i="9"/>
  <c r="G83" i="9" s="1"/>
  <c r="F81" i="9"/>
  <c r="G81" i="9" s="1"/>
  <c r="Q69" i="9"/>
  <c r="O48" i="9"/>
  <c r="E44" i="9"/>
  <c r="G44" i="9" s="1"/>
  <c r="M43" i="9"/>
  <c r="P43" i="9"/>
  <c r="R43" i="9"/>
  <c r="O41" i="9"/>
  <c r="Q39" i="9"/>
  <c r="M35" i="9"/>
  <c r="O35" i="9"/>
  <c r="P35" i="9"/>
  <c r="R35" i="9"/>
  <c r="P33" i="9"/>
  <c r="R33" i="9"/>
  <c r="M33" i="9"/>
  <c r="O33" i="9"/>
  <c r="E14" i="9"/>
  <c r="G14" i="9" s="1"/>
  <c r="P6" i="9"/>
  <c r="Q6" i="9"/>
  <c r="R6" i="9" s="1"/>
  <c r="S6" i="9"/>
  <c r="M58" i="9"/>
  <c r="P58" i="9"/>
  <c r="R58" i="9"/>
  <c r="R56" i="9"/>
  <c r="M56" i="9"/>
  <c r="P56" i="9"/>
  <c r="E51" i="9"/>
  <c r="G51" i="9" s="1"/>
  <c r="R50" i="9"/>
  <c r="M50" i="9"/>
  <c r="P50" i="9"/>
  <c r="E46" i="9"/>
  <c r="G46" i="9" s="1"/>
  <c r="E43" i="9"/>
  <c r="R42" i="9"/>
  <c r="M42" i="9"/>
  <c r="P42" i="9"/>
  <c r="E38" i="9"/>
  <c r="G38" i="9" s="1"/>
  <c r="E34" i="9"/>
  <c r="G34" i="9" s="1"/>
  <c r="E30" i="9"/>
  <c r="G30" i="9" s="1"/>
  <c r="M28" i="9"/>
  <c r="O28" i="9"/>
  <c r="P28" i="9"/>
  <c r="Q28" i="9"/>
  <c r="R28" i="9"/>
  <c r="G25" i="9"/>
  <c r="E22" i="9"/>
  <c r="G22" i="9" s="1"/>
  <c r="M20" i="9"/>
  <c r="O20" i="9"/>
  <c r="P20" i="9"/>
  <c r="Q20" i="9"/>
  <c r="R20" i="9"/>
  <c r="E8" i="9"/>
  <c r="G8" i="9" s="1"/>
  <c r="F8" i="9"/>
  <c r="E13" i="9"/>
  <c r="F13" i="9"/>
  <c r="P17" i="9"/>
  <c r="Q17" i="9"/>
  <c r="R17" i="9"/>
  <c r="M17" i="9"/>
  <c r="M36" i="9"/>
  <c r="P36" i="9"/>
  <c r="Q36" i="9"/>
  <c r="R36" i="9"/>
  <c r="M32" i="9"/>
  <c r="P32" i="9"/>
  <c r="Q32" i="9"/>
  <c r="R32" i="9"/>
  <c r="G29" i="9"/>
  <c r="E26" i="9"/>
  <c r="G26" i="9" s="1"/>
  <c r="M24" i="9"/>
  <c r="O24" i="9"/>
  <c r="P24" i="9"/>
  <c r="Q24" i="9"/>
  <c r="R24" i="9"/>
  <c r="G21" i="9"/>
  <c r="E18" i="9"/>
  <c r="G18" i="9" s="1"/>
  <c r="M16" i="9"/>
  <c r="O16" i="9"/>
  <c r="P16" i="9"/>
  <c r="Q16" i="9"/>
  <c r="R16" i="9"/>
  <c r="P13" i="9"/>
  <c r="Q13" i="9"/>
  <c r="R13" i="9" s="1"/>
  <c r="S13" i="9"/>
  <c r="F12" i="9"/>
  <c r="G12" i="9" s="1"/>
  <c r="Q12" i="9"/>
  <c r="R12" i="9" s="1"/>
  <c r="Q9" i="9"/>
  <c r="R9" i="9" s="1"/>
  <c r="S9" i="9"/>
  <c r="M9" i="9"/>
  <c r="O9" i="9"/>
  <c r="I101" i="8"/>
  <c r="J101" i="8"/>
  <c r="I96" i="8"/>
  <c r="J96" i="8"/>
  <c r="J91" i="8"/>
  <c r="I85" i="8"/>
  <c r="J85" i="8"/>
  <c r="AS81" i="8"/>
  <c r="AV80" i="8"/>
  <c r="AS77" i="8"/>
  <c r="AV76" i="8"/>
  <c r="AS73" i="8"/>
  <c r="AV72" i="8"/>
  <c r="AS69" i="8"/>
  <c r="AV68" i="8"/>
  <c r="AS65" i="8"/>
  <c r="AV64" i="8"/>
  <c r="J55" i="8"/>
  <c r="BB55" i="8"/>
  <c r="AC55" i="8"/>
  <c r="AO55" i="8" s="1"/>
  <c r="BQ55" i="8"/>
  <c r="J53" i="8"/>
  <c r="BB53" i="8"/>
  <c r="AC53" i="8"/>
  <c r="AO53" i="8" s="1"/>
  <c r="BQ53" i="8"/>
  <c r="I43" i="8"/>
  <c r="J43" i="8"/>
  <c r="BB43" i="8"/>
  <c r="AC43" i="8"/>
  <c r="AO43" i="8" s="1"/>
  <c r="BQ43" i="8"/>
  <c r="AC26" i="8"/>
  <c r="BD3" i="8" s="1"/>
  <c r="BB26" i="8"/>
  <c r="BQ26" i="8"/>
  <c r="BJ3" i="8"/>
  <c r="I26" i="8"/>
  <c r="J26" i="8"/>
  <c r="G58" i="9"/>
  <c r="G43" i="9"/>
  <c r="G39" i="9"/>
  <c r="P38" i="9"/>
  <c r="G35" i="9"/>
  <c r="P34" i="9"/>
  <c r="R31" i="9"/>
  <c r="G31" i="9"/>
  <c r="P30" i="9"/>
  <c r="R27" i="9"/>
  <c r="G27" i="9"/>
  <c r="P26" i="9"/>
  <c r="R23" i="9"/>
  <c r="G23" i="9"/>
  <c r="P22" i="9"/>
  <c r="R19" i="9"/>
  <c r="G19" i="9"/>
  <c r="P18" i="9"/>
  <c r="R15" i="9"/>
  <c r="G15" i="9"/>
  <c r="E6" i="9"/>
  <c r="F6" i="9"/>
  <c r="M3" i="9"/>
  <c r="O3" i="9"/>
  <c r="P3" i="9"/>
  <c r="Q3" i="9"/>
  <c r="R3" i="9"/>
  <c r="I90" i="8"/>
  <c r="J90" i="8"/>
  <c r="I80" i="8"/>
  <c r="J80" i="8"/>
  <c r="BB80" i="8"/>
  <c r="AC80" i="8"/>
  <c r="AO80" i="8" s="1"/>
  <c r="BQ80" i="8"/>
  <c r="I76" i="8"/>
  <c r="J76" i="8"/>
  <c r="BB76" i="8"/>
  <c r="AC76" i="8"/>
  <c r="AO76" i="8" s="1"/>
  <c r="BQ76" i="8"/>
  <c r="I72" i="8"/>
  <c r="J72" i="8"/>
  <c r="BB72" i="8"/>
  <c r="AC72" i="8"/>
  <c r="AO72" i="8" s="1"/>
  <c r="BQ72" i="8"/>
  <c r="I68" i="8"/>
  <c r="J68" i="8"/>
  <c r="BB68" i="8"/>
  <c r="AC68" i="8"/>
  <c r="AO68" i="8" s="1"/>
  <c r="BQ68" i="8"/>
  <c r="I64" i="8"/>
  <c r="J64" i="8"/>
  <c r="BB64" i="8"/>
  <c r="AC64" i="8"/>
  <c r="AO64" i="8" s="1"/>
  <c r="BQ64" i="8"/>
  <c r="AS55" i="8"/>
  <c r="AV54" i="8"/>
  <c r="AS53" i="8"/>
  <c r="AV52" i="8"/>
  <c r="BB33" i="8"/>
  <c r="I33" i="8"/>
  <c r="J33" i="8"/>
  <c r="AC33" i="8"/>
  <c r="AO33" i="8" s="1"/>
  <c r="BQ33" i="8"/>
  <c r="I100" i="8"/>
  <c r="J100" i="8"/>
  <c r="J95" i="8"/>
  <c r="L95" i="8" s="1"/>
  <c r="I89" i="8"/>
  <c r="J89" i="8"/>
  <c r="I84" i="8"/>
  <c r="J84" i="8"/>
  <c r="AS80" i="8"/>
  <c r="AV79" i="8"/>
  <c r="AS76" i="8"/>
  <c r="AV75" i="8"/>
  <c r="AS72" i="8"/>
  <c r="AV71" i="8"/>
  <c r="AS68" i="8"/>
  <c r="AV67" i="8"/>
  <c r="AS64" i="8"/>
  <c r="AV63" i="8"/>
  <c r="AV60" i="8"/>
  <c r="AS61" i="8"/>
  <c r="AS59" i="8"/>
  <c r="AV58" i="8"/>
  <c r="AS57" i="8"/>
  <c r="AV56" i="8"/>
  <c r="AV50" i="8"/>
  <c r="AS51" i="8"/>
  <c r="J48" i="8"/>
  <c r="I48" i="8"/>
  <c r="BQ48" i="8"/>
  <c r="AC48" i="8"/>
  <c r="AO48" i="8" s="1"/>
  <c r="J39" i="8"/>
  <c r="AC39" i="8"/>
  <c r="AO39" i="8" s="1"/>
  <c r="BQ39" i="8"/>
  <c r="I39" i="8"/>
  <c r="BB39" i="8"/>
  <c r="G52" i="9"/>
  <c r="G40" i="9"/>
  <c r="M38" i="9"/>
  <c r="G36" i="9"/>
  <c r="M34" i="9"/>
  <c r="G32" i="9"/>
  <c r="P31" i="9"/>
  <c r="M30" i="9"/>
  <c r="G28" i="9"/>
  <c r="P27" i="9"/>
  <c r="M26" i="9"/>
  <c r="G24" i="9"/>
  <c r="P23" i="9"/>
  <c r="M22" i="9"/>
  <c r="G20" i="9"/>
  <c r="P19" i="9"/>
  <c r="M18" i="9"/>
  <c r="P15" i="9"/>
  <c r="M10" i="9"/>
  <c r="S10" i="9" s="1"/>
  <c r="O10" i="9"/>
  <c r="M7" i="9"/>
  <c r="I94" i="8"/>
  <c r="J94" i="8"/>
  <c r="I79" i="8"/>
  <c r="J79" i="8"/>
  <c r="BB79" i="8"/>
  <c r="AC79" i="8"/>
  <c r="AO79" i="8" s="1"/>
  <c r="BQ79" i="8"/>
  <c r="I75" i="8"/>
  <c r="J75" i="8"/>
  <c r="BB75" i="8"/>
  <c r="AC75" i="8"/>
  <c r="AO75" i="8" s="1"/>
  <c r="BQ75" i="8"/>
  <c r="I71" i="8"/>
  <c r="J71" i="8"/>
  <c r="BB71" i="8"/>
  <c r="AC71" i="8"/>
  <c r="AO71" i="8" s="1"/>
  <c r="BQ71" i="8"/>
  <c r="I67" i="8"/>
  <c r="J67" i="8"/>
  <c r="BB67" i="8"/>
  <c r="AC67" i="8"/>
  <c r="AO67" i="8" s="1"/>
  <c r="BQ67" i="8"/>
  <c r="I63" i="8"/>
  <c r="J63" i="8"/>
  <c r="BB63" i="8"/>
  <c r="AC63" i="8"/>
  <c r="AO63" i="8" s="1"/>
  <c r="BQ63" i="8"/>
  <c r="I60" i="8"/>
  <c r="J60" i="8"/>
  <c r="BB60" i="8"/>
  <c r="AC60" i="8"/>
  <c r="AO60" i="8" s="1"/>
  <c r="BQ60" i="8"/>
  <c r="I58" i="8"/>
  <c r="J58" i="8"/>
  <c r="BB58" i="8"/>
  <c r="AC58" i="8"/>
  <c r="AO58" i="8" s="1"/>
  <c r="BQ58" i="8"/>
  <c r="I45" i="8"/>
  <c r="J45" i="8"/>
  <c r="BB45" i="8"/>
  <c r="AC45" i="8"/>
  <c r="AO45" i="8" s="1"/>
  <c r="BQ45" i="8"/>
  <c r="O31" i="9"/>
  <c r="O27" i="9"/>
  <c r="O23" i="9"/>
  <c r="O19" i="9"/>
  <c r="F16" i="9"/>
  <c r="O15" i="9"/>
  <c r="S12" i="9"/>
  <c r="J99" i="8"/>
  <c r="L99" i="8" s="1"/>
  <c r="I93" i="8"/>
  <c r="J93" i="8"/>
  <c r="I88" i="8"/>
  <c r="J88" i="8"/>
  <c r="J83" i="8"/>
  <c r="L83" i="8" s="1"/>
  <c r="AS79" i="8"/>
  <c r="AV78" i="8"/>
  <c r="AS75" i="8"/>
  <c r="AV74" i="8"/>
  <c r="AS71" i="8"/>
  <c r="AV70" i="8"/>
  <c r="AS67" i="8"/>
  <c r="AV66" i="8"/>
  <c r="AS63" i="8"/>
  <c r="AV62" i="8"/>
  <c r="I56" i="8"/>
  <c r="J56" i="8"/>
  <c r="BB56" i="8"/>
  <c r="AC56" i="8"/>
  <c r="AO56" i="8" s="1"/>
  <c r="BQ56" i="8"/>
  <c r="J54" i="8"/>
  <c r="L54" i="8" s="1"/>
  <c r="BB54" i="8"/>
  <c r="AC54" i="8"/>
  <c r="AO54" i="8" s="1"/>
  <c r="BQ54" i="8"/>
  <c r="J52" i="8"/>
  <c r="L52" i="8" s="1"/>
  <c r="BB52" i="8"/>
  <c r="AC52" i="8"/>
  <c r="AO52" i="8" s="1"/>
  <c r="BQ52" i="8"/>
  <c r="J50" i="8"/>
  <c r="I50" i="8"/>
  <c r="BB50" i="8"/>
  <c r="BQ50" i="8"/>
  <c r="AC50" i="8"/>
  <c r="AO50" i="8" s="1"/>
  <c r="BB35" i="8"/>
  <c r="I35" i="8"/>
  <c r="J35" i="8"/>
  <c r="AC35" i="8"/>
  <c r="AO35" i="8" s="1"/>
  <c r="BQ35" i="8"/>
  <c r="M4" i="9"/>
  <c r="I98" i="8"/>
  <c r="J98" i="8"/>
  <c r="I82" i="8"/>
  <c r="J82" i="8"/>
  <c r="I78" i="8"/>
  <c r="J78" i="8"/>
  <c r="BB78" i="8"/>
  <c r="AC78" i="8"/>
  <c r="AO78" i="8" s="1"/>
  <c r="BQ78" i="8"/>
  <c r="I74" i="8"/>
  <c r="J74" i="8"/>
  <c r="BB74" i="8"/>
  <c r="AC74" i="8"/>
  <c r="AO74" i="8" s="1"/>
  <c r="BQ74" i="8"/>
  <c r="I70" i="8"/>
  <c r="J70" i="8"/>
  <c r="BB70" i="8"/>
  <c r="AC70" i="8"/>
  <c r="AO70" i="8" s="1"/>
  <c r="BQ70" i="8"/>
  <c r="I66" i="8"/>
  <c r="J66" i="8"/>
  <c r="BB66" i="8"/>
  <c r="AC66" i="8"/>
  <c r="AO66" i="8" s="1"/>
  <c r="BQ66" i="8"/>
  <c r="I62" i="8"/>
  <c r="J62" i="8"/>
  <c r="BB62" i="8"/>
  <c r="AC62" i="8"/>
  <c r="AO62" i="8" s="1"/>
  <c r="BQ62" i="8"/>
  <c r="AV55" i="8"/>
  <c r="AS56" i="8"/>
  <c r="AS54" i="8"/>
  <c r="AV53" i="8"/>
  <c r="AS52" i="8"/>
  <c r="AV51" i="8"/>
  <c r="J47" i="8"/>
  <c r="I47" i="8"/>
  <c r="BQ47" i="8"/>
  <c r="AC47" i="8"/>
  <c r="AO47" i="8" s="1"/>
  <c r="I41" i="8"/>
  <c r="J41" i="8"/>
  <c r="BB41" i="8"/>
  <c r="AC41" i="8"/>
  <c r="AO41" i="8" s="1"/>
  <c r="BQ41" i="8"/>
  <c r="BJ6" i="8"/>
  <c r="M5" i="9"/>
  <c r="P5" i="9" s="1"/>
  <c r="O5" i="9"/>
  <c r="I97" i="8"/>
  <c r="J97" i="8"/>
  <c r="I92" i="8"/>
  <c r="J92" i="8"/>
  <c r="J87" i="8"/>
  <c r="L87" i="8" s="1"/>
  <c r="K87" i="8" s="1"/>
  <c r="AV81" i="8"/>
  <c r="AS78" i="8"/>
  <c r="AV77" i="8"/>
  <c r="AS74" i="8"/>
  <c r="AV73" i="8"/>
  <c r="AS70" i="8"/>
  <c r="AV69" i="8"/>
  <c r="AS66" i="8"/>
  <c r="AV65" i="8"/>
  <c r="AS62" i="8"/>
  <c r="AV61" i="8"/>
  <c r="AS60" i="8"/>
  <c r="AV59" i="8"/>
  <c r="AS58" i="8"/>
  <c r="AV57" i="8"/>
  <c r="P9" i="9"/>
  <c r="I91" i="8"/>
  <c r="L91" i="8" s="1"/>
  <c r="I86" i="8"/>
  <c r="J86" i="8"/>
  <c r="I81" i="8"/>
  <c r="J81" i="8"/>
  <c r="BB81" i="8"/>
  <c r="AC81" i="8"/>
  <c r="AO81" i="8" s="1"/>
  <c r="BQ81" i="8"/>
  <c r="I77" i="8"/>
  <c r="J77" i="8"/>
  <c r="BB77" i="8"/>
  <c r="AC77" i="8"/>
  <c r="AO77" i="8" s="1"/>
  <c r="BQ77" i="8"/>
  <c r="I73" i="8"/>
  <c r="J73" i="8"/>
  <c r="BB73" i="8"/>
  <c r="AC73" i="8"/>
  <c r="AO73" i="8" s="1"/>
  <c r="BQ73" i="8"/>
  <c r="I69" i="8"/>
  <c r="J69" i="8"/>
  <c r="BB69" i="8"/>
  <c r="AC69" i="8"/>
  <c r="AO69" i="8" s="1"/>
  <c r="BQ69" i="8"/>
  <c r="I65" i="8"/>
  <c r="J65" i="8"/>
  <c r="BB65" i="8"/>
  <c r="AC65" i="8"/>
  <c r="AO65" i="8" s="1"/>
  <c r="BQ65" i="8"/>
  <c r="BJ9" i="8"/>
  <c r="I61" i="8"/>
  <c r="J61" i="8"/>
  <c r="BB61" i="8"/>
  <c r="AC61" i="8"/>
  <c r="AO61" i="8" s="1"/>
  <c r="BQ61" i="8"/>
  <c r="I59" i="8"/>
  <c r="J59" i="8"/>
  <c r="BB59" i="8"/>
  <c r="AC59" i="8"/>
  <c r="AO59" i="8" s="1"/>
  <c r="BQ59" i="8"/>
  <c r="I57" i="8"/>
  <c r="J57" i="8"/>
  <c r="BB57" i="8"/>
  <c r="AC57" i="8"/>
  <c r="AO57" i="8" s="1"/>
  <c r="BQ57" i="8"/>
  <c r="I55" i="8"/>
  <c r="I53" i="8"/>
  <c r="L51" i="8"/>
  <c r="J49" i="8"/>
  <c r="I49" i="8"/>
  <c r="BQ49" i="8"/>
  <c r="AC49" i="8"/>
  <c r="AO49" i="8" s="1"/>
  <c r="J37" i="8"/>
  <c r="AC37" i="8"/>
  <c r="AO37" i="8" s="1"/>
  <c r="BQ37" i="8"/>
  <c r="I37" i="8"/>
  <c r="BB37" i="8"/>
  <c r="M11" i="9"/>
  <c r="S11" i="9" s="1"/>
  <c r="Q8" i="9"/>
  <c r="R8" i="9" s="1"/>
  <c r="U3" i="9"/>
  <c r="BJ7" i="8"/>
  <c r="AO46" i="8"/>
  <c r="AS47" i="8"/>
  <c r="AV29" i="8"/>
  <c r="AS30" i="8"/>
  <c r="P8" i="9"/>
  <c r="W6" i="9"/>
  <c r="AV49" i="8"/>
  <c r="AS49" i="8"/>
  <c r="AV48" i="8"/>
  <c r="AS48" i="8"/>
  <c r="AV47" i="8"/>
  <c r="AS45" i="8"/>
  <c r="AS43" i="8"/>
  <c r="AV40" i="8"/>
  <c r="AS41" i="8"/>
  <c r="AS39" i="8"/>
  <c r="AV38" i="8"/>
  <c r="AS37" i="8"/>
  <c r="AV36" i="8"/>
  <c r="AS35" i="8"/>
  <c r="AV34" i="8"/>
  <c r="AO34" i="8"/>
  <c r="AS33" i="8"/>
  <c r="AV32" i="8"/>
  <c r="AO32" i="8"/>
  <c r="BB29" i="8"/>
  <c r="AC29" i="8"/>
  <c r="AO29" i="8" s="1"/>
  <c r="BQ29" i="8"/>
  <c r="I29" i="8"/>
  <c r="J29" i="8"/>
  <c r="AV7" i="8"/>
  <c r="AS8" i="8"/>
  <c r="I88" i="7"/>
  <c r="J88" i="7"/>
  <c r="BQ51" i="8"/>
  <c r="AC51" i="8"/>
  <c r="AO51" i="8" s="1"/>
  <c r="AV28" i="8"/>
  <c r="AS29" i="8"/>
  <c r="I25" i="8"/>
  <c r="AS13" i="8"/>
  <c r="AV12" i="8"/>
  <c r="F3" i="9"/>
  <c r="BB51" i="8"/>
  <c r="I46" i="8"/>
  <c r="J46" i="8"/>
  <c r="I44" i="8"/>
  <c r="J44" i="8"/>
  <c r="BB44" i="8"/>
  <c r="AC44" i="8"/>
  <c r="AO44" i="8" s="1"/>
  <c r="BQ44" i="8"/>
  <c r="I42" i="8"/>
  <c r="J42" i="8"/>
  <c r="BB42" i="8"/>
  <c r="AC42" i="8"/>
  <c r="AO42" i="8" s="1"/>
  <c r="BQ42" i="8"/>
  <c r="J40" i="8"/>
  <c r="AC40" i="8"/>
  <c r="AO40" i="8" s="1"/>
  <c r="BQ40" i="8"/>
  <c r="I40" i="8"/>
  <c r="J38" i="8"/>
  <c r="AC38" i="8"/>
  <c r="AO38" i="8" s="1"/>
  <c r="BQ38" i="8"/>
  <c r="I38" i="8"/>
  <c r="J36" i="8"/>
  <c r="AC36" i="8"/>
  <c r="AO36" i="8" s="1"/>
  <c r="BQ36" i="8"/>
  <c r="BJ5" i="8"/>
  <c r="I36" i="8"/>
  <c r="BB34" i="8"/>
  <c r="I34" i="8"/>
  <c r="J34" i="8"/>
  <c r="BB32" i="8"/>
  <c r="I32" i="8"/>
  <c r="J32" i="8"/>
  <c r="BB28" i="8"/>
  <c r="AC28" i="8"/>
  <c r="AO28" i="8" s="1"/>
  <c r="BQ28" i="8"/>
  <c r="I28" i="8"/>
  <c r="J28" i="8"/>
  <c r="AO24" i="8"/>
  <c r="J12" i="8"/>
  <c r="BQ12" i="8"/>
  <c r="AC12" i="8"/>
  <c r="AO12" i="8" s="1"/>
  <c r="BR12" i="8"/>
  <c r="I12" i="8"/>
  <c r="BB12" i="8"/>
  <c r="AS7" i="8"/>
  <c r="I92" i="7"/>
  <c r="J92" i="7"/>
  <c r="AS32" i="8"/>
  <c r="AV31" i="8"/>
  <c r="AV27" i="8"/>
  <c r="AS28" i="8"/>
  <c r="AS12" i="8"/>
  <c r="AV11" i="8"/>
  <c r="J100" i="7"/>
  <c r="I100" i="7"/>
  <c r="F11" i="9"/>
  <c r="AS46" i="8"/>
  <c r="AS44" i="8"/>
  <c r="AS42" i="8"/>
  <c r="AS40" i="8"/>
  <c r="AV39" i="8"/>
  <c r="AS38" i="8"/>
  <c r="AV37" i="8"/>
  <c r="AV35" i="8"/>
  <c r="AS36" i="8"/>
  <c r="AS34" i="8"/>
  <c r="AV33" i="8"/>
  <c r="BB31" i="8"/>
  <c r="AC31" i="8"/>
  <c r="AO31" i="8" s="1"/>
  <c r="BQ31" i="8"/>
  <c r="BJ4" i="8"/>
  <c r="I31" i="8"/>
  <c r="J31" i="8"/>
  <c r="BB27" i="8"/>
  <c r="AC27" i="8"/>
  <c r="AO27" i="8" s="1"/>
  <c r="BQ27" i="8"/>
  <c r="I27" i="8"/>
  <c r="J27" i="8"/>
  <c r="AS20" i="8"/>
  <c r="AV19" i="8"/>
  <c r="O6" i="9"/>
  <c r="AS50" i="8"/>
  <c r="BQ46" i="8"/>
  <c r="AV30" i="8"/>
  <c r="AS31" i="8"/>
  <c r="AV26" i="8"/>
  <c r="AS27" i="8"/>
  <c r="AC11" i="8"/>
  <c r="AO11" i="8" s="1"/>
  <c r="J11" i="8"/>
  <c r="BQ11" i="8"/>
  <c r="AS26" i="8"/>
  <c r="BB24" i="8"/>
  <c r="BB23" i="8"/>
  <c r="AC22" i="8"/>
  <c r="AO22" i="8" s="1"/>
  <c r="I20" i="8"/>
  <c r="L20" i="8" s="1"/>
  <c r="BQ18" i="8"/>
  <c r="AS6" i="8"/>
  <c r="AV5" i="8"/>
  <c r="I91" i="7"/>
  <c r="AT81" i="7"/>
  <c r="AC74" i="7"/>
  <c r="AP74" i="7" s="1"/>
  <c r="BR74" i="7"/>
  <c r="J74" i="7"/>
  <c r="L74" i="7" s="1"/>
  <c r="K74" i="7" s="1"/>
  <c r="BC74" i="7"/>
  <c r="AW72" i="7"/>
  <c r="AT73" i="7"/>
  <c r="AC66" i="7"/>
  <c r="AP66" i="7" s="1"/>
  <c r="BR66" i="7"/>
  <c r="I66" i="7"/>
  <c r="J66" i="7"/>
  <c r="BC66" i="7"/>
  <c r="AW63" i="7"/>
  <c r="AT64" i="7"/>
  <c r="J46" i="7"/>
  <c r="AC46" i="7"/>
  <c r="AP46" i="7" s="1"/>
  <c r="BC46" i="7"/>
  <c r="I46" i="7"/>
  <c r="BR46" i="7"/>
  <c r="AW32" i="7"/>
  <c r="AT33" i="7"/>
  <c r="AW23" i="7"/>
  <c r="AT24" i="7"/>
  <c r="AV25" i="8"/>
  <c r="AV24" i="8"/>
  <c r="AV23" i="8"/>
  <c r="AS19" i="8"/>
  <c r="BB18" i="8"/>
  <c r="AV8" i="8"/>
  <c r="J86" i="7"/>
  <c r="I83" i="7"/>
  <c r="L83" i="7" s="1"/>
  <c r="K83" i="7" s="1"/>
  <c r="BC77" i="7"/>
  <c r="BR77" i="7"/>
  <c r="I77" i="7"/>
  <c r="J77" i="7"/>
  <c r="AW69" i="7"/>
  <c r="AT70" i="7"/>
  <c r="AP69" i="7"/>
  <c r="I63" i="7"/>
  <c r="J63" i="7"/>
  <c r="BC63" i="7"/>
  <c r="AC63" i="7"/>
  <c r="BR63" i="7"/>
  <c r="AW57" i="7"/>
  <c r="AT58" i="7"/>
  <c r="AW38" i="7"/>
  <c r="AT39" i="7"/>
  <c r="AT37" i="7"/>
  <c r="AW36" i="7"/>
  <c r="AW19" i="7"/>
  <c r="AT20" i="7"/>
  <c r="AW11" i="7"/>
  <c r="AT12" i="7"/>
  <c r="AS25" i="8"/>
  <c r="AS24" i="8"/>
  <c r="AS23" i="8"/>
  <c r="J19" i="8"/>
  <c r="H13" i="8"/>
  <c r="AS11" i="8"/>
  <c r="J97" i="7"/>
  <c r="L97" i="7" s="1"/>
  <c r="I95" i="7"/>
  <c r="L95" i="7" s="1"/>
  <c r="K95" i="7" s="1"/>
  <c r="L93" i="7"/>
  <c r="K93" i="7" s="1"/>
  <c r="AP80" i="7"/>
  <c r="BC75" i="7"/>
  <c r="AC75" i="7"/>
  <c r="AP75" i="7" s="1"/>
  <c r="BR75" i="7"/>
  <c r="I75" i="7"/>
  <c r="J75" i="7"/>
  <c r="I72" i="7"/>
  <c r="J72" i="7"/>
  <c r="BC72" i="7"/>
  <c r="AC72" i="7"/>
  <c r="AP72" i="7" s="1"/>
  <c r="BR72" i="7"/>
  <c r="AW65" i="7"/>
  <c r="AT66" i="7"/>
  <c r="AW61" i="7"/>
  <c r="AT62" i="7"/>
  <c r="I57" i="7"/>
  <c r="J57" i="7"/>
  <c r="BC57" i="7"/>
  <c r="AC57" i="7"/>
  <c r="AP57" i="7" s="1"/>
  <c r="BR57" i="7"/>
  <c r="AW55" i="7"/>
  <c r="AT56" i="7"/>
  <c r="AW51" i="7"/>
  <c r="AT52" i="7"/>
  <c r="AW27" i="7"/>
  <c r="AT28" i="7"/>
  <c r="J24" i="8"/>
  <c r="L24" i="8" s="1"/>
  <c r="K24" i="8" s="1"/>
  <c r="J23" i="8"/>
  <c r="AS22" i="8"/>
  <c r="BQ20" i="8"/>
  <c r="AC20" i="8"/>
  <c r="AO20" i="8" s="1"/>
  <c r="I19" i="8"/>
  <c r="AS18" i="8"/>
  <c r="J18" i="8"/>
  <c r="L18" i="8" s="1"/>
  <c r="AS17" i="8"/>
  <c r="BR14" i="8"/>
  <c r="AC14" i="8"/>
  <c r="AO14" i="8" s="1"/>
  <c r="J101" i="7"/>
  <c r="I90" i="7"/>
  <c r="L90" i="7" s="1"/>
  <c r="K90" i="7" s="1"/>
  <c r="J82" i="7"/>
  <c r="L82" i="7" s="1"/>
  <c r="AW73" i="7"/>
  <c r="AT74" i="7"/>
  <c r="BC69" i="7"/>
  <c r="BR69" i="7"/>
  <c r="I69" i="7"/>
  <c r="J69" i="7"/>
  <c r="BR65" i="7"/>
  <c r="I65" i="7"/>
  <c r="J65" i="7"/>
  <c r="BC65" i="7"/>
  <c r="AC65" i="7"/>
  <c r="AP65" i="7" s="1"/>
  <c r="BC61" i="7"/>
  <c r="AC61" i="7"/>
  <c r="AP61" i="7" s="1"/>
  <c r="BR61" i="7"/>
  <c r="BK9" i="7"/>
  <c r="I61" i="7"/>
  <c r="J61" i="7"/>
  <c r="BC55" i="7"/>
  <c r="AC55" i="7"/>
  <c r="AP55" i="7" s="1"/>
  <c r="BR55" i="7"/>
  <c r="I55" i="7"/>
  <c r="J55" i="7"/>
  <c r="AW47" i="7"/>
  <c r="AT48" i="7"/>
  <c r="AT32" i="7"/>
  <c r="AW31" i="7"/>
  <c r="I99" i="7"/>
  <c r="L99" i="7" s="1"/>
  <c r="J85" i="7"/>
  <c r="L85" i="7" s="1"/>
  <c r="K85" i="7" s="1"/>
  <c r="AW76" i="7"/>
  <c r="AT77" i="7"/>
  <c r="AC59" i="7"/>
  <c r="AP59" i="7" s="1"/>
  <c r="BR59" i="7"/>
  <c r="I59" i="7"/>
  <c r="J59" i="7"/>
  <c r="BC59" i="7"/>
  <c r="J47" i="7"/>
  <c r="I47" i="7"/>
  <c r="BC47" i="7"/>
  <c r="BR47" i="7"/>
  <c r="AC47" i="7"/>
  <c r="AP47" i="7" s="1"/>
  <c r="I45" i="7"/>
  <c r="BC45" i="7"/>
  <c r="J45" i="7"/>
  <c r="BR45" i="7"/>
  <c r="AC45" i="7"/>
  <c r="AP45" i="7" s="1"/>
  <c r="AW35" i="7"/>
  <c r="AT36" i="7"/>
  <c r="AT9" i="7"/>
  <c r="AW8" i="7"/>
  <c r="I79" i="7"/>
  <c r="J79" i="7"/>
  <c r="AC79" i="7"/>
  <c r="AP79" i="7" s="1"/>
  <c r="BC76" i="7"/>
  <c r="AC76" i="7"/>
  <c r="AP76" i="7" s="1"/>
  <c r="I76" i="7"/>
  <c r="J76" i="7"/>
  <c r="AW74" i="7"/>
  <c r="AT75" i="7"/>
  <c r="BR73" i="7"/>
  <c r="I73" i="7"/>
  <c r="L73" i="7" s="1"/>
  <c r="BC73" i="7"/>
  <c r="AC73" i="7"/>
  <c r="AW64" i="7"/>
  <c r="AT65" i="7"/>
  <c r="AW54" i="7"/>
  <c r="AT55" i="7"/>
  <c r="AT25" i="7"/>
  <c r="AW24" i="7"/>
  <c r="BQ19" i="8"/>
  <c r="AC19" i="8"/>
  <c r="AO19" i="8" s="1"/>
  <c r="J14" i="8"/>
  <c r="I96" i="7"/>
  <c r="J96" i="7"/>
  <c r="I87" i="7"/>
  <c r="L87" i="7" s="1"/>
  <c r="K87" i="7" s="1"/>
  <c r="I84" i="7"/>
  <c r="J84" i="7"/>
  <c r="BR81" i="7"/>
  <c r="I81" i="7"/>
  <c r="L81" i="7" s="1"/>
  <c r="K81" i="7" s="1"/>
  <c r="AC81" i="7"/>
  <c r="I80" i="7"/>
  <c r="J80" i="7"/>
  <c r="BC80" i="7"/>
  <c r="BR80" i="7"/>
  <c r="AQ68" i="7"/>
  <c r="AF82" i="7"/>
  <c r="BY1" i="7" s="1"/>
  <c r="K4" i="3" s="1"/>
  <c r="I64" i="7"/>
  <c r="J64" i="7"/>
  <c r="BC64" i="7"/>
  <c r="AC64" i="7"/>
  <c r="AP64" i="7" s="1"/>
  <c r="BR64" i="7"/>
  <c r="AW58" i="7"/>
  <c r="AT59" i="7"/>
  <c r="AW56" i="7"/>
  <c r="AT57" i="7"/>
  <c r="BC54" i="7"/>
  <c r="AC54" i="7"/>
  <c r="BR54" i="7"/>
  <c r="I54" i="7"/>
  <c r="J54" i="7"/>
  <c r="BC43" i="7"/>
  <c r="AC43" i="7"/>
  <c r="BR43" i="7"/>
  <c r="I43" i="7"/>
  <c r="J43" i="7"/>
  <c r="AT40" i="7"/>
  <c r="AW39" i="7"/>
  <c r="AW30" i="7"/>
  <c r="AT31" i="7"/>
  <c r="AT29" i="7"/>
  <c r="AW28" i="7"/>
  <c r="BQ24" i="8"/>
  <c r="BQ23" i="8"/>
  <c r="AC18" i="8"/>
  <c r="AO18" i="8" s="1"/>
  <c r="I14" i="8"/>
  <c r="I98" i="7"/>
  <c r="L98" i="7" s="1"/>
  <c r="J91" i="7"/>
  <c r="I89" i="7"/>
  <c r="L89" i="7" s="1"/>
  <c r="L86" i="7"/>
  <c r="BR79" i="7"/>
  <c r="AW77" i="7"/>
  <c r="AT78" i="7"/>
  <c r="AP77" i="7"/>
  <c r="I71" i="7"/>
  <c r="J71" i="7"/>
  <c r="BC71" i="7"/>
  <c r="AC71" i="7"/>
  <c r="AP71" i="7" s="1"/>
  <c r="BR71" i="7"/>
  <c r="BC68" i="7"/>
  <c r="AC68" i="7"/>
  <c r="I68" i="7"/>
  <c r="J68" i="7"/>
  <c r="BR58" i="7"/>
  <c r="I58" i="7"/>
  <c r="J58" i="7"/>
  <c r="BC58" i="7"/>
  <c r="AC58" i="7"/>
  <c r="AP58" i="7" s="1"/>
  <c r="AC52" i="7"/>
  <c r="AP52" i="7" s="1"/>
  <c r="BR52" i="7"/>
  <c r="I52" i="7"/>
  <c r="J52" i="7"/>
  <c r="BC52" i="7"/>
  <c r="AW44" i="7"/>
  <c r="AT45" i="7"/>
  <c r="AW7" i="7"/>
  <c r="AT8" i="7"/>
  <c r="I78" i="7"/>
  <c r="L78" i="7" s="1"/>
  <c r="K78" i="7" s="1"/>
  <c r="AT76" i="7"/>
  <c r="AW75" i="7"/>
  <c r="I70" i="7"/>
  <c r="L70" i="7" s="1"/>
  <c r="AT68" i="7"/>
  <c r="AW67" i="7"/>
  <c r="I62" i="7"/>
  <c r="L62" i="7" s="1"/>
  <c r="K62" i="7" s="1"/>
  <c r="AW60" i="7"/>
  <c r="BK8" i="7"/>
  <c r="AT54" i="7"/>
  <c r="AW53" i="7"/>
  <c r="BC48" i="7"/>
  <c r="AW45" i="7"/>
  <c r="AT46" i="7"/>
  <c r="AC44" i="7"/>
  <c r="AP44" i="7" s="1"/>
  <c r="AW43" i="7"/>
  <c r="AC41" i="7"/>
  <c r="AP41" i="7" s="1"/>
  <c r="BR41" i="7"/>
  <c r="AT15" i="7"/>
  <c r="AW14" i="7"/>
  <c r="AT67" i="7"/>
  <c r="AW66" i="7"/>
  <c r="AT60" i="7"/>
  <c r="AW59" i="7"/>
  <c r="AT53" i="7"/>
  <c r="BC51" i="7"/>
  <c r="AC51" i="7"/>
  <c r="AP51" i="7" s="1"/>
  <c r="I48" i="7"/>
  <c r="J48" i="7"/>
  <c r="BR44" i="7"/>
  <c r="AC42" i="7"/>
  <c r="AP42" i="7" s="1"/>
  <c r="BR42" i="7"/>
  <c r="I3" i="6"/>
  <c r="BR78" i="7"/>
  <c r="BR70" i="7"/>
  <c r="J67" i="7"/>
  <c r="BR62" i="7"/>
  <c r="J60" i="7"/>
  <c r="AC56" i="7"/>
  <c r="AP56" i="7" s="1"/>
  <c r="J53" i="7"/>
  <c r="AC50" i="7"/>
  <c r="AP50" i="7" s="1"/>
  <c r="J44" i="7"/>
  <c r="AW40" i="7"/>
  <c r="I67" i="7"/>
  <c r="L67" i="7" s="1"/>
  <c r="I60" i="7"/>
  <c r="I53" i="7"/>
  <c r="AT47" i="7"/>
  <c r="AT11" i="7"/>
  <c r="AW10" i="7"/>
  <c r="BC44" i="7"/>
  <c r="AT79" i="7"/>
  <c r="AW78" i="7"/>
  <c r="AT71" i="7"/>
  <c r="AW70" i="7"/>
  <c r="BR67" i="7"/>
  <c r="AT63" i="7"/>
  <c r="AW62" i="7"/>
  <c r="BR60" i="7"/>
  <c r="BR53" i="7"/>
  <c r="AW50" i="7"/>
  <c r="AT49" i="7"/>
  <c r="H49" i="7"/>
  <c r="AC48" i="7"/>
  <c r="AP48" i="7" s="1"/>
  <c r="BC42" i="7"/>
  <c r="AW41" i="7"/>
  <c r="J41" i="7"/>
  <c r="AC67" i="7"/>
  <c r="AP67" i="7" s="1"/>
  <c r="AC60" i="7"/>
  <c r="AP60" i="7" s="1"/>
  <c r="J56" i="7"/>
  <c r="L56" i="7" s="1"/>
  <c r="AC53" i="7"/>
  <c r="AP53" i="7" s="1"/>
  <c r="J51" i="7"/>
  <c r="AT50" i="7"/>
  <c r="J50" i="7"/>
  <c r="BR48" i="7"/>
  <c r="I41" i="7"/>
  <c r="AT23" i="7"/>
  <c r="AT7" i="7"/>
  <c r="AT51" i="7"/>
  <c r="I51" i="7"/>
  <c r="I50" i="7"/>
  <c r="AT42" i="7"/>
  <c r="J42" i="7"/>
  <c r="L42" i="7" s="1"/>
  <c r="BK6" i="7"/>
  <c r="AT35" i="7"/>
  <c r="H2" i="7"/>
  <c r="AG89" i="3"/>
  <c r="AG90" i="2" s="1"/>
  <c r="V81" i="3"/>
  <c r="V82" i="2" s="1"/>
  <c r="Z81" i="3"/>
  <c r="Z82" i="2" s="1"/>
  <c r="AF81" i="3"/>
  <c r="AF82" i="2" s="1"/>
  <c r="Y66" i="3"/>
  <c r="Y67" i="2" s="1"/>
  <c r="X90" i="3"/>
  <c r="X91" i="2" s="1"/>
  <c r="AB90" i="3"/>
  <c r="AB91" i="2" s="1"/>
  <c r="V87" i="3"/>
  <c r="V88" i="2" s="1"/>
  <c r="Z87" i="3"/>
  <c r="Z88" i="2" s="1"/>
  <c r="AF87" i="3"/>
  <c r="AF88" i="2" s="1"/>
  <c r="X64" i="3"/>
  <c r="X65" i="2" s="1"/>
  <c r="AB64" i="3"/>
  <c r="AB65" i="2" s="1"/>
  <c r="U64" i="3"/>
  <c r="U65" i="2" s="1"/>
  <c r="AF64" i="3"/>
  <c r="AF65" i="2" s="1"/>
  <c r="Z64" i="3"/>
  <c r="Z65" i="2" s="1"/>
  <c r="AA64" i="3"/>
  <c r="AA65" i="2" s="1"/>
  <c r="AC64" i="3"/>
  <c r="AC65" i="2" s="1"/>
  <c r="X58" i="3"/>
  <c r="X59" i="2" s="1"/>
  <c r="AB58" i="3"/>
  <c r="AB59" i="2" s="1"/>
  <c r="Z58" i="3"/>
  <c r="Z59" i="2" s="1"/>
  <c r="AF58" i="3"/>
  <c r="AF59" i="2" s="1"/>
  <c r="W58" i="3"/>
  <c r="W59" i="2" s="1"/>
  <c r="AC58" i="3"/>
  <c r="AC59" i="2" s="1"/>
  <c r="Y58" i="3"/>
  <c r="Y59" i="2" s="1"/>
  <c r="AG58" i="3"/>
  <c r="AG59" i="2" s="1"/>
  <c r="U58" i="3"/>
  <c r="U59" i="2" s="1"/>
  <c r="AA58" i="3"/>
  <c r="AA59" i="2" s="1"/>
  <c r="V58" i="3"/>
  <c r="V59" i="2" s="1"/>
  <c r="V89" i="3"/>
  <c r="V90" i="2" s="1"/>
  <c r="Z89" i="3"/>
  <c r="Z90" i="2" s="1"/>
  <c r="AF89" i="3"/>
  <c r="AF90" i="2" s="1"/>
  <c r="V69" i="3"/>
  <c r="V70" i="2" s="1"/>
  <c r="Z69" i="3"/>
  <c r="Z70" i="2" s="1"/>
  <c r="U69" i="3"/>
  <c r="U70" i="2" s="1"/>
  <c r="AF69" i="3"/>
  <c r="AF70" i="2" s="1"/>
  <c r="W69" i="3"/>
  <c r="W70" i="2" s="1"/>
  <c r="X69" i="3"/>
  <c r="X70" i="2" s="1"/>
  <c r="X66" i="3"/>
  <c r="X67" i="2" s="1"/>
  <c r="AB66" i="3"/>
  <c r="AB67" i="2" s="1"/>
  <c r="AC66" i="3"/>
  <c r="AC67" i="2" s="1"/>
  <c r="U66" i="3"/>
  <c r="U67" i="2" s="1"/>
  <c r="AF66" i="3"/>
  <c r="AF67" i="2" s="1"/>
  <c r="V66" i="3"/>
  <c r="V67" i="2" s="1"/>
  <c r="AG66" i="3"/>
  <c r="AG67" i="2" s="1"/>
  <c r="AA66" i="3"/>
  <c r="AA67" i="2" s="1"/>
  <c r="W90" i="3"/>
  <c r="W91" i="2" s="1"/>
  <c r="X89" i="3"/>
  <c r="X90" i="2" s="1"/>
  <c r="AC87" i="3"/>
  <c r="AC88" i="2" s="1"/>
  <c r="X87" i="3"/>
  <c r="X88" i="2" s="1"/>
  <c r="X81" i="3"/>
  <c r="X82" i="2" s="1"/>
  <c r="AG91" i="3"/>
  <c r="AG92" i="2" s="1"/>
  <c r="AA90" i="3"/>
  <c r="AA91" i="2" s="1"/>
  <c r="AB89" i="3"/>
  <c r="AB90" i="2" s="1"/>
  <c r="V83" i="3"/>
  <c r="V84" i="2" s="1"/>
  <c r="Z83" i="3"/>
  <c r="Z84" i="2" s="1"/>
  <c r="AF83" i="3"/>
  <c r="AF84" i="2" s="1"/>
  <c r="AC81" i="3"/>
  <c r="AC82" i="2" s="1"/>
  <c r="W81" i="3"/>
  <c r="W82" i="2" s="1"/>
  <c r="AC69" i="3"/>
  <c r="AC70" i="2" s="1"/>
  <c r="AG90" i="3"/>
  <c r="AG91" i="2" s="1"/>
  <c r="V90" i="3"/>
  <c r="V91" i="2" s="1"/>
  <c r="W89" i="3"/>
  <c r="W90" i="2" s="1"/>
  <c r="AB87" i="3"/>
  <c r="AB88" i="2" s="1"/>
  <c r="W87" i="3"/>
  <c r="W88" i="2" s="1"/>
  <c r="AA85" i="3"/>
  <c r="AA86" i="2" s="1"/>
  <c r="AG83" i="3"/>
  <c r="AG84" i="2" s="1"/>
  <c r="Y83" i="3"/>
  <c r="Y84" i="2" s="1"/>
  <c r="AB79" i="3"/>
  <c r="AB80" i="2" s="1"/>
  <c r="V77" i="3"/>
  <c r="V78" i="2" s="1"/>
  <c r="Z77" i="3"/>
  <c r="Z78" i="2" s="1"/>
  <c r="AF77" i="3"/>
  <c r="AF78" i="2" s="1"/>
  <c r="AB69" i="3"/>
  <c r="AB70" i="2" s="1"/>
  <c r="Y64" i="3"/>
  <c r="Y65" i="2" s="1"/>
  <c r="V91" i="3"/>
  <c r="V92" i="2" s="1"/>
  <c r="Z91" i="3"/>
  <c r="Z92" i="2" s="1"/>
  <c r="AF91" i="3"/>
  <c r="AF92" i="2" s="1"/>
  <c r="Z90" i="3"/>
  <c r="Z91" i="2" s="1"/>
  <c r="AA89" i="3"/>
  <c r="AA90" i="2" s="1"/>
  <c r="V85" i="3"/>
  <c r="V86" i="2" s="1"/>
  <c r="Z85" i="3"/>
  <c r="Z86" i="2" s="1"/>
  <c r="AF85" i="3"/>
  <c r="AF86" i="2" s="1"/>
  <c r="AB81" i="3"/>
  <c r="AB82" i="2" s="1"/>
  <c r="U81" i="3"/>
  <c r="U82" i="2" s="1"/>
  <c r="V79" i="3"/>
  <c r="V80" i="2" s="1"/>
  <c r="Z79" i="3"/>
  <c r="Z80" i="2" s="1"/>
  <c r="AF79" i="3"/>
  <c r="AF80" i="2" s="1"/>
  <c r="AA69" i="3"/>
  <c r="AA70" i="2" s="1"/>
  <c r="V67" i="3"/>
  <c r="V68" i="2" s="1"/>
  <c r="Z67" i="3"/>
  <c r="Z68" i="2" s="1"/>
  <c r="AF67" i="3"/>
  <c r="AF68" i="2" s="1"/>
  <c r="W67" i="3"/>
  <c r="W68" i="2" s="1"/>
  <c r="AB67" i="3"/>
  <c r="AB68" i="2" s="1"/>
  <c r="AC67" i="3"/>
  <c r="AC68" i="2" s="1"/>
  <c r="U67" i="3"/>
  <c r="U68" i="2" s="1"/>
  <c r="AG67" i="3"/>
  <c r="AG68" i="2" s="1"/>
  <c r="Z66" i="3"/>
  <c r="Z67" i="2" s="1"/>
  <c r="W64" i="3"/>
  <c r="W65" i="2" s="1"/>
  <c r="X62" i="3"/>
  <c r="X63" i="2" s="1"/>
  <c r="AB62" i="3"/>
  <c r="AB63" i="2" s="1"/>
  <c r="V62" i="3"/>
  <c r="V63" i="2" s="1"/>
  <c r="Z62" i="3"/>
  <c r="Z63" i="2" s="1"/>
  <c r="AF62" i="3"/>
  <c r="AF63" i="2" s="1"/>
  <c r="AC59" i="3"/>
  <c r="AC60" i="2" s="1"/>
  <c r="V63" i="3"/>
  <c r="V64" i="2" s="1"/>
  <c r="Z63" i="3"/>
  <c r="Z64" i="2" s="1"/>
  <c r="AF63" i="3"/>
  <c r="AF64" i="2" s="1"/>
  <c r="Y62" i="3"/>
  <c r="Y63" i="2" s="1"/>
  <c r="W59" i="3"/>
  <c r="W60" i="2" s="1"/>
  <c r="X68" i="3"/>
  <c r="X69" i="2" s="1"/>
  <c r="AB68" i="3"/>
  <c r="AB69" i="2" s="1"/>
  <c r="AC63" i="3"/>
  <c r="AC64" i="2" s="1"/>
  <c r="W51" i="3"/>
  <c r="W52" i="2" s="1"/>
  <c r="AA51" i="3"/>
  <c r="AA52" i="2" s="1"/>
  <c r="AG51" i="3"/>
  <c r="AG52" i="2" s="1"/>
  <c r="V51" i="3"/>
  <c r="V52" i="2" s="1"/>
  <c r="AB51" i="3"/>
  <c r="AB52" i="2" s="1"/>
  <c r="Y51" i="3"/>
  <c r="Y52" i="2" s="1"/>
  <c r="AF51" i="3"/>
  <c r="AF52" i="2" s="1"/>
  <c r="AB63" i="3"/>
  <c r="AB64" i="2" s="1"/>
  <c r="W62" i="3"/>
  <c r="W63" i="2" s="1"/>
  <c r="W47" i="3"/>
  <c r="W48" i="2" s="1"/>
  <c r="AA47" i="3"/>
  <c r="AA48" i="2" s="1"/>
  <c r="AG47" i="3"/>
  <c r="AG48" i="2" s="1"/>
  <c r="Y47" i="3"/>
  <c r="Y48" i="2" s="1"/>
  <c r="AF47" i="3"/>
  <c r="AF48" i="2" s="1"/>
  <c r="V47" i="3"/>
  <c r="V48" i="2" s="1"/>
  <c r="AB47" i="3"/>
  <c r="AB48" i="2" s="1"/>
  <c r="V59" i="3"/>
  <c r="V60" i="2" s="1"/>
  <c r="Z59" i="3"/>
  <c r="Z60" i="2" s="1"/>
  <c r="AF59" i="3"/>
  <c r="AF60" i="2" s="1"/>
  <c r="X59" i="3"/>
  <c r="X60" i="2" s="1"/>
  <c r="AB59" i="3"/>
  <c r="AB60" i="2" s="1"/>
  <c r="AA68" i="3"/>
  <c r="AA69" i="2" s="1"/>
  <c r="V65" i="3"/>
  <c r="V66" i="2" s="1"/>
  <c r="Z65" i="3"/>
  <c r="Z66" i="2" s="1"/>
  <c r="AF65" i="3"/>
  <c r="AF66" i="2" s="1"/>
  <c r="AA63" i="3"/>
  <c r="AA64" i="2" s="1"/>
  <c r="AA62" i="3"/>
  <c r="AA63" i="2" s="1"/>
  <c r="X60" i="3"/>
  <c r="X61" i="2" s="1"/>
  <c r="AB60" i="3"/>
  <c r="AB61" i="2" s="1"/>
  <c r="V60" i="3"/>
  <c r="V61" i="2" s="1"/>
  <c r="Z60" i="3"/>
  <c r="Z61" i="2" s="1"/>
  <c r="AF60" i="3"/>
  <c r="AF61" i="2" s="1"/>
  <c r="Y59" i="3"/>
  <c r="Y60" i="2" s="1"/>
  <c r="V57" i="3"/>
  <c r="V58" i="2" s="1"/>
  <c r="Z57" i="3"/>
  <c r="Z58" i="2" s="1"/>
  <c r="AF57" i="3"/>
  <c r="AF58" i="2" s="1"/>
  <c r="AC57" i="3"/>
  <c r="AC58" i="2" s="1"/>
  <c r="AA57" i="3"/>
  <c r="AA58" i="2" s="1"/>
  <c r="U50" i="3"/>
  <c r="U51" i="2" s="1"/>
  <c r="Y50" i="3"/>
  <c r="Y51" i="2" s="1"/>
  <c r="AC50" i="3"/>
  <c r="AC51" i="2" s="1"/>
  <c r="Z50" i="3"/>
  <c r="Z51" i="2" s="1"/>
  <c r="AG50" i="3"/>
  <c r="AG51" i="2" s="1"/>
  <c r="W50" i="3"/>
  <c r="W51" i="2" s="1"/>
  <c r="AB50" i="3"/>
  <c r="AB51" i="2" s="1"/>
  <c r="U42" i="3"/>
  <c r="U43" i="2" s="1"/>
  <c r="Y42" i="3"/>
  <c r="Y43" i="2" s="1"/>
  <c r="AC42" i="3"/>
  <c r="AC43" i="2" s="1"/>
  <c r="Z42" i="3"/>
  <c r="Z43" i="2" s="1"/>
  <c r="AG42" i="3"/>
  <c r="AG43" i="2" s="1"/>
  <c r="W42" i="3"/>
  <c r="W43" i="2" s="1"/>
  <c r="AB42" i="3"/>
  <c r="AB43" i="2" s="1"/>
  <c r="X42" i="3"/>
  <c r="X43" i="2" s="1"/>
  <c r="AF42" i="3"/>
  <c r="AF43" i="2" s="1"/>
  <c r="AB88" i="3"/>
  <c r="AB89" i="2" s="1"/>
  <c r="AB86" i="3"/>
  <c r="AB87" i="2" s="1"/>
  <c r="AB84" i="3"/>
  <c r="AB85" i="2" s="1"/>
  <c r="AB82" i="3"/>
  <c r="AB83" i="2" s="1"/>
  <c r="AB80" i="3"/>
  <c r="AB81" i="2" s="1"/>
  <c r="AB78" i="3"/>
  <c r="AB79" i="2" s="1"/>
  <c r="AB76" i="3"/>
  <c r="AB77" i="2" s="1"/>
  <c r="AF75" i="3"/>
  <c r="AF76" i="2" s="1"/>
  <c r="Z75" i="3"/>
  <c r="Z76" i="2" s="1"/>
  <c r="AB74" i="3"/>
  <c r="AB75" i="2" s="1"/>
  <c r="AF73" i="3"/>
  <c r="AF74" i="2" s="1"/>
  <c r="Z73" i="3"/>
  <c r="Z74" i="2" s="1"/>
  <c r="AB72" i="3"/>
  <c r="AB73" i="2" s="1"/>
  <c r="AF71" i="3"/>
  <c r="AF72" i="2" s="1"/>
  <c r="Z71" i="3"/>
  <c r="Z72" i="2" s="1"/>
  <c r="AB70" i="3"/>
  <c r="AB71" i="2" s="1"/>
  <c r="AG68" i="3"/>
  <c r="AG69" i="2" s="1"/>
  <c r="V68" i="3"/>
  <c r="V69" i="2" s="1"/>
  <c r="AC65" i="3"/>
  <c r="AC66" i="2" s="1"/>
  <c r="AG63" i="3"/>
  <c r="AG64" i="2" s="1"/>
  <c r="U62" i="3"/>
  <c r="U63" i="2" s="1"/>
  <c r="V61" i="3"/>
  <c r="V62" i="2" s="1"/>
  <c r="Z61" i="3"/>
  <c r="Z62" i="2" s="1"/>
  <c r="AF61" i="3"/>
  <c r="AF62" i="2" s="1"/>
  <c r="X61" i="3"/>
  <c r="X62" i="2" s="1"/>
  <c r="AB61" i="3"/>
  <c r="AB62" i="2" s="1"/>
  <c r="Y60" i="3"/>
  <c r="Y61" i="2" s="1"/>
  <c r="W55" i="3"/>
  <c r="W56" i="2" s="1"/>
  <c r="AA55" i="3"/>
  <c r="AA56" i="2" s="1"/>
  <c r="AG55" i="3"/>
  <c r="AG56" i="2" s="1"/>
  <c r="X55" i="3"/>
  <c r="X56" i="2" s="1"/>
  <c r="Z55" i="3"/>
  <c r="Z56" i="2" s="1"/>
  <c r="U54" i="3"/>
  <c r="U55" i="2" s="1"/>
  <c r="Y54" i="3"/>
  <c r="Y55" i="2" s="1"/>
  <c r="AC54" i="3"/>
  <c r="AC55" i="2" s="1"/>
  <c r="AB54" i="3"/>
  <c r="AB55" i="2" s="1"/>
  <c r="X54" i="3"/>
  <c r="X55" i="2" s="1"/>
  <c r="V54" i="3"/>
  <c r="V55" i="2" s="1"/>
  <c r="AG54" i="3"/>
  <c r="AG55" i="2" s="1"/>
  <c r="W53" i="3"/>
  <c r="W54" i="2" s="1"/>
  <c r="AA53" i="3"/>
  <c r="AA54" i="2" s="1"/>
  <c r="AG53" i="3"/>
  <c r="AG54" i="2" s="1"/>
  <c r="X53" i="3"/>
  <c r="X54" i="2" s="1"/>
  <c r="AC53" i="3"/>
  <c r="AC54" i="2" s="1"/>
  <c r="V53" i="3"/>
  <c r="V54" i="2" s="1"/>
  <c r="X51" i="3"/>
  <c r="X52" i="2" s="1"/>
  <c r="AF50" i="3"/>
  <c r="AF51" i="2" s="1"/>
  <c r="Z47" i="3"/>
  <c r="Z48" i="2" s="1"/>
  <c r="AC39" i="3"/>
  <c r="AC40" i="2" s="1"/>
  <c r="X39" i="3"/>
  <c r="X40" i="2" s="1"/>
  <c r="U33" i="3"/>
  <c r="U34" i="2" s="1"/>
  <c r="Y33" i="3"/>
  <c r="Y34" i="2" s="1"/>
  <c r="AC33" i="3"/>
  <c r="AC34" i="2" s="1"/>
  <c r="V33" i="3"/>
  <c r="V34" i="2" s="1"/>
  <c r="Z33" i="3"/>
  <c r="Z34" i="2" s="1"/>
  <c r="AF33" i="3"/>
  <c r="AF34" i="2" s="1"/>
  <c r="W33" i="3"/>
  <c r="W34" i="2" s="1"/>
  <c r="AA33" i="3"/>
  <c r="AA34" i="2" s="1"/>
  <c r="AG33" i="3"/>
  <c r="AG34" i="2" s="1"/>
  <c r="U46" i="3"/>
  <c r="U47" i="2" s="1"/>
  <c r="Y46" i="3"/>
  <c r="Y47" i="2" s="1"/>
  <c r="AC46" i="3"/>
  <c r="AC47" i="2" s="1"/>
  <c r="W43" i="3"/>
  <c r="W44" i="2" s="1"/>
  <c r="AA43" i="3"/>
  <c r="AA44" i="2" s="1"/>
  <c r="AG43" i="3"/>
  <c r="AG44" i="2" s="1"/>
  <c r="U38" i="3"/>
  <c r="U39" i="2" s="1"/>
  <c r="Y38" i="3"/>
  <c r="Y39" i="2" s="1"/>
  <c r="AC38" i="3"/>
  <c r="AC39" i="2" s="1"/>
  <c r="W35" i="3"/>
  <c r="W36" i="2" s="1"/>
  <c r="AA35" i="3"/>
  <c r="AA36" i="2" s="1"/>
  <c r="AG35" i="3"/>
  <c r="AG36" i="2" s="1"/>
  <c r="W34" i="3"/>
  <c r="W35" i="2" s="1"/>
  <c r="AA34" i="3"/>
  <c r="AA35" i="2" s="1"/>
  <c r="X34" i="3"/>
  <c r="X35" i="2" s="1"/>
  <c r="U34" i="3"/>
  <c r="U35" i="2" s="1"/>
  <c r="Y34" i="3"/>
  <c r="Y35" i="2" s="1"/>
  <c r="AC34" i="3"/>
  <c r="AC35" i="2" s="1"/>
  <c r="AB33" i="3"/>
  <c r="AB34" i="2" s="1"/>
  <c r="AA52" i="3"/>
  <c r="AA53" i="2" s="1"/>
  <c r="Z49" i="3"/>
  <c r="Z50" i="2" s="1"/>
  <c r="AF48" i="3"/>
  <c r="AF49" i="2" s="1"/>
  <c r="X48" i="3"/>
  <c r="X49" i="2" s="1"/>
  <c r="AG46" i="3"/>
  <c r="AG47" i="2" s="1"/>
  <c r="Z46" i="3"/>
  <c r="Z47" i="2" s="1"/>
  <c r="AC45" i="3"/>
  <c r="AC46" i="2" s="1"/>
  <c r="X45" i="3"/>
  <c r="X46" i="2" s="1"/>
  <c r="AA44" i="3"/>
  <c r="AA45" i="2" s="1"/>
  <c r="AF43" i="3"/>
  <c r="AF44" i="2" s="1"/>
  <c r="Y43" i="3"/>
  <c r="Y44" i="2" s="1"/>
  <c r="Z41" i="3"/>
  <c r="Z42" i="2" s="1"/>
  <c r="AF40" i="3"/>
  <c r="AF41" i="2" s="1"/>
  <c r="X40" i="3"/>
  <c r="X41" i="2" s="1"/>
  <c r="AB39" i="3"/>
  <c r="AB40" i="2" s="1"/>
  <c r="AG38" i="3"/>
  <c r="AG39" i="2" s="1"/>
  <c r="Z38" i="3"/>
  <c r="Z39" i="2" s="1"/>
  <c r="AC37" i="3"/>
  <c r="AC38" i="2" s="1"/>
  <c r="X37" i="3"/>
  <c r="X38" i="2" s="1"/>
  <c r="AA36" i="3"/>
  <c r="AA37" i="2" s="1"/>
  <c r="AF35" i="3"/>
  <c r="AF36" i="2" s="1"/>
  <c r="Y35" i="3"/>
  <c r="Y36" i="2" s="1"/>
  <c r="U52" i="3"/>
  <c r="U53" i="2" s="1"/>
  <c r="Y52" i="3"/>
  <c r="Y53" i="2" s="1"/>
  <c r="AC52" i="3"/>
  <c r="AC53" i="2" s="1"/>
  <c r="W49" i="3"/>
  <c r="W50" i="2" s="1"/>
  <c r="AA49" i="3"/>
  <c r="AA50" i="2" s="1"/>
  <c r="AG49" i="3"/>
  <c r="AG50" i="2" s="1"/>
  <c r="U44" i="3"/>
  <c r="U45" i="2" s="1"/>
  <c r="Y44" i="3"/>
  <c r="Y45" i="2" s="1"/>
  <c r="AC44" i="3"/>
  <c r="AC45" i="2" s="1"/>
  <c r="W41" i="3"/>
  <c r="W42" i="2" s="1"/>
  <c r="AA41" i="3"/>
  <c r="AA42" i="2" s="1"/>
  <c r="AG41" i="3"/>
  <c r="AG42" i="2" s="1"/>
  <c r="U36" i="3"/>
  <c r="U37" i="2" s="1"/>
  <c r="Y36" i="3"/>
  <c r="Y37" i="2" s="1"/>
  <c r="AC36" i="3"/>
  <c r="AC37" i="2" s="1"/>
  <c r="W39" i="3"/>
  <c r="W40" i="2" s="1"/>
  <c r="AA39" i="3"/>
  <c r="AA40" i="2" s="1"/>
  <c r="AG39" i="3"/>
  <c r="AG40" i="2" s="1"/>
  <c r="X52" i="3"/>
  <c r="X53" i="2" s="1"/>
  <c r="AC49" i="3"/>
  <c r="AC50" i="2" s="1"/>
  <c r="X49" i="3"/>
  <c r="X50" i="2" s="1"/>
  <c r="AA48" i="3"/>
  <c r="AA49" i="2" s="1"/>
  <c r="AB46" i="3"/>
  <c r="AB47" i="2" s="1"/>
  <c r="W46" i="3"/>
  <c r="W47" i="2" s="1"/>
  <c r="Z45" i="3"/>
  <c r="Z46" i="2" s="1"/>
  <c r="AF44" i="3"/>
  <c r="AF45" i="2" s="1"/>
  <c r="X44" i="3"/>
  <c r="X45" i="2" s="1"/>
  <c r="AB43" i="3"/>
  <c r="AB44" i="2" s="1"/>
  <c r="V43" i="3"/>
  <c r="V44" i="2" s="1"/>
  <c r="AC41" i="3"/>
  <c r="AC42" i="2" s="1"/>
  <c r="X41" i="3"/>
  <c r="X42" i="2" s="1"/>
  <c r="AA40" i="3"/>
  <c r="AA41" i="2" s="1"/>
  <c r="AF39" i="3"/>
  <c r="AF40" i="2" s="1"/>
  <c r="Y39" i="3"/>
  <c r="Y40" i="2" s="1"/>
  <c r="AB38" i="3"/>
  <c r="AB39" i="2" s="1"/>
  <c r="W38" i="3"/>
  <c r="W39" i="2" s="1"/>
  <c r="Z37" i="3"/>
  <c r="Z38" i="2" s="1"/>
  <c r="AF36" i="3"/>
  <c r="AF37" i="2" s="1"/>
  <c r="X36" i="3"/>
  <c r="X37" i="2" s="1"/>
  <c r="AB35" i="3"/>
  <c r="AB36" i="2" s="1"/>
  <c r="V35" i="3"/>
  <c r="V36" i="2" s="1"/>
  <c r="AG34" i="3"/>
  <c r="AG35" i="2" s="1"/>
  <c r="U48" i="3"/>
  <c r="U49" i="2" s="1"/>
  <c r="Y48" i="3"/>
  <c r="Y49" i="2" s="1"/>
  <c r="AC48" i="3"/>
  <c r="AC49" i="2" s="1"/>
  <c r="W45" i="3"/>
  <c r="W46" i="2" s="1"/>
  <c r="AA45" i="3"/>
  <c r="AA46" i="2" s="1"/>
  <c r="AG45" i="3"/>
  <c r="AG46" i="2" s="1"/>
  <c r="U40" i="3"/>
  <c r="U41" i="2" s="1"/>
  <c r="Y40" i="3"/>
  <c r="Y41" i="2" s="1"/>
  <c r="AC40" i="3"/>
  <c r="AC41" i="2" s="1"/>
  <c r="W37" i="3"/>
  <c r="W38" i="2" s="1"/>
  <c r="AA37" i="3"/>
  <c r="AA38" i="2" s="1"/>
  <c r="AG37" i="3"/>
  <c r="AG38" i="2" s="1"/>
  <c r="V34" i="3"/>
  <c r="V35" i="2" s="1"/>
  <c r="U27" i="3"/>
  <c r="U28" i="2" s="1"/>
  <c r="Y27" i="3"/>
  <c r="Y28" i="2" s="1"/>
  <c r="AC27" i="3"/>
  <c r="AC28" i="2" s="1"/>
  <c r="V27" i="3"/>
  <c r="V28" i="2" s="1"/>
  <c r="Z27" i="3"/>
  <c r="Z28" i="2" s="1"/>
  <c r="AF27" i="3"/>
  <c r="AF28" i="2" s="1"/>
  <c r="W27" i="3"/>
  <c r="W28" i="2" s="1"/>
  <c r="AA27" i="3"/>
  <c r="AA28" i="2" s="1"/>
  <c r="AG27" i="3"/>
  <c r="AG28" i="2" s="1"/>
  <c r="U31" i="3"/>
  <c r="U32" i="2" s="1"/>
  <c r="Y31" i="3"/>
  <c r="Y32" i="2" s="1"/>
  <c r="AC31" i="3"/>
  <c r="AC32" i="2" s="1"/>
  <c r="V31" i="3"/>
  <c r="V32" i="2" s="1"/>
  <c r="Z31" i="3"/>
  <c r="Z32" i="2" s="1"/>
  <c r="AF31" i="3"/>
  <c r="AF32" i="2" s="1"/>
  <c r="W31" i="3"/>
  <c r="W32" i="2" s="1"/>
  <c r="AA31" i="3"/>
  <c r="AA32" i="2" s="1"/>
  <c r="AG31" i="3"/>
  <c r="AG32" i="2" s="1"/>
  <c r="U29" i="3"/>
  <c r="U30" i="2" s="1"/>
  <c r="Y29" i="3"/>
  <c r="Y30" i="2" s="1"/>
  <c r="AC29" i="3"/>
  <c r="AC30" i="2" s="1"/>
  <c r="V29" i="3"/>
  <c r="V30" i="2" s="1"/>
  <c r="Z29" i="3"/>
  <c r="Z30" i="2" s="1"/>
  <c r="AF29" i="3"/>
  <c r="AF30" i="2" s="1"/>
  <c r="W29" i="3"/>
  <c r="W30" i="2" s="1"/>
  <c r="AA29" i="3"/>
  <c r="AA30" i="2" s="1"/>
  <c r="AG29" i="3"/>
  <c r="AG30" i="2" s="1"/>
  <c r="X27" i="3"/>
  <c r="X28" i="2" s="1"/>
  <c r="AC32" i="3"/>
  <c r="AC33" i="2" s="1"/>
  <c r="Y32" i="3"/>
  <c r="Y33" i="2" s="1"/>
  <c r="U32" i="3"/>
  <c r="U33" i="2" s="1"/>
  <c r="AC30" i="3"/>
  <c r="AC31" i="2" s="1"/>
  <c r="Y30" i="3"/>
  <c r="Y31" i="2" s="1"/>
  <c r="U30" i="3"/>
  <c r="U31" i="2" s="1"/>
  <c r="AC28" i="3"/>
  <c r="AC29" i="2" s="1"/>
  <c r="Y28" i="3"/>
  <c r="Y29" i="2" s="1"/>
  <c r="U28" i="3"/>
  <c r="U29" i="2" s="1"/>
  <c r="AF24" i="3"/>
  <c r="AF25" i="2" s="1"/>
  <c r="Z24" i="3"/>
  <c r="Z25" i="2" s="1"/>
  <c r="V24" i="3"/>
  <c r="V25" i="2" s="1"/>
  <c r="AB23" i="3"/>
  <c r="AB24" i="2" s="1"/>
  <c r="X23" i="3"/>
  <c r="X24" i="2" s="1"/>
  <c r="AF22" i="3"/>
  <c r="AF23" i="2" s="1"/>
  <c r="Z22" i="3"/>
  <c r="Z23" i="2" s="1"/>
  <c r="V22" i="3"/>
  <c r="V23" i="2" s="1"/>
  <c r="AB21" i="3"/>
  <c r="AB22" i="2" s="1"/>
  <c r="X21" i="3"/>
  <c r="X22" i="2" s="1"/>
  <c r="AF20" i="3"/>
  <c r="AF21" i="2" s="1"/>
  <c r="Z20" i="3"/>
  <c r="Z21" i="2" s="1"/>
  <c r="V20" i="3"/>
  <c r="V21" i="2" s="1"/>
  <c r="AB19" i="3"/>
  <c r="AB20" i="2" s="1"/>
  <c r="X19" i="3"/>
  <c r="X20" i="2" s="1"/>
  <c r="AF18" i="3"/>
  <c r="AF19" i="2" s="1"/>
  <c r="Z18" i="3"/>
  <c r="Z19" i="2" s="1"/>
  <c r="V18" i="3"/>
  <c r="V19" i="2" s="1"/>
  <c r="AB17" i="3"/>
  <c r="AB18" i="2" s="1"/>
  <c r="X17" i="3"/>
  <c r="X18" i="2" s="1"/>
  <c r="AB15" i="3"/>
  <c r="AB16" i="2" s="1"/>
  <c r="X15" i="3"/>
  <c r="X16" i="2" s="1"/>
  <c r="AB12" i="3"/>
  <c r="AB13" i="2" s="1"/>
  <c r="X12" i="3"/>
  <c r="X13" i="2" s="1"/>
  <c r="AB32" i="3"/>
  <c r="AB33" i="2" s="1"/>
  <c r="X32" i="3"/>
  <c r="X33" i="2" s="1"/>
  <c r="AB30" i="3"/>
  <c r="AB31" i="2" s="1"/>
  <c r="X30" i="3"/>
  <c r="X31" i="2" s="1"/>
  <c r="AB28" i="3"/>
  <c r="AB29" i="2" s="1"/>
  <c r="X28" i="3"/>
  <c r="X29" i="2" s="1"/>
  <c r="AC24" i="3"/>
  <c r="AC25" i="2" s="1"/>
  <c r="Y24" i="3"/>
  <c r="Y25" i="2" s="1"/>
  <c r="U24" i="3"/>
  <c r="U25" i="2" s="1"/>
  <c r="AG23" i="3"/>
  <c r="AG24" i="2" s="1"/>
  <c r="AA23" i="3"/>
  <c r="AA24" i="2" s="1"/>
  <c r="W23" i="3"/>
  <c r="W24" i="2" s="1"/>
  <c r="AC22" i="3"/>
  <c r="AC23" i="2" s="1"/>
  <c r="Y22" i="3"/>
  <c r="Y23" i="2" s="1"/>
  <c r="U22" i="3"/>
  <c r="U23" i="2" s="1"/>
  <c r="AG21" i="3"/>
  <c r="AG22" i="2" s="1"/>
  <c r="AA21" i="3"/>
  <c r="AA22" i="2" s="1"/>
  <c r="W21" i="3"/>
  <c r="W22" i="2" s="1"/>
  <c r="AC20" i="3"/>
  <c r="AC21" i="2" s="1"/>
  <c r="Y20" i="3"/>
  <c r="Y21" i="2" s="1"/>
  <c r="U20" i="3"/>
  <c r="U21" i="2" s="1"/>
  <c r="AG19" i="3"/>
  <c r="AG20" i="2" s="1"/>
  <c r="AA19" i="3"/>
  <c r="AA20" i="2" s="1"/>
  <c r="W19" i="3"/>
  <c r="W20" i="2" s="1"/>
  <c r="AC18" i="3"/>
  <c r="AC19" i="2" s="1"/>
  <c r="Y18" i="3"/>
  <c r="Y19" i="2" s="1"/>
  <c r="U18" i="3"/>
  <c r="U19" i="2" s="1"/>
  <c r="AG17" i="3"/>
  <c r="AG18" i="2" s="1"/>
  <c r="AA17" i="3"/>
  <c r="AA18" i="2" s="1"/>
  <c r="W17" i="3"/>
  <c r="W18" i="2" s="1"/>
  <c r="AG15" i="3"/>
  <c r="AG16" i="2" s="1"/>
  <c r="AA15" i="3"/>
  <c r="AA16" i="2" s="1"/>
  <c r="W15" i="3"/>
  <c r="W16" i="2" s="1"/>
  <c r="AG12" i="3"/>
  <c r="AG13" i="2" s="1"/>
  <c r="AA12" i="3"/>
  <c r="AA13" i="2" s="1"/>
  <c r="W12" i="3"/>
  <c r="W13" i="2" s="1"/>
  <c r="AG32" i="3"/>
  <c r="AG33" i="2" s="1"/>
  <c r="AA32" i="3"/>
  <c r="AA33" i="2" s="1"/>
  <c r="AG30" i="3"/>
  <c r="AG31" i="2" s="1"/>
  <c r="AA30" i="3"/>
  <c r="AA31" i="2" s="1"/>
  <c r="AG28" i="3"/>
  <c r="AG29" i="2" s="1"/>
  <c r="AA28" i="3"/>
  <c r="AA29" i="2" s="1"/>
  <c r="AB24" i="3"/>
  <c r="AB25" i="2" s="1"/>
  <c r="AF23" i="3"/>
  <c r="AF24" i="2" s="1"/>
  <c r="Z23" i="3"/>
  <c r="Z24" i="2" s="1"/>
  <c r="AB22" i="3"/>
  <c r="AB23" i="2" s="1"/>
  <c r="AF21" i="3"/>
  <c r="AF22" i="2" s="1"/>
  <c r="Z21" i="3"/>
  <c r="Z22" i="2" s="1"/>
  <c r="AB20" i="3"/>
  <c r="AB21" i="2" s="1"/>
  <c r="AF19" i="3"/>
  <c r="AF20" i="2" s="1"/>
  <c r="Z19" i="3"/>
  <c r="Z20" i="2" s="1"/>
  <c r="AB18" i="3"/>
  <c r="AB19" i="2" s="1"/>
  <c r="AF17" i="3"/>
  <c r="AF18" i="2" s="1"/>
  <c r="Z17" i="3"/>
  <c r="Z18" i="2" s="1"/>
  <c r="AF15" i="3"/>
  <c r="AF16" i="2" s="1"/>
  <c r="Z15" i="3"/>
  <c r="Z16" i="2" s="1"/>
  <c r="AF12" i="3"/>
  <c r="AF13" i="2" s="1"/>
  <c r="Z12" i="3"/>
  <c r="Z13" i="2" s="1"/>
  <c r="V12" i="3"/>
  <c r="V13" i="2" s="1"/>
  <c r="Y12" i="3"/>
  <c r="Y13" i="2" s="1"/>
  <c r="BQ25" i="8" l="1"/>
  <c r="AC25" i="8"/>
  <c r="AO25" i="8" s="1"/>
  <c r="I21" i="8"/>
  <c r="K8" i="8"/>
  <c r="BB25" i="8"/>
  <c r="AP26" i="7"/>
  <c r="L22" i="7"/>
  <c r="I15" i="8"/>
  <c r="L15" i="8" s="1"/>
  <c r="U15" i="8" s="1"/>
  <c r="K10" i="8"/>
  <c r="BJ2" i="8"/>
  <c r="BQ21" i="8"/>
  <c r="AC21" i="8"/>
  <c r="AO21" i="8" s="1"/>
  <c r="BB21" i="8"/>
  <c r="BS3" i="8"/>
  <c r="BT3" i="8" s="1"/>
  <c r="BU3" i="8" s="1"/>
  <c r="BE3" i="7"/>
  <c r="H25" i="14"/>
  <c r="J30" i="8"/>
  <c r="AH4" i="8"/>
  <c r="U34" i="7"/>
  <c r="Y34" i="7" s="1"/>
  <c r="I30" i="8"/>
  <c r="L30" i="8" s="1"/>
  <c r="L39" i="7"/>
  <c r="BQ30" i="8"/>
  <c r="BQ17" i="8"/>
  <c r="AC30" i="8"/>
  <c r="AO30" i="8" s="1"/>
  <c r="N34" i="7"/>
  <c r="AC17" i="8"/>
  <c r="AO17" i="8" s="1"/>
  <c r="M34" i="7"/>
  <c r="BB22" i="8"/>
  <c r="L27" i="7"/>
  <c r="K27" i="7" s="1"/>
  <c r="R34" i="7"/>
  <c r="AP37" i="7"/>
  <c r="L40" i="7"/>
  <c r="U40" i="7" s="1"/>
  <c r="H32" i="14"/>
  <c r="AP32" i="7"/>
  <c r="L10" i="7"/>
  <c r="K10" i="7" s="1"/>
  <c r="AP70" i="7"/>
  <c r="L8" i="7"/>
  <c r="AP18" i="7"/>
  <c r="H18" i="14"/>
  <c r="BT5" i="7"/>
  <c r="H10" i="14"/>
  <c r="AP10" i="7"/>
  <c r="AI32" i="7"/>
  <c r="AH8" i="8"/>
  <c r="K29" i="7"/>
  <c r="N29" i="7" s="1"/>
  <c r="AH3" i="8"/>
  <c r="L17" i="7"/>
  <c r="AI18" i="7" s="1"/>
  <c r="AP19" i="7"/>
  <c r="AI29" i="7"/>
  <c r="AP40" i="7"/>
  <c r="L9" i="7"/>
  <c r="K9" i="7" s="1"/>
  <c r="H23" i="14"/>
  <c r="AP23" i="7"/>
  <c r="L16" i="7"/>
  <c r="U16" i="7" s="1"/>
  <c r="U3" i="8"/>
  <c r="K33" i="7"/>
  <c r="R33" i="7" s="1"/>
  <c r="U33" i="7"/>
  <c r="U7" i="8"/>
  <c r="AC16" i="8"/>
  <c r="AO16" i="8" s="1"/>
  <c r="AP17" i="7"/>
  <c r="H17" i="14"/>
  <c r="AP33" i="7"/>
  <c r="H33" i="14"/>
  <c r="I11" i="8"/>
  <c r="L11" i="8" s="1"/>
  <c r="K11" i="8" s="1"/>
  <c r="L6" i="7"/>
  <c r="H24" i="14"/>
  <c r="AP24" i="7"/>
  <c r="H16" i="14"/>
  <c r="AP16" i="7"/>
  <c r="BR11" i="8"/>
  <c r="BS11" i="8" s="1"/>
  <c r="I16" i="8"/>
  <c r="H27" i="14"/>
  <c r="AP27" i="7"/>
  <c r="BB16" i="8"/>
  <c r="J16" i="8"/>
  <c r="L6" i="8"/>
  <c r="AH6" i="8" s="1"/>
  <c r="L50" i="8"/>
  <c r="U50" i="8" s="1"/>
  <c r="BT13" i="7"/>
  <c r="U13" i="7"/>
  <c r="K13" i="7"/>
  <c r="AC15" i="8"/>
  <c r="AO15" i="8" s="1"/>
  <c r="U25" i="7"/>
  <c r="K25" i="7"/>
  <c r="K21" i="7"/>
  <c r="R21" i="7" s="1"/>
  <c r="U21" i="7"/>
  <c r="H29" i="14"/>
  <c r="AP29" i="7"/>
  <c r="BQ15" i="8"/>
  <c r="BB15" i="8"/>
  <c r="H9" i="14"/>
  <c r="AP9" i="7"/>
  <c r="J16" i="3"/>
  <c r="D11" i="10"/>
  <c r="D11" i="12"/>
  <c r="G55" i="11"/>
  <c r="D10" i="12"/>
  <c r="D10" i="10"/>
  <c r="J15" i="3"/>
  <c r="O15" i="3" s="1"/>
  <c r="O16" i="2" s="1"/>
  <c r="BS5" i="8"/>
  <c r="G39" i="11"/>
  <c r="G6" i="9"/>
  <c r="G65" i="11"/>
  <c r="G16" i="9"/>
  <c r="G101" i="11"/>
  <c r="G63" i="9"/>
  <c r="G34" i="11"/>
  <c r="G66" i="11"/>
  <c r="L43" i="7"/>
  <c r="K43" i="7" s="1"/>
  <c r="N43" i="7" s="1"/>
  <c r="L66" i="7"/>
  <c r="K66" i="7" s="1"/>
  <c r="N66" i="7" s="1"/>
  <c r="L97" i="8"/>
  <c r="K97" i="8" s="1"/>
  <c r="N97" i="8" s="1"/>
  <c r="L26" i="8"/>
  <c r="U26" i="8" s="1"/>
  <c r="AD2" i="8"/>
  <c r="BT4" i="7"/>
  <c r="AH9" i="8"/>
  <c r="U9" i="8"/>
  <c r="AH5" i="8"/>
  <c r="L40" i="8"/>
  <c r="L101" i="8"/>
  <c r="K101" i="8" s="1"/>
  <c r="R101" i="8" s="1"/>
  <c r="L29" i="8"/>
  <c r="L47" i="7"/>
  <c r="L92" i="7"/>
  <c r="L45" i="8"/>
  <c r="L80" i="8"/>
  <c r="K80" i="8" s="1"/>
  <c r="L71" i="7"/>
  <c r="U71" i="7" s="1"/>
  <c r="L71" i="8"/>
  <c r="K71" i="8" s="1"/>
  <c r="N71" i="8" s="1"/>
  <c r="L84" i="8"/>
  <c r="K84" i="8" s="1"/>
  <c r="M84" i="8" s="1"/>
  <c r="L74" i="8"/>
  <c r="K74" i="8" s="1"/>
  <c r="AH10" i="8"/>
  <c r="U28" i="7"/>
  <c r="K28" i="7"/>
  <c r="L64" i="7"/>
  <c r="L59" i="8"/>
  <c r="U59" i="8" s="1"/>
  <c r="L55" i="7"/>
  <c r="L94" i="8"/>
  <c r="K94" i="8" s="1"/>
  <c r="L72" i="8"/>
  <c r="L96" i="8"/>
  <c r="K96" i="8" s="1"/>
  <c r="BT3" i="7"/>
  <c r="L84" i="7"/>
  <c r="K84" i="7" s="1"/>
  <c r="L23" i="8"/>
  <c r="AH24" i="8" s="1"/>
  <c r="L57" i="7"/>
  <c r="AI57" i="7" s="1"/>
  <c r="L93" i="8"/>
  <c r="K93" i="8" s="1"/>
  <c r="L33" i="8"/>
  <c r="K33" i="8" s="1"/>
  <c r="AP62" i="7"/>
  <c r="G108" i="9"/>
  <c r="G87" i="9"/>
  <c r="G110" i="11"/>
  <c r="G157" i="11"/>
  <c r="G97" i="9"/>
  <c r="X114" i="4"/>
  <c r="L60" i="7"/>
  <c r="L79" i="7"/>
  <c r="L27" i="8"/>
  <c r="K27" i="8" s="1"/>
  <c r="R27" i="8" s="1"/>
  <c r="L100" i="7"/>
  <c r="K100" i="7" s="1"/>
  <c r="L12" i="8"/>
  <c r="K12" i="8" s="1"/>
  <c r="L77" i="8"/>
  <c r="K77" i="8" s="1"/>
  <c r="M77" i="8" s="1"/>
  <c r="L86" i="8"/>
  <c r="K86" i="8" s="1"/>
  <c r="R86" i="8" s="1"/>
  <c r="L58" i="8"/>
  <c r="K58" i="8" s="1"/>
  <c r="L45" i="7"/>
  <c r="L36" i="8"/>
  <c r="K36" i="8" s="1"/>
  <c r="L76" i="7"/>
  <c r="K76" i="7" s="1"/>
  <c r="AI34" i="7"/>
  <c r="AB3" i="9" s="1"/>
  <c r="L65" i="7"/>
  <c r="K65" i="7" s="1"/>
  <c r="M65" i="7" s="1"/>
  <c r="L21" i="8"/>
  <c r="K21" i="8" s="1"/>
  <c r="V21" i="8" s="1"/>
  <c r="L61" i="8"/>
  <c r="L35" i="8"/>
  <c r="K35" i="8" s="1"/>
  <c r="L43" i="8"/>
  <c r="L38" i="8"/>
  <c r="K38" i="8" s="1"/>
  <c r="V38" i="8" s="1"/>
  <c r="L46" i="8"/>
  <c r="K46" i="8" s="1"/>
  <c r="L92" i="8"/>
  <c r="K92" i="8" s="1"/>
  <c r="L69" i="8"/>
  <c r="K69" i="8" s="1"/>
  <c r="M69" i="8" s="1"/>
  <c r="L38" i="7"/>
  <c r="H20" i="14"/>
  <c r="AP20" i="7"/>
  <c r="L54" i="7"/>
  <c r="L77" i="7"/>
  <c r="K77" i="7" s="1"/>
  <c r="N77" i="7" s="1"/>
  <c r="L79" i="8"/>
  <c r="L69" i="7"/>
  <c r="U69" i="7" s="1"/>
  <c r="L81" i="8"/>
  <c r="U81" i="8" s="1"/>
  <c r="L47" i="8"/>
  <c r="AI10" i="7"/>
  <c r="N19" i="7"/>
  <c r="V19" i="7"/>
  <c r="M19" i="7"/>
  <c r="L3" i="7"/>
  <c r="K3" i="7" s="1"/>
  <c r="L52" i="7"/>
  <c r="U52" i="7" s="1"/>
  <c r="L59" i="7"/>
  <c r="K59" i="7" s="1"/>
  <c r="L63" i="7"/>
  <c r="K63" i="7" s="1"/>
  <c r="L28" i="8"/>
  <c r="K28" i="8" s="1"/>
  <c r="L34" i="8"/>
  <c r="L66" i="8"/>
  <c r="K66" i="8" s="1"/>
  <c r="N66" i="8" s="1"/>
  <c r="L63" i="8"/>
  <c r="K63" i="8" s="1"/>
  <c r="N63" i="8" s="1"/>
  <c r="L76" i="8"/>
  <c r="K76" i="8" s="1"/>
  <c r="L90" i="8"/>
  <c r="K90" i="8" s="1"/>
  <c r="L11" i="7"/>
  <c r="L51" i="7"/>
  <c r="L39" i="8"/>
  <c r="U39" i="8" s="1"/>
  <c r="L64" i="8"/>
  <c r="U64" i="8" s="1"/>
  <c r="U19" i="7"/>
  <c r="AI19" i="7"/>
  <c r="L53" i="7"/>
  <c r="K53" i="7" s="1"/>
  <c r="L75" i="7"/>
  <c r="K75" i="7" s="1"/>
  <c r="N75" i="7" s="1"/>
  <c r="L57" i="8"/>
  <c r="U57" i="8" s="1"/>
  <c r="L65" i="8"/>
  <c r="K65" i="8" s="1"/>
  <c r="R65" i="8" s="1"/>
  <c r="L88" i="8"/>
  <c r="K88" i="8" s="1"/>
  <c r="L23" i="7"/>
  <c r="AI24" i="7" s="1"/>
  <c r="BT12" i="7"/>
  <c r="L61" i="7"/>
  <c r="K61" i="7" s="1"/>
  <c r="M61" i="7" s="1"/>
  <c r="L88" i="7"/>
  <c r="K88" i="7" s="1"/>
  <c r="R88" i="7" s="1"/>
  <c r="L37" i="8"/>
  <c r="K37" i="8" s="1"/>
  <c r="M37" i="8" s="1"/>
  <c r="L56" i="8"/>
  <c r="K56" i="8" s="1"/>
  <c r="R56" i="8" s="1"/>
  <c r="H3" i="14"/>
  <c r="AP3" i="7"/>
  <c r="H11" i="14"/>
  <c r="AP11" i="7"/>
  <c r="G14" i="11"/>
  <c r="G53" i="11"/>
  <c r="G73" i="11"/>
  <c r="G142" i="9"/>
  <c r="G15" i="11"/>
  <c r="G148" i="9"/>
  <c r="G108" i="11"/>
  <c r="G77" i="11"/>
  <c r="G121" i="11"/>
  <c r="G118" i="9"/>
  <c r="G23" i="11"/>
  <c r="G163" i="11"/>
  <c r="G115" i="11"/>
  <c r="N9" i="8"/>
  <c r="V9" i="8"/>
  <c r="M9" i="8"/>
  <c r="K59" i="8"/>
  <c r="M59" i="8" s="1"/>
  <c r="K32" i="7"/>
  <c r="U32" i="7"/>
  <c r="L91" i="7"/>
  <c r="K91" i="7" s="1"/>
  <c r="L25" i="8"/>
  <c r="K25" i="8" s="1"/>
  <c r="R25" i="8" s="1"/>
  <c r="L41" i="8"/>
  <c r="U41" i="8" s="1"/>
  <c r="L62" i="8"/>
  <c r="L82" i="8"/>
  <c r="K82" i="8" s="1"/>
  <c r="L60" i="8"/>
  <c r="U60" i="8" s="1"/>
  <c r="L68" i="8"/>
  <c r="U68" i="8" s="1"/>
  <c r="H8" i="14"/>
  <c r="AP8" i="7"/>
  <c r="BB14" i="8"/>
  <c r="BQ14" i="8"/>
  <c r="BS14" i="8" s="1"/>
  <c r="K7" i="8"/>
  <c r="R7" i="8" s="1"/>
  <c r="K67" i="7"/>
  <c r="M67" i="7" s="1"/>
  <c r="L68" i="7"/>
  <c r="U68" i="7" s="1"/>
  <c r="L80" i="7"/>
  <c r="K80" i="7" s="1"/>
  <c r="R80" i="7" s="1"/>
  <c r="L96" i="7"/>
  <c r="K96" i="7" s="1"/>
  <c r="L32" i="8"/>
  <c r="K32" i="8" s="1"/>
  <c r="L42" i="8"/>
  <c r="U42" i="8" s="1"/>
  <c r="L49" i="8"/>
  <c r="K49" i="8" s="1"/>
  <c r="L98" i="8"/>
  <c r="L89" i="8"/>
  <c r="K89" i="8" s="1"/>
  <c r="U5" i="8"/>
  <c r="BT8" i="7"/>
  <c r="H14" i="14"/>
  <c r="AP14" i="7"/>
  <c r="L70" i="8"/>
  <c r="U70" i="8" s="1"/>
  <c r="L67" i="8"/>
  <c r="K67" i="8" s="1"/>
  <c r="I22" i="8"/>
  <c r="J22" i="8"/>
  <c r="J17" i="8"/>
  <c r="I17" i="8"/>
  <c r="U5" i="7"/>
  <c r="K5" i="7"/>
  <c r="R5" i="7" s="1"/>
  <c r="U31" i="7"/>
  <c r="K31" i="7"/>
  <c r="R31" i="7" s="1"/>
  <c r="L41" i="7"/>
  <c r="U22" i="7"/>
  <c r="K22" i="7"/>
  <c r="R22" i="7" s="1"/>
  <c r="AI22" i="7"/>
  <c r="R36" i="7"/>
  <c r="V36" i="7"/>
  <c r="Y36" i="7" s="1"/>
  <c r="M36" i="7"/>
  <c r="N36" i="7"/>
  <c r="L50" i="7"/>
  <c r="U50" i="7" s="1"/>
  <c r="L72" i="7"/>
  <c r="K72" i="7" s="1"/>
  <c r="L46" i="7"/>
  <c r="U46" i="7" s="1"/>
  <c r="L53" i="8"/>
  <c r="U53" i="8" s="1"/>
  <c r="L100" i="8"/>
  <c r="K100" i="8" s="1"/>
  <c r="L85" i="8"/>
  <c r="K85" i="8" s="1"/>
  <c r="AH7" i="8"/>
  <c r="L58" i="7"/>
  <c r="U58" i="7" s="1"/>
  <c r="L55" i="8"/>
  <c r="L73" i="8"/>
  <c r="U73" i="8" s="1"/>
  <c r="L78" i="8"/>
  <c r="L75" i="8"/>
  <c r="U75" i="8" s="1"/>
  <c r="AI33" i="7"/>
  <c r="AI28" i="7"/>
  <c r="U27" i="7"/>
  <c r="L19" i="8"/>
  <c r="U19" i="8" s="1"/>
  <c r="L31" i="8"/>
  <c r="U31" i="8" s="1"/>
  <c r="L48" i="8"/>
  <c r="K48" i="8" s="1"/>
  <c r="R48" i="8" s="1"/>
  <c r="AP78" i="7"/>
  <c r="U24" i="7"/>
  <c r="AI25" i="7"/>
  <c r="R9" i="8"/>
  <c r="U35" i="7"/>
  <c r="AI35" i="7"/>
  <c r="K35" i="7"/>
  <c r="R35" i="7" s="1"/>
  <c r="AI36" i="7"/>
  <c r="K5" i="8"/>
  <c r="R5" i="8" s="1"/>
  <c r="T119" i="4"/>
  <c r="G11" i="9"/>
  <c r="G57" i="9"/>
  <c r="G38" i="11"/>
  <c r="G70" i="11"/>
  <c r="G42" i="11"/>
  <c r="G46" i="11"/>
  <c r="G50" i="11"/>
  <c r="G49" i="11"/>
  <c r="G3" i="11"/>
  <c r="G61" i="9"/>
  <c r="D97" i="4"/>
  <c r="I114" i="4"/>
  <c r="L119" i="4"/>
  <c r="G31" i="11"/>
  <c r="G3" i="9"/>
  <c r="G13" i="9"/>
  <c r="AL4" i="9"/>
  <c r="AS5" i="9"/>
  <c r="K42" i="7"/>
  <c r="N42" i="7" s="1"/>
  <c r="K91" i="8"/>
  <c r="N91" i="8" s="1"/>
  <c r="K47" i="7"/>
  <c r="M47" i="7" s="1"/>
  <c r="K55" i="7"/>
  <c r="N55" i="7" s="1"/>
  <c r="K83" i="8"/>
  <c r="N83" i="8" s="1"/>
  <c r="K52" i="7"/>
  <c r="N52" i="7" s="1"/>
  <c r="K86" i="7"/>
  <c r="R86" i="7" s="1"/>
  <c r="BT14" i="7"/>
  <c r="F114" i="4"/>
  <c r="W114" i="4"/>
  <c r="F103" i="4"/>
  <c r="Q114" i="4"/>
  <c r="J114" i="4"/>
  <c r="BT6" i="7"/>
  <c r="D119" i="4"/>
  <c r="C109" i="4"/>
  <c r="W107" i="4"/>
  <c r="N114" i="4"/>
  <c r="E89" i="13"/>
  <c r="E93" i="4"/>
  <c r="C112" i="4"/>
  <c r="U89" i="13"/>
  <c r="U93" i="4"/>
  <c r="O114" i="4"/>
  <c r="Y114" i="4"/>
  <c r="L89" i="13"/>
  <c r="L93" i="4"/>
  <c r="X95" i="4"/>
  <c r="Y107" i="13"/>
  <c r="Y112" i="4"/>
  <c r="AB119" i="4"/>
  <c r="G114" i="4"/>
  <c r="BS12" i="8"/>
  <c r="H89" i="13"/>
  <c r="H94" i="4"/>
  <c r="W89" i="13"/>
  <c r="M99" i="4"/>
  <c r="P95" i="4"/>
  <c r="Z107" i="4"/>
  <c r="Z112" i="4"/>
  <c r="Q107" i="13"/>
  <c r="Q112" i="4"/>
  <c r="P114" i="4"/>
  <c r="H114" i="4"/>
  <c r="BT7" i="7"/>
  <c r="M83" i="7"/>
  <c r="N83" i="7"/>
  <c r="U73" i="7"/>
  <c r="K73" i="7"/>
  <c r="N87" i="7"/>
  <c r="M87" i="7"/>
  <c r="U45" i="8"/>
  <c r="K45" i="8"/>
  <c r="U56" i="7"/>
  <c r="AI56" i="7"/>
  <c r="K89" i="7"/>
  <c r="M24" i="8"/>
  <c r="N24" i="8"/>
  <c r="V24" i="8"/>
  <c r="M74" i="8"/>
  <c r="N74" i="8"/>
  <c r="V74" i="8"/>
  <c r="U54" i="8"/>
  <c r="K54" i="8"/>
  <c r="M93" i="8"/>
  <c r="N93" i="8"/>
  <c r="U62" i="8"/>
  <c r="M80" i="8"/>
  <c r="N80" i="8"/>
  <c r="V80" i="8"/>
  <c r="M81" i="7"/>
  <c r="N81" i="7"/>
  <c r="V81" i="7"/>
  <c r="M74" i="7"/>
  <c r="N74" i="7"/>
  <c r="V74" i="7"/>
  <c r="V36" i="8"/>
  <c r="M36" i="8"/>
  <c r="N36" i="8"/>
  <c r="M90" i="7"/>
  <c r="N90" i="7"/>
  <c r="M87" i="8"/>
  <c r="N87" i="8"/>
  <c r="M93" i="7"/>
  <c r="N93" i="7"/>
  <c r="U65" i="8"/>
  <c r="U47" i="8"/>
  <c r="U52" i="8"/>
  <c r="AH52" i="8"/>
  <c r="K52" i="8"/>
  <c r="R52" i="8" s="1"/>
  <c r="U67" i="8"/>
  <c r="V33" i="8"/>
  <c r="N33" i="8"/>
  <c r="O33" i="8" s="1"/>
  <c r="P33" i="8" s="1"/>
  <c r="M33" i="8"/>
  <c r="U43" i="8"/>
  <c r="K43" i="8"/>
  <c r="U70" i="7"/>
  <c r="K70" i="7"/>
  <c r="K54" i="7"/>
  <c r="U45" i="7"/>
  <c r="K45" i="7"/>
  <c r="M85" i="7"/>
  <c r="N85" i="7"/>
  <c r="U18" i="8"/>
  <c r="K18" i="8"/>
  <c r="N95" i="7"/>
  <c r="M95" i="7"/>
  <c r="U29" i="8"/>
  <c r="AH29" i="8"/>
  <c r="K47" i="8"/>
  <c r="R47" i="8" s="1"/>
  <c r="M66" i="8"/>
  <c r="K39" i="8"/>
  <c r="U60" i="7"/>
  <c r="K60" i="7"/>
  <c r="R60" i="7" s="1"/>
  <c r="U54" i="7"/>
  <c r="K82" i="7"/>
  <c r="R82" i="7" s="1"/>
  <c r="K97" i="7"/>
  <c r="R97" i="7" s="1"/>
  <c r="K92" i="7"/>
  <c r="R92" i="7" s="1"/>
  <c r="U61" i="8"/>
  <c r="K61" i="8"/>
  <c r="M96" i="8"/>
  <c r="N96" i="8"/>
  <c r="M94" i="8"/>
  <c r="N94" i="8"/>
  <c r="U51" i="7"/>
  <c r="U78" i="7"/>
  <c r="R78" i="7"/>
  <c r="H50" i="14"/>
  <c r="H42" i="14"/>
  <c r="K71" i="7"/>
  <c r="H65" i="14"/>
  <c r="Q11" i="9"/>
  <c r="R11" i="9" s="1"/>
  <c r="S5" i="9"/>
  <c r="K99" i="8"/>
  <c r="S7" i="9"/>
  <c r="P7" i="9"/>
  <c r="Q7" i="9"/>
  <c r="R7" i="9" s="1"/>
  <c r="AA96" i="13"/>
  <c r="Z98" i="13"/>
  <c r="Z98" i="4"/>
  <c r="T101" i="13"/>
  <c r="T101" i="4"/>
  <c r="V94" i="4"/>
  <c r="V94" i="13"/>
  <c r="D96" i="13"/>
  <c r="C98" i="13"/>
  <c r="C98" i="4"/>
  <c r="N99" i="13"/>
  <c r="N99" i="4"/>
  <c r="AB100" i="13"/>
  <c r="AB100" i="4"/>
  <c r="M101" i="13"/>
  <c r="M101" i="4"/>
  <c r="N94" i="13"/>
  <c r="N94" i="4"/>
  <c r="S97" i="4"/>
  <c r="S97" i="13"/>
  <c r="E100" i="4"/>
  <c r="E100" i="13"/>
  <c r="R94" i="13"/>
  <c r="R94" i="4"/>
  <c r="H97" i="13"/>
  <c r="H97" i="4"/>
  <c r="V98" i="13"/>
  <c r="V98" i="4"/>
  <c r="H101" i="13"/>
  <c r="H101" i="4"/>
  <c r="O94" i="13"/>
  <c r="O94" i="4"/>
  <c r="H100" i="13"/>
  <c r="H100" i="4"/>
  <c r="X90" i="13"/>
  <c r="X90" i="4"/>
  <c r="G90" i="13"/>
  <c r="G90" i="4"/>
  <c r="Z90" i="13"/>
  <c r="Z90" i="4"/>
  <c r="X93" i="4"/>
  <c r="X93" i="13"/>
  <c r="G93" i="13"/>
  <c r="G93" i="4"/>
  <c r="G102" i="13"/>
  <c r="G102" i="4"/>
  <c r="Y108" i="13"/>
  <c r="Y108" i="4"/>
  <c r="M111" i="13"/>
  <c r="M111" i="4"/>
  <c r="L113" i="13"/>
  <c r="L113" i="4"/>
  <c r="K116" i="13"/>
  <c r="K116" i="4"/>
  <c r="AB121" i="13"/>
  <c r="AB121" i="4"/>
  <c r="AA124" i="13"/>
  <c r="AA124" i="4"/>
  <c r="X105" i="13"/>
  <c r="X105" i="4"/>
  <c r="G106" i="13"/>
  <c r="G106" i="4"/>
  <c r="R109" i="4"/>
  <c r="R109" i="13"/>
  <c r="Z113" i="4"/>
  <c r="Z113" i="13"/>
  <c r="L116" i="4"/>
  <c r="L116" i="13"/>
  <c r="W116" i="4"/>
  <c r="W116" i="13"/>
  <c r="K118" i="13"/>
  <c r="K118" i="4"/>
  <c r="V119" i="4"/>
  <c r="V119" i="13"/>
  <c r="U121" i="4"/>
  <c r="U121" i="13"/>
  <c r="G124" i="13"/>
  <c r="G124" i="4"/>
  <c r="O105" i="13"/>
  <c r="O105" i="4"/>
  <c r="I109" i="13"/>
  <c r="I109" i="4"/>
  <c r="K113" i="13"/>
  <c r="K113" i="4"/>
  <c r="V113" i="13"/>
  <c r="V113" i="4"/>
  <c r="P116" i="13"/>
  <c r="P116" i="4"/>
  <c r="AA117" i="13"/>
  <c r="AA117" i="4"/>
  <c r="M120" i="13"/>
  <c r="M120" i="4"/>
  <c r="D122" i="13"/>
  <c r="D122" i="4"/>
  <c r="O123" i="13"/>
  <c r="O123" i="4"/>
  <c r="R104" i="13"/>
  <c r="R104" i="4"/>
  <c r="G113" i="13"/>
  <c r="G113" i="4"/>
  <c r="U114" i="13"/>
  <c r="U114" i="4"/>
  <c r="G117" i="13"/>
  <c r="G117" i="4"/>
  <c r="U118" i="13"/>
  <c r="U118" i="4"/>
  <c r="G121" i="13"/>
  <c r="G121" i="4"/>
  <c r="U122" i="13"/>
  <c r="U122" i="4"/>
  <c r="AB109" i="13"/>
  <c r="AB109" i="4"/>
  <c r="I110" i="13"/>
  <c r="I110" i="4"/>
  <c r="P117" i="13"/>
  <c r="P117" i="4"/>
  <c r="P121" i="4"/>
  <c r="P121" i="13"/>
  <c r="AA102" i="13"/>
  <c r="AA102" i="4"/>
  <c r="R102" i="13"/>
  <c r="R102" i="4"/>
  <c r="D106" i="13"/>
  <c r="D106" i="4"/>
  <c r="U104" i="4"/>
  <c r="U104" i="13"/>
  <c r="L104" i="13"/>
  <c r="L104" i="4"/>
  <c r="W108" i="13"/>
  <c r="W108" i="4"/>
  <c r="F108" i="13"/>
  <c r="F108" i="4"/>
  <c r="C111" i="13"/>
  <c r="C111" i="4"/>
  <c r="AA115" i="13"/>
  <c r="AA115" i="4"/>
  <c r="J121" i="4"/>
  <c r="J121" i="13"/>
  <c r="X122" i="4"/>
  <c r="X122" i="13"/>
  <c r="E106" i="13"/>
  <c r="E106" i="4"/>
  <c r="AB107" i="4"/>
  <c r="AB107" i="13"/>
  <c r="S107" i="4"/>
  <c r="S107" i="13"/>
  <c r="D111" i="13"/>
  <c r="D111" i="4"/>
  <c r="L115" i="13"/>
  <c r="L115" i="4"/>
  <c r="L12" i="7"/>
  <c r="H12" i="14"/>
  <c r="AP12" i="7"/>
  <c r="H30" i="14"/>
  <c r="AP30" i="7"/>
  <c r="AI14" i="7"/>
  <c r="U14" i="7"/>
  <c r="K14" i="7"/>
  <c r="R14" i="7" s="1"/>
  <c r="K51" i="7"/>
  <c r="L44" i="7"/>
  <c r="K58" i="7"/>
  <c r="H68" i="14"/>
  <c r="H57" i="14"/>
  <c r="H75" i="14"/>
  <c r="R95" i="7"/>
  <c r="R3" i="11"/>
  <c r="U6" i="9"/>
  <c r="U51" i="8"/>
  <c r="AH51" i="8"/>
  <c r="K78" i="8"/>
  <c r="K98" i="8"/>
  <c r="K95" i="8"/>
  <c r="R95" i="8" s="1"/>
  <c r="L97" i="13"/>
  <c r="L97" i="4"/>
  <c r="AB101" i="13"/>
  <c r="AB101" i="4"/>
  <c r="L96" i="13"/>
  <c r="K98" i="13"/>
  <c r="K98" i="4"/>
  <c r="V99" i="13"/>
  <c r="V99" i="4"/>
  <c r="U101" i="13"/>
  <c r="U101" i="4"/>
  <c r="W94" i="13"/>
  <c r="W94" i="4"/>
  <c r="R95" i="4"/>
  <c r="R95" i="13"/>
  <c r="AA97" i="4"/>
  <c r="AA97" i="13"/>
  <c r="M100" i="4"/>
  <c r="M100" i="13"/>
  <c r="G103" i="4"/>
  <c r="G103" i="13"/>
  <c r="F96" i="13"/>
  <c r="AA94" i="13"/>
  <c r="AA94" i="4"/>
  <c r="P97" i="13"/>
  <c r="P97" i="4"/>
  <c r="P101" i="4"/>
  <c r="P101" i="13"/>
  <c r="P100" i="13"/>
  <c r="P100" i="4"/>
  <c r="P90" i="13"/>
  <c r="P90" i="4"/>
  <c r="AA90" i="13"/>
  <c r="AA90" i="4"/>
  <c r="R90" i="13"/>
  <c r="R90" i="4"/>
  <c r="P93" i="13"/>
  <c r="P93" i="4"/>
  <c r="W102" i="13"/>
  <c r="W102" i="4"/>
  <c r="L105" i="13"/>
  <c r="L105" i="4"/>
  <c r="U111" i="13"/>
  <c r="U111" i="4"/>
  <c r="T113" i="13"/>
  <c r="T113" i="4"/>
  <c r="S116" i="13"/>
  <c r="S116" i="4"/>
  <c r="R118" i="13"/>
  <c r="R118" i="4"/>
  <c r="M123" i="13"/>
  <c r="M123" i="4"/>
  <c r="H102" i="13"/>
  <c r="H102" i="4"/>
  <c r="Q106" i="4"/>
  <c r="Q106" i="13"/>
  <c r="F110" i="13"/>
  <c r="F110" i="4"/>
  <c r="G112" i="13"/>
  <c r="G112" i="4"/>
  <c r="F115" i="4"/>
  <c r="F115" i="13"/>
  <c r="T116" i="4"/>
  <c r="T116" i="13"/>
  <c r="E117" i="4"/>
  <c r="E117" i="13"/>
  <c r="S118" i="13"/>
  <c r="S118" i="4"/>
  <c r="R121" i="4"/>
  <c r="R121" i="13"/>
  <c r="D124" i="4"/>
  <c r="D124" i="13"/>
  <c r="O124" i="4"/>
  <c r="O124" i="13"/>
  <c r="Y105" i="13"/>
  <c r="Y105" i="4"/>
  <c r="H106" i="13"/>
  <c r="H106" i="4"/>
  <c r="S109" i="13"/>
  <c r="S109" i="4"/>
  <c r="H112" i="13"/>
  <c r="H112" i="4"/>
  <c r="S113" i="13"/>
  <c r="S113" i="4"/>
  <c r="E116" i="13"/>
  <c r="E116" i="4"/>
  <c r="X116" i="13"/>
  <c r="X116" i="4"/>
  <c r="G119" i="13"/>
  <c r="G119" i="4"/>
  <c r="U120" i="13"/>
  <c r="U120" i="4"/>
  <c r="L122" i="4"/>
  <c r="L122" i="13"/>
  <c r="W123" i="13"/>
  <c r="W123" i="4"/>
  <c r="F105" i="13"/>
  <c r="F105" i="4"/>
  <c r="J109" i="13"/>
  <c r="J109" i="4"/>
  <c r="O113" i="13"/>
  <c r="O113" i="4"/>
  <c r="O117" i="13"/>
  <c r="O117" i="4"/>
  <c r="O121" i="13"/>
  <c r="O121" i="4"/>
  <c r="O102" i="13"/>
  <c r="O102" i="4"/>
  <c r="T109" i="13"/>
  <c r="T109" i="4"/>
  <c r="U110" i="13"/>
  <c r="U110" i="4"/>
  <c r="H113" i="13"/>
  <c r="H113" i="4"/>
  <c r="X117" i="13"/>
  <c r="X117" i="4"/>
  <c r="X121" i="13"/>
  <c r="X121" i="4"/>
  <c r="AB102" i="13"/>
  <c r="AB102" i="4"/>
  <c r="S102" i="13"/>
  <c r="S102" i="4"/>
  <c r="J102" i="13"/>
  <c r="J102" i="4"/>
  <c r="M110" i="13"/>
  <c r="M110" i="4"/>
  <c r="M104" i="4"/>
  <c r="M104" i="13"/>
  <c r="D104" i="13"/>
  <c r="D104" i="4"/>
  <c r="O108" i="4"/>
  <c r="O108" i="13"/>
  <c r="O109" i="13"/>
  <c r="O109" i="4"/>
  <c r="W110" i="13"/>
  <c r="W110" i="4"/>
  <c r="K111" i="13"/>
  <c r="K111" i="4"/>
  <c r="H118" i="4"/>
  <c r="H118" i="13"/>
  <c r="Z105" i="13"/>
  <c r="Z105" i="4"/>
  <c r="O106" i="13"/>
  <c r="O106" i="4"/>
  <c r="T107" i="4"/>
  <c r="T107" i="13"/>
  <c r="K107" i="4"/>
  <c r="K107" i="13"/>
  <c r="N109" i="13"/>
  <c r="N109" i="4"/>
  <c r="L111" i="13"/>
  <c r="L111" i="4"/>
  <c r="T115" i="4"/>
  <c r="T115" i="13"/>
  <c r="H13" i="14"/>
  <c r="AP13" i="7"/>
  <c r="H34" i="14"/>
  <c r="AP34" i="7"/>
  <c r="U6" i="7"/>
  <c r="AI6" i="7"/>
  <c r="K6" i="7"/>
  <c r="R6" i="7" s="1"/>
  <c r="M4" i="8"/>
  <c r="N4" i="8"/>
  <c r="R4" i="8"/>
  <c r="V4" i="8"/>
  <c r="Y4" i="8" s="1"/>
  <c r="H53" i="14"/>
  <c r="H48" i="14"/>
  <c r="M78" i="7"/>
  <c r="N78" i="7"/>
  <c r="V78" i="7"/>
  <c r="I4" i="6"/>
  <c r="H41" i="14"/>
  <c r="H79" i="14"/>
  <c r="R85" i="7"/>
  <c r="M94" i="7"/>
  <c r="N94" i="7"/>
  <c r="R94" i="7"/>
  <c r="L48" i="7"/>
  <c r="AO26" i="8"/>
  <c r="K29" i="8"/>
  <c r="R96" i="8"/>
  <c r="Q5" i="9"/>
  <c r="R5" i="9" s="1"/>
  <c r="R88" i="8"/>
  <c r="P2" i="10"/>
  <c r="DN5" i="10" s="1"/>
  <c r="O3" i="10"/>
  <c r="O6" i="10"/>
  <c r="DM5" i="10"/>
  <c r="O2" i="12"/>
  <c r="C157" i="13"/>
  <c r="C47" i="13"/>
  <c r="D5" i="13"/>
  <c r="D87" i="13"/>
  <c r="D128" i="13"/>
  <c r="C129" i="13"/>
  <c r="C88" i="13"/>
  <c r="D46" i="13"/>
  <c r="C143" i="13"/>
  <c r="D87" i="4"/>
  <c r="C6" i="13"/>
  <c r="C88" i="4"/>
  <c r="D128" i="4"/>
  <c r="D142" i="13"/>
  <c r="D156" i="13"/>
  <c r="D5" i="4"/>
  <c r="D142" i="4"/>
  <c r="C6" i="4"/>
  <c r="D46" i="4"/>
  <c r="C47" i="4"/>
  <c r="C129" i="4"/>
  <c r="C143" i="4"/>
  <c r="D156" i="4"/>
  <c r="C157" i="4"/>
  <c r="P91" i="13"/>
  <c r="F90" i="13"/>
  <c r="F90" i="4"/>
  <c r="K94" i="13"/>
  <c r="K94" i="4"/>
  <c r="T97" i="13"/>
  <c r="T97" i="4"/>
  <c r="N100" i="13"/>
  <c r="N100" i="4"/>
  <c r="C93" i="13"/>
  <c r="C93" i="4"/>
  <c r="F95" i="13"/>
  <c r="F95" i="4"/>
  <c r="T96" i="13"/>
  <c r="E97" i="13"/>
  <c r="E97" i="4"/>
  <c r="S98" i="13"/>
  <c r="S98" i="4"/>
  <c r="R101" i="13"/>
  <c r="R101" i="4"/>
  <c r="E96" i="13"/>
  <c r="X96" i="13"/>
  <c r="G99" i="4"/>
  <c r="G99" i="13"/>
  <c r="U100" i="4"/>
  <c r="U100" i="13"/>
  <c r="O103" i="4"/>
  <c r="O103" i="13"/>
  <c r="N96" i="13"/>
  <c r="G94" i="13"/>
  <c r="G94" i="4"/>
  <c r="J96" i="13"/>
  <c r="X97" i="13"/>
  <c r="X97" i="4"/>
  <c r="J100" i="13"/>
  <c r="J100" i="4"/>
  <c r="X101" i="4"/>
  <c r="X101" i="13"/>
  <c r="H96" i="13"/>
  <c r="X100" i="13"/>
  <c r="X100" i="4"/>
  <c r="H90" i="13"/>
  <c r="H90" i="4"/>
  <c r="AB90" i="13"/>
  <c r="AB90" i="4"/>
  <c r="S90" i="13"/>
  <c r="S90" i="4"/>
  <c r="J90" i="13"/>
  <c r="J90" i="4"/>
  <c r="H93" i="4"/>
  <c r="H93" i="13"/>
  <c r="AB94" i="13"/>
  <c r="AB94" i="4"/>
  <c r="N107" i="13"/>
  <c r="N107" i="4"/>
  <c r="AB113" i="13"/>
  <c r="AB113" i="4"/>
  <c r="AA116" i="13"/>
  <c r="AA116" i="4"/>
  <c r="Z118" i="13"/>
  <c r="Z118" i="4"/>
  <c r="U123" i="13"/>
  <c r="U123" i="4"/>
  <c r="X102" i="13"/>
  <c r="X102" i="4"/>
  <c r="N104" i="13"/>
  <c r="N104" i="4"/>
  <c r="D108" i="13"/>
  <c r="D108" i="4"/>
  <c r="P110" i="13"/>
  <c r="P110" i="4"/>
  <c r="D112" i="4"/>
  <c r="D112" i="13"/>
  <c r="O112" i="4"/>
  <c r="O112" i="13"/>
  <c r="C114" i="4"/>
  <c r="C114" i="13"/>
  <c r="N115" i="4"/>
  <c r="N115" i="13"/>
  <c r="AB116" i="4"/>
  <c r="AB116" i="13"/>
  <c r="M117" i="13"/>
  <c r="M117" i="4"/>
  <c r="AA118" i="4"/>
  <c r="AA118" i="13"/>
  <c r="Z121" i="4"/>
  <c r="Z121" i="13"/>
  <c r="L124" i="4"/>
  <c r="L124" i="13"/>
  <c r="W124" i="4"/>
  <c r="W124" i="13"/>
  <c r="I102" i="4"/>
  <c r="I102" i="13"/>
  <c r="R106" i="13"/>
  <c r="R106" i="4"/>
  <c r="G110" i="13"/>
  <c r="G110" i="4"/>
  <c r="P112" i="4"/>
  <c r="P112" i="13"/>
  <c r="AA113" i="13"/>
  <c r="AA113" i="4"/>
  <c r="M116" i="13"/>
  <c r="M116" i="4"/>
  <c r="D118" i="4"/>
  <c r="D118" i="13"/>
  <c r="O119" i="13"/>
  <c r="O119" i="4"/>
  <c r="F121" i="13"/>
  <c r="F121" i="4"/>
  <c r="T122" i="13"/>
  <c r="T122" i="4"/>
  <c r="P105" i="4"/>
  <c r="P105" i="13"/>
  <c r="V109" i="13"/>
  <c r="V109" i="4"/>
  <c r="H110" i="4"/>
  <c r="H110" i="13"/>
  <c r="F112" i="13"/>
  <c r="F112" i="4"/>
  <c r="W113" i="13"/>
  <c r="W113" i="4"/>
  <c r="F116" i="13"/>
  <c r="F116" i="4"/>
  <c r="W117" i="13"/>
  <c r="W117" i="4"/>
  <c r="F120" i="13"/>
  <c r="F120" i="4"/>
  <c r="W121" i="13"/>
  <c r="W121" i="4"/>
  <c r="F124" i="13"/>
  <c r="F124" i="4"/>
  <c r="U109" i="4"/>
  <c r="U109" i="13"/>
  <c r="L109" i="13"/>
  <c r="L109" i="4"/>
  <c r="P113" i="4"/>
  <c r="P113" i="13"/>
  <c r="T102" i="13"/>
  <c r="T102" i="4"/>
  <c r="K102" i="13"/>
  <c r="K102" i="4"/>
  <c r="Z110" i="13"/>
  <c r="Z110" i="4"/>
  <c r="E104" i="4"/>
  <c r="E104" i="13"/>
  <c r="J107" i="13"/>
  <c r="J107" i="4"/>
  <c r="G108" i="4"/>
  <c r="G108" i="13"/>
  <c r="Y109" i="13"/>
  <c r="Y109" i="4"/>
  <c r="S111" i="13"/>
  <c r="S111" i="4"/>
  <c r="P118" i="4"/>
  <c r="P118" i="13"/>
  <c r="AA105" i="4"/>
  <c r="AA105" i="13"/>
  <c r="R105" i="13"/>
  <c r="R105" i="4"/>
  <c r="Y106" i="13"/>
  <c r="Y106" i="4"/>
  <c r="L107" i="4"/>
  <c r="L107" i="13"/>
  <c r="C107" i="4"/>
  <c r="C107" i="13"/>
  <c r="T111" i="13"/>
  <c r="T111" i="4"/>
  <c r="AB115" i="13"/>
  <c r="AB115" i="4"/>
  <c r="AI15" i="7"/>
  <c r="K15" i="7"/>
  <c r="U15" i="7"/>
  <c r="U37" i="7"/>
  <c r="AI37" i="7"/>
  <c r="AB6" i="9" s="1"/>
  <c r="K37" i="7"/>
  <c r="R37" i="7" s="1"/>
  <c r="M10" i="8"/>
  <c r="N10" i="8"/>
  <c r="R10" i="8"/>
  <c r="V10" i="8"/>
  <c r="Y10" i="8" s="1"/>
  <c r="AE2" i="8"/>
  <c r="AN2" i="8" s="1"/>
  <c r="M2" i="8"/>
  <c r="N2" i="8"/>
  <c r="R2" i="8"/>
  <c r="V2" i="8"/>
  <c r="Y2" i="8" s="1"/>
  <c r="M62" i="7"/>
  <c r="V62" i="7"/>
  <c r="N62" i="7"/>
  <c r="R87" i="7"/>
  <c r="U79" i="7"/>
  <c r="AI79" i="7"/>
  <c r="U47" i="7"/>
  <c r="AI47" i="7"/>
  <c r="R47" i="7"/>
  <c r="U20" i="8"/>
  <c r="U74" i="8"/>
  <c r="R74" i="8"/>
  <c r="M35" i="8"/>
  <c r="N35" i="8"/>
  <c r="V35" i="8"/>
  <c r="M88" i="8"/>
  <c r="N88" i="8"/>
  <c r="Q10" i="9"/>
  <c r="R10" i="9" s="1"/>
  <c r="P10" i="9"/>
  <c r="K79" i="7"/>
  <c r="X91" i="13"/>
  <c r="U94" i="13"/>
  <c r="U94" i="4"/>
  <c r="AB97" i="13"/>
  <c r="AB97" i="4"/>
  <c r="V100" i="13"/>
  <c r="V100" i="4"/>
  <c r="Q93" i="13"/>
  <c r="Q93" i="4"/>
  <c r="N95" i="13"/>
  <c r="N95" i="4"/>
  <c r="AB96" i="13"/>
  <c r="M97" i="13"/>
  <c r="M97" i="4"/>
  <c r="AA98" i="13"/>
  <c r="AA98" i="4"/>
  <c r="Z101" i="13"/>
  <c r="Z101" i="4"/>
  <c r="D93" i="13"/>
  <c r="D93" i="4"/>
  <c r="G95" i="13"/>
  <c r="G95" i="4"/>
  <c r="M96" i="13"/>
  <c r="D98" i="13"/>
  <c r="D98" i="4"/>
  <c r="O99" i="13"/>
  <c r="O99" i="4"/>
  <c r="F101" i="13"/>
  <c r="F101" i="4"/>
  <c r="W103" i="4"/>
  <c r="W103" i="13"/>
  <c r="E98" i="13"/>
  <c r="E98" i="4"/>
  <c r="P94" i="13"/>
  <c r="P94" i="4"/>
  <c r="R96" i="13"/>
  <c r="R100" i="4"/>
  <c r="R100" i="13"/>
  <c r="P96" i="13"/>
  <c r="T90" i="13"/>
  <c r="T90" i="4"/>
  <c r="K90" i="13"/>
  <c r="K90" i="4"/>
  <c r="T94" i="4"/>
  <c r="T94" i="13"/>
  <c r="C104" i="13"/>
  <c r="C104" i="4"/>
  <c r="X107" i="4"/>
  <c r="X107" i="13"/>
  <c r="G109" i="13"/>
  <c r="G109" i="4"/>
  <c r="M115" i="13"/>
  <c r="M115" i="4"/>
  <c r="L117" i="13"/>
  <c r="L117" i="4"/>
  <c r="K120" i="13"/>
  <c r="K120" i="4"/>
  <c r="P108" i="13"/>
  <c r="P108" i="4"/>
  <c r="AB110" i="13"/>
  <c r="AB110" i="4"/>
  <c r="L112" i="4"/>
  <c r="L112" i="13"/>
  <c r="W112" i="13"/>
  <c r="W112" i="4"/>
  <c r="K114" i="4"/>
  <c r="K114" i="13"/>
  <c r="V115" i="4"/>
  <c r="V115" i="13"/>
  <c r="U117" i="4"/>
  <c r="U117" i="13"/>
  <c r="G120" i="13"/>
  <c r="G120" i="4"/>
  <c r="F123" i="4"/>
  <c r="F123" i="13"/>
  <c r="T124" i="4"/>
  <c r="T124" i="13"/>
  <c r="Y102" i="4"/>
  <c r="Y102" i="13"/>
  <c r="E108" i="13"/>
  <c r="E108" i="4"/>
  <c r="Q110" i="13"/>
  <c r="Q110" i="4"/>
  <c r="E112" i="13"/>
  <c r="E112" i="4"/>
  <c r="X112" i="13"/>
  <c r="X112" i="4"/>
  <c r="G115" i="13"/>
  <c r="G115" i="4"/>
  <c r="U116" i="13"/>
  <c r="U116" i="4"/>
  <c r="L118" i="13"/>
  <c r="L118" i="4"/>
  <c r="W119" i="13"/>
  <c r="W119" i="4"/>
  <c r="C121" i="13"/>
  <c r="C121" i="4"/>
  <c r="N121" i="4"/>
  <c r="N121" i="13"/>
  <c r="AB122" i="4"/>
  <c r="AB122" i="13"/>
  <c r="H124" i="13"/>
  <c r="H124" i="4"/>
  <c r="AB105" i="13"/>
  <c r="AB105" i="4"/>
  <c r="I106" i="4"/>
  <c r="I106" i="13"/>
  <c r="T110" i="13"/>
  <c r="T110" i="4"/>
  <c r="N112" i="13"/>
  <c r="N112" i="4"/>
  <c r="N116" i="13"/>
  <c r="N116" i="4"/>
  <c r="N120" i="13"/>
  <c r="N120" i="4"/>
  <c r="N124" i="13"/>
  <c r="N124" i="4"/>
  <c r="J106" i="13"/>
  <c r="J106" i="4"/>
  <c r="M109" i="4"/>
  <c r="M109" i="13"/>
  <c r="D109" i="13"/>
  <c r="D109" i="4"/>
  <c r="X113" i="13"/>
  <c r="X113" i="4"/>
  <c r="V102" i="13"/>
  <c r="V102" i="4"/>
  <c r="L102" i="13"/>
  <c r="L102" i="4"/>
  <c r="C102" i="13"/>
  <c r="C102" i="4"/>
  <c r="AA110" i="4"/>
  <c r="AA110" i="13"/>
  <c r="R110" i="13"/>
  <c r="R110" i="4"/>
  <c r="W104" i="13"/>
  <c r="W104" i="4"/>
  <c r="T105" i="13"/>
  <c r="T105" i="4"/>
  <c r="V107" i="13"/>
  <c r="V107" i="4"/>
  <c r="AA111" i="13"/>
  <c r="AA111" i="4"/>
  <c r="J117" i="4"/>
  <c r="J117" i="13"/>
  <c r="X118" i="4"/>
  <c r="X118" i="13"/>
  <c r="S105" i="4"/>
  <c r="S105" i="13"/>
  <c r="J105" i="13"/>
  <c r="J105" i="4"/>
  <c r="D107" i="4"/>
  <c r="D107" i="13"/>
  <c r="F109" i="13"/>
  <c r="F109" i="4"/>
  <c r="AB111" i="13"/>
  <c r="AB111" i="4"/>
  <c r="U38" i="7"/>
  <c r="AI38" i="7"/>
  <c r="AI21" i="7"/>
  <c r="U20" i="7"/>
  <c r="AI20" i="7"/>
  <c r="AH5" i="9"/>
  <c r="AL5" i="9"/>
  <c r="M18" i="7"/>
  <c r="N18" i="7"/>
  <c r="R18" i="7"/>
  <c r="V18" i="7"/>
  <c r="Y18" i="7" s="1"/>
  <c r="AW2" i="8"/>
  <c r="BA2" i="8" s="1"/>
  <c r="AZ2" i="8"/>
  <c r="AH2" i="8"/>
  <c r="AK2" i="8"/>
  <c r="AV2" i="8" s="1"/>
  <c r="Y107" i="4"/>
  <c r="K56" i="7"/>
  <c r="I49" i="7"/>
  <c r="J49" i="7"/>
  <c r="BC49" i="7"/>
  <c r="BR49" i="7"/>
  <c r="AC49" i="7"/>
  <c r="H56" i="14"/>
  <c r="K98" i="7"/>
  <c r="R98" i="7" s="1"/>
  <c r="AP81" i="7"/>
  <c r="H81" i="14"/>
  <c r="AP73" i="7"/>
  <c r="H73" i="14"/>
  <c r="AI74" i="7"/>
  <c r="U74" i="7"/>
  <c r="O74" i="7"/>
  <c r="P74" i="7" s="1"/>
  <c r="R74" i="7"/>
  <c r="U41" i="7"/>
  <c r="AI41" i="7"/>
  <c r="H60" i="14"/>
  <c r="H52" i="14"/>
  <c r="L14" i="8"/>
  <c r="K14" i="8" s="1"/>
  <c r="H54" i="14"/>
  <c r="AP54" i="7"/>
  <c r="H59" i="14"/>
  <c r="H55" i="14"/>
  <c r="H61" i="14"/>
  <c r="L101" i="7"/>
  <c r="L44" i="8"/>
  <c r="AH45" i="8" s="1"/>
  <c r="U35" i="8"/>
  <c r="Y35" i="8" s="1"/>
  <c r="R35" i="8"/>
  <c r="P11" i="9"/>
  <c r="K100" i="13"/>
  <c r="K100" i="4"/>
  <c r="AB93" i="13"/>
  <c r="AB93" i="4"/>
  <c r="V95" i="13"/>
  <c r="V95" i="4"/>
  <c r="U97" i="13"/>
  <c r="U97" i="4"/>
  <c r="R93" i="13"/>
  <c r="R93" i="4"/>
  <c r="O95" i="13"/>
  <c r="O95" i="4"/>
  <c r="U96" i="13"/>
  <c r="L98" i="13"/>
  <c r="L98" i="4"/>
  <c r="W99" i="4"/>
  <c r="W99" i="13"/>
  <c r="C101" i="4"/>
  <c r="C101" i="13"/>
  <c r="N101" i="13"/>
  <c r="N101" i="4"/>
  <c r="V90" i="13"/>
  <c r="V90" i="4"/>
  <c r="Y94" i="4"/>
  <c r="Y94" i="13"/>
  <c r="G96" i="13"/>
  <c r="Z96" i="13"/>
  <c r="G100" i="13"/>
  <c r="G100" i="4"/>
  <c r="Z100" i="13"/>
  <c r="Z100" i="4"/>
  <c r="C96" i="13"/>
  <c r="U90" i="13"/>
  <c r="U90" i="4"/>
  <c r="L90" i="13"/>
  <c r="L90" i="4"/>
  <c r="C90" i="13"/>
  <c r="C90" i="4"/>
  <c r="V93" i="4"/>
  <c r="V93" i="13"/>
  <c r="L94" i="13"/>
  <c r="L94" i="4"/>
  <c r="O104" i="13"/>
  <c r="O104" i="4"/>
  <c r="Q109" i="13"/>
  <c r="Q109" i="4"/>
  <c r="U115" i="13"/>
  <c r="U115" i="4"/>
  <c r="T117" i="13"/>
  <c r="T117" i="4"/>
  <c r="S120" i="13"/>
  <c r="S120" i="4"/>
  <c r="R122" i="13"/>
  <c r="R122" i="4"/>
  <c r="F104" i="13"/>
  <c r="F104" i="4"/>
  <c r="Z108" i="13"/>
  <c r="Z108" i="4"/>
  <c r="F111" i="13"/>
  <c r="F111" i="4"/>
  <c r="T112" i="4"/>
  <c r="T112" i="13"/>
  <c r="E113" i="13"/>
  <c r="E113" i="4"/>
  <c r="S114" i="4"/>
  <c r="S114" i="13"/>
  <c r="R117" i="4"/>
  <c r="R117" i="13"/>
  <c r="D120" i="4"/>
  <c r="D120" i="13"/>
  <c r="O120" i="13"/>
  <c r="O120" i="4"/>
  <c r="C122" i="4"/>
  <c r="C122" i="13"/>
  <c r="N123" i="4"/>
  <c r="N123" i="13"/>
  <c r="AB124" i="4"/>
  <c r="AB124" i="13"/>
  <c r="Q108" i="13"/>
  <c r="Q108" i="4"/>
  <c r="M112" i="13"/>
  <c r="M112" i="4"/>
  <c r="D114" i="13"/>
  <c r="D114" i="4"/>
  <c r="O115" i="13"/>
  <c r="O115" i="4"/>
  <c r="F117" i="4"/>
  <c r="F117" i="13"/>
  <c r="T118" i="13"/>
  <c r="T118" i="4"/>
  <c r="K121" i="13"/>
  <c r="K121" i="4"/>
  <c r="V121" i="4"/>
  <c r="V121" i="13"/>
  <c r="P124" i="13"/>
  <c r="P124" i="4"/>
  <c r="M102" i="13"/>
  <c r="M102" i="4"/>
  <c r="U106" i="13"/>
  <c r="U106" i="4"/>
  <c r="H108" i="13"/>
  <c r="H108" i="4"/>
  <c r="H111" i="13"/>
  <c r="H111" i="4"/>
  <c r="V112" i="13"/>
  <c r="V112" i="4"/>
  <c r="H115" i="13"/>
  <c r="H115" i="4"/>
  <c r="V116" i="13"/>
  <c r="V116" i="4"/>
  <c r="H119" i="13"/>
  <c r="H119" i="4"/>
  <c r="V120" i="13"/>
  <c r="V120" i="4"/>
  <c r="H123" i="13"/>
  <c r="H123" i="4"/>
  <c r="V124" i="13"/>
  <c r="V124" i="4"/>
  <c r="V106" i="4"/>
  <c r="V106" i="13"/>
  <c r="E109" i="4"/>
  <c r="E109" i="13"/>
  <c r="N102" i="4"/>
  <c r="N102" i="13"/>
  <c r="D102" i="13"/>
  <c r="D102" i="4"/>
  <c r="AA106" i="13"/>
  <c r="AA106" i="4"/>
  <c r="S110" i="4"/>
  <c r="S110" i="13"/>
  <c r="J110" i="13"/>
  <c r="J110" i="4"/>
  <c r="C119" i="13"/>
  <c r="C119" i="4"/>
  <c r="C123" i="13"/>
  <c r="C123" i="4"/>
  <c r="E102" i="13"/>
  <c r="E102" i="4"/>
  <c r="K105" i="4"/>
  <c r="K105" i="13"/>
  <c r="P109" i="13"/>
  <c r="P109" i="4"/>
  <c r="U26" i="7"/>
  <c r="AI26" i="7"/>
  <c r="K26" i="7"/>
  <c r="R26" i="7" s="1"/>
  <c r="O14" i="3"/>
  <c r="O15" i="2" s="1"/>
  <c r="H4" i="14"/>
  <c r="AP4" i="7"/>
  <c r="K20" i="7"/>
  <c r="U39" i="7"/>
  <c r="AI39" i="7"/>
  <c r="K39" i="7"/>
  <c r="R39" i="7" s="1"/>
  <c r="K38" i="7"/>
  <c r="R38" i="7" s="1"/>
  <c r="V27" i="7"/>
  <c r="Y27" i="7" s="1"/>
  <c r="M27" i="7"/>
  <c r="N27" i="7"/>
  <c r="R27" i="7"/>
  <c r="M3" i="8"/>
  <c r="N3" i="8"/>
  <c r="R3" i="8"/>
  <c r="V3" i="8"/>
  <c r="Q107" i="4"/>
  <c r="U42" i="7"/>
  <c r="AI42" i="7"/>
  <c r="R42" i="7"/>
  <c r="U81" i="7"/>
  <c r="R81" i="7"/>
  <c r="R90" i="7"/>
  <c r="O90" i="7"/>
  <c r="P90" i="7" s="1"/>
  <c r="AH36" i="8"/>
  <c r="U36" i="8"/>
  <c r="Y36" i="8" s="1"/>
  <c r="R36" i="8"/>
  <c r="R87" i="8"/>
  <c r="R93" i="8"/>
  <c r="U33" i="8"/>
  <c r="R33" i="8"/>
  <c r="U80" i="8"/>
  <c r="R80" i="8"/>
  <c r="M95" i="13"/>
  <c r="M95" i="4"/>
  <c r="V96" i="13"/>
  <c r="S100" i="13"/>
  <c r="S100" i="4"/>
  <c r="R97" i="13"/>
  <c r="R97" i="4"/>
  <c r="D100" i="13"/>
  <c r="D100" i="4"/>
  <c r="N103" i="13"/>
  <c r="N103" i="4"/>
  <c r="F94" i="4"/>
  <c r="F94" i="13"/>
  <c r="W95" i="13"/>
  <c r="W95" i="4"/>
  <c r="F97" i="13"/>
  <c r="F97" i="4"/>
  <c r="T98" i="13"/>
  <c r="T98" i="4"/>
  <c r="K101" i="4"/>
  <c r="K101" i="13"/>
  <c r="V101" i="13"/>
  <c r="V101" i="4"/>
  <c r="O96" i="13"/>
  <c r="O100" i="13"/>
  <c r="O100" i="4"/>
  <c r="G98" i="13"/>
  <c r="G98" i="4"/>
  <c r="M90" i="13"/>
  <c r="M90" i="4"/>
  <c r="D90" i="13"/>
  <c r="D90" i="4"/>
  <c r="N93" i="13"/>
  <c r="N93" i="4"/>
  <c r="D94" i="13"/>
  <c r="D94" i="4"/>
  <c r="Y104" i="13"/>
  <c r="Y104" i="4"/>
  <c r="M105" i="13"/>
  <c r="M105" i="4"/>
  <c r="F106" i="4"/>
  <c r="F106" i="13"/>
  <c r="AA109" i="13"/>
  <c r="AA109" i="4"/>
  <c r="E110" i="13"/>
  <c r="E110" i="4"/>
  <c r="K112" i="13"/>
  <c r="K112" i="4"/>
  <c r="AB117" i="13"/>
  <c r="AB117" i="4"/>
  <c r="AA120" i="13"/>
  <c r="AA120" i="4"/>
  <c r="Z122" i="13"/>
  <c r="Z122" i="4"/>
  <c r="P104" i="13"/>
  <c r="P104" i="4"/>
  <c r="E107" i="13"/>
  <c r="E107" i="4"/>
  <c r="N111" i="13"/>
  <c r="N111" i="4"/>
  <c r="AB112" i="4"/>
  <c r="AB112" i="13"/>
  <c r="M113" i="13"/>
  <c r="M113" i="4"/>
  <c r="AA114" i="4"/>
  <c r="AA114" i="13"/>
  <c r="Z117" i="4"/>
  <c r="Z117" i="13"/>
  <c r="L120" i="4"/>
  <c r="L120" i="13"/>
  <c r="W120" i="4"/>
  <c r="W120" i="13"/>
  <c r="K122" i="13"/>
  <c r="K122" i="4"/>
  <c r="V123" i="4"/>
  <c r="V123" i="13"/>
  <c r="G104" i="13"/>
  <c r="G104" i="4"/>
  <c r="AA108" i="13"/>
  <c r="AA108" i="4"/>
  <c r="G111" i="13"/>
  <c r="G111" i="4"/>
  <c r="U112" i="13"/>
  <c r="U112" i="4"/>
  <c r="L114" i="4"/>
  <c r="L114" i="13"/>
  <c r="W115" i="13"/>
  <c r="W115" i="4"/>
  <c r="C117" i="13"/>
  <c r="C117" i="4"/>
  <c r="N117" i="13"/>
  <c r="N117" i="4"/>
  <c r="AB118" i="4"/>
  <c r="AB118" i="13"/>
  <c r="H120" i="13"/>
  <c r="H120" i="4"/>
  <c r="S121" i="13"/>
  <c r="S121" i="4"/>
  <c r="E124" i="13"/>
  <c r="E124" i="4"/>
  <c r="X124" i="4"/>
  <c r="X124" i="13"/>
  <c r="R108" i="13"/>
  <c r="R108" i="4"/>
  <c r="P111" i="13"/>
  <c r="P111" i="4"/>
  <c r="P115" i="13"/>
  <c r="P115" i="4"/>
  <c r="P119" i="13"/>
  <c r="P119" i="4"/>
  <c r="P123" i="13"/>
  <c r="P123" i="4"/>
  <c r="W109" i="13"/>
  <c r="W109" i="4"/>
  <c r="F118" i="4"/>
  <c r="F118" i="13"/>
  <c r="F122" i="13"/>
  <c r="F122" i="4"/>
  <c r="F102" i="13"/>
  <c r="F102" i="4"/>
  <c r="AB106" i="13"/>
  <c r="AB106" i="4"/>
  <c r="S106" i="13"/>
  <c r="S106" i="4"/>
  <c r="K110" i="4"/>
  <c r="K110" i="13"/>
  <c r="V110" i="13"/>
  <c r="V110" i="4"/>
  <c r="X104" i="13"/>
  <c r="X104" i="4"/>
  <c r="C115" i="13"/>
  <c r="C115" i="4"/>
  <c r="K119" i="13"/>
  <c r="K119" i="4"/>
  <c r="K123" i="13"/>
  <c r="K123" i="4"/>
  <c r="U102" i="13"/>
  <c r="U102" i="4"/>
  <c r="C105" i="4"/>
  <c r="C105" i="13"/>
  <c r="Z109" i="13"/>
  <c r="Z109" i="4"/>
  <c r="D110" i="13"/>
  <c r="D110" i="4"/>
  <c r="U4" i="7"/>
  <c r="AI5" i="7"/>
  <c r="H21" i="14"/>
  <c r="AP21" i="7"/>
  <c r="AP39" i="7"/>
  <c r="H39" i="14"/>
  <c r="AI27" i="7"/>
  <c r="U62" i="7"/>
  <c r="Y62" i="7" s="1"/>
  <c r="R62" i="7"/>
  <c r="H51" i="14"/>
  <c r="U67" i="7"/>
  <c r="H44" i="14"/>
  <c r="H71" i="14"/>
  <c r="K99" i="7"/>
  <c r="H66" i="14"/>
  <c r="K20" i="8"/>
  <c r="R20" i="8" s="1"/>
  <c r="V28" i="8"/>
  <c r="M28" i="8"/>
  <c r="N28" i="8"/>
  <c r="AH66" i="8"/>
  <c r="U66" i="8"/>
  <c r="R66" i="8"/>
  <c r="P4" i="9"/>
  <c r="S4" i="9"/>
  <c r="U7" i="9" s="1"/>
  <c r="R7" i="11" s="1"/>
  <c r="AH63" i="8"/>
  <c r="R94" i="8"/>
  <c r="J2" i="7"/>
  <c r="AC2" i="7"/>
  <c r="BC2" i="7"/>
  <c r="BR2" i="7"/>
  <c r="BS2" i="7"/>
  <c r="I2" i="7"/>
  <c r="H67" i="14"/>
  <c r="K41" i="7"/>
  <c r="H43" i="14"/>
  <c r="H64" i="14"/>
  <c r="AW68" i="7"/>
  <c r="AT69" i="7"/>
  <c r="AP68" i="7"/>
  <c r="AP43" i="7"/>
  <c r="H47" i="14"/>
  <c r="BR13" i="8"/>
  <c r="BB13" i="8"/>
  <c r="AC13" i="8"/>
  <c r="AO13" i="8" s="1"/>
  <c r="BQ13" i="8"/>
  <c r="I13" i="8"/>
  <c r="J13" i="8"/>
  <c r="H63" i="14"/>
  <c r="AP63" i="7"/>
  <c r="H74" i="14"/>
  <c r="K51" i="8"/>
  <c r="R51" i="8" s="1"/>
  <c r="Q4" i="9"/>
  <c r="R4" i="9" s="1"/>
  <c r="M93" i="13"/>
  <c r="M93" i="4"/>
  <c r="K96" i="13"/>
  <c r="AA100" i="13"/>
  <c r="AA100" i="4"/>
  <c r="I90" i="13"/>
  <c r="I90" i="4"/>
  <c r="C94" i="13"/>
  <c r="C94" i="4"/>
  <c r="X94" i="13"/>
  <c r="X94" i="4"/>
  <c r="Z97" i="13"/>
  <c r="Z97" i="4"/>
  <c r="L100" i="13"/>
  <c r="L100" i="4"/>
  <c r="V103" i="13"/>
  <c r="V103" i="4"/>
  <c r="C97" i="4"/>
  <c r="C97" i="13"/>
  <c r="N97" i="13"/>
  <c r="N97" i="4"/>
  <c r="AB98" i="13"/>
  <c r="AB98" i="4"/>
  <c r="S101" i="4"/>
  <c r="S101" i="13"/>
  <c r="I93" i="13"/>
  <c r="I93" i="4"/>
  <c r="W96" i="13"/>
  <c r="F98" i="4"/>
  <c r="F98" i="13"/>
  <c r="W100" i="13"/>
  <c r="W100" i="4"/>
  <c r="Y90" i="13"/>
  <c r="Y90" i="4"/>
  <c r="O98" i="13"/>
  <c r="O98" i="4"/>
  <c r="C100" i="13"/>
  <c r="C100" i="4"/>
  <c r="W90" i="13"/>
  <c r="W90" i="4"/>
  <c r="E90" i="13"/>
  <c r="E90" i="4"/>
  <c r="W93" i="13"/>
  <c r="W93" i="4"/>
  <c r="F93" i="13"/>
  <c r="F93" i="4"/>
  <c r="W105" i="13"/>
  <c r="W105" i="4"/>
  <c r="P106" i="13"/>
  <c r="P106" i="4"/>
  <c r="C108" i="13"/>
  <c r="C108" i="4"/>
  <c r="O110" i="13"/>
  <c r="O110" i="4"/>
  <c r="S112" i="13"/>
  <c r="S112" i="4"/>
  <c r="R114" i="13"/>
  <c r="R114" i="4"/>
  <c r="M119" i="13"/>
  <c r="M119" i="4"/>
  <c r="L121" i="13"/>
  <c r="L121" i="4"/>
  <c r="K124" i="13"/>
  <c r="K124" i="4"/>
  <c r="Z104" i="4"/>
  <c r="Z104" i="13"/>
  <c r="D105" i="13"/>
  <c r="D105" i="4"/>
  <c r="O107" i="4"/>
  <c r="O107" i="13"/>
  <c r="V111" i="13"/>
  <c r="V111" i="4"/>
  <c r="U113" i="4"/>
  <c r="U113" i="13"/>
  <c r="G116" i="13"/>
  <c r="G116" i="4"/>
  <c r="F119" i="4"/>
  <c r="F119" i="13"/>
  <c r="T120" i="4"/>
  <c r="T120" i="13"/>
  <c r="E121" i="13"/>
  <c r="E121" i="4"/>
  <c r="S122" i="4"/>
  <c r="S122" i="13"/>
  <c r="Q104" i="13"/>
  <c r="Q104" i="4"/>
  <c r="F107" i="13"/>
  <c r="F107" i="4"/>
  <c r="O111" i="13"/>
  <c r="O111" i="4"/>
  <c r="F113" i="13"/>
  <c r="F113" i="4"/>
  <c r="T114" i="4"/>
  <c r="T114" i="13"/>
  <c r="K117" i="13"/>
  <c r="K117" i="4"/>
  <c r="V117" i="13"/>
  <c r="V117" i="4"/>
  <c r="P120" i="13"/>
  <c r="P120" i="4"/>
  <c r="AA121" i="13"/>
  <c r="AA121" i="4"/>
  <c r="M124" i="13"/>
  <c r="M124" i="4"/>
  <c r="G105" i="13"/>
  <c r="G105" i="4"/>
  <c r="AB108" i="13"/>
  <c r="AB108" i="4"/>
  <c r="X111" i="13"/>
  <c r="X111" i="4"/>
  <c r="E114" i="13"/>
  <c r="E114" i="4"/>
  <c r="X115" i="13"/>
  <c r="X115" i="4"/>
  <c r="E118" i="13"/>
  <c r="E118" i="4"/>
  <c r="X119" i="13"/>
  <c r="X119" i="4"/>
  <c r="E122" i="13"/>
  <c r="E122" i="4"/>
  <c r="X123" i="13"/>
  <c r="X123" i="4"/>
  <c r="N118" i="4"/>
  <c r="N118" i="13"/>
  <c r="N122" i="13"/>
  <c r="N122" i="4"/>
  <c r="T106" i="13"/>
  <c r="T106" i="4"/>
  <c r="K106" i="13"/>
  <c r="K106" i="4"/>
  <c r="C110" i="4"/>
  <c r="C110" i="13"/>
  <c r="AB104" i="13"/>
  <c r="AB104" i="4"/>
  <c r="I105" i="13"/>
  <c r="I105" i="4"/>
  <c r="V108" i="13"/>
  <c r="V108" i="4"/>
  <c r="K115" i="13"/>
  <c r="K115" i="4"/>
  <c r="S119" i="13"/>
  <c r="S119" i="4"/>
  <c r="H122" i="4"/>
  <c r="H122" i="13"/>
  <c r="S123" i="13"/>
  <c r="S123" i="4"/>
  <c r="N110" i="13"/>
  <c r="N110" i="4"/>
  <c r="L7" i="7"/>
  <c r="K7" i="7" s="1"/>
  <c r="K4" i="7"/>
  <c r="R4" i="7" s="1"/>
  <c r="V8" i="8"/>
  <c r="Y8" i="8" s="1"/>
  <c r="M8" i="8"/>
  <c r="N8" i="8"/>
  <c r="R8" i="8"/>
  <c r="H58" i="14"/>
  <c r="R83" i="7"/>
  <c r="H76" i="14"/>
  <c r="H45" i="14"/>
  <c r="U55" i="7"/>
  <c r="AI55" i="7"/>
  <c r="H72" i="14"/>
  <c r="R93" i="7"/>
  <c r="U24" i="8"/>
  <c r="R24" i="8"/>
  <c r="H46" i="14"/>
  <c r="U28" i="8"/>
  <c r="R28" i="8"/>
  <c r="W7" i="9"/>
  <c r="AS6" i="9"/>
  <c r="X6" i="9"/>
  <c r="R83" i="8"/>
  <c r="U58" i="8"/>
  <c r="AH58" i="8"/>
  <c r="O89" i="13"/>
  <c r="AA93" i="13"/>
  <c r="AA93" i="4"/>
  <c r="S96" i="13"/>
  <c r="R98" i="13"/>
  <c r="R98" i="4"/>
  <c r="L101" i="13"/>
  <c r="L101" i="4"/>
  <c r="M94" i="13"/>
  <c r="M94" i="4"/>
  <c r="F99" i="13"/>
  <c r="F99" i="4"/>
  <c r="T100" i="13"/>
  <c r="T100" i="4"/>
  <c r="E101" i="13"/>
  <c r="E101" i="4"/>
  <c r="N90" i="13"/>
  <c r="N90" i="4"/>
  <c r="E94" i="13"/>
  <c r="E94" i="4"/>
  <c r="K97" i="4"/>
  <c r="K97" i="13"/>
  <c r="V97" i="13"/>
  <c r="V97" i="4"/>
  <c r="AA101" i="4"/>
  <c r="AA101" i="13"/>
  <c r="Q90" i="13"/>
  <c r="Q90" i="4"/>
  <c r="T93" i="13"/>
  <c r="T93" i="4"/>
  <c r="I94" i="13"/>
  <c r="I94" i="4"/>
  <c r="N98" i="13"/>
  <c r="N98" i="4"/>
  <c r="W98" i="13"/>
  <c r="W98" i="4"/>
  <c r="O90" i="13"/>
  <c r="O90" i="4"/>
  <c r="O93" i="13"/>
  <c r="O93" i="4"/>
  <c r="Z106" i="13"/>
  <c r="Z106" i="4"/>
  <c r="M108" i="13"/>
  <c r="M108" i="4"/>
  <c r="Y110" i="13"/>
  <c r="Y110" i="4"/>
  <c r="AA112" i="13"/>
  <c r="AA112" i="4"/>
  <c r="Z114" i="13"/>
  <c r="Z114" i="4"/>
  <c r="U119" i="13"/>
  <c r="U119" i="4"/>
  <c r="T121" i="13"/>
  <c r="T121" i="4"/>
  <c r="S124" i="13"/>
  <c r="S124" i="4"/>
  <c r="N105" i="13"/>
  <c r="N105" i="4"/>
  <c r="H109" i="4"/>
  <c r="H109" i="13"/>
  <c r="R113" i="4"/>
  <c r="R113" i="13"/>
  <c r="D116" i="4"/>
  <c r="D116" i="13"/>
  <c r="O116" i="13"/>
  <c r="O116" i="4"/>
  <c r="C118" i="13"/>
  <c r="C118" i="4"/>
  <c r="N119" i="4"/>
  <c r="N119" i="13"/>
  <c r="AB120" i="4"/>
  <c r="AB120" i="13"/>
  <c r="M121" i="13"/>
  <c r="M121" i="4"/>
  <c r="AA122" i="13"/>
  <c r="AA122" i="4"/>
  <c r="AA104" i="13"/>
  <c r="AA104" i="4"/>
  <c r="E105" i="13"/>
  <c r="E105" i="4"/>
  <c r="P107" i="4"/>
  <c r="P107" i="13"/>
  <c r="W111" i="13"/>
  <c r="W111" i="4"/>
  <c r="C113" i="13"/>
  <c r="C113" i="4"/>
  <c r="N113" i="13"/>
  <c r="N113" i="4"/>
  <c r="AB114" i="4"/>
  <c r="AB114" i="13"/>
  <c r="H116" i="4"/>
  <c r="H116" i="13"/>
  <c r="S117" i="13"/>
  <c r="S117" i="4"/>
  <c r="E120" i="13"/>
  <c r="E120" i="4"/>
  <c r="X120" i="4"/>
  <c r="X120" i="13"/>
  <c r="G123" i="13"/>
  <c r="G123" i="4"/>
  <c r="U124" i="13"/>
  <c r="U124" i="4"/>
  <c r="H104" i="13"/>
  <c r="H104" i="4"/>
  <c r="Q105" i="13"/>
  <c r="Q105" i="4"/>
  <c r="G107" i="4"/>
  <c r="G107" i="13"/>
  <c r="M114" i="13"/>
  <c r="M114" i="4"/>
  <c r="M118" i="13"/>
  <c r="M118" i="4"/>
  <c r="M122" i="13"/>
  <c r="M122" i="4"/>
  <c r="X109" i="13"/>
  <c r="X109" i="4"/>
  <c r="H117" i="4"/>
  <c r="H117" i="13"/>
  <c r="H121" i="4"/>
  <c r="H121" i="13"/>
  <c r="V122" i="13"/>
  <c r="V122" i="4"/>
  <c r="Z102" i="13"/>
  <c r="Z102" i="4"/>
  <c r="L106" i="13"/>
  <c r="L106" i="4"/>
  <c r="C106" i="13"/>
  <c r="C106" i="4"/>
  <c r="T104" i="13"/>
  <c r="T104" i="4"/>
  <c r="U105" i="13"/>
  <c r="U105" i="4"/>
  <c r="X106" i="13"/>
  <c r="X106" i="4"/>
  <c r="N108" i="13"/>
  <c r="N108" i="4"/>
  <c r="J113" i="4"/>
  <c r="J113" i="13"/>
  <c r="S115" i="13"/>
  <c r="S115" i="4"/>
  <c r="AA119" i="13"/>
  <c r="AA119" i="4"/>
  <c r="P122" i="4"/>
  <c r="P122" i="13"/>
  <c r="AA123" i="13"/>
  <c r="AA123" i="4"/>
  <c r="V105" i="13"/>
  <c r="V105" i="4"/>
  <c r="AA107" i="4"/>
  <c r="AA107" i="13"/>
  <c r="X110" i="4"/>
  <c r="X110" i="13"/>
  <c r="J112" i="4"/>
  <c r="J112" i="13"/>
  <c r="D115" i="13"/>
  <c r="D115" i="4"/>
  <c r="U8" i="7"/>
  <c r="K8" i="7"/>
  <c r="R8" i="7" s="1"/>
  <c r="AI9" i="7"/>
  <c r="L30" i="7"/>
  <c r="K30" i="7" s="1"/>
  <c r="H5" i="14"/>
  <c r="AP5" i="7"/>
  <c r="V24" i="7"/>
  <c r="Y24" i="7" s="1"/>
  <c r="M24" i="7"/>
  <c r="N24" i="7"/>
  <c r="R24" i="7"/>
  <c r="Z107" i="13"/>
  <c r="O93" i="7" l="1"/>
  <c r="P93" i="7" s="1"/>
  <c r="O36" i="8"/>
  <c r="P36" i="8" s="1"/>
  <c r="K30" i="8"/>
  <c r="M30" i="8" s="1"/>
  <c r="U30" i="8"/>
  <c r="AH30" i="8"/>
  <c r="O85" i="7"/>
  <c r="P85" i="7" s="1"/>
  <c r="AI63" i="7"/>
  <c r="U63" i="7"/>
  <c r="O96" i="8"/>
  <c r="P96" i="8" s="1"/>
  <c r="U59" i="7"/>
  <c r="AI16" i="7"/>
  <c r="K23" i="8"/>
  <c r="R23" i="8" s="1"/>
  <c r="AH81" i="8"/>
  <c r="V69" i="8"/>
  <c r="R21" i="8"/>
  <c r="K57" i="8"/>
  <c r="R57" i="8" s="1"/>
  <c r="M21" i="8"/>
  <c r="O93" i="8"/>
  <c r="P93" i="8" s="1"/>
  <c r="N69" i="8"/>
  <c r="U21" i="8"/>
  <c r="AI60" i="7"/>
  <c r="N21" i="8"/>
  <c r="V43" i="7"/>
  <c r="U69" i="8"/>
  <c r="Y69" i="8" s="1"/>
  <c r="U23" i="8"/>
  <c r="V66" i="8"/>
  <c r="AH21" i="8"/>
  <c r="R69" i="8"/>
  <c r="AI43" i="7"/>
  <c r="K81" i="8"/>
  <c r="R81" i="8" s="1"/>
  <c r="U43" i="7"/>
  <c r="Y43" i="7" s="1"/>
  <c r="V65" i="7"/>
  <c r="M43" i="7"/>
  <c r="O43" i="7" s="1"/>
  <c r="P43" i="7" s="1"/>
  <c r="U12" i="8"/>
  <c r="R52" i="7"/>
  <c r="V75" i="7"/>
  <c r="R75" i="7"/>
  <c r="AI52" i="7"/>
  <c r="O34" i="7"/>
  <c r="P34" i="7" s="1"/>
  <c r="AI75" i="7"/>
  <c r="K50" i="8"/>
  <c r="M50" i="8" s="1"/>
  <c r="U75" i="7"/>
  <c r="AI71" i="7"/>
  <c r="R43" i="7"/>
  <c r="N67" i="7"/>
  <c r="O67" i="7" s="1"/>
  <c r="P67" i="7" s="1"/>
  <c r="M29" i="7"/>
  <c r="O29" i="7" s="1"/>
  <c r="P29" i="7" s="1"/>
  <c r="AH80" i="8"/>
  <c r="Y21" i="8"/>
  <c r="O62" i="7"/>
  <c r="P62" i="7" s="1"/>
  <c r="U56" i="8"/>
  <c r="AH37" i="8"/>
  <c r="AH57" i="8"/>
  <c r="O24" i="8"/>
  <c r="P24" i="8" s="1"/>
  <c r="K75" i="8"/>
  <c r="R75" i="8" s="1"/>
  <c r="M75" i="7"/>
  <c r="O75" i="7" s="1"/>
  <c r="O83" i="7"/>
  <c r="P83" i="7" s="1"/>
  <c r="O87" i="7"/>
  <c r="P87" i="7" s="1"/>
  <c r="O74" i="8"/>
  <c r="P74" i="8" s="1"/>
  <c r="U76" i="8"/>
  <c r="N47" i="7"/>
  <c r="O47" i="7" s="1"/>
  <c r="O87" i="8"/>
  <c r="P87" i="8" s="1"/>
  <c r="U10" i="7"/>
  <c r="Y33" i="8"/>
  <c r="AH74" i="8"/>
  <c r="K60" i="8"/>
  <c r="AI64" i="7"/>
  <c r="R59" i="8"/>
  <c r="R30" i="8"/>
  <c r="M77" i="7"/>
  <c r="AH59" i="8"/>
  <c r="U61" i="7"/>
  <c r="Y66" i="8"/>
  <c r="AI62" i="7"/>
  <c r="R97" i="8"/>
  <c r="AI61" i="7"/>
  <c r="AB5" i="9"/>
  <c r="O35" i="8"/>
  <c r="P35" i="8" s="1"/>
  <c r="U38" i="8"/>
  <c r="Y38" i="8" s="1"/>
  <c r="M97" i="8"/>
  <c r="O97" i="8" s="1"/>
  <c r="U77" i="7"/>
  <c r="R29" i="7"/>
  <c r="AI40" i="7"/>
  <c r="N38" i="8"/>
  <c r="V30" i="8"/>
  <c r="Y30" i="8" s="1"/>
  <c r="K40" i="7"/>
  <c r="N40" i="7" s="1"/>
  <c r="Y28" i="8"/>
  <c r="N30" i="8"/>
  <c r="O30" i="8" s="1"/>
  <c r="M33" i="7"/>
  <c r="V29" i="7"/>
  <c r="Y29" i="7" s="1"/>
  <c r="V33" i="7"/>
  <c r="Y33" i="7" s="1"/>
  <c r="AG2" i="8"/>
  <c r="K68" i="7"/>
  <c r="R68" i="7" s="1"/>
  <c r="AH40" i="8"/>
  <c r="AH12" i="8"/>
  <c r="AH69" i="8"/>
  <c r="K40" i="8"/>
  <c r="M40" i="8" s="1"/>
  <c r="U40" i="8"/>
  <c r="Y81" i="7"/>
  <c r="U79" i="8"/>
  <c r="U66" i="7"/>
  <c r="AI4" i="7"/>
  <c r="AI81" i="7"/>
  <c r="Y3" i="8"/>
  <c r="U80" i="7"/>
  <c r="AH47" i="8"/>
  <c r="U64" i="7"/>
  <c r="M71" i="8"/>
  <c r="O71" i="8" s="1"/>
  <c r="K64" i="7"/>
  <c r="R64" i="7" s="1"/>
  <c r="AI80" i="7"/>
  <c r="K79" i="8"/>
  <c r="R79" i="8" s="1"/>
  <c r="V71" i="8"/>
  <c r="L16" i="8"/>
  <c r="K16" i="8" s="1"/>
  <c r="M16" i="8" s="1"/>
  <c r="AI53" i="7"/>
  <c r="AI67" i="7"/>
  <c r="R71" i="8"/>
  <c r="AH79" i="8"/>
  <c r="U17" i="7"/>
  <c r="R61" i="7"/>
  <c r="AH46" i="8"/>
  <c r="U46" i="8"/>
  <c r="U53" i="7"/>
  <c r="Y80" i="8"/>
  <c r="U71" i="8"/>
  <c r="K17" i="7"/>
  <c r="R17" i="7" s="1"/>
  <c r="K50" i="7"/>
  <c r="M50" i="7" s="1"/>
  <c r="AH71" i="8"/>
  <c r="AI17" i="7"/>
  <c r="AI59" i="7"/>
  <c r="O95" i="7"/>
  <c r="P95" i="7" s="1"/>
  <c r="U37" i="8"/>
  <c r="K46" i="7"/>
  <c r="R46" i="7" s="1"/>
  <c r="AI76" i="7"/>
  <c r="V59" i="8"/>
  <c r="Y59" i="8" s="1"/>
  <c r="AI68" i="7"/>
  <c r="AI54" i="7"/>
  <c r="V52" i="7"/>
  <c r="Y52" i="7" s="1"/>
  <c r="AI46" i="7"/>
  <c r="K68" i="8"/>
  <c r="N68" i="8" s="1"/>
  <c r="N59" i="8"/>
  <c r="O59" i="8" s="1"/>
  <c r="AH62" i="8"/>
  <c r="U9" i="7"/>
  <c r="AH43" i="8"/>
  <c r="M91" i="8"/>
  <c r="O91" i="8" s="1"/>
  <c r="AH54" i="8"/>
  <c r="AH70" i="8"/>
  <c r="M58" i="8"/>
  <c r="R58" i="8"/>
  <c r="M52" i="7"/>
  <c r="O52" i="7" s="1"/>
  <c r="P52" i="7" s="1"/>
  <c r="M42" i="7"/>
  <c r="O42" i="7" s="1"/>
  <c r="P42" i="7" s="1"/>
  <c r="AH34" i="8"/>
  <c r="O94" i="8"/>
  <c r="P94" i="8" s="1"/>
  <c r="K73" i="8"/>
  <c r="V73" i="8" s="1"/>
  <c r="Y73" i="8" s="1"/>
  <c r="R91" i="8"/>
  <c r="U32" i="8"/>
  <c r="N33" i="7"/>
  <c r="AH76" i="8"/>
  <c r="K53" i="8"/>
  <c r="M53" i="8" s="1"/>
  <c r="U34" i="8"/>
  <c r="K16" i="7"/>
  <c r="V58" i="8"/>
  <c r="Y58" i="8" s="1"/>
  <c r="R66" i="7"/>
  <c r="K41" i="8"/>
  <c r="V41" i="8" s="1"/>
  <c r="Y41" i="8" s="1"/>
  <c r="AH78" i="8"/>
  <c r="N58" i="8"/>
  <c r="AH41" i="8"/>
  <c r="AH48" i="8"/>
  <c r="M66" i="7"/>
  <c r="O66" i="7" s="1"/>
  <c r="U48" i="8"/>
  <c r="V66" i="7"/>
  <c r="V47" i="7"/>
  <c r="Y47" i="7" s="1"/>
  <c r="AH49" i="8"/>
  <c r="O81" i="7"/>
  <c r="P81" i="7" s="1"/>
  <c r="O80" i="8"/>
  <c r="P80" i="8" s="1"/>
  <c r="AH53" i="8"/>
  <c r="K70" i="8"/>
  <c r="R70" i="8" s="1"/>
  <c r="K42" i="8"/>
  <c r="N42" i="8" s="1"/>
  <c r="V42" i="7"/>
  <c r="Y42" i="7" s="1"/>
  <c r="U78" i="8"/>
  <c r="R37" i="8"/>
  <c r="N61" i="7"/>
  <c r="O61" i="7" s="1"/>
  <c r="P61" i="7" s="1"/>
  <c r="K62" i="8"/>
  <c r="R62" i="8" s="1"/>
  <c r="O69" i="8"/>
  <c r="P69" i="8" s="1"/>
  <c r="U6" i="8"/>
  <c r="K6" i="8"/>
  <c r="N25" i="7"/>
  <c r="M25" i="7"/>
  <c r="V25" i="7"/>
  <c r="Y25" i="7" s="1"/>
  <c r="AH38" i="8"/>
  <c r="K64" i="8"/>
  <c r="R64" i="8" s="1"/>
  <c r="AH11" i="8"/>
  <c r="V77" i="7"/>
  <c r="Y77" i="7" s="1"/>
  <c r="U76" i="7"/>
  <c r="AH27" i="8"/>
  <c r="M38" i="8"/>
  <c r="O38" i="8" s="1"/>
  <c r="R25" i="7"/>
  <c r="R84" i="7"/>
  <c r="AH20" i="8"/>
  <c r="U11" i="8"/>
  <c r="U27" i="8"/>
  <c r="K57" i="7"/>
  <c r="N57" i="7" s="1"/>
  <c r="K26" i="8"/>
  <c r="R26" i="8" s="1"/>
  <c r="K34" i="8"/>
  <c r="R34" i="8" s="1"/>
  <c r="AI78" i="7"/>
  <c r="K15" i="8"/>
  <c r="R15" i="8" s="1"/>
  <c r="AI58" i="7"/>
  <c r="U57" i="7"/>
  <c r="Y75" i="7"/>
  <c r="AH33" i="8"/>
  <c r="K19" i="8"/>
  <c r="M19" i="8" s="1"/>
  <c r="AH19" i="8"/>
  <c r="AH65" i="8"/>
  <c r="V13" i="7"/>
  <c r="Y13" i="7" s="1"/>
  <c r="M13" i="7"/>
  <c r="R13" i="7"/>
  <c r="N13" i="7"/>
  <c r="AH26" i="8"/>
  <c r="R55" i="7"/>
  <c r="R77" i="7"/>
  <c r="R84" i="8"/>
  <c r="U25" i="8"/>
  <c r="V21" i="7"/>
  <c r="Y21" i="7" s="1"/>
  <c r="N21" i="7"/>
  <c r="M21" i="7"/>
  <c r="AH28" i="8"/>
  <c r="AI23" i="7"/>
  <c r="K23" i="7"/>
  <c r="R23" i="7" s="1"/>
  <c r="AI51" i="7"/>
  <c r="AH25" i="8"/>
  <c r="AB4" i="9"/>
  <c r="U23" i="7"/>
  <c r="AI77" i="7"/>
  <c r="AH35" i="8"/>
  <c r="Y74" i="7"/>
  <c r="R38" i="8"/>
  <c r="AH39" i="8"/>
  <c r="J16" i="2"/>
  <c r="N15" i="3"/>
  <c r="N16" i="2" s="1"/>
  <c r="J5" i="6"/>
  <c r="DL10" i="10"/>
  <c r="DL178" i="10"/>
  <c r="DL94" i="10"/>
  <c r="D178" i="10"/>
  <c r="D94" i="10"/>
  <c r="J17" i="3"/>
  <c r="D12" i="10"/>
  <c r="D12" i="12"/>
  <c r="DL11" i="10"/>
  <c r="DL95" i="10"/>
  <c r="D95" i="10"/>
  <c r="D179" i="10"/>
  <c r="DL179" i="10"/>
  <c r="J17" i="2"/>
  <c r="N16" i="3"/>
  <c r="N17" i="2" s="1"/>
  <c r="J6" i="6"/>
  <c r="V53" i="7"/>
  <c r="Y53" i="7" s="1"/>
  <c r="R53" i="7"/>
  <c r="M53" i="7"/>
  <c r="N53" i="7"/>
  <c r="O10" i="8"/>
  <c r="P10" i="8" s="1"/>
  <c r="M55" i="7"/>
  <c r="O55" i="7" s="1"/>
  <c r="N84" i="8"/>
  <c r="O84" i="8" s="1"/>
  <c r="P84" i="8" s="1"/>
  <c r="AH56" i="8"/>
  <c r="Y9" i="8"/>
  <c r="V55" i="7"/>
  <c r="Y55" i="7" s="1"/>
  <c r="R91" i="7"/>
  <c r="M91" i="7"/>
  <c r="N91" i="7"/>
  <c r="O66" i="8"/>
  <c r="P66" i="8" s="1"/>
  <c r="O28" i="8"/>
  <c r="P28" i="8" s="1"/>
  <c r="V10" i="7"/>
  <c r="Y10" i="7" s="1"/>
  <c r="R10" i="7"/>
  <c r="M10" i="7"/>
  <c r="N10" i="7"/>
  <c r="O9" i="8"/>
  <c r="P9" i="8" s="1"/>
  <c r="R28" i="7"/>
  <c r="N28" i="7"/>
  <c r="M28" i="7"/>
  <c r="V28" i="7"/>
  <c r="Y28" i="7" s="1"/>
  <c r="AH73" i="8"/>
  <c r="M100" i="8"/>
  <c r="N100" i="8"/>
  <c r="R100" i="8"/>
  <c r="M46" i="8"/>
  <c r="N46" i="8"/>
  <c r="V46" i="8"/>
  <c r="R46" i="8"/>
  <c r="M12" i="8"/>
  <c r="V12" i="8"/>
  <c r="Y12" i="8" s="1"/>
  <c r="N12" i="8"/>
  <c r="R12" i="8"/>
  <c r="M100" i="7"/>
  <c r="N100" i="7"/>
  <c r="R100" i="7"/>
  <c r="R67" i="7"/>
  <c r="R77" i="8"/>
  <c r="O78" i="7"/>
  <c r="P78" i="7" s="1"/>
  <c r="R92" i="8"/>
  <c r="AH61" i="8"/>
  <c r="AH64" i="8"/>
  <c r="N86" i="7"/>
  <c r="AH67" i="8"/>
  <c r="AI66" i="7"/>
  <c r="N65" i="7"/>
  <c r="O65" i="7" s="1"/>
  <c r="P65" i="7" s="1"/>
  <c r="AH60" i="8"/>
  <c r="Y24" i="8"/>
  <c r="U77" i="8"/>
  <c r="K55" i="8"/>
  <c r="R55" i="8" s="1"/>
  <c r="M86" i="7"/>
  <c r="K69" i="7"/>
  <c r="V69" i="7" s="1"/>
  <c r="Y69" i="7" s="1"/>
  <c r="K72" i="8"/>
  <c r="M72" i="8" s="1"/>
  <c r="AH72" i="8"/>
  <c r="AH77" i="8"/>
  <c r="AH55" i="8"/>
  <c r="AI70" i="7"/>
  <c r="AI69" i="7"/>
  <c r="U72" i="8"/>
  <c r="AI8" i="7"/>
  <c r="R65" i="7"/>
  <c r="Y74" i="8"/>
  <c r="M63" i="8"/>
  <c r="O63" i="8" s="1"/>
  <c r="P63" i="8" s="1"/>
  <c r="U55" i="8"/>
  <c r="V77" i="8"/>
  <c r="U49" i="8"/>
  <c r="AI73" i="7"/>
  <c r="U65" i="7"/>
  <c r="V63" i="8"/>
  <c r="K31" i="8"/>
  <c r="R31" i="8" s="1"/>
  <c r="N77" i="8"/>
  <c r="O77" i="8" s="1"/>
  <c r="AH68" i="8"/>
  <c r="R63" i="8"/>
  <c r="AI65" i="7"/>
  <c r="U72" i="7"/>
  <c r="AH31" i="8"/>
  <c r="AH32" i="8"/>
  <c r="AH50" i="8"/>
  <c r="V67" i="7"/>
  <c r="Y67" i="7" s="1"/>
  <c r="U63" i="8"/>
  <c r="AI72" i="7"/>
  <c r="BT4" i="8"/>
  <c r="BU4" i="8" s="1"/>
  <c r="V63" i="7"/>
  <c r="Y63" i="7" s="1"/>
  <c r="M63" i="7"/>
  <c r="N63" i="7"/>
  <c r="R63" i="7"/>
  <c r="L22" i="8"/>
  <c r="AH22" i="8" s="1"/>
  <c r="AH42" i="8"/>
  <c r="V49" i="8"/>
  <c r="N49" i="8"/>
  <c r="M49" i="8"/>
  <c r="R49" i="8"/>
  <c r="M90" i="8"/>
  <c r="R90" i="8"/>
  <c r="N90" i="8"/>
  <c r="Y19" i="7"/>
  <c r="V9" i="7"/>
  <c r="M9" i="7"/>
  <c r="N9" i="7"/>
  <c r="N3" i="7"/>
  <c r="V3" i="7"/>
  <c r="M3" i="7"/>
  <c r="M83" i="8"/>
  <c r="O83" i="8" s="1"/>
  <c r="P83" i="8" s="1"/>
  <c r="V61" i="7"/>
  <c r="O18" i="7"/>
  <c r="P18" i="7" s="1"/>
  <c r="O94" i="7"/>
  <c r="P94" i="7" s="1"/>
  <c r="AI11" i="7"/>
  <c r="K11" i="7"/>
  <c r="R11" i="7" s="1"/>
  <c r="U11" i="7"/>
  <c r="R9" i="7"/>
  <c r="O4" i="8"/>
  <c r="P4" i="8" s="1"/>
  <c r="AH75" i="8"/>
  <c r="U3" i="7"/>
  <c r="R3" i="7"/>
  <c r="L13" i="8"/>
  <c r="K13" i="8" s="1"/>
  <c r="O19" i="7"/>
  <c r="R72" i="7"/>
  <c r="M72" i="7"/>
  <c r="N72" i="7"/>
  <c r="V72" i="7"/>
  <c r="L17" i="8"/>
  <c r="K17" i="8" s="1"/>
  <c r="M32" i="7"/>
  <c r="N32" i="7"/>
  <c r="V32" i="7"/>
  <c r="Y32" i="7" s="1"/>
  <c r="V35" i="7"/>
  <c r="Y35" i="7" s="1"/>
  <c r="N35" i="7"/>
  <c r="M35" i="7"/>
  <c r="V31" i="7"/>
  <c r="Y31" i="7" s="1"/>
  <c r="M31" i="7"/>
  <c r="N31" i="7"/>
  <c r="AH6" i="9"/>
  <c r="O16" i="3"/>
  <c r="O17" i="2" s="1"/>
  <c r="V5" i="8"/>
  <c r="Y5" i="8" s="1"/>
  <c r="M5" i="8"/>
  <c r="N5" i="8"/>
  <c r="O36" i="7"/>
  <c r="P36" i="7" s="1"/>
  <c r="V37" i="8"/>
  <c r="M22" i="7"/>
  <c r="V22" i="7"/>
  <c r="Y22" i="7" s="1"/>
  <c r="N22" i="7"/>
  <c r="L2" i="7"/>
  <c r="AI3" i="7" s="1"/>
  <c r="N37" i="8"/>
  <c r="O37" i="8" s="1"/>
  <c r="V5" i="7"/>
  <c r="Y5" i="7" s="1"/>
  <c r="N5" i="7"/>
  <c r="M5" i="7"/>
  <c r="V7" i="8"/>
  <c r="Y7" i="8" s="1"/>
  <c r="M7" i="8"/>
  <c r="N7" i="8"/>
  <c r="AB2" i="9"/>
  <c r="R32" i="7"/>
  <c r="O2" i="8"/>
  <c r="P2" i="8" s="1"/>
  <c r="O88" i="8"/>
  <c r="P88" i="8" s="1"/>
  <c r="BS13" i="8"/>
  <c r="M14" i="8"/>
  <c r="N14" i="8"/>
  <c r="V14" i="8"/>
  <c r="U30" i="7"/>
  <c r="AI30" i="7"/>
  <c r="R30" i="7"/>
  <c r="AI31" i="7"/>
  <c r="V26" i="7"/>
  <c r="Y26" i="7" s="1"/>
  <c r="M26" i="7"/>
  <c r="N26" i="7"/>
  <c r="V15" i="7"/>
  <c r="Y15" i="7" s="1"/>
  <c r="M15" i="7"/>
  <c r="N15" i="7"/>
  <c r="O3" i="12"/>
  <c r="DL5" i="12"/>
  <c r="I5" i="6"/>
  <c r="V6" i="7"/>
  <c r="Y6" i="7" s="1"/>
  <c r="M6" i="7"/>
  <c r="N6" i="7"/>
  <c r="M58" i="7"/>
  <c r="N58" i="7"/>
  <c r="V58" i="7"/>
  <c r="Y58" i="7" s="1"/>
  <c r="N99" i="8"/>
  <c r="M99" i="8"/>
  <c r="M11" i="8"/>
  <c r="N11" i="8"/>
  <c r="V11" i="8"/>
  <c r="V76" i="8"/>
  <c r="Y76" i="8" s="1"/>
  <c r="M76" i="8"/>
  <c r="N76" i="8"/>
  <c r="M43" i="8"/>
  <c r="N43" i="8"/>
  <c r="V43" i="8"/>
  <c r="Y43" i="8" s="1"/>
  <c r="Q90" i="7"/>
  <c r="V68" i="8"/>
  <c r="Y68" i="8" s="1"/>
  <c r="M68" i="8"/>
  <c r="M82" i="8"/>
  <c r="N82" i="8"/>
  <c r="N41" i="8"/>
  <c r="M41" i="8"/>
  <c r="Q74" i="8"/>
  <c r="L49" i="7"/>
  <c r="AL2" i="8"/>
  <c r="AM2" i="8" s="1"/>
  <c r="AT2" i="8"/>
  <c r="BM2" i="8"/>
  <c r="V37" i="7"/>
  <c r="Y37" i="7" s="1"/>
  <c r="M37" i="7"/>
  <c r="N37" i="7"/>
  <c r="K44" i="8"/>
  <c r="R44" i="8" s="1"/>
  <c r="Q95" i="7"/>
  <c r="V45" i="7"/>
  <c r="Y45" i="7" s="1"/>
  <c r="M45" i="7"/>
  <c r="N45" i="7"/>
  <c r="R43" i="8"/>
  <c r="Q93" i="7"/>
  <c r="V60" i="8"/>
  <c r="Y60" i="8" s="1"/>
  <c r="M60" i="8"/>
  <c r="N60" i="8"/>
  <c r="M42" i="8"/>
  <c r="M89" i="7"/>
  <c r="N89" i="7"/>
  <c r="M45" i="8"/>
  <c r="N45" i="8"/>
  <c r="V45" i="8"/>
  <c r="Y45" i="8" s="1"/>
  <c r="V73" i="7"/>
  <c r="Y73" i="7" s="1"/>
  <c r="M73" i="7"/>
  <c r="N73" i="7"/>
  <c r="V7" i="7"/>
  <c r="M7" i="7"/>
  <c r="N7" i="7"/>
  <c r="M96" i="7"/>
  <c r="N96" i="7"/>
  <c r="O27" i="7"/>
  <c r="P27" i="7" s="1"/>
  <c r="V20" i="7"/>
  <c r="Y20" i="7" s="1"/>
  <c r="M20" i="7"/>
  <c r="N20" i="7"/>
  <c r="DN6" i="10"/>
  <c r="FM6" i="10"/>
  <c r="BN6" i="10"/>
  <c r="O6" i="12"/>
  <c r="M76" i="7"/>
  <c r="N76" i="7"/>
  <c r="V76" i="7"/>
  <c r="Y76" i="7" s="1"/>
  <c r="U44" i="7"/>
  <c r="AI44" i="7"/>
  <c r="U12" i="7"/>
  <c r="AI12" i="7"/>
  <c r="AI13" i="7"/>
  <c r="M61" i="8"/>
  <c r="N61" i="8"/>
  <c r="V61" i="8"/>
  <c r="Y61" i="8" s="1"/>
  <c r="AH15" i="8"/>
  <c r="N59" i="7"/>
  <c r="M59" i="7"/>
  <c r="V59" i="7"/>
  <c r="Y59" i="7" s="1"/>
  <c r="R76" i="8"/>
  <c r="M18" i="8"/>
  <c r="V18" i="8"/>
  <c r="Y18" i="8" s="1"/>
  <c r="N18" i="8"/>
  <c r="N79" i="8"/>
  <c r="V79" i="8"/>
  <c r="Y79" i="8" s="1"/>
  <c r="R99" i="8"/>
  <c r="R68" i="8"/>
  <c r="R82" i="8"/>
  <c r="R41" i="8"/>
  <c r="M32" i="8"/>
  <c r="N32" i="8"/>
  <c r="V32" i="8"/>
  <c r="Y32" i="8" s="1"/>
  <c r="M27" i="8"/>
  <c r="N27" i="8"/>
  <c r="V27" i="8"/>
  <c r="R57" i="7"/>
  <c r="M30" i="7"/>
  <c r="N30" i="7"/>
  <c r="V30" i="7"/>
  <c r="M41" i="7"/>
  <c r="N41" i="7"/>
  <c r="V41" i="7"/>
  <c r="Y41" i="7" s="1"/>
  <c r="M79" i="7"/>
  <c r="N79" i="7"/>
  <c r="V79" i="7"/>
  <c r="Y79" i="7" s="1"/>
  <c r="R79" i="7"/>
  <c r="FM2" i="10"/>
  <c r="U48" i="7"/>
  <c r="AI48" i="7"/>
  <c r="M98" i="8"/>
  <c r="N98" i="8"/>
  <c r="K12" i="7"/>
  <c r="N71" i="7"/>
  <c r="V71" i="7"/>
  <c r="Y71" i="7" s="1"/>
  <c r="M71" i="7"/>
  <c r="Q96" i="8"/>
  <c r="R59" i="7"/>
  <c r="N60" i="7"/>
  <c r="V60" i="7"/>
  <c r="Y60" i="7" s="1"/>
  <c r="M60" i="7"/>
  <c r="N39" i="8"/>
  <c r="V39" i="8"/>
  <c r="Y39" i="8" s="1"/>
  <c r="M39" i="8"/>
  <c r="R45" i="7"/>
  <c r="M70" i="7"/>
  <c r="N70" i="7"/>
  <c r="V70" i="7"/>
  <c r="Y70" i="7" s="1"/>
  <c r="M64" i="8"/>
  <c r="N64" i="8"/>
  <c r="V64" i="8"/>
  <c r="Y64" i="8" s="1"/>
  <c r="M67" i="8"/>
  <c r="N67" i="8"/>
  <c r="V67" i="8"/>
  <c r="Y67" i="8" s="1"/>
  <c r="V52" i="8"/>
  <c r="Y52" i="8" s="1"/>
  <c r="M52" i="8"/>
  <c r="N52" i="8"/>
  <c r="R11" i="8"/>
  <c r="R58" i="7"/>
  <c r="M70" i="8"/>
  <c r="N70" i="8"/>
  <c r="R60" i="8"/>
  <c r="V62" i="8"/>
  <c r="Y62" i="8" s="1"/>
  <c r="K44" i="7"/>
  <c r="R44" i="7" s="1"/>
  <c r="Q93" i="8"/>
  <c r="R50" i="8"/>
  <c r="R89" i="7"/>
  <c r="R45" i="8"/>
  <c r="R73" i="7"/>
  <c r="O24" i="7"/>
  <c r="P24" i="7" s="1"/>
  <c r="AL6" i="9"/>
  <c r="O8" i="8"/>
  <c r="P8" i="8" s="1"/>
  <c r="R7" i="7"/>
  <c r="U7" i="7"/>
  <c r="AI7" i="7"/>
  <c r="M51" i="8"/>
  <c r="N51" i="8"/>
  <c r="V51" i="8"/>
  <c r="Y51" i="8" s="1"/>
  <c r="BT2" i="7"/>
  <c r="M20" i="8"/>
  <c r="N20" i="8"/>
  <c r="V20" i="8"/>
  <c r="Y20" i="8" s="1"/>
  <c r="M99" i="7"/>
  <c r="N99" i="7"/>
  <c r="O3" i="8"/>
  <c r="P3" i="8" s="1"/>
  <c r="M38" i="7"/>
  <c r="N38" i="7"/>
  <c r="V38" i="7"/>
  <c r="Y38" i="7" s="1"/>
  <c r="M56" i="7"/>
  <c r="N56" i="7"/>
  <c r="V56" i="7"/>
  <c r="Y56" i="7" s="1"/>
  <c r="M29" i="8"/>
  <c r="N29" i="8"/>
  <c r="V29" i="8"/>
  <c r="Y29" i="8" s="1"/>
  <c r="N23" i="8"/>
  <c r="V23" i="8"/>
  <c r="M23" i="8"/>
  <c r="M101" i="8"/>
  <c r="N101" i="8"/>
  <c r="M78" i="8"/>
  <c r="N78" i="8"/>
  <c r="V78" i="8"/>
  <c r="Y78" i="8" s="1"/>
  <c r="Y2" i="9"/>
  <c r="R6" i="11"/>
  <c r="M80" i="7"/>
  <c r="N80" i="7"/>
  <c r="V80" i="7"/>
  <c r="N51" i="7"/>
  <c r="V51" i="7"/>
  <c r="Y51" i="7" s="1"/>
  <c r="M51" i="7"/>
  <c r="Y78" i="7"/>
  <c r="R51" i="7"/>
  <c r="R61" i="8"/>
  <c r="M92" i="7"/>
  <c r="N92" i="7"/>
  <c r="M97" i="7"/>
  <c r="N97" i="7"/>
  <c r="N47" i="8"/>
  <c r="V47" i="8"/>
  <c r="Y47" i="8" s="1"/>
  <c r="M47" i="8"/>
  <c r="R18" i="8"/>
  <c r="AI45" i="7"/>
  <c r="R70" i="7"/>
  <c r="R67" i="8"/>
  <c r="M86" i="8"/>
  <c r="N86" i="8"/>
  <c r="R32" i="8"/>
  <c r="Q69" i="8"/>
  <c r="M68" i="7"/>
  <c r="N68" i="7"/>
  <c r="M88" i="7"/>
  <c r="N88" i="7"/>
  <c r="K48" i="7"/>
  <c r="U44" i="8"/>
  <c r="AH44" i="8"/>
  <c r="H49" i="14"/>
  <c r="AP49" i="7"/>
  <c r="R15" i="7"/>
  <c r="M92" i="8"/>
  <c r="N92" i="8"/>
  <c r="N89" i="8"/>
  <c r="M89" i="8"/>
  <c r="Q36" i="8"/>
  <c r="M85" i="8"/>
  <c r="N85" i="8"/>
  <c r="M54" i="8"/>
  <c r="V54" i="8"/>
  <c r="Y54" i="8" s="1"/>
  <c r="N54" i="8"/>
  <c r="N69" i="7"/>
  <c r="H2" i="14"/>
  <c r="AP2" i="7"/>
  <c r="O12" i="3"/>
  <c r="V39" i="7"/>
  <c r="Y39" i="7" s="1"/>
  <c r="M39" i="7"/>
  <c r="N39" i="7"/>
  <c r="N98" i="7"/>
  <c r="M98" i="7"/>
  <c r="R20" i="7"/>
  <c r="Q2" i="10"/>
  <c r="DO5" i="10"/>
  <c r="P3" i="10"/>
  <c r="P6" i="10"/>
  <c r="D143" i="13"/>
  <c r="E156" i="13"/>
  <c r="E46" i="13"/>
  <c r="D129" i="13"/>
  <c r="D88" i="13"/>
  <c r="E5" i="4"/>
  <c r="E142" i="4"/>
  <c r="D6" i="4"/>
  <c r="D143" i="4"/>
  <c r="D6" i="13"/>
  <c r="E128" i="13"/>
  <c r="E46" i="4"/>
  <c r="E156" i="4"/>
  <c r="E87" i="13"/>
  <c r="E142" i="13"/>
  <c r="D157" i="13"/>
  <c r="E87" i="4"/>
  <c r="P2" i="12"/>
  <c r="DM5" i="12" s="1"/>
  <c r="E5" i="13"/>
  <c r="D47" i="13"/>
  <c r="D157" i="4"/>
  <c r="D47" i="4"/>
  <c r="D88" i="4"/>
  <c r="E128" i="4"/>
  <c r="D129" i="4"/>
  <c r="V81" i="8"/>
  <c r="Y81" i="8" s="1"/>
  <c r="N81" i="8"/>
  <c r="M81" i="8"/>
  <c r="R78" i="8"/>
  <c r="R29" i="8"/>
  <c r="M54" i="7"/>
  <c r="N54" i="7"/>
  <c r="V54" i="7"/>
  <c r="Y54" i="7" s="1"/>
  <c r="Q33" i="8"/>
  <c r="M56" i="8"/>
  <c r="N56" i="8"/>
  <c r="V56" i="8"/>
  <c r="Y56" i="8" s="1"/>
  <c r="V57" i="8"/>
  <c r="Y57" i="8" s="1"/>
  <c r="N57" i="8"/>
  <c r="M57" i="8"/>
  <c r="R39" i="8"/>
  <c r="Q74" i="7"/>
  <c r="M48" i="8"/>
  <c r="N48" i="8"/>
  <c r="V48" i="8"/>
  <c r="R56" i="7"/>
  <c r="Q83" i="7"/>
  <c r="V8" i="7"/>
  <c r="Y8" i="7" s="1"/>
  <c r="M8" i="7"/>
  <c r="N8" i="7"/>
  <c r="AS7" i="9"/>
  <c r="W8" i="9"/>
  <c r="AB7" i="9"/>
  <c r="X7" i="9"/>
  <c r="V4" i="7"/>
  <c r="Y4" i="7" s="1"/>
  <c r="M4" i="7"/>
  <c r="N4" i="7"/>
  <c r="U14" i="8"/>
  <c r="AH14" i="8"/>
  <c r="R14" i="8"/>
  <c r="R41" i="7"/>
  <c r="R99" i="7"/>
  <c r="U2" i="9"/>
  <c r="M95" i="8"/>
  <c r="N95" i="8"/>
  <c r="V14" i="7"/>
  <c r="Y14" i="7" s="1"/>
  <c r="M14" i="7"/>
  <c r="N14" i="7"/>
  <c r="M84" i="7"/>
  <c r="N84" i="7"/>
  <c r="R71" i="7"/>
  <c r="Q94" i="8"/>
  <c r="M55" i="8"/>
  <c r="M82" i="7"/>
  <c r="N82" i="7"/>
  <c r="R54" i="7"/>
  <c r="Q85" i="7"/>
  <c r="V65" i="8"/>
  <c r="Y65" i="8" s="1"/>
  <c r="N65" i="8"/>
  <c r="M65" i="8"/>
  <c r="R89" i="8"/>
  <c r="M46" i="7"/>
  <c r="N46" i="7"/>
  <c r="V46" i="7"/>
  <c r="Y46" i="7" s="1"/>
  <c r="R76" i="7"/>
  <c r="R98" i="8"/>
  <c r="R85" i="8"/>
  <c r="K101" i="7"/>
  <c r="R101" i="7" s="1"/>
  <c r="R54" i="8"/>
  <c r="R96" i="7"/>
  <c r="V25" i="8"/>
  <c r="N25" i="8"/>
  <c r="M25" i="8"/>
  <c r="R69" i="7"/>
  <c r="O21" i="8" l="1"/>
  <c r="P21" i="8" s="1"/>
  <c r="Q34" i="7"/>
  <c r="Y66" i="7"/>
  <c r="Y14" i="8"/>
  <c r="M69" i="7"/>
  <c r="Y61" i="7"/>
  <c r="V16" i="8"/>
  <c r="V70" i="8"/>
  <c r="Y70" i="8" s="1"/>
  <c r="M79" i="8"/>
  <c r="P30" i="8"/>
  <c r="Q30" i="8"/>
  <c r="R40" i="8"/>
  <c r="Y23" i="8"/>
  <c r="R16" i="8"/>
  <c r="V40" i="8"/>
  <c r="Y40" i="8" s="1"/>
  <c r="R42" i="8"/>
  <c r="N40" i="8"/>
  <c r="R73" i="8"/>
  <c r="M73" i="8"/>
  <c r="Q62" i="7"/>
  <c r="Q67" i="7"/>
  <c r="N73" i="8"/>
  <c r="V50" i="8"/>
  <c r="Y50" i="8" s="1"/>
  <c r="Y80" i="7"/>
  <c r="N50" i="8"/>
  <c r="O50" i="8" s="1"/>
  <c r="P50" i="8" s="1"/>
  <c r="V42" i="8"/>
  <c r="Y42" i="8" s="1"/>
  <c r="Y65" i="7"/>
  <c r="Y48" i="8"/>
  <c r="Q87" i="7"/>
  <c r="O98" i="7"/>
  <c r="P98" i="7" s="1"/>
  <c r="U16" i="8"/>
  <c r="Y16" i="8" s="1"/>
  <c r="N62" i="8"/>
  <c r="M31" i="8"/>
  <c r="O31" i="8" s="1"/>
  <c r="P31" i="8" s="1"/>
  <c r="M62" i="8"/>
  <c r="V15" i="8"/>
  <c r="Y15" i="8" s="1"/>
  <c r="V31" i="8"/>
  <c r="Y31" i="8" s="1"/>
  <c r="Q80" i="8"/>
  <c r="N15" i="8"/>
  <c r="V75" i="8"/>
  <c r="Y75" i="8" s="1"/>
  <c r="N31" i="8"/>
  <c r="R53" i="8"/>
  <c r="N75" i="8"/>
  <c r="M64" i="7"/>
  <c r="V53" i="8"/>
  <c r="Y53" i="8" s="1"/>
  <c r="M75" i="8"/>
  <c r="V64" i="7"/>
  <c r="Y64" i="7" s="1"/>
  <c r="Q87" i="8"/>
  <c r="N53" i="8"/>
  <c r="Y25" i="8"/>
  <c r="Q24" i="8"/>
  <c r="V68" i="7"/>
  <c r="Y68" i="7" s="1"/>
  <c r="P97" i="8"/>
  <c r="Q97" i="8"/>
  <c r="P91" i="8"/>
  <c r="Q91" i="8"/>
  <c r="V57" i="7"/>
  <c r="Y57" i="7" s="1"/>
  <c r="M57" i="7"/>
  <c r="O57" i="7" s="1"/>
  <c r="P57" i="7" s="1"/>
  <c r="Y46" i="8"/>
  <c r="Y71" i="8"/>
  <c r="P75" i="7"/>
  <c r="Q75" i="7"/>
  <c r="P47" i="7"/>
  <c r="Q47" i="7"/>
  <c r="O14" i="8"/>
  <c r="P14" i="8" s="1"/>
  <c r="N64" i="7"/>
  <c r="O64" i="7" s="1"/>
  <c r="P64" i="7" s="1"/>
  <c r="M15" i="8"/>
  <c r="N17" i="7"/>
  <c r="Y9" i="7"/>
  <c r="P71" i="8"/>
  <c r="Q71" i="8"/>
  <c r="R40" i="7"/>
  <c r="O77" i="7"/>
  <c r="P77" i="7" s="1"/>
  <c r="Q81" i="7"/>
  <c r="M17" i="7"/>
  <c r="M40" i="7"/>
  <c r="O40" i="7" s="1"/>
  <c r="P40" i="7" s="1"/>
  <c r="V40" i="7"/>
  <c r="Y40" i="7" s="1"/>
  <c r="N23" i="7"/>
  <c r="M23" i="7"/>
  <c r="O23" i="7" s="1"/>
  <c r="P23" i="7" s="1"/>
  <c r="Q35" i="8"/>
  <c r="V17" i="7"/>
  <c r="Y17" i="7" s="1"/>
  <c r="V23" i="7"/>
  <c r="Y23" i="7" s="1"/>
  <c r="Q83" i="8"/>
  <c r="Q4" i="8"/>
  <c r="Q61" i="7"/>
  <c r="Y37" i="8"/>
  <c r="N16" i="8"/>
  <c r="O16" i="8" s="1"/>
  <c r="P16" i="8" s="1"/>
  <c r="AH16" i="8"/>
  <c r="Q18" i="7"/>
  <c r="O25" i="7"/>
  <c r="P25" i="7" s="1"/>
  <c r="O33" i="7"/>
  <c r="P33" i="7" s="1"/>
  <c r="R50" i="7"/>
  <c r="R19" i="8"/>
  <c r="V34" i="8"/>
  <c r="Y34" i="8" s="1"/>
  <c r="V50" i="7"/>
  <c r="Y50" i="7" s="1"/>
  <c r="N34" i="8"/>
  <c r="N50" i="7"/>
  <c r="O50" i="7" s="1"/>
  <c r="P50" i="7" s="1"/>
  <c r="Q2" i="8"/>
  <c r="Q10" i="8"/>
  <c r="M34" i="8"/>
  <c r="P59" i="8"/>
  <c r="Q59" i="8"/>
  <c r="V19" i="8"/>
  <c r="Y19" i="8" s="1"/>
  <c r="O100" i="7"/>
  <c r="P100" i="7" s="1"/>
  <c r="N19" i="8"/>
  <c r="O19" i="8" s="1"/>
  <c r="P19" i="8" s="1"/>
  <c r="O65" i="8"/>
  <c r="P65" i="8" s="1"/>
  <c r="Q52" i="7"/>
  <c r="Q66" i="8"/>
  <c r="P66" i="7"/>
  <c r="Q66" i="7"/>
  <c r="O58" i="8"/>
  <c r="Y11" i="8"/>
  <c r="O21" i="7"/>
  <c r="P21" i="7" s="1"/>
  <c r="N16" i="7"/>
  <c r="M16" i="7"/>
  <c r="R16" i="7"/>
  <c r="Q43" i="7"/>
  <c r="V16" i="7"/>
  <c r="Y16" i="7" s="1"/>
  <c r="O13" i="2"/>
  <c r="Y49" i="8"/>
  <c r="P38" i="8"/>
  <c r="Q38" i="8"/>
  <c r="P55" i="7"/>
  <c r="Q55" i="7"/>
  <c r="R6" i="8"/>
  <c r="V6" i="8"/>
  <c r="Y6" i="8" s="1"/>
  <c r="N6" i="8"/>
  <c r="M6" i="8"/>
  <c r="Q28" i="8"/>
  <c r="O35" i="7"/>
  <c r="Y63" i="8"/>
  <c r="Q84" i="8"/>
  <c r="Y27" i="8"/>
  <c r="Q88" i="8"/>
  <c r="Q42" i="7"/>
  <c r="O53" i="7"/>
  <c r="P53" i="7" s="1"/>
  <c r="O40" i="8"/>
  <c r="P40" i="8" s="1"/>
  <c r="O86" i="7"/>
  <c r="P86" i="7" s="1"/>
  <c r="O91" i="7"/>
  <c r="P91" i="7" s="1"/>
  <c r="O3" i="7"/>
  <c r="P3" i="7" s="1"/>
  <c r="Y77" i="8"/>
  <c r="O13" i="7"/>
  <c r="U2" i="7"/>
  <c r="V72" i="8"/>
  <c r="Y72" i="8" s="1"/>
  <c r="V26" i="8"/>
  <c r="Y26" i="8" s="1"/>
  <c r="N26" i="8"/>
  <c r="M26" i="8"/>
  <c r="AH23" i="8"/>
  <c r="D13" i="10"/>
  <c r="D13" i="12"/>
  <c r="J18" i="3"/>
  <c r="DL12" i="10"/>
  <c r="DL180" i="10"/>
  <c r="DL96" i="10"/>
  <c r="D180" i="10"/>
  <c r="D96" i="10"/>
  <c r="J7" i="6"/>
  <c r="J18" i="2"/>
  <c r="N17" i="3"/>
  <c r="N18" i="2" s="1"/>
  <c r="O46" i="8"/>
  <c r="P46" i="8" s="1"/>
  <c r="Y72" i="7"/>
  <c r="Y3" i="7"/>
  <c r="Q29" i="7"/>
  <c r="O59" i="7"/>
  <c r="P59" i="7" s="1"/>
  <c r="O49" i="8"/>
  <c r="Q49" i="8" s="1"/>
  <c r="O29" i="8"/>
  <c r="P29" i="8" s="1"/>
  <c r="U22" i="8"/>
  <c r="N72" i="8"/>
  <c r="O72" i="8" s="1"/>
  <c r="P72" i="8" s="1"/>
  <c r="Q63" i="8"/>
  <c r="Q78" i="7"/>
  <c r="Q9" i="8"/>
  <c r="O28" i="7"/>
  <c r="P28" i="7" s="1"/>
  <c r="O10" i="7"/>
  <c r="P77" i="8"/>
  <c r="Q77" i="8"/>
  <c r="O9" i="7"/>
  <c r="Q9" i="7" s="1"/>
  <c r="N55" i="8"/>
  <c r="O55" i="8" s="1"/>
  <c r="Q65" i="7"/>
  <c r="O100" i="8"/>
  <c r="O12" i="8"/>
  <c r="V55" i="8"/>
  <c r="Y55" i="8" s="1"/>
  <c r="Q94" i="7"/>
  <c r="O63" i="7"/>
  <c r="R72" i="8"/>
  <c r="BT5" i="8"/>
  <c r="BU5" i="8" s="1"/>
  <c r="M13" i="8"/>
  <c r="V13" i="8"/>
  <c r="N13" i="8"/>
  <c r="R13" i="8"/>
  <c r="O7" i="7"/>
  <c r="P7" i="7" s="1"/>
  <c r="AH13" i="8"/>
  <c r="U13" i="8"/>
  <c r="O22" i="7"/>
  <c r="P22" i="7" s="1"/>
  <c r="O32" i="7"/>
  <c r="Q32" i="7" s="1"/>
  <c r="K2" i="7"/>
  <c r="AE2" i="7" s="1"/>
  <c r="AD2" i="7"/>
  <c r="AI2" i="7" s="1"/>
  <c r="K22" i="8"/>
  <c r="R22" i="8" s="1"/>
  <c r="N11" i="7"/>
  <c r="V11" i="7"/>
  <c r="Y11" i="7" s="1"/>
  <c r="M11" i="7"/>
  <c r="O95" i="8"/>
  <c r="P95" i="8" s="1"/>
  <c r="O20" i="8"/>
  <c r="P20" i="8" s="1"/>
  <c r="O78" i="8"/>
  <c r="P78" i="8" s="1"/>
  <c r="O70" i="8"/>
  <c r="P70" i="8" s="1"/>
  <c r="O39" i="8"/>
  <c r="P39" i="8" s="1"/>
  <c r="P19" i="7"/>
  <c r="Q19" i="7"/>
  <c r="O25" i="8"/>
  <c r="P25" i="8" s="1"/>
  <c r="O41" i="8"/>
  <c r="P41" i="8" s="1"/>
  <c r="O90" i="8"/>
  <c r="V17" i="8"/>
  <c r="N17" i="8"/>
  <c r="M17" i="8"/>
  <c r="P37" i="8"/>
  <c r="Q37" i="8"/>
  <c r="O81" i="8"/>
  <c r="P81" i="8" s="1"/>
  <c r="O5" i="8"/>
  <c r="O31" i="7"/>
  <c r="P31" i="7" s="1"/>
  <c r="AH17" i="8"/>
  <c r="U17" i="8"/>
  <c r="R17" i="8"/>
  <c r="AH18" i="8"/>
  <c r="O15" i="7"/>
  <c r="P15" i="7" s="1"/>
  <c r="O82" i="8"/>
  <c r="P82" i="8" s="1"/>
  <c r="Q36" i="7"/>
  <c r="AH7" i="9"/>
  <c r="O17" i="3"/>
  <c r="O18" i="2" s="1"/>
  <c r="O51" i="8"/>
  <c r="P51" i="8" s="1"/>
  <c r="O60" i="8"/>
  <c r="P60" i="8" s="1"/>
  <c r="O37" i="7"/>
  <c r="P37" i="7" s="1"/>
  <c r="O53" i="8"/>
  <c r="P53" i="8" s="1"/>
  <c r="O7" i="8"/>
  <c r="P7" i="8" s="1"/>
  <c r="O72" i="7"/>
  <c r="O46" i="7"/>
  <c r="P46" i="7" s="1"/>
  <c r="O79" i="8"/>
  <c r="P79" i="8" s="1"/>
  <c r="O51" i="7"/>
  <c r="P51" i="7" s="1"/>
  <c r="O5" i="7"/>
  <c r="AL7" i="9"/>
  <c r="O56" i="8"/>
  <c r="P56" i="8" s="1"/>
  <c r="O61" i="8"/>
  <c r="P61" i="8" s="1"/>
  <c r="O54" i="8"/>
  <c r="P54" i="8" s="1"/>
  <c r="O39" i="7"/>
  <c r="P39" i="7" s="1"/>
  <c r="O92" i="8"/>
  <c r="P92" i="8" s="1"/>
  <c r="O99" i="7"/>
  <c r="P99" i="7" s="1"/>
  <c r="O86" i="8"/>
  <c r="P86" i="8" s="1"/>
  <c r="O97" i="7"/>
  <c r="P97" i="7" s="1"/>
  <c r="O56" i="7"/>
  <c r="P56" i="7" s="1"/>
  <c r="O64" i="8"/>
  <c r="P64" i="8" s="1"/>
  <c r="Q3" i="8"/>
  <c r="O96" i="7"/>
  <c r="P96" i="7" s="1"/>
  <c r="O84" i="7"/>
  <c r="P84" i="7" s="1"/>
  <c r="O48" i="8"/>
  <c r="P48" i="8" s="1"/>
  <c r="O88" i="7"/>
  <c r="P88" i="7" s="1"/>
  <c r="O52" i="8"/>
  <c r="P52" i="8" s="1"/>
  <c r="O30" i="7"/>
  <c r="P30" i="7" s="1"/>
  <c r="O18" i="8"/>
  <c r="P18" i="8" s="1"/>
  <c r="O43" i="8"/>
  <c r="P43" i="8" s="1"/>
  <c r="O82" i="7"/>
  <c r="P82" i="7" s="1"/>
  <c r="O73" i="8"/>
  <c r="P73" i="8" s="1"/>
  <c r="Q24" i="7"/>
  <c r="O99" i="8"/>
  <c r="P99" i="8" s="1"/>
  <c r="W9" i="9"/>
  <c r="AS8" i="9"/>
  <c r="X8" i="9"/>
  <c r="AB8" i="9"/>
  <c r="V44" i="8"/>
  <c r="Y44" i="8" s="1"/>
  <c r="M44" i="8"/>
  <c r="N44" i="8"/>
  <c r="Q14" i="8"/>
  <c r="BC2" i="9"/>
  <c r="O38" i="7"/>
  <c r="P38" i="7" s="1"/>
  <c r="BU2" i="7"/>
  <c r="BV2" i="7" s="1"/>
  <c r="O98" i="8"/>
  <c r="P98" i="8" s="1"/>
  <c r="O45" i="7"/>
  <c r="P45" i="7" s="1"/>
  <c r="O76" i="8"/>
  <c r="P76" i="8" s="1"/>
  <c r="O75" i="8"/>
  <c r="P75" i="8" s="1"/>
  <c r="O4" i="7"/>
  <c r="P4" i="7" s="1"/>
  <c r="O85" i="8"/>
  <c r="P85" i="8" s="1"/>
  <c r="O68" i="7"/>
  <c r="P68" i="7" s="1"/>
  <c r="O92" i="7"/>
  <c r="P92" i="7" s="1"/>
  <c r="O62" i="8"/>
  <c r="P62" i="8" s="1"/>
  <c r="O67" i="8"/>
  <c r="P67" i="8" s="1"/>
  <c r="O70" i="7"/>
  <c r="P70" i="7" s="1"/>
  <c r="O60" i="7"/>
  <c r="P60" i="7" s="1"/>
  <c r="O71" i="7"/>
  <c r="P71" i="7" s="1"/>
  <c r="Q8" i="8"/>
  <c r="O68" i="8"/>
  <c r="P68" i="8" s="1"/>
  <c r="O26" i="7"/>
  <c r="P26" i="7" s="1"/>
  <c r="DP5" i="10"/>
  <c r="R2" i="10"/>
  <c r="FO2" i="10" s="1"/>
  <c r="Q3" i="10"/>
  <c r="Q6" i="10"/>
  <c r="E6" i="13"/>
  <c r="E88" i="13"/>
  <c r="E129" i="13"/>
  <c r="F142" i="13"/>
  <c r="Q2" i="12"/>
  <c r="E47" i="13"/>
  <c r="F5" i="13"/>
  <c r="F87" i="4"/>
  <c r="F46" i="13"/>
  <c r="E143" i="13"/>
  <c r="E88" i="4"/>
  <c r="F128" i="4"/>
  <c r="F128" i="13"/>
  <c r="F87" i="13"/>
  <c r="F5" i="4"/>
  <c r="F142" i="4"/>
  <c r="F156" i="13"/>
  <c r="E157" i="13"/>
  <c r="E129" i="4"/>
  <c r="E143" i="4"/>
  <c r="F156" i="4"/>
  <c r="E157" i="4"/>
  <c r="E6" i="4"/>
  <c r="F46" i="4"/>
  <c r="E47" i="4"/>
  <c r="U5" i="9"/>
  <c r="R2" i="11"/>
  <c r="O8" i="7"/>
  <c r="P8" i="7" s="1"/>
  <c r="O54" i="7"/>
  <c r="P54" i="7" s="1"/>
  <c r="DN5" i="12"/>
  <c r="P3" i="12"/>
  <c r="O69" i="7"/>
  <c r="P69" i="7" s="1"/>
  <c r="M48" i="7"/>
  <c r="N48" i="7"/>
  <c r="V48" i="7"/>
  <c r="Y48" i="7" s="1"/>
  <c r="O47" i="8"/>
  <c r="P47" i="8" s="1"/>
  <c r="O76" i="7"/>
  <c r="P76" i="7" s="1"/>
  <c r="O45" i="8"/>
  <c r="P45" i="8" s="1"/>
  <c r="O42" i="8"/>
  <c r="P42" i="8" s="1"/>
  <c r="O6" i="7"/>
  <c r="P6" i="7" s="1"/>
  <c r="M2" i="7"/>
  <c r="Q98" i="7"/>
  <c r="O57" i="8"/>
  <c r="P57" i="8" s="1"/>
  <c r="AI49" i="7"/>
  <c r="U49" i="7"/>
  <c r="AI50" i="7"/>
  <c r="DO6" i="10"/>
  <c r="FN6" i="10"/>
  <c r="BO6" i="10"/>
  <c r="P6" i="12"/>
  <c r="V44" i="7"/>
  <c r="Y44" i="7" s="1"/>
  <c r="M44" i="7"/>
  <c r="N44" i="7"/>
  <c r="V12" i="7"/>
  <c r="Y12" i="7" s="1"/>
  <c r="M12" i="7"/>
  <c r="N12" i="7"/>
  <c r="O41" i="7"/>
  <c r="P41" i="7" s="1"/>
  <c r="O32" i="8"/>
  <c r="P32" i="8" s="1"/>
  <c r="BN6" i="12"/>
  <c r="DM6" i="12"/>
  <c r="O73" i="7"/>
  <c r="P73" i="7" s="1"/>
  <c r="O89" i="7"/>
  <c r="P89" i="7" s="1"/>
  <c r="O15" i="8"/>
  <c r="P15" i="8" s="1"/>
  <c r="O58" i="7"/>
  <c r="P58" i="7" s="1"/>
  <c r="K49" i="7"/>
  <c r="R49" i="7" s="1"/>
  <c r="FN2" i="10"/>
  <c r="R48" i="7"/>
  <c r="Q27" i="7"/>
  <c r="Y30" i="7"/>
  <c r="N101" i="7"/>
  <c r="M101" i="7"/>
  <c r="O14" i="7"/>
  <c r="P14" i="7" s="1"/>
  <c r="O89" i="8"/>
  <c r="P89" i="8" s="1"/>
  <c r="O80" i="7"/>
  <c r="P80" i="7" s="1"/>
  <c r="O101" i="8"/>
  <c r="P101" i="8" s="1"/>
  <c r="O23" i="8"/>
  <c r="P23" i="8" s="1"/>
  <c r="Y7" i="7"/>
  <c r="O79" i="7"/>
  <c r="P79" i="7" s="1"/>
  <c r="O27" i="8"/>
  <c r="P27" i="8" s="1"/>
  <c r="R12" i="7"/>
  <c r="O20" i="7"/>
  <c r="P20" i="7" s="1"/>
  <c r="O11" i="8"/>
  <c r="P11" i="8" s="1"/>
  <c r="I6" i="6"/>
  <c r="Q21" i="8" l="1"/>
  <c r="O34" i="8"/>
  <c r="P34" i="8" s="1"/>
  <c r="Q20" i="8"/>
  <c r="O17" i="7"/>
  <c r="P17" i="7" s="1"/>
  <c r="Q33" i="7"/>
  <c r="Q60" i="8"/>
  <c r="Q77" i="7"/>
  <c r="Q29" i="8"/>
  <c r="Q25" i="7"/>
  <c r="Q65" i="8"/>
  <c r="Q100" i="7"/>
  <c r="Q70" i="8"/>
  <c r="R2" i="7"/>
  <c r="N22" i="8"/>
  <c r="P58" i="8"/>
  <c r="Q58" i="8"/>
  <c r="Q40" i="8"/>
  <c r="Q95" i="8"/>
  <c r="Q21" i="7"/>
  <c r="Q17" i="7"/>
  <c r="P49" i="8"/>
  <c r="Q23" i="7"/>
  <c r="O16" i="7"/>
  <c r="P16" i="7" s="1"/>
  <c r="P32" i="7"/>
  <c r="Q3" i="7"/>
  <c r="BA2" i="7"/>
  <c r="Q78" i="8"/>
  <c r="Q19" i="8"/>
  <c r="Q43" i="8"/>
  <c r="O6" i="8"/>
  <c r="Q46" i="8"/>
  <c r="P35" i="7"/>
  <c r="Q35" i="7"/>
  <c r="Q72" i="8"/>
  <c r="Q91" i="7"/>
  <c r="P13" i="7"/>
  <c r="Q13" i="7"/>
  <c r="Q7" i="7"/>
  <c r="O26" i="8"/>
  <c r="P26" i="8" s="1"/>
  <c r="Q86" i="7"/>
  <c r="AX2" i="7"/>
  <c r="BB2" i="7" s="1"/>
  <c r="Q18" i="8"/>
  <c r="V2" i="7"/>
  <c r="Y2" i="7" s="1"/>
  <c r="Q53" i="7"/>
  <c r="D14" i="12"/>
  <c r="D14" i="10"/>
  <c r="J19" i="3"/>
  <c r="Y16" i="3"/>
  <c r="Y17" i="2" s="1"/>
  <c r="N18" i="3"/>
  <c r="N19" i="2" s="1"/>
  <c r="J8" i="6"/>
  <c r="J19" i="2"/>
  <c r="DL13" i="10"/>
  <c r="D97" i="10"/>
  <c r="DL181" i="10"/>
  <c r="D181" i="10"/>
  <c r="DL97" i="10"/>
  <c r="AL2" i="7"/>
  <c r="AW2" i="7" s="1"/>
  <c r="O11" i="7"/>
  <c r="P11" i="7" s="1"/>
  <c r="Q51" i="8"/>
  <c r="Q59" i="7"/>
  <c r="Q81" i="8"/>
  <c r="V22" i="8"/>
  <c r="Y22" i="8" s="1"/>
  <c r="P10" i="7"/>
  <c r="Q10" i="7"/>
  <c r="Q57" i="7"/>
  <c r="N2" i="7"/>
  <c r="O2" i="7" s="1"/>
  <c r="P2" i="7" s="1"/>
  <c r="Q22" i="7"/>
  <c r="Y13" i="8"/>
  <c r="Q39" i="8"/>
  <c r="Q37" i="7"/>
  <c r="Q28" i="7"/>
  <c r="Q40" i="7"/>
  <c r="P55" i="8"/>
  <c r="Q55" i="8"/>
  <c r="P63" i="7"/>
  <c r="Q63" i="7"/>
  <c r="M22" i="8"/>
  <c r="Q16" i="8"/>
  <c r="Q50" i="8"/>
  <c r="Q41" i="8"/>
  <c r="P9" i="7"/>
  <c r="P12" i="8"/>
  <c r="Q12" i="8"/>
  <c r="Q64" i="7"/>
  <c r="Q61" i="8"/>
  <c r="O13" i="8"/>
  <c r="P100" i="8"/>
  <c r="Q100" i="8"/>
  <c r="BT6" i="8"/>
  <c r="BT7" i="8" s="1"/>
  <c r="BU7" i="8" s="1"/>
  <c r="O17" i="8"/>
  <c r="P17" i="8" s="1"/>
  <c r="Q99" i="8"/>
  <c r="Q39" i="7"/>
  <c r="Q53" i="8"/>
  <c r="Q82" i="8"/>
  <c r="Q64" i="8"/>
  <c r="Q15" i="7"/>
  <c r="Q79" i="8"/>
  <c r="Q25" i="8"/>
  <c r="O44" i="8"/>
  <c r="P44" i="8" s="1"/>
  <c r="P90" i="8"/>
  <c r="Q90" i="8"/>
  <c r="Q96" i="7"/>
  <c r="Q46" i="7"/>
  <c r="Q7" i="8"/>
  <c r="AH8" i="9"/>
  <c r="O18" i="3"/>
  <c r="O19" i="2" s="1"/>
  <c r="Q88" i="7"/>
  <c r="Q5" i="8"/>
  <c r="P5" i="8"/>
  <c r="O101" i="7"/>
  <c r="P101" i="7" s="1"/>
  <c r="Q73" i="8"/>
  <c r="Q56" i="8"/>
  <c r="Q30" i="7"/>
  <c r="Q73" i="7"/>
  <c r="Q48" i="8"/>
  <c r="Q82" i="7"/>
  <c r="P5" i="7"/>
  <c r="Q5" i="7"/>
  <c r="P72" i="7"/>
  <c r="Q72" i="7"/>
  <c r="Q31" i="7"/>
  <c r="Q97" i="7"/>
  <c r="Q56" i="7"/>
  <c r="Q80" i="7"/>
  <c r="Q71" i="7"/>
  <c r="Q51" i="7"/>
  <c r="Y17" i="8"/>
  <c r="Q75" i="8"/>
  <c r="O48" i="7"/>
  <c r="P48" i="7" s="1"/>
  <c r="Q76" i="7"/>
  <c r="Q68" i="8"/>
  <c r="Q89" i="8"/>
  <c r="O44" i="7"/>
  <c r="P44" i="7" s="1"/>
  <c r="Q11" i="8"/>
  <c r="Q86" i="8"/>
  <c r="Q92" i="8"/>
  <c r="Q52" i="8"/>
  <c r="Q99" i="7"/>
  <c r="Q54" i="8"/>
  <c r="Q84" i="7"/>
  <c r="Q50" i="7"/>
  <c r="Q27" i="8"/>
  <c r="Q58" i="7"/>
  <c r="Q45" i="8"/>
  <c r="BU3" i="7"/>
  <c r="Q92" i="7"/>
  <c r="F7" i="12"/>
  <c r="F7" i="10"/>
  <c r="AM2" i="7"/>
  <c r="AN2" i="7" s="1"/>
  <c r="R12" i="3"/>
  <c r="R13" i="2" s="1"/>
  <c r="AU2" i="7"/>
  <c r="BN2" i="7"/>
  <c r="Q68" i="7"/>
  <c r="Q20" i="7"/>
  <c r="BO6" i="12"/>
  <c r="DN6" i="12"/>
  <c r="Q32" i="8"/>
  <c r="Q4" i="7"/>
  <c r="Q45" i="7"/>
  <c r="I7" i="6"/>
  <c r="Q41" i="7"/>
  <c r="Q69" i="7"/>
  <c r="Q85" i="8"/>
  <c r="Q23" i="8"/>
  <c r="Q34" i="8"/>
  <c r="V49" i="7"/>
  <c r="Y49" i="7" s="1"/>
  <c r="M49" i="7"/>
  <c r="N49" i="7"/>
  <c r="Q14" i="7"/>
  <c r="O12" i="7"/>
  <c r="P12" i="7" s="1"/>
  <c r="AH2" i="7"/>
  <c r="Q79" i="7"/>
  <c r="Q47" i="8"/>
  <c r="Q60" i="7"/>
  <c r="Q6" i="7"/>
  <c r="Q54" i="7"/>
  <c r="Q70" i="7"/>
  <c r="Q76" i="8"/>
  <c r="Q98" i="8"/>
  <c r="AL8" i="9"/>
  <c r="Z2" i="9"/>
  <c r="R5" i="11"/>
  <c r="BP6" i="10"/>
  <c r="DP6" i="10"/>
  <c r="FO6" i="10"/>
  <c r="Q6" i="12"/>
  <c r="Q26" i="7"/>
  <c r="Q15" i="8"/>
  <c r="AO2" i="7"/>
  <c r="Q57" i="8"/>
  <c r="Q8" i="7"/>
  <c r="Q67" i="8"/>
  <c r="Q38" i="7"/>
  <c r="AS9" i="9"/>
  <c r="W10" i="9"/>
  <c r="X9" i="9"/>
  <c r="AB9" i="9"/>
  <c r="Q101" i="8"/>
  <c r="Q89" i="7"/>
  <c r="Q3" i="12"/>
  <c r="DO5" i="12"/>
  <c r="S2" i="10"/>
  <c r="R3" i="10"/>
  <c r="FP2" i="10"/>
  <c r="R6" i="10"/>
  <c r="G5" i="13"/>
  <c r="G87" i="13"/>
  <c r="G128" i="13"/>
  <c r="F143" i="13"/>
  <c r="G46" i="13"/>
  <c r="F47" i="13"/>
  <c r="R2" i="12"/>
  <c r="G156" i="13"/>
  <c r="F157" i="13"/>
  <c r="F129" i="13"/>
  <c r="G5" i="4"/>
  <c r="G142" i="4"/>
  <c r="F88" i="13"/>
  <c r="F6" i="4"/>
  <c r="F143" i="4"/>
  <c r="G46" i="4"/>
  <c r="G156" i="4"/>
  <c r="F6" i="13"/>
  <c r="G87" i="4"/>
  <c r="G142" i="13"/>
  <c r="F47" i="4"/>
  <c r="F88" i="4"/>
  <c r="G128" i="4"/>
  <c r="F129" i="4"/>
  <c r="F157" i="4"/>
  <c r="Q42" i="8"/>
  <c r="Q62" i="8"/>
  <c r="Q31" i="8"/>
  <c r="O22" i="8" l="1"/>
  <c r="P22" i="8" s="1"/>
  <c r="Q11" i="7"/>
  <c r="Q16" i="7"/>
  <c r="P6" i="8"/>
  <c r="Q6" i="8"/>
  <c r="Q26" i="8"/>
  <c r="O19" i="3"/>
  <c r="O20" i="2" s="1"/>
  <c r="D15" i="10"/>
  <c r="D15" i="12"/>
  <c r="J20" i="3"/>
  <c r="J20" i="2"/>
  <c r="N19" i="3"/>
  <c r="N20" i="2" s="1"/>
  <c r="J9" i="6"/>
  <c r="DL14" i="10"/>
  <c r="DL182" i="10"/>
  <c r="D182" i="10"/>
  <c r="DL98" i="10"/>
  <c r="D98" i="10"/>
  <c r="AL9" i="9"/>
  <c r="AH9" i="9"/>
  <c r="Q17" i="8"/>
  <c r="P13" i="8"/>
  <c r="Q13" i="8"/>
  <c r="Q101" i="7"/>
  <c r="Q44" i="8"/>
  <c r="BT8" i="8"/>
  <c r="BU8" i="8" s="1"/>
  <c r="BU6" i="8"/>
  <c r="Q48" i="7"/>
  <c r="O49" i="7"/>
  <c r="P49" i="7" s="1"/>
  <c r="Q44" i="7"/>
  <c r="S12" i="3"/>
  <c r="S13" i="2" s="1"/>
  <c r="E7" i="10"/>
  <c r="H7" i="10" s="1"/>
  <c r="E7" i="12"/>
  <c r="I7" i="12" s="1"/>
  <c r="Q2" i="7"/>
  <c r="BP6" i="12"/>
  <c r="DO6" i="12"/>
  <c r="BQ6" i="10"/>
  <c r="DQ6" i="10"/>
  <c r="FP6" i="10"/>
  <c r="R6" i="12"/>
  <c r="AV2" i="9"/>
  <c r="AY2" i="9"/>
  <c r="AJ2" i="9"/>
  <c r="T12" i="3" s="1"/>
  <c r="T13" i="2" s="1"/>
  <c r="AR2" i="9"/>
  <c r="P12" i="3" s="1"/>
  <c r="P13" i="2" s="1"/>
  <c r="Q12" i="7"/>
  <c r="I8" i="6"/>
  <c r="X10" i="9"/>
  <c r="W11" i="9"/>
  <c r="AS10" i="9"/>
  <c r="AB10" i="9"/>
  <c r="BV3" i="7"/>
  <c r="BU4" i="7"/>
  <c r="R3" i="12"/>
  <c r="S3" i="10"/>
  <c r="S6" i="10"/>
  <c r="DR5" i="10"/>
  <c r="T2" i="10"/>
  <c r="FQ2" i="10" s="1"/>
  <c r="G6" i="13"/>
  <c r="G88" i="13"/>
  <c r="G129" i="13"/>
  <c r="H142" i="13"/>
  <c r="S2" i="12"/>
  <c r="G157" i="13"/>
  <c r="H46" i="13"/>
  <c r="G47" i="13"/>
  <c r="H5" i="13"/>
  <c r="H156" i="13"/>
  <c r="H87" i="4"/>
  <c r="G88" i="4"/>
  <c r="G143" i="13"/>
  <c r="H128" i="4"/>
  <c r="H128" i="13"/>
  <c r="H5" i="4"/>
  <c r="H142" i="4"/>
  <c r="H87" i="13"/>
  <c r="G6" i="4"/>
  <c r="H46" i="4"/>
  <c r="G47" i="4"/>
  <c r="G129" i="4"/>
  <c r="G143" i="4"/>
  <c r="H156" i="4"/>
  <c r="G157" i="4"/>
  <c r="DQ5" i="10"/>
  <c r="Q22" i="8" l="1"/>
  <c r="Q49" i="7"/>
  <c r="DL15" i="10"/>
  <c r="D183" i="10"/>
  <c r="D99" i="10"/>
  <c r="DL183" i="10"/>
  <c r="DL99" i="10"/>
  <c r="J21" i="3"/>
  <c r="D16" i="10"/>
  <c r="D16" i="12"/>
  <c r="J21" i="2"/>
  <c r="N20" i="3"/>
  <c r="N21" i="2" s="1"/>
  <c r="J10" i="6"/>
  <c r="BT9" i="8"/>
  <c r="BT10" i="8" s="1"/>
  <c r="AH10" i="9"/>
  <c r="O20" i="3"/>
  <c r="O21" i="2" s="1"/>
  <c r="I7" i="10"/>
  <c r="J7" i="10" s="1"/>
  <c r="K7" i="10" s="1"/>
  <c r="H7" i="12"/>
  <c r="J7" i="12" s="1"/>
  <c r="K7" i="12" s="1"/>
  <c r="AZ2" i="9"/>
  <c r="AH12" i="3" s="1"/>
  <c r="AH13" i="2" s="1"/>
  <c r="AD12" i="3"/>
  <c r="AD13" i="2" s="1"/>
  <c r="X11" i="9"/>
  <c r="W12" i="9"/>
  <c r="AB11" i="9"/>
  <c r="AS11" i="9"/>
  <c r="I9" i="6"/>
  <c r="DQ5" i="12"/>
  <c r="S3" i="12"/>
  <c r="DP5" i="12"/>
  <c r="BR6" i="10"/>
  <c r="DR6" i="10"/>
  <c r="FQ6" i="10"/>
  <c r="S6" i="12"/>
  <c r="BV4" i="7"/>
  <c r="BU5" i="7"/>
  <c r="AL10" i="9"/>
  <c r="DP6" i="12"/>
  <c r="BQ6" i="12"/>
  <c r="T3" i="10"/>
  <c r="FR2" i="10"/>
  <c r="T6" i="10"/>
  <c r="U2" i="10"/>
  <c r="I5" i="13"/>
  <c r="I87" i="13"/>
  <c r="I128" i="13"/>
  <c r="H143" i="13"/>
  <c r="I156" i="13"/>
  <c r="T2" i="12"/>
  <c r="H157" i="13"/>
  <c r="I142" i="13"/>
  <c r="H47" i="13"/>
  <c r="I5" i="4"/>
  <c r="I142" i="4"/>
  <c r="H129" i="13"/>
  <c r="H6" i="4"/>
  <c r="H143" i="4"/>
  <c r="I46" i="13"/>
  <c r="H88" i="13"/>
  <c r="I46" i="4"/>
  <c r="I156" i="4"/>
  <c r="H6" i="13"/>
  <c r="I87" i="4"/>
  <c r="H157" i="4"/>
  <c r="H47" i="4"/>
  <c r="H88" i="4"/>
  <c r="I128" i="4"/>
  <c r="H129" i="4"/>
  <c r="DL16" i="10" l="1"/>
  <c r="D100" i="10"/>
  <c r="DL184" i="10"/>
  <c r="D184" i="10"/>
  <c r="HM7" i="10"/>
  <c r="DL100" i="10"/>
  <c r="J22" i="2"/>
  <c r="B7" i="4" s="1"/>
  <c r="J11" i="6"/>
  <c r="N21" i="3"/>
  <c r="N22" i="2" s="1"/>
  <c r="D17" i="10"/>
  <c r="D17" i="12"/>
  <c r="J22" i="3"/>
  <c r="BU9" i="8"/>
  <c r="AH11" i="9"/>
  <c r="O21" i="3"/>
  <c r="O22" i="2" s="1"/>
  <c r="L7" i="12"/>
  <c r="Q7" i="12" s="1"/>
  <c r="BP7" i="12" s="1"/>
  <c r="L7" i="10"/>
  <c r="T7" i="10" s="1"/>
  <c r="BS7" i="10" s="1"/>
  <c r="AS12" i="9"/>
  <c r="W13" i="9"/>
  <c r="X12" i="9"/>
  <c r="AB12" i="9"/>
  <c r="I10" i="6"/>
  <c r="AL11" i="9"/>
  <c r="FS2" i="10"/>
  <c r="U6" i="10"/>
  <c r="DT5" i="10"/>
  <c r="V2" i="10"/>
  <c r="U3" i="10"/>
  <c r="I47" i="13"/>
  <c r="I6" i="13"/>
  <c r="I88" i="13"/>
  <c r="I129" i="13"/>
  <c r="J142" i="13"/>
  <c r="I143" i="13"/>
  <c r="J156" i="13"/>
  <c r="J87" i="13"/>
  <c r="U2" i="12"/>
  <c r="I157" i="13"/>
  <c r="J5" i="13"/>
  <c r="J87" i="4"/>
  <c r="I88" i="4"/>
  <c r="J128" i="4"/>
  <c r="J46" i="13"/>
  <c r="J5" i="4"/>
  <c r="J142" i="4"/>
  <c r="J128" i="13"/>
  <c r="I129" i="4"/>
  <c r="I143" i="4"/>
  <c r="J156" i="4"/>
  <c r="I157" i="4"/>
  <c r="I6" i="4"/>
  <c r="J46" i="4"/>
  <c r="I47" i="4"/>
  <c r="DS5" i="10"/>
  <c r="BV5" i="7"/>
  <c r="BU6" i="7"/>
  <c r="BU10" i="8"/>
  <c r="BT11" i="8"/>
  <c r="T3" i="12"/>
  <c r="DR5" i="12"/>
  <c r="BS6" i="10"/>
  <c r="DS6" i="10"/>
  <c r="FR6" i="10"/>
  <c r="T6" i="12"/>
  <c r="BR6" i="12"/>
  <c r="DQ6" i="12"/>
  <c r="B89" i="4" l="1"/>
  <c r="B48" i="4"/>
  <c r="N22" i="3"/>
  <c r="N23" i="2" s="1"/>
  <c r="J12" i="6"/>
  <c r="J23" i="2"/>
  <c r="DL17" i="10"/>
  <c r="DL185" i="10"/>
  <c r="D101" i="10"/>
  <c r="D185" i="10"/>
  <c r="DL101" i="10"/>
  <c r="D18" i="12"/>
  <c r="D18" i="10"/>
  <c r="J23" i="3"/>
  <c r="B7" i="13"/>
  <c r="B48" i="13" s="1"/>
  <c r="B89" i="13"/>
  <c r="P7" i="12"/>
  <c r="BO7" i="12" s="1"/>
  <c r="DN7" i="12" s="1"/>
  <c r="AH12" i="9"/>
  <c r="O22" i="3"/>
  <c r="O23" i="2" s="1"/>
  <c r="T7" i="12"/>
  <c r="BS7" i="12" s="1"/>
  <c r="O7" i="10"/>
  <c r="BN7" i="10" s="1"/>
  <c r="S7" i="12"/>
  <c r="BR7" i="12" s="1"/>
  <c r="P7" i="10"/>
  <c r="BO7" i="10" s="1"/>
  <c r="S7" i="10"/>
  <c r="BR7" i="10" s="1"/>
  <c r="DR7" i="10" s="1"/>
  <c r="DR91" i="10" s="1"/>
  <c r="AL12" i="9"/>
  <c r="O7" i="12"/>
  <c r="BN7" i="12" s="1"/>
  <c r="R7" i="12"/>
  <c r="BQ7" i="12" s="1"/>
  <c r="N7" i="12"/>
  <c r="BM7" i="12" s="1"/>
  <c r="Q7" i="10"/>
  <c r="BP7" i="10" s="1"/>
  <c r="U7" i="10"/>
  <c r="BT7" i="10" s="1"/>
  <c r="DS7" i="10" s="1"/>
  <c r="N7" i="10"/>
  <c r="BM7" i="10" s="1"/>
  <c r="R7" i="10"/>
  <c r="BQ7" i="10" s="1"/>
  <c r="AS13" i="9"/>
  <c r="W14" i="9"/>
  <c r="X13" i="9"/>
  <c r="AB13" i="9"/>
  <c r="FS6" i="10"/>
  <c r="BT6" i="10"/>
  <c r="DT6" i="10"/>
  <c r="U6" i="12"/>
  <c r="BU11" i="8"/>
  <c r="BT12" i="8"/>
  <c r="BV6" i="7"/>
  <c r="BU7" i="7"/>
  <c r="U3" i="12"/>
  <c r="U7" i="12" s="1"/>
  <c r="BT7" i="12" s="1"/>
  <c r="DS5" i="12"/>
  <c r="BS6" i="12"/>
  <c r="DR6" i="12"/>
  <c r="W2" i="10"/>
  <c r="FT2" i="10" s="1"/>
  <c r="V6" i="10"/>
  <c r="V3" i="10"/>
  <c r="V7" i="10" s="1"/>
  <c r="BU7" i="10" s="1"/>
  <c r="K46" i="13"/>
  <c r="K5" i="13"/>
  <c r="K87" i="13"/>
  <c r="K128" i="13"/>
  <c r="J6" i="13"/>
  <c r="J88" i="13"/>
  <c r="J129" i="13"/>
  <c r="K142" i="13"/>
  <c r="V2" i="12"/>
  <c r="J47" i="13"/>
  <c r="K156" i="13"/>
  <c r="J157" i="13"/>
  <c r="K5" i="4"/>
  <c r="K142" i="4"/>
  <c r="J6" i="4"/>
  <c r="J143" i="4"/>
  <c r="K46" i="4"/>
  <c r="K156" i="4"/>
  <c r="J143" i="13"/>
  <c r="K87" i="4"/>
  <c r="J47" i="4"/>
  <c r="J88" i="4"/>
  <c r="K128" i="4"/>
  <c r="J129" i="4"/>
  <c r="J157" i="4"/>
  <c r="I11" i="6"/>
  <c r="D19" i="10" l="1"/>
  <c r="D19" i="12"/>
  <c r="J24" i="3"/>
  <c r="J24" i="2"/>
  <c r="N23" i="3"/>
  <c r="N24" i="2" s="1"/>
  <c r="J13" i="6"/>
  <c r="DL18" i="10"/>
  <c r="D186" i="10"/>
  <c r="D102" i="10"/>
  <c r="DL186" i="10"/>
  <c r="DL102" i="10"/>
  <c r="DQ7" i="12"/>
  <c r="DO7" i="10"/>
  <c r="DO91" i="10" s="1"/>
  <c r="DM7" i="12"/>
  <c r="DP7" i="12"/>
  <c r="DM7" i="10"/>
  <c r="FL7" i="10" s="1"/>
  <c r="DN7" i="10"/>
  <c r="DN91" i="10" s="1"/>
  <c r="AH13" i="9"/>
  <c r="O23" i="3"/>
  <c r="O24" i="2" s="1"/>
  <c r="DP7" i="10"/>
  <c r="DP91" i="10" s="1"/>
  <c r="DO7" i="12"/>
  <c r="DT7" i="10"/>
  <c r="DT91" i="10" s="1"/>
  <c r="DL7" i="12"/>
  <c r="FQ7" i="10"/>
  <c r="DQ7" i="10"/>
  <c r="DU5" i="10"/>
  <c r="DS91" i="10"/>
  <c r="FR7" i="10"/>
  <c r="FT6" i="10"/>
  <c r="BU6" i="10"/>
  <c r="DU6" i="10"/>
  <c r="V6" i="12"/>
  <c r="X2" i="10"/>
  <c r="FU2" i="10" s="1"/>
  <c r="W3" i="10"/>
  <c r="W7" i="10" s="1"/>
  <c r="BV7" i="10" s="1"/>
  <c r="DU7" i="10" s="1"/>
  <c r="DU91" i="10" s="1"/>
  <c r="W6" i="10"/>
  <c r="DV5" i="10"/>
  <c r="W2" i="12"/>
  <c r="K157" i="13"/>
  <c r="K47" i="13"/>
  <c r="L5" i="13"/>
  <c r="L87" i="13"/>
  <c r="L128" i="13"/>
  <c r="L142" i="13"/>
  <c r="L87" i="4"/>
  <c r="L156" i="13"/>
  <c r="K88" i="4"/>
  <c r="K129" i="13"/>
  <c r="L128" i="4"/>
  <c r="K88" i="13"/>
  <c r="L46" i="13"/>
  <c r="K143" i="13"/>
  <c r="L5" i="4"/>
  <c r="L142" i="4"/>
  <c r="K6" i="13"/>
  <c r="K6" i="4"/>
  <c r="L46" i="4"/>
  <c r="K47" i="4"/>
  <c r="K129" i="4"/>
  <c r="K143" i="4"/>
  <c r="L156" i="4"/>
  <c r="K157" i="4"/>
  <c r="BV7" i="7"/>
  <c r="BU8" i="7"/>
  <c r="DR7" i="12"/>
  <c r="AS14" i="9"/>
  <c r="W15" i="9"/>
  <c r="X14" i="9"/>
  <c r="AB14" i="9"/>
  <c r="I12" i="6"/>
  <c r="I13" i="6" s="1"/>
  <c r="I14" i="6" s="1"/>
  <c r="I15" i="6" s="1"/>
  <c r="I16" i="6" s="1"/>
  <c r="I17" i="6" s="1"/>
  <c r="I18" i="6" s="1"/>
  <c r="I19" i="6" s="1"/>
  <c r="I20" i="6" s="1"/>
  <c r="I21" i="6" s="1"/>
  <c r="I22" i="6" s="1"/>
  <c r="I23" i="6" s="1"/>
  <c r="I24" i="6" s="1"/>
  <c r="I25" i="6" s="1"/>
  <c r="I26" i="6" s="1"/>
  <c r="I27" i="6" s="1"/>
  <c r="I28" i="6" s="1"/>
  <c r="I29" i="6" s="1"/>
  <c r="I30" i="6" s="1"/>
  <c r="I31" i="6" s="1"/>
  <c r="I32" i="6" s="1"/>
  <c r="I33" i="6" s="1"/>
  <c r="I34" i="6" s="1"/>
  <c r="I35" i="6" s="1"/>
  <c r="I36" i="6" s="1"/>
  <c r="I37" i="6" s="1"/>
  <c r="I38" i="6" s="1"/>
  <c r="I39" i="6" s="1"/>
  <c r="I40" i="6" s="1"/>
  <c r="I41" i="6" s="1"/>
  <c r="I42" i="6" s="1"/>
  <c r="I43" i="6" s="1"/>
  <c r="I44" i="6" s="1"/>
  <c r="I45" i="6" s="1"/>
  <c r="I46" i="6" s="1"/>
  <c r="I47" i="6" s="1"/>
  <c r="V3" i="12"/>
  <c r="V7" i="12" s="1"/>
  <c r="BU7" i="12" s="1"/>
  <c r="DS7" i="12" s="1"/>
  <c r="DT5" i="12"/>
  <c r="BU12" i="8"/>
  <c r="BT13" i="8"/>
  <c r="AL13" i="9"/>
  <c r="DS6" i="12"/>
  <c r="BT6" i="12"/>
  <c r="B8" i="4" l="1"/>
  <c r="B49" i="4" s="1"/>
  <c r="J25" i="3"/>
  <c r="D20" i="10"/>
  <c r="D20" i="12"/>
  <c r="B90" i="13"/>
  <c r="B8" i="13"/>
  <c r="B49" i="13" s="1"/>
  <c r="J25" i="2"/>
  <c r="N24" i="3"/>
  <c r="N25" i="2" s="1"/>
  <c r="J14" i="6"/>
  <c r="DL19" i="10"/>
  <c r="DL187" i="10"/>
  <c r="DL103" i="10"/>
  <c r="D187" i="10"/>
  <c r="D103" i="10"/>
  <c r="FN7" i="10"/>
  <c r="DM91" i="10"/>
  <c r="FM7" i="10"/>
  <c r="FO7" i="10"/>
  <c r="AL14" i="9"/>
  <c r="O24" i="3"/>
  <c r="O25" i="2" s="1"/>
  <c r="FS7" i="10"/>
  <c r="AH14" i="9"/>
  <c r="FP7" i="10"/>
  <c r="DQ91" i="10"/>
  <c r="W3" i="12"/>
  <c r="W7" i="12" s="1"/>
  <c r="BV7" i="12" s="1"/>
  <c r="DT7" i="12" s="1"/>
  <c r="DT6" i="12"/>
  <c r="BU6" i="12"/>
  <c r="I48" i="6"/>
  <c r="I49" i="6" s="1"/>
  <c r="I50" i="6" s="1"/>
  <c r="I51" i="6" s="1"/>
  <c r="I52" i="6" s="1"/>
  <c r="I53" i="6" s="1"/>
  <c r="I54" i="6" s="1"/>
  <c r="I55" i="6" s="1"/>
  <c r="I56" i="6" s="1"/>
  <c r="I57" i="6" s="1"/>
  <c r="I58" i="6" s="1"/>
  <c r="I59" i="6" s="1"/>
  <c r="I60" i="6" s="1"/>
  <c r="I61" i="6" s="1"/>
  <c r="I62" i="6" s="1"/>
  <c r="I63" i="6" s="1"/>
  <c r="I64" i="6" s="1"/>
  <c r="I65" i="6" s="1"/>
  <c r="I66" i="6" s="1"/>
  <c r="I67" i="6" s="1"/>
  <c r="I68" i="6" s="1"/>
  <c r="I69" i="6" s="1"/>
  <c r="I70" i="6" s="1"/>
  <c r="I71" i="6" s="1"/>
  <c r="I72" i="6" s="1"/>
  <c r="I73" i="6" s="1"/>
  <c r="I74" i="6" s="1"/>
  <c r="I75" i="6" s="1"/>
  <c r="I76" i="6" s="1"/>
  <c r="I77" i="6" s="1"/>
  <c r="I78" i="6" s="1"/>
  <c r="I79" i="6" s="1"/>
  <c r="I80" i="6" s="1"/>
  <c r="I81" i="6" s="1"/>
  <c r="I82" i="6" s="1"/>
  <c r="I83" i="6" s="1"/>
  <c r="I84" i="6" s="1"/>
  <c r="I85" i="6" s="1"/>
  <c r="I86" i="6" s="1"/>
  <c r="I87" i="6" s="1"/>
  <c r="I88" i="6" s="1"/>
  <c r="I89" i="6" s="1"/>
  <c r="I90" i="6" s="1"/>
  <c r="I91" i="6" s="1"/>
  <c r="I92" i="6" s="1"/>
  <c r="DV6" i="10"/>
  <c r="FU6" i="10"/>
  <c r="BV6" i="10"/>
  <c r="W6" i="12"/>
  <c r="BU13" i="8"/>
  <c r="BT14" i="8"/>
  <c r="BV8" i="7"/>
  <c r="BU9" i="7"/>
  <c r="FT7" i="10"/>
  <c r="Y2" i="10"/>
  <c r="X3" i="10"/>
  <c r="X7" i="10" s="1"/>
  <c r="BW7" i="10" s="1"/>
  <c r="DV7" i="10" s="1"/>
  <c r="DV91" i="10" s="1"/>
  <c r="FV2" i="10"/>
  <c r="X6" i="10"/>
  <c r="DW5" i="10"/>
  <c r="L143" i="13"/>
  <c r="M156" i="13"/>
  <c r="M46" i="13"/>
  <c r="L6" i="13"/>
  <c r="M128" i="13"/>
  <c r="M87" i="13"/>
  <c r="M142" i="13"/>
  <c r="M5" i="4"/>
  <c r="M142" i="4"/>
  <c r="X2" i="12"/>
  <c r="DU5" i="12" s="1"/>
  <c r="M5" i="13"/>
  <c r="L47" i="13"/>
  <c r="L157" i="13"/>
  <c r="L6" i="4"/>
  <c r="L143" i="4"/>
  <c r="M46" i="4"/>
  <c r="M156" i="4"/>
  <c r="L129" i="13"/>
  <c r="L88" i="13"/>
  <c r="M87" i="4"/>
  <c r="L157" i="4"/>
  <c r="L47" i="4"/>
  <c r="L88" i="4"/>
  <c r="M128" i="4"/>
  <c r="L129" i="4"/>
  <c r="X15" i="9"/>
  <c r="AB15" i="9"/>
  <c r="AS15" i="9"/>
  <c r="W16" i="9"/>
  <c r="B90" i="4" l="1"/>
  <c r="J15" i="6"/>
  <c r="J26" i="2"/>
  <c r="N25" i="3"/>
  <c r="N26" i="2" s="1"/>
  <c r="DL20" i="10"/>
  <c r="D104" i="10"/>
  <c r="DL188" i="10"/>
  <c r="DL104" i="10"/>
  <c r="D188" i="10"/>
  <c r="J26" i="3"/>
  <c r="D21" i="10"/>
  <c r="D21" i="12"/>
  <c r="AL15" i="9"/>
  <c r="O25" i="3"/>
  <c r="O26" i="2" s="1"/>
  <c r="BV9" i="7"/>
  <c r="BU10" i="7"/>
  <c r="B4" i="7"/>
  <c r="DW6" i="10"/>
  <c r="FV6" i="10"/>
  <c r="BW6" i="10"/>
  <c r="X6" i="12"/>
  <c r="B4" i="8"/>
  <c r="FU7" i="10"/>
  <c r="BU14" i="8"/>
  <c r="BX7" i="8"/>
  <c r="BY7" i="8" s="1"/>
  <c r="B135" i="13"/>
  <c r="BX16" i="8"/>
  <c r="BY16" i="8" s="1"/>
  <c r="B167" i="4"/>
  <c r="BX3" i="8"/>
  <c r="BY3" i="8" s="1"/>
  <c r="BX11" i="8"/>
  <c r="BY11" i="8" s="1"/>
  <c r="B160" i="13"/>
  <c r="B161" i="13"/>
  <c r="B137" i="13"/>
  <c r="B152" i="13"/>
  <c r="B149" i="4"/>
  <c r="B146" i="13"/>
  <c r="B150" i="4"/>
  <c r="BX20" i="8"/>
  <c r="BY20" i="8" s="1"/>
  <c r="B139" i="13"/>
  <c r="BX19" i="8"/>
  <c r="BY19" i="8" s="1"/>
  <c r="B130" i="4"/>
  <c r="B158" i="13"/>
  <c r="BX5" i="8"/>
  <c r="BY5" i="8" s="1"/>
  <c r="B165" i="13"/>
  <c r="B139" i="4"/>
  <c r="BY8" i="7"/>
  <c r="BZ8" i="7" s="1"/>
  <c r="BY21" i="7"/>
  <c r="BZ21" i="7" s="1"/>
  <c r="BX10" i="8"/>
  <c r="BY10" i="8" s="1"/>
  <c r="B149" i="13"/>
  <c r="BX15" i="8"/>
  <c r="BY15" i="8" s="1"/>
  <c r="B135" i="4"/>
  <c r="BY11" i="7"/>
  <c r="BZ11" i="7" s="1"/>
  <c r="B136" i="13"/>
  <c r="B148" i="13"/>
  <c r="BY22" i="7"/>
  <c r="BZ22" i="7" s="1"/>
  <c r="L32" i="5"/>
  <c r="B146" i="4"/>
  <c r="B162" i="13"/>
  <c r="BY19" i="7"/>
  <c r="BZ19" i="7" s="1"/>
  <c r="B147" i="13"/>
  <c r="B132" i="4"/>
  <c r="BY13" i="7"/>
  <c r="BZ13" i="7" s="1"/>
  <c r="BY14" i="7"/>
  <c r="BZ14" i="7" s="1"/>
  <c r="B164" i="13"/>
  <c r="B133" i="13"/>
  <c r="B138" i="13"/>
  <c r="B153" i="4"/>
  <c r="BY5" i="7"/>
  <c r="BZ5" i="7" s="1"/>
  <c r="BY12" i="7"/>
  <c r="BZ12" i="7" s="1"/>
  <c r="B151" i="4"/>
  <c r="BX9" i="8"/>
  <c r="BY9" i="8" s="1"/>
  <c r="BX18" i="8"/>
  <c r="BY18" i="8" s="1"/>
  <c r="N32" i="5"/>
  <c r="BY18" i="7"/>
  <c r="BZ18" i="7" s="1"/>
  <c r="B150" i="13"/>
  <c r="B160" i="4"/>
  <c r="B165" i="4"/>
  <c r="BX17" i="8"/>
  <c r="BY17" i="8" s="1"/>
  <c r="BY16" i="7"/>
  <c r="BZ16" i="7" s="1"/>
  <c r="B144" i="13"/>
  <c r="B162" i="4"/>
  <c r="B147" i="4"/>
  <c r="BY6" i="7"/>
  <c r="BZ6" i="7" s="1"/>
  <c r="BY15" i="7"/>
  <c r="BZ15" i="7" s="1"/>
  <c r="B167" i="13"/>
  <c r="BX14" i="8"/>
  <c r="BY14" i="8" s="1"/>
  <c r="BY10" i="7"/>
  <c r="BZ10" i="7" s="1"/>
  <c r="B161" i="4"/>
  <c r="H32" i="5"/>
  <c r="B130" i="13"/>
  <c r="BY7" i="7"/>
  <c r="BZ7" i="7" s="1"/>
  <c r="B166" i="4"/>
  <c r="BX22" i="8"/>
  <c r="BY22" i="8" s="1"/>
  <c r="B137" i="4"/>
  <c r="BY20" i="7"/>
  <c r="BZ20" i="7" s="1"/>
  <c r="BX21" i="8"/>
  <c r="BY21" i="8" s="1"/>
  <c r="K32" i="5"/>
  <c r="BX8" i="8"/>
  <c r="BY8" i="8" s="1"/>
  <c r="BY9" i="7"/>
  <c r="BZ9" i="7" s="1"/>
  <c r="BX6" i="8"/>
  <c r="BY6" i="8" s="1"/>
  <c r="B148" i="4"/>
  <c r="B133" i="4"/>
  <c r="B151" i="13"/>
  <c r="B163" i="13"/>
  <c r="B158" i="4"/>
  <c r="B166" i="13"/>
  <c r="B134" i="4"/>
  <c r="B138" i="4"/>
  <c r="B152" i="4"/>
  <c r="B153" i="13"/>
  <c r="G32" i="5"/>
  <c r="BY17" i="7"/>
  <c r="BZ17" i="7" s="1"/>
  <c r="M32" i="5"/>
  <c r="I32" i="5"/>
  <c r="B144" i="4"/>
  <c r="J32" i="5"/>
  <c r="E32" i="5"/>
  <c r="B136" i="4"/>
  <c r="BX13" i="8"/>
  <c r="BY13" i="8" s="1"/>
  <c r="B134" i="13"/>
  <c r="B164" i="4"/>
  <c r="B132" i="13"/>
  <c r="BY3" i="7"/>
  <c r="BZ3" i="7" s="1"/>
  <c r="BX12" i="8"/>
  <c r="BY12" i="8" s="1"/>
  <c r="B163" i="4"/>
  <c r="X16" i="9"/>
  <c r="O26" i="3" s="1"/>
  <c r="O27" i="2" s="1"/>
  <c r="AB16" i="9"/>
  <c r="AS16" i="9"/>
  <c r="W17" i="9"/>
  <c r="Y3" i="10"/>
  <c r="Y7" i="10" s="1"/>
  <c r="BX7" i="10" s="1"/>
  <c r="DW7" i="10" s="1"/>
  <c r="DW91" i="10" s="1"/>
  <c r="Z2" i="10"/>
  <c r="Y6" i="10"/>
  <c r="M6" i="13"/>
  <c r="M88" i="13"/>
  <c r="M129" i="13"/>
  <c r="N142" i="13"/>
  <c r="Y2" i="12"/>
  <c r="M47" i="13"/>
  <c r="N128" i="13"/>
  <c r="N87" i="13"/>
  <c r="N87" i="4"/>
  <c r="M88" i="4"/>
  <c r="N5" i="13"/>
  <c r="N156" i="13"/>
  <c r="M157" i="13"/>
  <c r="N128" i="4"/>
  <c r="N5" i="4"/>
  <c r="N142" i="4"/>
  <c r="N46" i="13"/>
  <c r="M143" i="13"/>
  <c r="M129" i="4"/>
  <c r="M143" i="4"/>
  <c r="N156" i="4"/>
  <c r="M157" i="4"/>
  <c r="M6" i="4"/>
  <c r="N46" i="4"/>
  <c r="M47" i="4"/>
  <c r="BV6" i="12"/>
  <c r="DU6" i="12"/>
  <c r="AH15" i="9"/>
  <c r="DV5" i="12"/>
  <c r="X3" i="12"/>
  <c r="X7" i="12" s="1"/>
  <c r="BW7" i="12" s="1"/>
  <c r="DU7" i="12" s="1"/>
  <c r="B9" i="4" l="1"/>
  <c r="B50" i="4" s="1"/>
  <c r="DL21" i="10"/>
  <c r="D189" i="10"/>
  <c r="DL189" i="10"/>
  <c r="D105" i="10"/>
  <c r="DL105" i="10"/>
  <c r="N26" i="3"/>
  <c r="N27" i="2" s="1"/>
  <c r="J16" i="6"/>
  <c r="J27" i="2"/>
  <c r="B91" i="13"/>
  <c r="B9" i="13"/>
  <c r="B50" i="13" s="1"/>
  <c r="J27" i="3"/>
  <c r="D22" i="12"/>
  <c r="D22" i="10"/>
  <c r="AH16" i="9"/>
  <c r="AL16" i="9"/>
  <c r="J39" i="5"/>
  <c r="J34" i="5"/>
  <c r="J35" i="5"/>
  <c r="J36" i="5"/>
  <c r="J37" i="5"/>
  <c r="J38" i="5"/>
  <c r="J40" i="5"/>
  <c r="J33" i="5"/>
  <c r="G152" i="4"/>
  <c r="O152" i="4"/>
  <c r="W152" i="4"/>
  <c r="H152" i="4"/>
  <c r="P152" i="4"/>
  <c r="X152" i="4"/>
  <c r="I152" i="4"/>
  <c r="Q152" i="4"/>
  <c r="Y152" i="4"/>
  <c r="J152" i="4"/>
  <c r="R152" i="4"/>
  <c r="Z152" i="4"/>
  <c r="C152" i="4"/>
  <c r="K152" i="4"/>
  <c r="S152" i="4"/>
  <c r="AA152" i="4"/>
  <c r="D152" i="4"/>
  <c r="L152" i="4"/>
  <c r="T152" i="4"/>
  <c r="AB152" i="4"/>
  <c r="E152" i="4"/>
  <c r="M152" i="4"/>
  <c r="U152" i="4"/>
  <c r="F152" i="4"/>
  <c r="N152" i="4"/>
  <c r="V152" i="4"/>
  <c r="G133" i="4"/>
  <c r="O133" i="4"/>
  <c r="W133" i="4"/>
  <c r="H133" i="4"/>
  <c r="P133" i="4"/>
  <c r="X133" i="4"/>
  <c r="I133" i="4"/>
  <c r="Q133" i="4"/>
  <c r="Y133" i="4"/>
  <c r="J133" i="4"/>
  <c r="R133" i="4"/>
  <c r="Z133" i="4"/>
  <c r="C133" i="4"/>
  <c r="K133" i="4"/>
  <c r="S133" i="4"/>
  <c r="AA133" i="4"/>
  <c r="D133" i="4"/>
  <c r="L133" i="4"/>
  <c r="T133" i="4"/>
  <c r="AB133" i="4"/>
  <c r="E133" i="4"/>
  <c r="M133" i="4"/>
  <c r="U133" i="4"/>
  <c r="F133" i="4"/>
  <c r="N133" i="4"/>
  <c r="V133" i="4"/>
  <c r="C161" i="4"/>
  <c r="K161" i="4"/>
  <c r="S161" i="4"/>
  <c r="AA161" i="4"/>
  <c r="D161" i="4"/>
  <c r="L161" i="4"/>
  <c r="T161" i="4"/>
  <c r="AB161" i="4"/>
  <c r="E161" i="4"/>
  <c r="M161" i="4"/>
  <c r="U161" i="4"/>
  <c r="F161" i="4"/>
  <c r="N161" i="4"/>
  <c r="V161" i="4"/>
  <c r="G161" i="4"/>
  <c r="O161" i="4"/>
  <c r="W161" i="4"/>
  <c r="H161" i="4"/>
  <c r="P161" i="4"/>
  <c r="X161" i="4"/>
  <c r="I161" i="4"/>
  <c r="Q161" i="4"/>
  <c r="Y161" i="4"/>
  <c r="J161" i="4"/>
  <c r="R161" i="4"/>
  <c r="Z161" i="4"/>
  <c r="G164" i="13"/>
  <c r="O164" i="13"/>
  <c r="W164" i="13"/>
  <c r="C164" i="13"/>
  <c r="K164" i="13"/>
  <c r="S164" i="13"/>
  <c r="AA164" i="13"/>
  <c r="D164" i="13"/>
  <c r="L164" i="13"/>
  <c r="T164" i="13"/>
  <c r="AB164" i="13"/>
  <c r="N164" i="13"/>
  <c r="Z164" i="13"/>
  <c r="P164" i="13"/>
  <c r="E164" i="13"/>
  <c r="Q164" i="13"/>
  <c r="F164" i="13"/>
  <c r="R164" i="13"/>
  <c r="H164" i="13"/>
  <c r="U164" i="13"/>
  <c r="I164" i="13"/>
  <c r="V164" i="13"/>
  <c r="J164" i="13"/>
  <c r="X164" i="13"/>
  <c r="M164" i="13"/>
  <c r="Y164" i="13"/>
  <c r="I149" i="4"/>
  <c r="Q149" i="4"/>
  <c r="Y149" i="4"/>
  <c r="J149" i="4"/>
  <c r="R149" i="4"/>
  <c r="Z149" i="4"/>
  <c r="C149" i="4"/>
  <c r="K149" i="4"/>
  <c r="S149" i="4"/>
  <c r="AA149" i="4"/>
  <c r="D149" i="4"/>
  <c r="L149" i="4"/>
  <c r="T149" i="4"/>
  <c r="AB149" i="4"/>
  <c r="E149" i="4"/>
  <c r="M149" i="4"/>
  <c r="U149" i="4"/>
  <c r="F149" i="4"/>
  <c r="N149" i="4"/>
  <c r="V149" i="4"/>
  <c r="G149" i="4"/>
  <c r="O149" i="4"/>
  <c r="W149" i="4"/>
  <c r="H149" i="4"/>
  <c r="P149" i="4"/>
  <c r="X149" i="4"/>
  <c r="C167" i="4"/>
  <c r="K167" i="4"/>
  <c r="S167" i="4"/>
  <c r="AA167" i="4"/>
  <c r="J167" i="4"/>
  <c r="T167" i="4"/>
  <c r="L167" i="4"/>
  <c r="U167" i="4"/>
  <c r="D167" i="4"/>
  <c r="M167" i="4"/>
  <c r="V167" i="4"/>
  <c r="E167" i="4"/>
  <c r="N167" i="4"/>
  <c r="W167" i="4"/>
  <c r="F167" i="4"/>
  <c r="O167" i="4"/>
  <c r="X167" i="4"/>
  <c r="G167" i="4"/>
  <c r="P167" i="4"/>
  <c r="Y167" i="4"/>
  <c r="H167" i="4"/>
  <c r="Q167" i="4"/>
  <c r="Z167" i="4"/>
  <c r="I167" i="4"/>
  <c r="R167" i="4"/>
  <c r="AB167" i="4"/>
  <c r="F132" i="13"/>
  <c r="J132" i="13"/>
  <c r="N132" i="13"/>
  <c r="R132" i="13"/>
  <c r="V132" i="13"/>
  <c r="Z132" i="13"/>
  <c r="C132" i="13"/>
  <c r="G132" i="13"/>
  <c r="K132" i="13"/>
  <c r="O132" i="13"/>
  <c r="S132" i="13"/>
  <c r="W132" i="13"/>
  <c r="AA132" i="13"/>
  <c r="D132" i="13"/>
  <c r="H132" i="13"/>
  <c r="L132" i="13"/>
  <c r="P132" i="13"/>
  <c r="T132" i="13"/>
  <c r="X132" i="13"/>
  <c r="AB132" i="13"/>
  <c r="E132" i="13"/>
  <c r="I132" i="13"/>
  <c r="M132" i="13"/>
  <c r="Q132" i="13"/>
  <c r="U132" i="13"/>
  <c r="Y132" i="13"/>
  <c r="I138" i="4"/>
  <c r="Q138" i="4"/>
  <c r="Y138" i="4"/>
  <c r="J138" i="4"/>
  <c r="R138" i="4"/>
  <c r="Z138" i="4"/>
  <c r="C138" i="4"/>
  <c r="K138" i="4"/>
  <c r="S138" i="4"/>
  <c r="AA138" i="4"/>
  <c r="D138" i="4"/>
  <c r="L138" i="4"/>
  <c r="T138" i="4"/>
  <c r="AB138" i="4"/>
  <c r="E138" i="4"/>
  <c r="M138" i="4"/>
  <c r="U138" i="4"/>
  <c r="F138" i="4"/>
  <c r="N138" i="4"/>
  <c r="V138" i="4"/>
  <c r="G138" i="4"/>
  <c r="O138" i="4"/>
  <c r="W138" i="4"/>
  <c r="H138" i="4"/>
  <c r="P138" i="4"/>
  <c r="X138" i="4"/>
  <c r="G148" i="4"/>
  <c r="O148" i="4"/>
  <c r="W148" i="4"/>
  <c r="H148" i="4"/>
  <c r="P148" i="4"/>
  <c r="X148" i="4"/>
  <c r="I148" i="4"/>
  <c r="Q148" i="4"/>
  <c r="Y148" i="4"/>
  <c r="J148" i="4"/>
  <c r="R148" i="4"/>
  <c r="Z148" i="4"/>
  <c r="C148" i="4"/>
  <c r="K148" i="4"/>
  <c r="S148" i="4"/>
  <c r="AA148" i="4"/>
  <c r="D148" i="4"/>
  <c r="L148" i="4"/>
  <c r="T148" i="4"/>
  <c r="AB148" i="4"/>
  <c r="E148" i="4"/>
  <c r="M148" i="4"/>
  <c r="U148" i="4"/>
  <c r="F148" i="4"/>
  <c r="N148" i="4"/>
  <c r="V148" i="4"/>
  <c r="G137" i="4"/>
  <c r="O137" i="4"/>
  <c r="W137" i="4"/>
  <c r="H137" i="4"/>
  <c r="P137" i="4"/>
  <c r="X137" i="4"/>
  <c r="I137" i="4"/>
  <c r="Q137" i="4"/>
  <c r="Y137" i="4"/>
  <c r="J137" i="4"/>
  <c r="R137" i="4"/>
  <c r="Z137" i="4"/>
  <c r="C137" i="4"/>
  <c r="K137" i="4"/>
  <c r="S137" i="4"/>
  <c r="AA137" i="4"/>
  <c r="D137" i="4"/>
  <c r="L137" i="4"/>
  <c r="T137" i="4"/>
  <c r="AB137" i="4"/>
  <c r="E137" i="4"/>
  <c r="M137" i="4"/>
  <c r="U137" i="4"/>
  <c r="F137" i="4"/>
  <c r="N137" i="4"/>
  <c r="V137" i="4"/>
  <c r="L39" i="5"/>
  <c r="L33" i="5"/>
  <c r="L34" i="5"/>
  <c r="L35" i="5"/>
  <c r="L36" i="5"/>
  <c r="L37" i="5"/>
  <c r="L38" i="5"/>
  <c r="L40" i="5"/>
  <c r="C149" i="13"/>
  <c r="K149" i="13"/>
  <c r="S149" i="13"/>
  <c r="AA149" i="13"/>
  <c r="E149" i="13"/>
  <c r="G149" i="13"/>
  <c r="O149" i="13"/>
  <c r="W149" i="13"/>
  <c r="H149" i="13"/>
  <c r="P149" i="13"/>
  <c r="X149" i="13"/>
  <c r="M149" i="13"/>
  <c r="Z149" i="13"/>
  <c r="N149" i="13"/>
  <c r="AB149" i="13"/>
  <c r="Q149" i="13"/>
  <c r="D149" i="13"/>
  <c r="R149" i="13"/>
  <c r="F149" i="13"/>
  <c r="T149" i="13"/>
  <c r="I149" i="13"/>
  <c r="U149" i="13"/>
  <c r="J149" i="13"/>
  <c r="V149" i="13"/>
  <c r="L149" i="13"/>
  <c r="Y149" i="13"/>
  <c r="J152" i="13"/>
  <c r="R152" i="13"/>
  <c r="Z152" i="13"/>
  <c r="F152" i="13"/>
  <c r="N152" i="13"/>
  <c r="V152" i="13"/>
  <c r="G152" i="13"/>
  <c r="O152" i="13"/>
  <c r="W152" i="13"/>
  <c r="I152" i="13"/>
  <c r="U152" i="13"/>
  <c r="K152" i="13"/>
  <c r="X152" i="13"/>
  <c r="L152" i="13"/>
  <c r="Y152" i="13"/>
  <c r="M152" i="13"/>
  <c r="AA152" i="13"/>
  <c r="C152" i="13"/>
  <c r="P152" i="13"/>
  <c r="AB152" i="13"/>
  <c r="D152" i="13"/>
  <c r="Q152" i="13"/>
  <c r="E152" i="13"/>
  <c r="S152" i="13"/>
  <c r="H152" i="13"/>
  <c r="T152" i="13"/>
  <c r="I164" i="4"/>
  <c r="Q164" i="4"/>
  <c r="Y164" i="4"/>
  <c r="J164" i="4"/>
  <c r="R164" i="4"/>
  <c r="Z164" i="4"/>
  <c r="C164" i="4"/>
  <c r="K164" i="4"/>
  <c r="S164" i="4"/>
  <c r="AA164" i="4"/>
  <c r="D164" i="4"/>
  <c r="L164" i="4"/>
  <c r="T164" i="4"/>
  <c r="AB164" i="4"/>
  <c r="E164" i="4"/>
  <c r="M164" i="4"/>
  <c r="U164" i="4"/>
  <c r="F164" i="4"/>
  <c r="N164" i="4"/>
  <c r="V164" i="4"/>
  <c r="G164" i="4"/>
  <c r="O164" i="4"/>
  <c r="W164" i="4"/>
  <c r="H164" i="4"/>
  <c r="P164" i="4"/>
  <c r="X164" i="4"/>
  <c r="I39" i="5"/>
  <c r="I35" i="5"/>
  <c r="I36" i="5"/>
  <c r="I37" i="5"/>
  <c r="I38" i="5"/>
  <c r="I40" i="5"/>
  <c r="I33" i="5"/>
  <c r="I34" i="5"/>
  <c r="I134" i="4"/>
  <c r="Q134" i="4"/>
  <c r="Y134" i="4"/>
  <c r="J134" i="4"/>
  <c r="R134" i="4"/>
  <c r="Z134" i="4"/>
  <c r="C134" i="4"/>
  <c r="K134" i="4"/>
  <c r="S134" i="4"/>
  <c r="AA134" i="4"/>
  <c r="D134" i="4"/>
  <c r="L134" i="4"/>
  <c r="T134" i="4"/>
  <c r="AB134" i="4"/>
  <c r="E134" i="4"/>
  <c r="M134" i="4"/>
  <c r="U134" i="4"/>
  <c r="F134" i="4"/>
  <c r="N134" i="4"/>
  <c r="V134" i="4"/>
  <c r="G134" i="4"/>
  <c r="O134" i="4"/>
  <c r="W134" i="4"/>
  <c r="H134" i="4"/>
  <c r="P134" i="4"/>
  <c r="X134" i="4"/>
  <c r="E151" i="4"/>
  <c r="M151" i="4"/>
  <c r="U151" i="4"/>
  <c r="F151" i="4"/>
  <c r="N151" i="4"/>
  <c r="V151" i="4"/>
  <c r="G151" i="4"/>
  <c r="O151" i="4"/>
  <c r="W151" i="4"/>
  <c r="H151" i="4"/>
  <c r="P151" i="4"/>
  <c r="X151" i="4"/>
  <c r="I151" i="4"/>
  <c r="Q151" i="4"/>
  <c r="Y151" i="4"/>
  <c r="J151" i="4"/>
  <c r="R151" i="4"/>
  <c r="Z151" i="4"/>
  <c r="C151" i="4"/>
  <c r="K151" i="4"/>
  <c r="S151" i="4"/>
  <c r="AA151" i="4"/>
  <c r="D151" i="4"/>
  <c r="L151" i="4"/>
  <c r="T151" i="4"/>
  <c r="AB151" i="4"/>
  <c r="F137" i="13"/>
  <c r="N137" i="13"/>
  <c r="V137" i="13"/>
  <c r="H137" i="13"/>
  <c r="P137" i="13"/>
  <c r="X137" i="13"/>
  <c r="J137" i="13"/>
  <c r="R137" i="13"/>
  <c r="Z137" i="13"/>
  <c r="C137" i="13"/>
  <c r="K137" i="13"/>
  <c r="S137" i="13"/>
  <c r="AA137" i="13"/>
  <c r="L137" i="13"/>
  <c r="AB137" i="13"/>
  <c r="M137" i="13"/>
  <c r="O137" i="13"/>
  <c r="Q137" i="13"/>
  <c r="D137" i="13"/>
  <c r="T137" i="13"/>
  <c r="E137" i="13"/>
  <c r="U137" i="13"/>
  <c r="G137" i="13"/>
  <c r="W137" i="13"/>
  <c r="I137" i="13"/>
  <c r="Y137" i="13"/>
  <c r="D135" i="13"/>
  <c r="L135" i="13"/>
  <c r="T135" i="13"/>
  <c r="AB135" i="13"/>
  <c r="F135" i="13"/>
  <c r="N135" i="13"/>
  <c r="V135" i="13"/>
  <c r="H135" i="13"/>
  <c r="P135" i="13"/>
  <c r="X135" i="13"/>
  <c r="I135" i="13"/>
  <c r="Q135" i="13"/>
  <c r="Y135" i="13"/>
  <c r="R135" i="13"/>
  <c r="C135" i="13"/>
  <c r="S135" i="13"/>
  <c r="E135" i="13"/>
  <c r="U135" i="13"/>
  <c r="G135" i="13"/>
  <c r="W135" i="13"/>
  <c r="J135" i="13"/>
  <c r="Z135" i="13"/>
  <c r="K135" i="13"/>
  <c r="AA135" i="13"/>
  <c r="M135" i="13"/>
  <c r="O135" i="13"/>
  <c r="N2" i="2"/>
  <c r="K2" i="3"/>
  <c r="BX6" i="10"/>
  <c r="DX6" i="10"/>
  <c r="FW6" i="10"/>
  <c r="Y6" i="12"/>
  <c r="G134" i="13"/>
  <c r="O134" i="13"/>
  <c r="W134" i="13"/>
  <c r="I134" i="13"/>
  <c r="Q134" i="13"/>
  <c r="Y134" i="13"/>
  <c r="C134" i="13"/>
  <c r="K134" i="13"/>
  <c r="S134" i="13"/>
  <c r="AA134" i="13"/>
  <c r="D134" i="13"/>
  <c r="L134" i="13"/>
  <c r="T134" i="13"/>
  <c r="AB134" i="13"/>
  <c r="M134" i="13"/>
  <c r="N134" i="13"/>
  <c r="P134" i="13"/>
  <c r="R134" i="13"/>
  <c r="E134" i="13"/>
  <c r="U134" i="13"/>
  <c r="F134" i="13"/>
  <c r="V134" i="13"/>
  <c r="H134" i="13"/>
  <c r="X134" i="13"/>
  <c r="J134" i="13"/>
  <c r="Z134" i="13"/>
  <c r="M39" i="5"/>
  <c r="M40" i="5"/>
  <c r="M33" i="5"/>
  <c r="M34" i="5"/>
  <c r="M35" i="5"/>
  <c r="M36" i="5"/>
  <c r="M37" i="5"/>
  <c r="M38" i="5"/>
  <c r="I166" i="13"/>
  <c r="Q166" i="13"/>
  <c r="Y166" i="13"/>
  <c r="E166" i="13"/>
  <c r="M166" i="13"/>
  <c r="U166" i="13"/>
  <c r="F166" i="13"/>
  <c r="N166" i="13"/>
  <c r="V166" i="13"/>
  <c r="K166" i="13"/>
  <c r="X166" i="13"/>
  <c r="L166" i="13"/>
  <c r="Z166" i="13"/>
  <c r="O166" i="13"/>
  <c r="AA166" i="13"/>
  <c r="C166" i="13"/>
  <c r="P166" i="13"/>
  <c r="AB166" i="13"/>
  <c r="D166" i="13"/>
  <c r="R166" i="13"/>
  <c r="G166" i="13"/>
  <c r="S166" i="13"/>
  <c r="H166" i="13"/>
  <c r="T166" i="13"/>
  <c r="J166" i="13"/>
  <c r="W166" i="13"/>
  <c r="I166" i="4"/>
  <c r="Q166" i="4"/>
  <c r="C166" i="4"/>
  <c r="L166" i="4"/>
  <c r="U166" i="4"/>
  <c r="D166" i="4"/>
  <c r="M166" i="4"/>
  <c r="V166" i="4"/>
  <c r="E166" i="4"/>
  <c r="N166" i="4"/>
  <c r="W166" i="4"/>
  <c r="F166" i="4"/>
  <c r="O166" i="4"/>
  <c r="X166" i="4"/>
  <c r="G166" i="4"/>
  <c r="P166" i="4"/>
  <c r="Y166" i="4"/>
  <c r="H166" i="4"/>
  <c r="R166" i="4"/>
  <c r="Z166" i="4"/>
  <c r="J166" i="4"/>
  <c r="S166" i="4"/>
  <c r="AA166" i="4"/>
  <c r="K166" i="4"/>
  <c r="T166" i="4"/>
  <c r="AB166" i="4"/>
  <c r="F167" i="13"/>
  <c r="N167" i="13"/>
  <c r="V167" i="13"/>
  <c r="J167" i="13"/>
  <c r="R167" i="13"/>
  <c r="Z167" i="13"/>
  <c r="C167" i="13"/>
  <c r="K167" i="13"/>
  <c r="S167" i="13"/>
  <c r="AA167" i="13"/>
  <c r="I167" i="13"/>
  <c r="W167" i="13"/>
  <c r="L167" i="13"/>
  <c r="X167" i="13"/>
  <c r="M167" i="13"/>
  <c r="Y167" i="13"/>
  <c r="O167" i="13"/>
  <c r="AB167" i="13"/>
  <c r="D167" i="13"/>
  <c r="P167" i="13"/>
  <c r="E167" i="13"/>
  <c r="Q167" i="13"/>
  <c r="G167" i="13"/>
  <c r="T167" i="13"/>
  <c r="H167" i="13"/>
  <c r="U167" i="13"/>
  <c r="C165" i="4"/>
  <c r="K165" i="4"/>
  <c r="S165" i="4"/>
  <c r="AA165" i="4"/>
  <c r="D165" i="4"/>
  <c r="L165" i="4"/>
  <c r="T165" i="4"/>
  <c r="AB165" i="4"/>
  <c r="E165" i="4"/>
  <c r="M165" i="4"/>
  <c r="U165" i="4"/>
  <c r="F165" i="4"/>
  <c r="N165" i="4"/>
  <c r="V165" i="4"/>
  <c r="G165" i="4"/>
  <c r="O165" i="4"/>
  <c r="W165" i="4"/>
  <c r="H165" i="4"/>
  <c r="P165" i="4"/>
  <c r="X165" i="4"/>
  <c r="I165" i="4"/>
  <c r="Q165" i="4"/>
  <c r="Y165" i="4"/>
  <c r="J165" i="4"/>
  <c r="R165" i="4"/>
  <c r="Z165" i="4"/>
  <c r="C132" i="4"/>
  <c r="G132" i="4"/>
  <c r="K132" i="4"/>
  <c r="O132" i="4"/>
  <c r="S132" i="4"/>
  <c r="W132" i="4"/>
  <c r="AA132" i="4"/>
  <c r="D132" i="4"/>
  <c r="H132" i="4"/>
  <c r="L132" i="4"/>
  <c r="P132" i="4"/>
  <c r="T132" i="4"/>
  <c r="X132" i="4"/>
  <c r="AB132" i="4"/>
  <c r="E132" i="4"/>
  <c r="I132" i="4"/>
  <c r="M132" i="4"/>
  <c r="Q132" i="4"/>
  <c r="U132" i="4"/>
  <c r="Y132" i="4"/>
  <c r="F132" i="4"/>
  <c r="J132" i="4"/>
  <c r="N132" i="4"/>
  <c r="R132" i="4"/>
  <c r="V132" i="4"/>
  <c r="Z132" i="4"/>
  <c r="F148" i="13"/>
  <c r="N148" i="13"/>
  <c r="V148" i="13"/>
  <c r="H148" i="13"/>
  <c r="P148" i="13"/>
  <c r="X148" i="13"/>
  <c r="J148" i="13"/>
  <c r="R148" i="13"/>
  <c r="Z148" i="13"/>
  <c r="C148" i="13"/>
  <c r="K148" i="13"/>
  <c r="S148" i="13"/>
  <c r="AA148" i="13"/>
  <c r="I148" i="13"/>
  <c r="Y148" i="13"/>
  <c r="L148" i="13"/>
  <c r="AB148" i="13"/>
  <c r="M148" i="13"/>
  <c r="O148" i="13"/>
  <c r="Q148" i="13"/>
  <c r="D148" i="13"/>
  <c r="T148" i="13"/>
  <c r="E148" i="13"/>
  <c r="U148" i="13"/>
  <c r="G148" i="13"/>
  <c r="W148" i="13"/>
  <c r="H139" i="13"/>
  <c r="P139" i="13"/>
  <c r="X139" i="13"/>
  <c r="J139" i="13"/>
  <c r="R139" i="13"/>
  <c r="Z139" i="13"/>
  <c r="D139" i="13"/>
  <c r="L139" i="13"/>
  <c r="T139" i="13"/>
  <c r="AB139" i="13"/>
  <c r="E139" i="13"/>
  <c r="M139" i="13"/>
  <c r="U139" i="13"/>
  <c r="F139" i="13"/>
  <c r="V139" i="13"/>
  <c r="G139" i="13"/>
  <c r="W139" i="13"/>
  <c r="I139" i="13"/>
  <c r="Y139" i="13"/>
  <c r="K139" i="13"/>
  <c r="AA139" i="13"/>
  <c r="N139" i="13"/>
  <c r="O139" i="13"/>
  <c r="Q139" i="13"/>
  <c r="C139" i="13"/>
  <c r="S139" i="13"/>
  <c r="H161" i="13"/>
  <c r="P161" i="13"/>
  <c r="X161" i="13"/>
  <c r="D161" i="13"/>
  <c r="L161" i="13"/>
  <c r="T161" i="13"/>
  <c r="AB161" i="13"/>
  <c r="E161" i="13"/>
  <c r="M161" i="13"/>
  <c r="U161" i="13"/>
  <c r="F161" i="13"/>
  <c r="R161" i="13"/>
  <c r="G161" i="13"/>
  <c r="S161" i="13"/>
  <c r="I161" i="13"/>
  <c r="V161" i="13"/>
  <c r="J161" i="13"/>
  <c r="W161" i="13"/>
  <c r="K161" i="13"/>
  <c r="Y161" i="13"/>
  <c r="N161" i="13"/>
  <c r="Z161" i="13"/>
  <c r="O161" i="13"/>
  <c r="AA161" i="13"/>
  <c r="C161" i="13"/>
  <c r="Q161" i="13"/>
  <c r="BV10" i="7"/>
  <c r="BU11" i="7"/>
  <c r="Z3" i="10"/>
  <c r="Z7" i="10" s="1"/>
  <c r="BY7" i="10" s="1"/>
  <c r="DX7" i="10" s="1"/>
  <c r="DX91" i="10" s="1"/>
  <c r="AA2" i="10"/>
  <c r="Z6" i="10"/>
  <c r="O5" i="13"/>
  <c r="O87" i="13"/>
  <c r="O128" i="13"/>
  <c r="N143" i="13"/>
  <c r="O46" i="13"/>
  <c r="N47" i="13"/>
  <c r="N6" i="13"/>
  <c r="O5" i="4"/>
  <c r="O142" i="4"/>
  <c r="O142" i="13"/>
  <c r="N6" i="4"/>
  <c r="N143" i="4"/>
  <c r="Z2" i="12"/>
  <c r="O46" i="4"/>
  <c r="O156" i="4"/>
  <c r="O156" i="13"/>
  <c r="N157" i="13"/>
  <c r="N129" i="13"/>
  <c r="O87" i="4"/>
  <c r="N88" i="13"/>
  <c r="N47" i="4"/>
  <c r="N88" i="4"/>
  <c r="O128" i="4"/>
  <c r="N129" i="4"/>
  <c r="N157" i="4"/>
  <c r="U160" i="4"/>
  <c r="M160" i="4"/>
  <c r="E160" i="4"/>
  <c r="X160" i="4"/>
  <c r="P160" i="4"/>
  <c r="H160" i="4"/>
  <c r="AA160" i="4"/>
  <c r="S160" i="4"/>
  <c r="K160" i="4"/>
  <c r="C160" i="4"/>
  <c r="V160" i="4"/>
  <c r="N160" i="4"/>
  <c r="F160" i="4"/>
  <c r="Y160" i="4"/>
  <c r="Q160" i="4"/>
  <c r="I160" i="4"/>
  <c r="AB160" i="4"/>
  <c r="T160" i="4"/>
  <c r="L160" i="4"/>
  <c r="D160" i="4"/>
  <c r="W160" i="4"/>
  <c r="O160" i="4"/>
  <c r="G160" i="4"/>
  <c r="Z160" i="4"/>
  <c r="R160" i="4"/>
  <c r="J160" i="4"/>
  <c r="I147" i="13"/>
  <c r="Q147" i="13"/>
  <c r="Y147" i="13"/>
  <c r="C147" i="13"/>
  <c r="K147" i="13"/>
  <c r="S147" i="13"/>
  <c r="AA147" i="13"/>
  <c r="E147" i="13"/>
  <c r="M147" i="13"/>
  <c r="U147" i="13"/>
  <c r="F147" i="13"/>
  <c r="N147" i="13"/>
  <c r="V147" i="13"/>
  <c r="D147" i="13"/>
  <c r="T147" i="13"/>
  <c r="G147" i="13"/>
  <c r="W147" i="13"/>
  <c r="H147" i="13"/>
  <c r="X147" i="13"/>
  <c r="J147" i="13"/>
  <c r="Z147" i="13"/>
  <c r="L147" i="13"/>
  <c r="AB147" i="13"/>
  <c r="O147" i="13"/>
  <c r="P147" i="13"/>
  <c r="R147" i="13"/>
  <c r="I136" i="13"/>
  <c r="Q136" i="13"/>
  <c r="Y136" i="13"/>
  <c r="C136" i="13"/>
  <c r="K136" i="13"/>
  <c r="S136" i="13"/>
  <c r="AA136" i="13"/>
  <c r="E136" i="13"/>
  <c r="M136" i="13"/>
  <c r="U136" i="13"/>
  <c r="F136" i="13"/>
  <c r="N136" i="13"/>
  <c r="V136" i="13"/>
  <c r="G136" i="13"/>
  <c r="W136" i="13"/>
  <c r="H136" i="13"/>
  <c r="X136" i="13"/>
  <c r="J136" i="13"/>
  <c r="Z136" i="13"/>
  <c r="L136" i="13"/>
  <c r="AB136" i="13"/>
  <c r="O136" i="13"/>
  <c r="P136" i="13"/>
  <c r="R136" i="13"/>
  <c r="D136" i="13"/>
  <c r="T136" i="13"/>
  <c r="Z160" i="13"/>
  <c r="R160" i="13"/>
  <c r="J160" i="13"/>
  <c r="U160" i="13"/>
  <c r="M160" i="13"/>
  <c r="E160" i="13"/>
  <c r="X160" i="13"/>
  <c r="P160" i="13"/>
  <c r="H160" i="13"/>
  <c r="AA160" i="13"/>
  <c r="S160" i="13"/>
  <c r="K160" i="13"/>
  <c r="C160" i="13"/>
  <c r="V160" i="13"/>
  <c r="N160" i="13"/>
  <c r="F160" i="13"/>
  <c r="Y160" i="13"/>
  <c r="Q160" i="13"/>
  <c r="I160" i="13"/>
  <c r="AB160" i="13"/>
  <c r="T160" i="13"/>
  <c r="L160" i="13"/>
  <c r="D160" i="13"/>
  <c r="W160" i="13"/>
  <c r="O160" i="13"/>
  <c r="G160" i="13"/>
  <c r="BW6" i="12"/>
  <c r="DV6" i="12"/>
  <c r="FW2" i="10"/>
  <c r="E136" i="4"/>
  <c r="M136" i="4"/>
  <c r="U136" i="4"/>
  <c r="F136" i="4"/>
  <c r="N136" i="4"/>
  <c r="V136" i="4"/>
  <c r="G136" i="4"/>
  <c r="O136" i="4"/>
  <c r="W136" i="4"/>
  <c r="H136" i="4"/>
  <c r="P136" i="4"/>
  <c r="X136" i="4"/>
  <c r="I136" i="4"/>
  <c r="Q136" i="4"/>
  <c r="Y136" i="4"/>
  <c r="J136" i="4"/>
  <c r="R136" i="4"/>
  <c r="Z136" i="4"/>
  <c r="C136" i="4"/>
  <c r="K136" i="4"/>
  <c r="S136" i="4"/>
  <c r="AA136" i="4"/>
  <c r="D136" i="4"/>
  <c r="L136" i="4"/>
  <c r="T136" i="4"/>
  <c r="AB136" i="4"/>
  <c r="G37" i="5"/>
  <c r="G39" i="5"/>
  <c r="G33" i="5"/>
  <c r="G34" i="5"/>
  <c r="G36" i="5"/>
  <c r="G38" i="5"/>
  <c r="G35" i="5"/>
  <c r="G40" i="5"/>
  <c r="J163" i="13"/>
  <c r="R163" i="13"/>
  <c r="Z163" i="13"/>
  <c r="F163" i="13"/>
  <c r="N163" i="13"/>
  <c r="V163" i="13"/>
  <c r="G163" i="13"/>
  <c r="O163" i="13"/>
  <c r="W163" i="13"/>
  <c r="C163" i="13"/>
  <c r="P163" i="13"/>
  <c r="AB163" i="13"/>
  <c r="D163" i="13"/>
  <c r="Q163" i="13"/>
  <c r="E163" i="13"/>
  <c r="S163" i="13"/>
  <c r="H163" i="13"/>
  <c r="T163" i="13"/>
  <c r="I163" i="13"/>
  <c r="U163" i="13"/>
  <c r="K163" i="13"/>
  <c r="X163" i="13"/>
  <c r="L163" i="13"/>
  <c r="Y163" i="13"/>
  <c r="M163" i="13"/>
  <c r="AA163" i="13"/>
  <c r="H150" i="13"/>
  <c r="P150" i="13"/>
  <c r="X150" i="13"/>
  <c r="D150" i="13"/>
  <c r="L150" i="13"/>
  <c r="T150" i="13"/>
  <c r="AB150" i="13"/>
  <c r="E150" i="13"/>
  <c r="M150" i="13"/>
  <c r="U150" i="13"/>
  <c r="K150" i="13"/>
  <c r="Y150" i="13"/>
  <c r="N150" i="13"/>
  <c r="Z150" i="13"/>
  <c r="O150" i="13"/>
  <c r="AA150" i="13"/>
  <c r="C150" i="13"/>
  <c r="Q150" i="13"/>
  <c r="F150" i="13"/>
  <c r="R150" i="13"/>
  <c r="G150" i="13"/>
  <c r="S150" i="13"/>
  <c r="I150" i="13"/>
  <c r="V150" i="13"/>
  <c r="J150" i="13"/>
  <c r="W150" i="13"/>
  <c r="I153" i="4"/>
  <c r="Q153" i="4"/>
  <c r="Y153" i="4"/>
  <c r="J153" i="4"/>
  <c r="R153" i="4"/>
  <c r="Z153" i="4"/>
  <c r="C153" i="4"/>
  <c r="K153" i="4"/>
  <c r="S153" i="4"/>
  <c r="AA153" i="4"/>
  <c r="D153" i="4"/>
  <c r="L153" i="4"/>
  <c r="T153" i="4"/>
  <c r="AB153" i="4"/>
  <c r="E153" i="4"/>
  <c r="M153" i="4"/>
  <c r="U153" i="4"/>
  <c r="F153" i="4"/>
  <c r="N153" i="4"/>
  <c r="V153" i="4"/>
  <c r="G153" i="4"/>
  <c r="O153" i="4"/>
  <c r="W153" i="4"/>
  <c r="H153" i="4"/>
  <c r="P153" i="4"/>
  <c r="X153" i="4"/>
  <c r="C139" i="4"/>
  <c r="K139" i="4"/>
  <c r="S139" i="4"/>
  <c r="AA139" i="4"/>
  <c r="D139" i="4"/>
  <c r="L139" i="4"/>
  <c r="T139" i="4"/>
  <c r="AB139" i="4"/>
  <c r="E139" i="4"/>
  <c r="M139" i="4"/>
  <c r="U139" i="4"/>
  <c r="F139" i="4"/>
  <c r="N139" i="4"/>
  <c r="V139" i="4"/>
  <c r="G139" i="4"/>
  <c r="O139" i="4"/>
  <c r="W139" i="4"/>
  <c r="H139" i="4"/>
  <c r="P139" i="4"/>
  <c r="X139" i="4"/>
  <c r="I139" i="4"/>
  <c r="Q139" i="4"/>
  <c r="Y139" i="4"/>
  <c r="J139" i="4"/>
  <c r="R139" i="4"/>
  <c r="Z139" i="4"/>
  <c r="Y3" i="12"/>
  <c r="Y7" i="12" s="1"/>
  <c r="BX7" i="12" s="1"/>
  <c r="DV7" i="12" s="1"/>
  <c r="DW5" i="12"/>
  <c r="G163" i="4"/>
  <c r="O163" i="4"/>
  <c r="W163" i="4"/>
  <c r="H163" i="4"/>
  <c r="P163" i="4"/>
  <c r="X163" i="4"/>
  <c r="I163" i="4"/>
  <c r="Q163" i="4"/>
  <c r="Y163" i="4"/>
  <c r="J163" i="4"/>
  <c r="R163" i="4"/>
  <c r="Z163" i="4"/>
  <c r="C163" i="4"/>
  <c r="K163" i="4"/>
  <c r="S163" i="4"/>
  <c r="AA163" i="4"/>
  <c r="D163" i="4"/>
  <c r="L163" i="4"/>
  <c r="T163" i="4"/>
  <c r="AB163" i="4"/>
  <c r="E163" i="4"/>
  <c r="M163" i="4"/>
  <c r="U163" i="4"/>
  <c r="F163" i="4"/>
  <c r="N163" i="4"/>
  <c r="V163" i="4"/>
  <c r="E37" i="5"/>
  <c r="K39" i="5"/>
  <c r="K33" i="5"/>
  <c r="K34" i="5"/>
  <c r="K35" i="5"/>
  <c r="K36" i="5"/>
  <c r="K37" i="5"/>
  <c r="K38" i="5"/>
  <c r="K40" i="5"/>
  <c r="H39" i="5"/>
  <c r="H36" i="5"/>
  <c r="H37" i="5"/>
  <c r="H38" i="5"/>
  <c r="H40" i="5"/>
  <c r="H33" i="5"/>
  <c r="H34" i="5"/>
  <c r="H35" i="5"/>
  <c r="E147" i="4"/>
  <c r="M147" i="4"/>
  <c r="U147" i="4"/>
  <c r="F147" i="4"/>
  <c r="N147" i="4"/>
  <c r="V147" i="4"/>
  <c r="G147" i="4"/>
  <c r="O147" i="4"/>
  <c r="W147" i="4"/>
  <c r="H147" i="4"/>
  <c r="P147" i="4"/>
  <c r="X147" i="4"/>
  <c r="I147" i="4"/>
  <c r="Q147" i="4"/>
  <c r="Y147" i="4"/>
  <c r="J147" i="4"/>
  <c r="R147" i="4"/>
  <c r="Z147" i="4"/>
  <c r="C147" i="4"/>
  <c r="K147" i="4"/>
  <c r="S147" i="4"/>
  <c r="AA147" i="4"/>
  <c r="D147" i="4"/>
  <c r="L147" i="4"/>
  <c r="T147" i="4"/>
  <c r="AB147" i="4"/>
  <c r="C138" i="13"/>
  <c r="K138" i="13"/>
  <c r="S138" i="13"/>
  <c r="AA138" i="13"/>
  <c r="E138" i="13"/>
  <c r="M138" i="13"/>
  <c r="U138" i="13"/>
  <c r="G138" i="13"/>
  <c r="O138" i="13"/>
  <c r="W138" i="13"/>
  <c r="H138" i="13"/>
  <c r="P138" i="13"/>
  <c r="X138" i="13"/>
  <c r="Q138" i="13"/>
  <c r="R138" i="13"/>
  <c r="D138" i="13"/>
  <c r="T138" i="13"/>
  <c r="F138" i="13"/>
  <c r="V138" i="13"/>
  <c r="I138" i="13"/>
  <c r="Y138" i="13"/>
  <c r="J138" i="13"/>
  <c r="Z138" i="13"/>
  <c r="L138" i="13"/>
  <c r="AB138" i="13"/>
  <c r="N138" i="13"/>
  <c r="E162" i="13"/>
  <c r="M162" i="13"/>
  <c r="U162" i="13"/>
  <c r="I162" i="13"/>
  <c r="Q162" i="13"/>
  <c r="Y162" i="13"/>
  <c r="J162" i="13"/>
  <c r="R162" i="13"/>
  <c r="Z162" i="13"/>
  <c r="D162" i="13"/>
  <c r="P162" i="13"/>
  <c r="F162" i="13"/>
  <c r="S162" i="13"/>
  <c r="G162" i="13"/>
  <c r="T162" i="13"/>
  <c r="H162" i="13"/>
  <c r="V162" i="13"/>
  <c r="K162" i="13"/>
  <c r="W162" i="13"/>
  <c r="L162" i="13"/>
  <c r="X162" i="13"/>
  <c r="N162" i="13"/>
  <c r="AA162" i="13"/>
  <c r="C162" i="13"/>
  <c r="O162" i="13"/>
  <c r="AB162" i="13"/>
  <c r="C135" i="4"/>
  <c r="K135" i="4"/>
  <c r="S135" i="4"/>
  <c r="AA135" i="4"/>
  <c r="D135" i="4"/>
  <c r="L135" i="4"/>
  <c r="T135" i="4"/>
  <c r="AB135" i="4"/>
  <c r="E135" i="4"/>
  <c r="M135" i="4"/>
  <c r="U135" i="4"/>
  <c r="F135" i="4"/>
  <c r="N135" i="4"/>
  <c r="V135" i="4"/>
  <c r="G135" i="4"/>
  <c r="O135" i="4"/>
  <c r="W135" i="4"/>
  <c r="H135" i="4"/>
  <c r="P135" i="4"/>
  <c r="X135" i="4"/>
  <c r="I135" i="4"/>
  <c r="Q135" i="4"/>
  <c r="Y135" i="4"/>
  <c r="J135" i="4"/>
  <c r="R135" i="4"/>
  <c r="Z135" i="4"/>
  <c r="D165" i="13"/>
  <c r="L165" i="13"/>
  <c r="T165" i="13"/>
  <c r="AB165" i="13"/>
  <c r="H165" i="13"/>
  <c r="P165" i="13"/>
  <c r="X165" i="13"/>
  <c r="I165" i="13"/>
  <c r="Q165" i="13"/>
  <c r="Y165" i="13"/>
  <c r="M165" i="13"/>
  <c r="Z165" i="13"/>
  <c r="N165" i="13"/>
  <c r="AA165" i="13"/>
  <c r="C165" i="13"/>
  <c r="O165" i="13"/>
  <c r="E165" i="13"/>
  <c r="R165" i="13"/>
  <c r="F165" i="13"/>
  <c r="S165" i="13"/>
  <c r="G165" i="13"/>
  <c r="U165" i="13"/>
  <c r="J165" i="13"/>
  <c r="V165" i="13"/>
  <c r="K165" i="13"/>
  <c r="W165" i="13"/>
  <c r="C150" i="4"/>
  <c r="K150" i="4"/>
  <c r="S150" i="4"/>
  <c r="AA150" i="4"/>
  <c r="D150" i="4"/>
  <c r="L150" i="4"/>
  <c r="T150" i="4"/>
  <c r="AB150" i="4"/>
  <c r="E150" i="4"/>
  <c r="M150" i="4"/>
  <c r="U150" i="4"/>
  <c r="F150" i="4"/>
  <c r="N150" i="4"/>
  <c r="V150" i="4"/>
  <c r="G150" i="4"/>
  <c r="O150" i="4"/>
  <c r="W150" i="4"/>
  <c r="H150" i="4"/>
  <c r="P150" i="4"/>
  <c r="X150" i="4"/>
  <c r="I150" i="4"/>
  <c r="Q150" i="4"/>
  <c r="Y150" i="4"/>
  <c r="J150" i="4"/>
  <c r="R150" i="4"/>
  <c r="Z150" i="4"/>
  <c r="DX5" i="10"/>
  <c r="AS17" i="9"/>
  <c r="W18" i="9"/>
  <c r="X17" i="9"/>
  <c r="AB17" i="9"/>
  <c r="G153" i="13"/>
  <c r="O153" i="13"/>
  <c r="W153" i="13"/>
  <c r="C153" i="13"/>
  <c r="K153" i="13"/>
  <c r="S153" i="13"/>
  <c r="AA153" i="13"/>
  <c r="D153" i="13"/>
  <c r="L153" i="13"/>
  <c r="T153" i="13"/>
  <c r="AB153" i="13"/>
  <c r="H153" i="13"/>
  <c r="U153" i="13"/>
  <c r="I153" i="13"/>
  <c r="V153" i="13"/>
  <c r="J153" i="13"/>
  <c r="X153" i="13"/>
  <c r="M153" i="13"/>
  <c r="Y153" i="13"/>
  <c r="N153" i="13"/>
  <c r="Z153" i="13"/>
  <c r="P153" i="13"/>
  <c r="E153" i="13"/>
  <c r="Q153" i="13"/>
  <c r="F153" i="13"/>
  <c r="R153" i="13"/>
  <c r="E151" i="13"/>
  <c r="M151" i="13"/>
  <c r="U151" i="13"/>
  <c r="I151" i="13"/>
  <c r="Q151" i="13"/>
  <c r="Y151" i="13"/>
  <c r="J151" i="13"/>
  <c r="R151" i="13"/>
  <c r="Z151" i="13"/>
  <c r="K151" i="13"/>
  <c r="W151" i="13"/>
  <c r="L151" i="13"/>
  <c r="X151" i="13"/>
  <c r="N151" i="13"/>
  <c r="AA151" i="13"/>
  <c r="C151" i="13"/>
  <c r="O151" i="13"/>
  <c r="AB151" i="13"/>
  <c r="D151" i="13"/>
  <c r="P151" i="13"/>
  <c r="F151" i="13"/>
  <c r="S151" i="13"/>
  <c r="G151" i="13"/>
  <c r="T151" i="13"/>
  <c r="H151" i="13"/>
  <c r="V151" i="13"/>
  <c r="E162" i="4"/>
  <c r="M162" i="4"/>
  <c r="U162" i="4"/>
  <c r="F162" i="4"/>
  <c r="N162" i="4"/>
  <c r="V162" i="4"/>
  <c r="G162" i="4"/>
  <c r="O162" i="4"/>
  <c r="W162" i="4"/>
  <c r="H162" i="4"/>
  <c r="P162" i="4"/>
  <c r="X162" i="4"/>
  <c r="I162" i="4"/>
  <c r="Q162" i="4"/>
  <c r="Y162" i="4"/>
  <c r="J162" i="4"/>
  <c r="R162" i="4"/>
  <c r="Z162" i="4"/>
  <c r="C162" i="4"/>
  <c r="K162" i="4"/>
  <c r="S162" i="4"/>
  <c r="AA162" i="4"/>
  <c r="D162" i="4"/>
  <c r="L162" i="4"/>
  <c r="T162" i="4"/>
  <c r="AB162" i="4"/>
  <c r="N39" i="5"/>
  <c r="N38" i="5"/>
  <c r="N40" i="5"/>
  <c r="N33" i="5"/>
  <c r="N34" i="5"/>
  <c r="N35" i="5"/>
  <c r="N36" i="5"/>
  <c r="N37" i="5"/>
  <c r="J133" i="13"/>
  <c r="R133" i="13"/>
  <c r="Z133" i="13"/>
  <c r="D133" i="13"/>
  <c r="L133" i="13"/>
  <c r="T133" i="13"/>
  <c r="AB133" i="13"/>
  <c r="F133" i="13"/>
  <c r="N133" i="13"/>
  <c r="V133" i="13"/>
  <c r="G133" i="13"/>
  <c r="O133" i="13"/>
  <c r="W133" i="13"/>
  <c r="H133" i="13"/>
  <c r="X133" i="13"/>
  <c r="I133" i="13"/>
  <c r="Y133" i="13"/>
  <c r="K133" i="13"/>
  <c r="AA133" i="13"/>
  <c r="M133" i="13"/>
  <c r="P133" i="13"/>
  <c r="Q133" i="13"/>
  <c r="C133" i="13"/>
  <c r="S133" i="13"/>
  <c r="E133" i="13"/>
  <c r="U133" i="13"/>
  <c r="W146" i="4"/>
  <c r="O146" i="4"/>
  <c r="G146" i="4"/>
  <c r="Z146" i="4"/>
  <c r="R146" i="4"/>
  <c r="J146" i="4"/>
  <c r="U146" i="4"/>
  <c r="M146" i="4"/>
  <c r="E146" i="4"/>
  <c r="X146" i="4"/>
  <c r="P146" i="4"/>
  <c r="H146" i="4"/>
  <c r="AA146" i="4"/>
  <c r="S146" i="4"/>
  <c r="K146" i="4"/>
  <c r="C146" i="4"/>
  <c r="V146" i="4"/>
  <c r="N146" i="4"/>
  <c r="F146" i="4"/>
  <c r="Y146" i="4"/>
  <c r="Q146" i="4"/>
  <c r="I146" i="4"/>
  <c r="AB146" i="4"/>
  <c r="T146" i="4"/>
  <c r="L146" i="4"/>
  <c r="D146" i="4"/>
  <c r="AB146" i="13"/>
  <c r="T146" i="13"/>
  <c r="L146" i="13"/>
  <c r="D146" i="13"/>
  <c r="W146" i="13"/>
  <c r="O146" i="13"/>
  <c r="G146" i="13"/>
  <c r="Z146" i="13"/>
  <c r="R146" i="13"/>
  <c r="J146" i="13"/>
  <c r="U146" i="13"/>
  <c r="M146" i="13"/>
  <c r="E146" i="13"/>
  <c r="X146" i="13"/>
  <c r="P146" i="13"/>
  <c r="H146" i="13"/>
  <c r="AA146" i="13"/>
  <c r="S146" i="13"/>
  <c r="K146" i="13"/>
  <c r="C146" i="13"/>
  <c r="V146" i="13"/>
  <c r="N146" i="13"/>
  <c r="F146" i="13"/>
  <c r="Y146" i="13"/>
  <c r="Q146" i="13"/>
  <c r="I146" i="13"/>
  <c r="FV7" i="10"/>
  <c r="B91" i="4" l="1"/>
  <c r="DL22" i="10"/>
  <c r="DL106" i="10"/>
  <c r="D106" i="10"/>
  <c r="DL190" i="10"/>
  <c r="D190" i="10"/>
  <c r="F32" i="5"/>
  <c r="F37" i="5" s="1"/>
  <c r="B145" i="4"/>
  <c r="BX4" i="8"/>
  <c r="BY4" i="8" s="1"/>
  <c r="BY23" i="8" s="1"/>
  <c r="BY4" i="7"/>
  <c r="BZ4" i="7" s="1"/>
  <c r="BZ23" i="7" s="1"/>
  <c r="N3" i="2" s="1"/>
  <c r="B131" i="4"/>
  <c r="B159" i="13"/>
  <c r="B145" i="13"/>
  <c r="B159" i="4"/>
  <c r="B131" i="13"/>
  <c r="J28" i="2"/>
  <c r="N27" i="3"/>
  <c r="N28" i="2" s="1"/>
  <c r="J17" i="6"/>
  <c r="J28" i="3"/>
  <c r="D23" i="10"/>
  <c r="D23" i="12"/>
  <c r="AH17" i="9"/>
  <c r="O27" i="3"/>
  <c r="O28" i="2" s="1"/>
  <c r="BY6" i="10"/>
  <c r="DY6" i="10"/>
  <c r="FX6" i="10"/>
  <c r="Z6" i="12"/>
  <c r="AS18" i="9"/>
  <c r="W19" i="9"/>
  <c r="X18" i="9"/>
  <c r="AB18" i="9"/>
  <c r="AA3" i="10"/>
  <c r="AA7" i="10" s="1"/>
  <c r="BZ7" i="10" s="1"/>
  <c r="AB2" i="10"/>
  <c r="DZ5" i="10" s="1"/>
  <c r="AA6" i="10"/>
  <c r="FY2" i="10"/>
  <c r="O6" i="13"/>
  <c r="O88" i="13"/>
  <c r="O129" i="13"/>
  <c r="P142" i="13"/>
  <c r="AA2" i="12"/>
  <c r="O157" i="13"/>
  <c r="P46" i="13"/>
  <c r="O143" i="13"/>
  <c r="P128" i="13"/>
  <c r="P87" i="4"/>
  <c r="P87" i="13"/>
  <c r="O88" i="4"/>
  <c r="O47" i="13"/>
  <c r="P128" i="4"/>
  <c r="P5" i="13"/>
  <c r="P156" i="13"/>
  <c r="P5" i="4"/>
  <c r="P142" i="4"/>
  <c r="O6" i="4"/>
  <c r="P46" i="4"/>
  <c r="O47" i="4"/>
  <c r="O129" i="4"/>
  <c r="O143" i="4"/>
  <c r="P156" i="4"/>
  <c r="O157" i="4"/>
  <c r="BX6" i="12"/>
  <c r="DW6" i="12"/>
  <c r="FW7" i="10"/>
  <c r="FX2" i="10"/>
  <c r="AL17" i="9"/>
  <c r="Z3" i="12"/>
  <c r="Z7" i="12" s="1"/>
  <c r="BY7" i="12" s="1"/>
  <c r="DY5" i="10"/>
  <c r="BV11" i="7"/>
  <c r="BU12" i="7"/>
  <c r="W2" i="7"/>
  <c r="X2" i="7" s="1"/>
  <c r="Z2" i="7" s="1"/>
  <c r="W10" i="7"/>
  <c r="W18" i="7"/>
  <c r="W26" i="7"/>
  <c r="W5" i="7"/>
  <c r="W13" i="7"/>
  <c r="W21" i="7"/>
  <c r="W29" i="7"/>
  <c r="W37" i="7"/>
  <c r="W45" i="7"/>
  <c r="W53" i="7"/>
  <c r="W61" i="7"/>
  <c r="W69" i="7"/>
  <c r="W77" i="7"/>
  <c r="W5" i="8"/>
  <c r="W13" i="8"/>
  <c r="W21" i="8"/>
  <c r="W29" i="8"/>
  <c r="W37" i="8"/>
  <c r="W45" i="8"/>
  <c r="W53" i="8"/>
  <c r="W61" i="8"/>
  <c r="W69" i="8"/>
  <c r="W77" i="8"/>
  <c r="W8" i="7"/>
  <c r="W16" i="7"/>
  <c r="W24" i="7"/>
  <c r="W32" i="7"/>
  <c r="W40" i="7"/>
  <c r="W48" i="7"/>
  <c r="W56" i="7"/>
  <c r="W64" i="7"/>
  <c r="W72" i="7"/>
  <c r="W80" i="7"/>
  <c r="W8" i="8"/>
  <c r="W16" i="8"/>
  <c r="W24" i="8"/>
  <c r="W32" i="8"/>
  <c r="W40" i="8"/>
  <c r="W48" i="8"/>
  <c r="W56" i="8"/>
  <c r="W64" i="8"/>
  <c r="W72" i="8"/>
  <c r="W80" i="8"/>
  <c r="W4" i="7"/>
  <c r="W9" i="7"/>
  <c r="W22" i="7"/>
  <c r="W41" i="7"/>
  <c r="W55" i="7"/>
  <c r="W59" i="7"/>
  <c r="W73" i="7"/>
  <c r="W7" i="8"/>
  <c r="W11" i="8"/>
  <c r="W25" i="8"/>
  <c r="W39" i="8"/>
  <c r="W43" i="8"/>
  <c r="W57" i="8"/>
  <c r="W71" i="8"/>
  <c r="W75" i="8"/>
  <c r="W14" i="7"/>
  <c r="W27" i="7"/>
  <c r="W34" i="7"/>
  <c r="W38" i="7"/>
  <c r="W52" i="7"/>
  <c r="W66" i="7"/>
  <c r="W70" i="7"/>
  <c r="W4" i="8"/>
  <c r="W18" i="8"/>
  <c r="W22" i="8"/>
  <c r="W36" i="8"/>
  <c r="W50" i="8"/>
  <c r="W54" i="8"/>
  <c r="W68" i="8"/>
  <c r="W6" i="7"/>
  <c r="W19" i="7"/>
  <c r="W31" i="7"/>
  <c r="W35" i="7"/>
  <c r="W49" i="7"/>
  <c r="W63" i="7"/>
  <c r="W67" i="7"/>
  <c r="W81" i="7"/>
  <c r="W15" i="8"/>
  <c r="W19" i="8"/>
  <c r="W33" i="8"/>
  <c r="W47" i="8"/>
  <c r="W51" i="8"/>
  <c r="W65" i="8"/>
  <c r="W79" i="8"/>
  <c r="W11" i="7"/>
  <c r="W23" i="7"/>
  <c r="W42" i="7"/>
  <c r="W46" i="7"/>
  <c r="W60" i="7"/>
  <c r="W74" i="7"/>
  <c r="W78" i="7"/>
  <c r="W12" i="8"/>
  <c r="W26" i="8"/>
  <c r="W30" i="8"/>
  <c r="W44" i="8"/>
  <c r="W58" i="8"/>
  <c r="W62" i="8"/>
  <c r="W76" i="8"/>
  <c r="W15" i="7"/>
  <c r="W28" i="7"/>
  <c r="W39" i="7"/>
  <c r="W43" i="7"/>
  <c r="W57" i="7"/>
  <c r="W71" i="7"/>
  <c r="W75" i="7"/>
  <c r="W9" i="8"/>
  <c r="W23" i="8"/>
  <c r="W27" i="8"/>
  <c r="W41" i="8"/>
  <c r="W55" i="8"/>
  <c r="W59" i="8"/>
  <c r="W73" i="8"/>
  <c r="W3" i="7"/>
  <c r="W7" i="7"/>
  <c r="W20" i="7"/>
  <c r="W36" i="7"/>
  <c r="W50" i="7"/>
  <c r="W54" i="7"/>
  <c r="W68" i="7"/>
  <c r="W2" i="8"/>
  <c r="X2" i="8" s="1"/>
  <c r="Z2" i="8" s="1"/>
  <c r="W6" i="8"/>
  <c r="W20" i="8"/>
  <c r="W34" i="8"/>
  <c r="W38" i="8"/>
  <c r="W52" i="8"/>
  <c r="W66" i="8"/>
  <c r="W70" i="8"/>
  <c r="W12" i="7"/>
  <c r="W25" i="7"/>
  <c r="W33" i="7"/>
  <c r="W47" i="7"/>
  <c r="W51" i="7"/>
  <c r="W65" i="7"/>
  <c r="W79" i="7"/>
  <c r="W3" i="8"/>
  <c r="W17" i="8"/>
  <c r="W31" i="8"/>
  <c r="W35" i="8"/>
  <c r="W49" i="8"/>
  <c r="W63" i="8"/>
  <c r="W67" i="8"/>
  <c r="W81" i="8"/>
  <c r="W17" i="7"/>
  <c r="W30" i="7"/>
  <c r="W44" i="7"/>
  <c r="W58" i="7"/>
  <c r="W62" i="7"/>
  <c r="W76" i="7"/>
  <c r="W10" i="8"/>
  <c r="W14" i="8"/>
  <c r="W28" i="8"/>
  <c r="W42" i="8"/>
  <c r="W46" i="8"/>
  <c r="W60" i="8"/>
  <c r="W74" i="8"/>
  <c r="W78" i="8"/>
  <c r="K3" i="3" l="1"/>
  <c r="B10" i="4"/>
  <c r="B92" i="4" s="1"/>
  <c r="Y26" i="3"/>
  <c r="Y27" i="2" s="1"/>
  <c r="J29" i="2"/>
  <c r="N28" i="3"/>
  <c r="N29" i="2" s="1"/>
  <c r="J18" i="6"/>
  <c r="O28" i="3"/>
  <c r="O29" i="2" s="1"/>
  <c r="J29" i="3"/>
  <c r="D24" i="10"/>
  <c r="D24" i="12"/>
  <c r="B10" i="13"/>
  <c r="B51" i="13" s="1"/>
  <c r="B92" i="13"/>
  <c r="DL23" i="10"/>
  <c r="D191" i="10"/>
  <c r="DL191" i="10"/>
  <c r="D107" i="10"/>
  <c r="DL107" i="10"/>
  <c r="AL18" i="9"/>
  <c r="X3" i="7"/>
  <c r="Z3" i="7" s="1"/>
  <c r="AK3" i="7" s="1"/>
  <c r="BO3" i="7" s="1"/>
  <c r="BV12" i="7"/>
  <c r="BU13" i="7"/>
  <c r="BZ6" i="10"/>
  <c r="DZ6" i="10"/>
  <c r="FY6" i="10"/>
  <c r="AA6" i="12"/>
  <c r="AH18" i="9"/>
  <c r="X3" i="8"/>
  <c r="Z3" i="8" s="1"/>
  <c r="AA3" i="12"/>
  <c r="AA7" i="12" s="1"/>
  <c r="BZ7" i="12" s="1"/>
  <c r="DX7" i="12" s="1"/>
  <c r="AB3" i="10"/>
  <c r="AB7" i="10" s="1"/>
  <c r="CA7" i="10" s="1"/>
  <c r="DZ7" i="10" s="1"/>
  <c r="DZ91" i="10" s="1"/>
  <c r="AC2" i="10"/>
  <c r="EA5" i="10"/>
  <c r="AB6" i="10"/>
  <c r="FZ2" i="10"/>
  <c r="Q5" i="13"/>
  <c r="Q87" i="13"/>
  <c r="Q128" i="13"/>
  <c r="P143" i="13"/>
  <c r="Q156" i="13"/>
  <c r="AB2" i="12"/>
  <c r="P157" i="13"/>
  <c r="Q46" i="13"/>
  <c r="P88" i="13"/>
  <c r="P6" i="13"/>
  <c r="Q5" i="4"/>
  <c r="Q142" i="4"/>
  <c r="P6" i="4"/>
  <c r="P143" i="4"/>
  <c r="Q142" i="13"/>
  <c r="Q46" i="4"/>
  <c r="Q156" i="4"/>
  <c r="P47" i="13"/>
  <c r="Q87" i="4"/>
  <c r="P129" i="13"/>
  <c r="P157" i="4"/>
  <c r="P47" i="4"/>
  <c r="P88" i="4"/>
  <c r="Q128" i="4"/>
  <c r="P129" i="4"/>
  <c r="DW7" i="12"/>
  <c r="X19" i="9"/>
  <c r="AB19" i="9"/>
  <c r="AS19" i="9"/>
  <c r="W20" i="9"/>
  <c r="AD3" i="7"/>
  <c r="AE3" i="7"/>
  <c r="AJ2" i="7"/>
  <c r="AZ2" i="7" s="1"/>
  <c r="AK2" i="7"/>
  <c r="BO2" i="7" s="1"/>
  <c r="AJ2" i="8"/>
  <c r="BN2" i="8" s="1"/>
  <c r="AI2" i="8"/>
  <c r="AY2" i="8" s="1"/>
  <c r="AD3" i="8"/>
  <c r="AE3" i="8"/>
  <c r="DY7" i="10"/>
  <c r="DY91" i="10" s="1"/>
  <c r="DX6" i="12"/>
  <c r="BY6" i="12"/>
  <c r="DX5" i="12"/>
  <c r="B51" i="4" l="1"/>
  <c r="O29" i="3"/>
  <c r="O30" i="2" s="1"/>
  <c r="D25" i="10"/>
  <c r="D25" i="12"/>
  <c r="J30" i="3"/>
  <c r="DL24" i="10"/>
  <c r="D192" i="10"/>
  <c r="DL108" i="10"/>
  <c r="D108" i="10"/>
  <c r="DL192" i="10"/>
  <c r="J30" i="2"/>
  <c r="J19" i="6"/>
  <c r="N29" i="3"/>
  <c r="N30" i="2" s="1"/>
  <c r="AH19" i="9"/>
  <c r="AL19" i="9"/>
  <c r="AD4" i="7"/>
  <c r="X4" i="7"/>
  <c r="Z4" i="7" s="1"/>
  <c r="AE5" i="7" s="1"/>
  <c r="AE4" i="7"/>
  <c r="AU4" i="7" s="1"/>
  <c r="AJ3" i="7"/>
  <c r="AZ3" i="7" s="1"/>
  <c r="X4" i="8"/>
  <c r="CA6" i="10"/>
  <c r="EA6" i="10"/>
  <c r="FZ6" i="10"/>
  <c r="AB6" i="12"/>
  <c r="AG3" i="8"/>
  <c r="AN3" i="8"/>
  <c r="AK3" i="8"/>
  <c r="AW3" i="8"/>
  <c r="AZ3" i="8"/>
  <c r="AB3" i="12"/>
  <c r="AB7" i="12" s="1"/>
  <c r="CA7" i="12" s="1"/>
  <c r="BV13" i="7"/>
  <c r="BU14" i="7"/>
  <c r="X20" i="9"/>
  <c r="AB20" i="9"/>
  <c r="AS20" i="9"/>
  <c r="W21" i="9"/>
  <c r="FX7" i="10"/>
  <c r="AD2" i="10"/>
  <c r="EB5" i="10" s="1"/>
  <c r="AC6" i="10"/>
  <c r="AC3" i="10"/>
  <c r="AC7" i="10" s="1"/>
  <c r="CB7" i="10" s="1"/>
  <c r="EA7" i="10" s="1"/>
  <c r="Q47" i="13"/>
  <c r="Q6" i="13"/>
  <c r="Q88" i="13"/>
  <c r="Q129" i="13"/>
  <c r="R142" i="13"/>
  <c r="Q143" i="13"/>
  <c r="R156" i="13"/>
  <c r="R46" i="13"/>
  <c r="R87" i="4"/>
  <c r="R128" i="13"/>
  <c r="Q88" i="4"/>
  <c r="R87" i="13"/>
  <c r="R128" i="4"/>
  <c r="AC2" i="12"/>
  <c r="DZ5" i="12" s="1"/>
  <c r="R5" i="13"/>
  <c r="Q157" i="13"/>
  <c r="R5" i="4"/>
  <c r="R142" i="4"/>
  <c r="Q129" i="4"/>
  <c r="Q143" i="4"/>
  <c r="R156" i="4"/>
  <c r="Q157" i="4"/>
  <c r="Q6" i="4"/>
  <c r="R46" i="4"/>
  <c r="Q47" i="4"/>
  <c r="BZ6" i="12"/>
  <c r="DY6" i="12"/>
  <c r="FY7" i="10"/>
  <c r="AL3" i="8"/>
  <c r="AM3" i="8" s="1"/>
  <c r="AT3" i="8"/>
  <c r="BM3" i="8"/>
  <c r="AD4" i="8"/>
  <c r="AJ3" i="8"/>
  <c r="BN3" i="8" s="1"/>
  <c r="AI3" i="8"/>
  <c r="AY3" i="8" s="1"/>
  <c r="AE4" i="8"/>
  <c r="AM3" i="7"/>
  <c r="AN3" i="7" s="1"/>
  <c r="AU3" i="7"/>
  <c r="BN3" i="7"/>
  <c r="DY5" i="12"/>
  <c r="AL3" i="7"/>
  <c r="AX3" i="7"/>
  <c r="BA3" i="7"/>
  <c r="AH3" i="7"/>
  <c r="AO3" i="7"/>
  <c r="B11" i="4" l="1"/>
  <c r="B93" i="4" s="1"/>
  <c r="AL4" i="7"/>
  <c r="DL25" i="10"/>
  <c r="DL193" i="10"/>
  <c r="D193" i="10"/>
  <c r="DL109" i="10"/>
  <c r="D109" i="10"/>
  <c r="N30" i="3"/>
  <c r="N31" i="2" s="1"/>
  <c r="J20" i="6"/>
  <c r="J31" i="2"/>
  <c r="D26" i="12"/>
  <c r="D26" i="10"/>
  <c r="J31" i="3"/>
  <c r="B93" i="13"/>
  <c r="B11" i="13"/>
  <c r="B52" i="13" s="1"/>
  <c r="BA4" i="7"/>
  <c r="AX4" i="7"/>
  <c r="AY3" i="7" s="1"/>
  <c r="X5" i="7"/>
  <c r="Z5" i="7" s="1"/>
  <c r="AE6" i="7" s="1"/>
  <c r="AM6" i="7" s="1"/>
  <c r="AD5" i="7"/>
  <c r="AH5" i="7" s="1"/>
  <c r="AK4" i="7"/>
  <c r="BO4" i="7" s="1"/>
  <c r="AJ4" i="7"/>
  <c r="AZ4" i="7" s="1"/>
  <c r="AO4" i="7"/>
  <c r="AH4" i="7"/>
  <c r="AM4" i="7"/>
  <c r="AN4" i="7" s="1"/>
  <c r="AH20" i="9"/>
  <c r="O30" i="3"/>
  <c r="O31" i="2" s="1"/>
  <c r="BN4" i="7"/>
  <c r="AL20" i="9"/>
  <c r="EA91" i="10"/>
  <c r="FZ7" i="10"/>
  <c r="Z4" i="8"/>
  <c r="X5" i="8"/>
  <c r="AS21" i="9"/>
  <c r="W22" i="9"/>
  <c r="X21" i="9"/>
  <c r="AB21" i="9"/>
  <c r="BV14" i="7"/>
  <c r="AY2" i="7"/>
  <c r="BB3" i="7"/>
  <c r="AL4" i="8"/>
  <c r="AM4" i="8" s="1"/>
  <c r="AT4" i="8"/>
  <c r="BM4" i="8"/>
  <c r="CA6" i="12"/>
  <c r="DZ6" i="12"/>
  <c r="GA6" i="10"/>
  <c r="CB6" i="10"/>
  <c r="EB6" i="10"/>
  <c r="AC6" i="12"/>
  <c r="AC3" i="12"/>
  <c r="AC7" i="12" s="1"/>
  <c r="CB7" i="12" s="1"/>
  <c r="AK4" i="8"/>
  <c r="AW4" i="8"/>
  <c r="AZ4" i="8"/>
  <c r="AG4" i="8"/>
  <c r="AN4" i="8"/>
  <c r="AE2" i="10"/>
  <c r="EC5" i="10" s="1"/>
  <c r="AD6" i="10"/>
  <c r="AD3" i="10"/>
  <c r="AD7" i="10" s="1"/>
  <c r="CC7" i="10" s="1"/>
  <c r="S46" i="13"/>
  <c r="S5" i="13"/>
  <c r="S87" i="13"/>
  <c r="S128" i="13"/>
  <c r="R6" i="13"/>
  <c r="R88" i="13"/>
  <c r="R129" i="13"/>
  <c r="S142" i="13"/>
  <c r="R143" i="13"/>
  <c r="S5" i="4"/>
  <c r="S142" i="4"/>
  <c r="R6" i="4"/>
  <c r="R143" i="4"/>
  <c r="S46" i="4"/>
  <c r="S156" i="4"/>
  <c r="AD2" i="12"/>
  <c r="R47" i="13"/>
  <c r="S87" i="4"/>
  <c r="S156" i="13"/>
  <c r="R157" i="13"/>
  <c r="R47" i="4"/>
  <c r="R88" i="4"/>
  <c r="S128" i="4"/>
  <c r="R129" i="4"/>
  <c r="R157" i="4"/>
  <c r="AX2" i="8"/>
  <c r="BA3" i="8"/>
  <c r="DY7" i="12"/>
  <c r="AM5" i="7"/>
  <c r="AN5" i="7" s="1"/>
  <c r="AU5" i="7"/>
  <c r="BN5" i="7"/>
  <c r="GA2" i="10"/>
  <c r="B52" i="4" l="1"/>
  <c r="J32" i="2"/>
  <c r="N31" i="3"/>
  <c r="N32" i="2" s="1"/>
  <c r="J21" i="6"/>
  <c r="DL26" i="10"/>
  <c r="HM8" i="10"/>
  <c r="DL194" i="10"/>
  <c r="D194" i="10"/>
  <c r="DL110" i="10"/>
  <c r="D110" i="10"/>
  <c r="D27" i="10"/>
  <c r="D27" i="12"/>
  <c r="J32" i="3"/>
  <c r="BA5" i="7"/>
  <c r="AX5" i="7"/>
  <c r="AY4" i="7" s="1"/>
  <c r="AL5" i="7"/>
  <c r="BN6" i="7"/>
  <c r="AO5" i="7"/>
  <c r="BB4" i="7"/>
  <c r="AU6" i="7"/>
  <c r="AD6" i="7"/>
  <c r="AJ5" i="7"/>
  <c r="AZ5" i="7" s="1"/>
  <c r="X6" i="7"/>
  <c r="X7" i="7" s="1"/>
  <c r="X8" i="7" s="1"/>
  <c r="AK5" i="7"/>
  <c r="BO5" i="7" s="1"/>
  <c r="AH21" i="9"/>
  <c r="O31" i="3"/>
  <c r="O32" i="2" s="1"/>
  <c r="Z5" i="8"/>
  <c r="X6" i="8"/>
  <c r="AJ4" i="8"/>
  <c r="BN4" i="8" s="1"/>
  <c r="AE5" i="8"/>
  <c r="AI4" i="8"/>
  <c r="AY4" i="8" s="1"/>
  <c r="AD5" i="8"/>
  <c r="AD3" i="12"/>
  <c r="AD7" i="12" s="1"/>
  <c r="CC7" i="12" s="1"/>
  <c r="EA7" i="12" s="1"/>
  <c r="EA5" i="12"/>
  <c r="AS22" i="9"/>
  <c r="W23" i="9"/>
  <c r="X22" i="9"/>
  <c r="AL22" i="9" s="1"/>
  <c r="AB22" i="9"/>
  <c r="GB6" i="10"/>
  <c r="CC6" i="10"/>
  <c r="EC6" i="10"/>
  <c r="AD6" i="12"/>
  <c r="AL21" i="9"/>
  <c r="DZ7" i="12"/>
  <c r="AF2" i="10"/>
  <c r="GC2" i="10" s="1"/>
  <c r="AE6" i="10"/>
  <c r="AE3" i="10"/>
  <c r="AE7" i="10" s="1"/>
  <c r="CD7" i="10" s="1"/>
  <c r="AE2" i="12"/>
  <c r="S157" i="13"/>
  <c r="S47" i="13"/>
  <c r="T5" i="13"/>
  <c r="T87" i="13"/>
  <c r="T128" i="13"/>
  <c r="S129" i="13"/>
  <c r="T156" i="13"/>
  <c r="S88" i="13"/>
  <c r="T46" i="13"/>
  <c r="S143" i="13"/>
  <c r="T87" i="4"/>
  <c r="S6" i="13"/>
  <c r="S88" i="4"/>
  <c r="T128" i="4"/>
  <c r="T142" i="13"/>
  <c r="T5" i="4"/>
  <c r="T142" i="4"/>
  <c r="S6" i="4"/>
  <c r="T46" i="4"/>
  <c r="S47" i="4"/>
  <c r="S129" i="4"/>
  <c r="S143" i="4"/>
  <c r="T156" i="4"/>
  <c r="S157" i="4"/>
  <c r="GB2" i="10"/>
  <c r="AX3" i="8"/>
  <c r="BA4" i="8"/>
  <c r="EA6" i="12"/>
  <c r="CB6" i="12"/>
  <c r="EB7" i="10"/>
  <c r="EB91" i="10" s="1"/>
  <c r="BB5" i="7" l="1"/>
  <c r="B12" i="4"/>
  <c r="B53" i="4" s="1"/>
  <c r="J33" i="3"/>
  <c r="D28" i="10"/>
  <c r="D28" i="12"/>
  <c r="J33" i="2"/>
  <c r="N32" i="3"/>
  <c r="N33" i="2" s="1"/>
  <c r="J22" i="6"/>
  <c r="DL27" i="10"/>
  <c r="D195" i="10"/>
  <c r="DL195" i="10"/>
  <c r="D111" i="10"/>
  <c r="DL111" i="10"/>
  <c r="B94" i="13"/>
  <c r="B12" i="13"/>
  <c r="B53" i="13" s="1"/>
  <c r="AX6" i="7"/>
  <c r="AY5" i="7" s="1"/>
  <c r="AH6" i="7"/>
  <c r="AO6" i="7"/>
  <c r="Z7" i="7"/>
  <c r="AL6" i="7"/>
  <c r="BA6" i="7"/>
  <c r="Z6" i="7"/>
  <c r="AH22" i="9"/>
  <c r="O32" i="3"/>
  <c r="O33" i="2" s="1"/>
  <c r="AN5" i="8"/>
  <c r="AK5" i="8"/>
  <c r="AW5" i="8"/>
  <c r="AZ5" i="8"/>
  <c r="AG5" i="8"/>
  <c r="AT5" i="8"/>
  <c r="BM5" i="8"/>
  <c r="AL5" i="8"/>
  <c r="AM5" i="8" s="1"/>
  <c r="Z6" i="8"/>
  <c r="X7" i="8"/>
  <c r="AD6" i="8"/>
  <c r="AE6" i="8"/>
  <c r="AJ5" i="8"/>
  <c r="BN5" i="8" s="1"/>
  <c r="AI5" i="8"/>
  <c r="AY5" i="8" s="1"/>
  <c r="Z8" i="7"/>
  <c r="X9" i="7"/>
  <c r="GA7" i="10"/>
  <c r="CC6" i="12"/>
  <c r="EB6" i="12"/>
  <c r="X23" i="9"/>
  <c r="AB23" i="9"/>
  <c r="AS23" i="9"/>
  <c r="W24" i="9"/>
  <c r="AE3" i="12"/>
  <c r="AE7" i="12" s="1"/>
  <c r="CD7" i="12" s="1"/>
  <c r="EB7" i="12" s="1"/>
  <c r="EC5" i="12"/>
  <c r="ED6" i="10"/>
  <c r="GC6" i="10"/>
  <c r="CD6" i="10"/>
  <c r="AE6" i="12"/>
  <c r="ED5" i="10"/>
  <c r="EC7" i="10"/>
  <c r="EC91" i="10" s="1"/>
  <c r="AG2" i="10"/>
  <c r="GD2" i="10"/>
  <c r="EE5" i="10"/>
  <c r="AF6" i="10"/>
  <c r="AF3" i="10"/>
  <c r="AF7" i="10" s="1"/>
  <c r="CE7" i="10" s="1"/>
  <c r="ED7" i="10" s="1"/>
  <c r="T143" i="13"/>
  <c r="U156" i="13"/>
  <c r="U46" i="13"/>
  <c r="T157" i="13"/>
  <c r="U128" i="4"/>
  <c r="T129" i="13"/>
  <c r="T88" i="13"/>
  <c r="U5" i="4"/>
  <c r="U142" i="4"/>
  <c r="T6" i="4"/>
  <c r="T143" i="4"/>
  <c r="T6" i="13"/>
  <c r="U128" i="13"/>
  <c r="U46" i="4"/>
  <c r="U156" i="4"/>
  <c r="U87" i="13"/>
  <c r="U142" i="13"/>
  <c r="U87" i="4"/>
  <c r="AF2" i="12"/>
  <c r="U5" i="13"/>
  <c r="T47" i="13"/>
  <c r="T157" i="4"/>
  <c r="T47" i="4"/>
  <c r="T88" i="4"/>
  <c r="T129" i="4"/>
  <c r="EB5" i="12"/>
  <c r="BB6" i="7" l="1"/>
  <c r="B94" i="4"/>
  <c r="AA16" i="3"/>
  <c r="AA17" i="2" s="1"/>
  <c r="Z16" i="3"/>
  <c r="Z17" i="2" s="1"/>
  <c r="DL28" i="10"/>
  <c r="DL112" i="10"/>
  <c r="DL196" i="10"/>
  <c r="D112" i="10"/>
  <c r="D196" i="10"/>
  <c r="J34" i="3"/>
  <c r="D29" i="10"/>
  <c r="D29" i="12"/>
  <c r="J23" i="6"/>
  <c r="J34" i="2"/>
  <c r="N33" i="3"/>
  <c r="N34" i="2" s="1"/>
  <c r="AW6" i="7"/>
  <c r="AJ6" i="7"/>
  <c r="AZ6" i="7" s="1"/>
  <c r="AK6" i="7"/>
  <c r="BO6" i="7" s="1"/>
  <c r="AL23" i="9"/>
  <c r="O33" i="3"/>
  <c r="O34" i="2" s="1"/>
  <c r="AH23" i="9"/>
  <c r="GB7" i="10"/>
  <c r="AL6" i="8"/>
  <c r="AT6" i="8"/>
  <c r="BM6" i="8"/>
  <c r="AZ6" i="8"/>
  <c r="AG6" i="8"/>
  <c r="AN6" i="8"/>
  <c r="AK6" i="8"/>
  <c r="AV6" i="8" s="1"/>
  <c r="AW6" i="8"/>
  <c r="Z7" i="8"/>
  <c r="X8" i="8"/>
  <c r="AJ6" i="8"/>
  <c r="BN6" i="8" s="1"/>
  <c r="AI6" i="8"/>
  <c r="AY6" i="8" s="1"/>
  <c r="AX4" i="8"/>
  <c r="BA5" i="8"/>
  <c r="ED91" i="10"/>
  <c r="GC7" i="10"/>
  <c r="X24" i="9"/>
  <c r="AB24" i="9"/>
  <c r="AS24" i="9"/>
  <c r="W25" i="9"/>
  <c r="EE6" i="10"/>
  <c r="GD6" i="10"/>
  <c r="CE6" i="10"/>
  <c r="AF6" i="12"/>
  <c r="CD6" i="12"/>
  <c r="EC6" i="12"/>
  <c r="EF5" i="10"/>
  <c r="AG3" i="10"/>
  <c r="GE2" i="10"/>
  <c r="AH2" i="10"/>
  <c r="AG6" i="10"/>
  <c r="U6" i="13"/>
  <c r="U88" i="13"/>
  <c r="U129" i="13"/>
  <c r="V142" i="13"/>
  <c r="AG2" i="12"/>
  <c r="U47" i="13"/>
  <c r="V5" i="13"/>
  <c r="V46" i="4"/>
  <c r="V156" i="4"/>
  <c r="V156" i="13"/>
  <c r="U157" i="13"/>
  <c r="V87" i="4"/>
  <c r="V46" i="13"/>
  <c r="U143" i="13"/>
  <c r="U88" i="4"/>
  <c r="V128" i="4"/>
  <c r="V128" i="13"/>
  <c r="V87" i="13"/>
  <c r="V5" i="4"/>
  <c r="V142" i="4"/>
  <c r="U6" i="4"/>
  <c r="U47" i="4"/>
  <c r="U129" i="4"/>
  <c r="U143" i="4"/>
  <c r="U157" i="4"/>
  <c r="Z9" i="7"/>
  <c r="X10" i="7"/>
  <c r="ED5" i="12"/>
  <c r="AF3" i="12"/>
  <c r="O34" i="3" l="1"/>
  <c r="O35" i="2" s="1"/>
  <c r="AD7" i="7"/>
  <c r="AJ7" i="7"/>
  <c r="B13" i="4"/>
  <c r="B95" i="4" s="1"/>
  <c r="AE7" i="7"/>
  <c r="AD7" i="8"/>
  <c r="AZ7" i="8" s="1"/>
  <c r="AE7" i="8"/>
  <c r="AG7" i="8" s="1"/>
  <c r="B54" i="4"/>
  <c r="D30" i="12"/>
  <c r="J35" i="3"/>
  <c r="D30" i="10"/>
  <c r="D113" i="10"/>
  <c r="DL29" i="10"/>
  <c r="DL197" i="10"/>
  <c r="D197" i="10"/>
  <c r="DL113" i="10"/>
  <c r="N34" i="3"/>
  <c r="N35" i="2" s="1"/>
  <c r="J24" i="6"/>
  <c r="J35" i="2"/>
  <c r="B95" i="13"/>
  <c r="B13" i="13"/>
  <c r="B54" i="13" s="1"/>
  <c r="AL24" i="9"/>
  <c r="AH24" i="9"/>
  <c r="AM6" i="8"/>
  <c r="AN6" i="7"/>
  <c r="Z8" i="8"/>
  <c r="X9" i="8"/>
  <c r="AJ7" i="8"/>
  <c r="BN7" i="8" s="1"/>
  <c r="AI7" i="8"/>
  <c r="AY7" i="8" s="1"/>
  <c r="AX5" i="8"/>
  <c r="BA6" i="8"/>
  <c r="AK7" i="8"/>
  <c r="AG3" i="12"/>
  <c r="AG7" i="10"/>
  <c r="CF7" i="10" s="1"/>
  <c r="CE6" i="12"/>
  <c r="ED6" i="12"/>
  <c r="Z10" i="7"/>
  <c r="X11" i="7"/>
  <c r="CF6" i="10"/>
  <c r="EF6" i="10"/>
  <c r="GE6" i="10"/>
  <c r="AG6" i="12"/>
  <c r="AF7" i="12"/>
  <c r="CE7" i="12" s="1"/>
  <c r="AH3" i="10"/>
  <c r="GF2" i="10"/>
  <c r="AI2" i="10"/>
  <c r="EG5" i="10" s="1"/>
  <c r="AH6" i="10"/>
  <c r="W5" i="13"/>
  <c r="W87" i="13"/>
  <c r="W128" i="13"/>
  <c r="V143" i="13"/>
  <c r="W46" i="13"/>
  <c r="V47" i="13"/>
  <c r="AH2" i="12"/>
  <c r="W128" i="4"/>
  <c r="V129" i="13"/>
  <c r="W156" i="13"/>
  <c r="V157" i="13"/>
  <c r="W5" i="4"/>
  <c r="W142" i="4"/>
  <c r="V88" i="13"/>
  <c r="V6" i="4"/>
  <c r="V143" i="4"/>
  <c r="W46" i="4"/>
  <c r="W156" i="4"/>
  <c r="V6" i="13"/>
  <c r="W87" i="4"/>
  <c r="W142" i="13"/>
  <c r="V47" i="4"/>
  <c r="V88" i="4"/>
  <c r="V129" i="4"/>
  <c r="V157" i="4"/>
  <c r="AS25" i="9"/>
  <c r="W26" i="9"/>
  <c r="X25" i="9"/>
  <c r="AB25" i="9"/>
  <c r="AW7" i="8" l="1"/>
  <c r="AO7" i="7"/>
  <c r="AX7" i="7"/>
  <c r="BB7" i="7" s="1"/>
  <c r="BA7" i="7"/>
  <c r="AH7" i="7"/>
  <c r="AL7" i="7"/>
  <c r="AL7" i="8"/>
  <c r="AM7" i="8" s="1"/>
  <c r="BM7" i="8"/>
  <c r="AT7" i="8"/>
  <c r="AN7" i="8"/>
  <c r="AD8" i="8"/>
  <c r="AZ8" i="8" s="1"/>
  <c r="AE8" i="8"/>
  <c r="AZ7" i="7"/>
  <c r="AD8" i="7"/>
  <c r="AM7" i="7"/>
  <c r="AN7" i="7" s="1"/>
  <c r="AK7" i="7"/>
  <c r="BN7" i="7"/>
  <c r="AU7" i="7"/>
  <c r="DL30" i="10"/>
  <c r="DL198" i="10"/>
  <c r="D198" i="10"/>
  <c r="DL114" i="10"/>
  <c r="D114" i="10"/>
  <c r="J36" i="3"/>
  <c r="D31" i="10"/>
  <c r="D31" i="12"/>
  <c r="J36" i="2"/>
  <c r="N35" i="3"/>
  <c r="N36" i="2" s="1"/>
  <c r="J25" i="6"/>
  <c r="AH25" i="9"/>
  <c r="O35" i="3"/>
  <c r="O36" i="2" s="1"/>
  <c r="AK8" i="8"/>
  <c r="AX6" i="8"/>
  <c r="BA7" i="8"/>
  <c r="Z9" i="8"/>
  <c r="X10" i="8"/>
  <c r="AJ8" i="8"/>
  <c r="BN8" i="8" s="1"/>
  <c r="AE9" i="8"/>
  <c r="AI8" i="8"/>
  <c r="AY8" i="8" s="1"/>
  <c r="AG7" i="12"/>
  <c r="CF7" i="12" s="1"/>
  <c r="ED7" i="12" s="1"/>
  <c r="AS26" i="9"/>
  <c r="W27" i="9"/>
  <c r="X26" i="9"/>
  <c r="AB26" i="9"/>
  <c r="AH7" i="10"/>
  <c r="CG7" i="10" s="1"/>
  <c r="EF7" i="10" s="1"/>
  <c r="CF6" i="12"/>
  <c r="EE6" i="12"/>
  <c r="Z11" i="7"/>
  <c r="X12" i="7"/>
  <c r="AL25" i="9"/>
  <c r="CG6" i="10"/>
  <c r="EG6" i="10"/>
  <c r="GF6" i="10"/>
  <c r="AH6" i="12"/>
  <c r="EE7" i="10"/>
  <c r="AH3" i="12"/>
  <c r="EF5" i="12"/>
  <c r="AI3" i="10"/>
  <c r="AI6" i="10"/>
  <c r="GG2" i="10"/>
  <c r="AJ2" i="10"/>
  <c r="EH5" i="10"/>
  <c r="W6" i="13"/>
  <c r="W88" i="13"/>
  <c r="W129" i="13"/>
  <c r="X142" i="13"/>
  <c r="AI2" i="12"/>
  <c r="W157" i="13"/>
  <c r="X46" i="13"/>
  <c r="W47" i="13"/>
  <c r="X46" i="4"/>
  <c r="X156" i="4"/>
  <c r="X5" i="13"/>
  <c r="X87" i="4"/>
  <c r="X156" i="13"/>
  <c r="W88" i="4"/>
  <c r="W143" i="13"/>
  <c r="X128" i="4"/>
  <c r="X128" i="13"/>
  <c r="X5" i="4"/>
  <c r="X142" i="4"/>
  <c r="X87" i="13"/>
  <c r="W47" i="4"/>
  <c r="W129" i="4"/>
  <c r="W143" i="4"/>
  <c r="W157" i="4"/>
  <c r="W6" i="4"/>
  <c r="EC7" i="12"/>
  <c r="EE5" i="12"/>
  <c r="AG8" i="8" l="1"/>
  <c r="AW8" i="8"/>
  <c r="BA8" i="8" s="1"/>
  <c r="AY6" i="7"/>
  <c r="BM8" i="8"/>
  <c r="AL8" i="8"/>
  <c r="AM8" i="8" s="1"/>
  <c r="AN8" i="8"/>
  <c r="AT8" i="8"/>
  <c r="AD9" i="8"/>
  <c r="AW9" i="8" s="1"/>
  <c r="BO7" i="7"/>
  <c r="AE8" i="7"/>
  <c r="AH8" i="7" s="1"/>
  <c r="AJ8" i="7"/>
  <c r="BA8" i="7"/>
  <c r="AL8" i="7"/>
  <c r="B14" i="4"/>
  <c r="B55" i="4" s="1"/>
  <c r="AX8" i="7"/>
  <c r="D32" i="10"/>
  <c r="J37" i="3"/>
  <c r="D32" i="12"/>
  <c r="B14" i="13"/>
  <c r="B55" i="13" s="1"/>
  <c r="B96" i="13"/>
  <c r="DL31" i="10"/>
  <c r="DL115" i="10"/>
  <c r="DL199" i="10"/>
  <c r="D199" i="10"/>
  <c r="D115" i="10"/>
  <c r="J37" i="2"/>
  <c r="N36" i="3"/>
  <c r="N37" i="2" s="1"/>
  <c r="J26" i="6"/>
  <c r="DR179" i="10"/>
  <c r="H89" i="4" s="1"/>
  <c r="EB179" i="10"/>
  <c r="R89" i="4" s="1"/>
  <c r="DM179" i="10"/>
  <c r="C89" i="4" s="1"/>
  <c r="AH26" i="9"/>
  <c r="O36" i="3"/>
  <c r="O37" i="2" s="1"/>
  <c r="AX7" i="8"/>
  <c r="Z10" i="8"/>
  <c r="X11" i="8"/>
  <c r="AI9" i="8"/>
  <c r="AY9" i="8" s="1"/>
  <c r="AD10" i="8"/>
  <c r="AJ9" i="8"/>
  <c r="BN9" i="8" s="1"/>
  <c r="AL9" i="8"/>
  <c r="AM9" i="8" s="1"/>
  <c r="AT9" i="8"/>
  <c r="BM9" i="8"/>
  <c r="AI3" i="12"/>
  <c r="CH6" i="10"/>
  <c r="EH6" i="10"/>
  <c r="GG6" i="10"/>
  <c r="AI6" i="12"/>
  <c r="AI7" i="10"/>
  <c r="CH7" i="10" s="1"/>
  <c r="EG7" i="10" s="1"/>
  <c r="X27" i="9"/>
  <c r="AB27" i="9"/>
  <c r="AS27" i="9"/>
  <c r="W28" i="9"/>
  <c r="AH7" i="12"/>
  <c r="CG7" i="12" s="1"/>
  <c r="EE7" i="12" s="1"/>
  <c r="AJ3" i="10"/>
  <c r="AJ6" i="10"/>
  <c r="AK2" i="10"/>
  <c r="EI5" i="10"/>
  <c r="Y5" i="13"/>
  <c r="Y87" i="13"/>
  <c r="Y128" i="13"/>
  <c r="X143" i="13"/>
  <c r="Y156" i="13"/>
  <c r="AJ2" i="12"/>
  <c r="X157" i="13"/>
  <c r="Y142" i="13"/>
  <c r="Y128" i="4"/>
  <c r="X47" i="13"/>
  <c r="Y5" i="4"/>
  <c r="Y142" i="4"/>
  <c r="X129" i="13"/>
  <c r="X6" i="4"/>
  <c r="X143" i="4"/>
  <c r="Y46" i="13"/>
  <c r="X88" i="13"/>
  <c r="Y46" i="4"/>
  <c r="Y156" i="4"/>
  <c r="X6" i="13"/>
  <c r="Y87" i="4"/>
  <c r="X47" i="4"/>
  <c r="X88" i="4"/>
  <c r="X129" i="4"/>
  <c r="X157" i="4"/>
  <c r="EE91" i="10"/>
  <c r="GD7" i="10"/>
  <c r="Z12" i="7"/>
  <c r="X13" i="7"/>
  <c r="AL26" i="9"/>
  <c r="EF91" i="10"/>
  <c r="GE7" i="10"/>
  <c r="EF6" i="12"/>
  <c r="CG6" i="12"/>
  <c r="AK9" i="8" l="1"/>
  <c r="AN9" i="8"/>
  <c r="AZ9" i="8"/>
  <c r="AG9" i="8"/>
  <c r="B96" i="4"/>
  <c r="AE10" i="8"/>
  <c r="AL10" i="8" s="1"/>
  <c r="AM10" i="8" s="1"/>
  <c r="AZ8" i="7"/>
  <c r="AD9" i="7"/>
  <c r="BB8" i="7"/>
  <c r="AY7" i="7"/>
  <c r="BN8" i="7"/>
  <c r="AK8" i="7"/>
  <c r="AU8" i="7"/>
  <c r="AM8" i="7"/>
  <c r="AN8" i="7" s="1"/>
  <c r="AO8" i="7"/>
  <c r="D33" i="10"/>
  <c r="D33" i="12"/>
  <c r="J38" i="3"/>
  <c r="J38" i="2"/>
  <c r="J27" i="6"/>
  <c r="N37" i="3"/>
  <c r="N38" i="2" s="1"/>
  <c r="DL32" i="10"/>
  <c r="DL116" i="10"/>
  <c r="D200" i="10"/>
  <c r="D116" i="10"/>
  <c r="DL200" i="10"/>
  <c r="DT179" i="10"/>
  <c r="DX179" i="10"/>
  <c r="DQ179" i="10"/>
  <c r="G89" i="4" s="1"/>
  <c r="C91" i="4"/>
  <c r="DU179" i="10"/>
  <c r="K89" i="4" s="1"/>
  <c r="R91" i="4"/>
  <c r="H91" i="4"/>
  <c r="AL27" i="9"/>
  <c r="O37" i="3"/>
  <c r="O38" i="2" s="1"/>
  <c r="AZ10" i="8"/>
  <c r="AK10" i="8"/>
  <c r="AW10" i="8"/>
  <c r="AX8" i="8"/>
  <c r="BA9" i="8"/>
  <c r="Z11" i="8"/>
  <c r="X12" i="8"/>
  <c r="AI10" i="8"/>
  <c r="AY10" i="8" s="1"/>
  <c r="AD11" i="8"/>
  <c r="AJ10" i="8"/>
  <c r="BN10" i="8" s="1"/>
  <c r="AH27" i="9"/>
  <c r="CH6" i="12"/>
  <c r="EG6" i="12"/>
  <c r="EG91" i="10"/>
  <c r="GF7" i="10"/>
  <c r="AL2" i="10"/>
  <c r="EJ5" i="10" s="1"/>
  <c r="AK3" i="10"/>
  <c r="AK6" i="10"/>
  <c r="Y47" i="13"/>
  <c r="Y6" i="13"/>
  <c r="Y88" i="13"/>
  <c r="Y129" i="13"/>
  <c r="Z142" i="13"/>
  <c r="Y143" i="13"/>
  <c r="Z156" i="13"/>
  <c r="Z87" i="13"/>
  <c r="Z46" i="4"/>
  <c r="Z156" i="4"/>
  <c r="AK2" i="12"/>
  <c r="Z5" i="13"/>
  <c r="Z87" i="4"/>
  <c r="Y157" i="13"/>
  <c r="Y88" i="4"/>
  <c r="Z128" i="4"/>
  <c r="Z46" i="13"/>
  <c r="Z5" i="4"/>
  <c r="Z142" i="4"/>
  <c r="Z128" i="13"/>
  <c r="Y129" i="4"/>
  <c r="Y143" i="4"/>
  <c r="Y157" i="4"/>
  <c r="Y6" i="4"/>
  <c r="Y47" i="4"/>
  <c r="AJ3" i="12"/>
  <c r="EH5" i="12"/>
  <c r="GH2" i="10"/>
  <c r="AI7" i="12"/>
  <c r="CH7" i="12" s="1"/>
  <c r="EF7" i="12" s="1"/>
  <c r="Z13" i="7"/>
  <c r="X14" i="7"/>
  <c r="CI6" i="10"/>
  <c r="EI6" i="10"/>
  <c r="GH6" i="10"/>
  <c r="AJ6" i="12"/>
  <c r="EG5" i="12"/>
  <c r="AJ7" i="10"/>
  <c r="CI7" i="10" s="1"/>
  <c r="X28" i="9"/>
  <c r="AB28" i="9"/>
  <c r="AS28" i="9"/>
  <c r="W29" i="9"/>
  <c r="AN10" i="8" l="1"/>
  <c r="AT10" i="8"/>
  <c r="AG10" i="8"/>
  <c r="BM10" i="8"/>
  <c r="AJ9" i="7"/>
  <c r="AL9" i="7"/>
  <c r="BA9" i="7"/>
  <c r="AX9" i="7"/>
  <c r="BO8" i="7"/>
  <c r="AE9" i="7"/>
  <c r="AH9" i="7" s="1"/>
  <c r="B15" i="4"/>
  <c r="B97" i="4" s="1"/>
  <c r="AE11" i="8"/>
  <c r="AG11" i="8" s="1"/>
  <c r="N91" i="4"/>
  <c r="N89" i="4"/>
  <c r="J91" i="4"/>
  <c r="J89" i="4"/>
  <c r="D34" i="12"/>
  <c r="D34" i="10"/>
  <c r="J39" i="3"/>
  <c r="DL33" i="10"/>
  <c r="D201" i="10"/>
  <c r="DL201" i="10"/>
  <c r="D117" i="10"/>
  <c r="DL117" i="10"/>
  <c r="B15" i="13"/>
  <c r="B56" i="13" s="1"/>
  <c r="B97" i="13"/>
  <c r="N38" i="3"/>
  <c r="N39" i="2" s="1"/>
  <c r="J28" i="6"/>
  <c r="J39" i="2"/>
  <c r="G91" i="4"/>
  <c r="K91" i="4"/>
  <c r="EG179" i="10"/>
  <c r="W89" i="4" s="1"/>
  <c r="AH28" i="9"/>
  <c r="O38" i="3"/>
  <c r="O39" i="2" s="1"/>
  <c r="AL28" i="9"/>
  <c r="AI11" i="8"/>
  <c r="AY11" i="8" s="1"/>
  <c r="AW11" i="8"/>
  <c r="AZ11" i="8"/>
  <c r="AN11" i="8"/>
  <c r="AK11" i="8"/>
  <c r="Z12" i="8"/>
  <c r="X13" i="8"/>
  <c r="AX9" i="8"/>
  <c r="BA10" i="8"/>
  <c r="EH7" i="10"/>
  <c r="GI6" i="10"/>
  <c r="CJ6" i="10"/>
  <c r="EJ6" i="10"/>
  <c r="AK6" i="12"/>
  <c r="Z14" i="7"/>
  <c r="X15" i="7"/>
  <c r="AK7" i="10"/>
  <c r="CJ7" i="10" s="1"/>
  <c r="AJ7" i="12"/>
  <c r="CI7" i="12" s="1"/>
  <c r="EG7" i="12" s="1"/>
  <c r="GJ2" i="10"/>
  <c r="AM2" i="10"/>
  <c r="EK5" i="10"/>
  <c r="AL3" i="10"/>
  <c r="AL6" i="10"/>
  <c r="AA46" i="13"/>
  <c r="AA5" i="13"/>
  <c r="AA87" i="13"/>
  <c r="AA128" i="13"/>
  <c r="Z6" i="13"/>
  <c r="Z88" i="13"/>
  <c r="Z129" i="13"/>
  <c r="AA142" i="13"/>
  <c r="AA128" i="4"/>
  <c r="AL2" i="12"/>
  <c r="Z47" i="13"/>
  <c r="AA5" i="4"/>
  <c r="AA142" i="4"/>
  <c r="Z6" i="4"/>
  <c r="Z143" i="4"/>
  <c r="AA156" i="13"/>
  <c r="Z157" i="13"/>
  <c r="AA46" i="4"/>
  <c r="AA156" i="4"/>
  <c r="Z143" i="13"/>
  <c r="AA87" i="4"/>
  <c r="Z47" i="4"/>
  <c r="Z88" i="4"/>
  <c r="Z129" i="4"/>
  <c r="Z157" i="4"/>
  <c r="GI2" i="10"/>
  <c r="AS29" i="9"/>
  <c r="W30" i="9"/>
  <c r="X29" i="9"/>
  <c r="AL29" i="9" s="1"/>
  <c r="AB29" i="9"/>
  <c r="CI6" i="12"/>
  <c r="EH6" i="12"/>
  <c r="AK3" i="12"/>
  <c r="EI5" i="12"/>
  <c r="B56" i="4" l="1"/>
  <c r="AT11" i="8"/>
  <c r="BM11" i="8"/>
  <c r="AL11" i="8"/>
  <c r="AM11" i="8" s="1"/>
  <c r="AJ11" i="8"/>
  <c r="BN11" i="8" s="1"/>
  <c r="AD12" i="8"/>
  <c r="AZ12" i="8" s="1"/>
  <c r="AY8" i="7"/>
  <c r="BB9" i="7"/>
  <c r="AZ9" i="7"/>
  <c r="AD10" i="7"/>
  <c r="AO9" i="7"/>
  <c r="AK9" i="7"/>
  <c r="BN9" i="7"/>
  <c r="AM9" i="7"/>
  <c r="AN9" i="7" s="1"/>
  <c r="AU9" i="7"/>
  <c r="J40" i="3"/>
  <c r="D35" i="10"/>
  <c r="D35" i="12"/>
  <c r="J40" i="2"/>
  <c r="N39" i="3"/>
  <c r="N40" i="2" s="1"/>
  <c r="J29" i="6"/>
  <c r="DL34" i="10"/>
  <c r="DL202" i="10"/>
  <c r="DL118" i="10"/>
  <c r="D118" i="10"/>
  <c r="D202" i="10"/>
  <c r="W91" i="4"/>
  <c r="AH29" i="9"/>
  <c r="O39" i="3"/>
  <c r="O40" i="2" s="1"/>
  <c r="AX10" i="8"/>
  <c r="BA11" i="8"/>
  <c r="AK12" i="8"/>
  <c r="Z13" i="8"/>
  <c r="X14" i="8"/>
  <c r="AI12" i="8"/>
  <c r="AY12" i="8" s="1"/>
  <c r="GJ6" i="10"/>
  <c r="CK6" i="10"/>
  <c r="EK6" i="10"/>
  <c r="AL6" i="12"/>
  <c r="Z15" i="7"/>
  <c r="X16" i="7"/>
  <c r="AL7" i="10"/>
  <c r="CK7" i="10" s="1"/>
  <c r="EJ7" i="10" s="1"/>
  <c r="EJ91" i="10" s="1"/>
  <c r="EH91" i="10"/>
  <c r="GG7" i="10"/>
  <c r="AS30" i="9"/>
  <c r="W31" i="9"/>
  <c r="X30" i="9"/>
  <c r="AB30" i="9"/>
  <c r="AN2" i="10"/>
  <c r="EL5" i="10"/>
  <c r="AM3" i="10"/>
  <c r="AM6" i="10"/>
  <c r="GK2" i="10"/>
  <c r="AM2" i="12"/>
  <c r="AA157" i="13"/>
  <c r="AA47" i="13"/>
  <c r="AB5" i="13"/>
  <c r="AB87" i="13"/>
  <c r="AB128" i="13"/>
  <c r="AB46" i="4"/>
  <c r="AB156" i="4"/>
  <c r="AB142" i="13"/>
  <c r="AB87" i="4"/>
  <c r="AA88" i="4"/>
  <c r="AA129" i="13"/>
  <c r="AB128" i="4"/>
  <c r="AA88" i="13"/>
  <c r="AB156" i="13"/>
  <c r="AB46" i="13"/>
  <c r="AA143" i="13"/>
  <c r="AB5" i="4"/>
  <c r="AB142" i="4"/>
  <c r="AA6" i="13"/>
  <c r="AA143" i="4"/>
  <c r="AA157" i="4"/>
  <c r="AA6" i="4"/>
  <c r="AA47" i="4"/>
  <c r="AA129" i="4"/>
  <c r="AK7" i="12"/>
  <c r="CJ7" i="12" s="1"/>
  <c r="AL3" i="12"/>
  <c r="EJ5" i="12"/>
  <c r="EI6" i="12"/>
  <c r="CJ6" i="12"/>
  <c r="EI7" i="10"/>
  <c r="AW12" i="8" l="1"/>
  <c r="O40" i="3"/>
  <c r="O41" i="2" s="1"/>
  <c r="AD13" i="8"/>
  <c r="AK13" i="8" s="1"/>
  <c r="AE12" i="8"/>
  <c r="BO9" i="7"/>
  <c r="AE10" i="7"/>
  <c r="AO10" i="7" s="1"/>
  <c r="B16" i="4"/>
  <c r="B98" i="4" s="1"/>
  <c r="AJ10" i="7"/>
  <c r="AL10" i="7"/>
  <c r="AX10" i="7"/>
  <c r="BA10" i="7"/>
  <c r="B98" i="13"/>
  <c r="B16" i="13"/>
  <c r="B57" i="13" s="1"/>
  <c r="J41" i="3"/>
  <c r="D36" i="10"/>
  <c r="D36" i="12"/>
  <c r="DL35" i="10"/>
  <c r="D203" i="10"/>
  <c r="DL119" i="10"/>
  <c r="D119" i="10"/>
  <c r="DL203" i="10"/>
  <c r="J41" i="2"/>
  <c r="N40" i="3"/>
  <c r="N41" i="2" s="1"/>
  <c r="J30" i="6"/>
  <c r="AL30" i="9"/>
  <c r="AH30" i="9"/>
  <c r="EH179" i="10"/>
  <c r="X89" i="4" s="1"/>
  <c r="Z14" i="8"/>
  <c r="X15" i="8"/>
  <c r="AI13" i="8"/>
  <c r="AY13" i="8" s="1"/>
  <c r="AZ13" i="8"/>
  <c r="BA12" i="8"/>
  <c r="AX11" i="8"/>
  <c r="EJ6" i="12"/>
  <c r="CK6" i="12"/>
  <c r="AM3" i="12"/>
  <c r="AL7" i="12"/>
  <c r="CK7" i="12" s="1"/>
  <c r="EL6" i="10"/>
  <c r="GK6" i="10"/>
  <c r="CL6" i="10"/>
  <c r="AM6" i="12"/>
  <c r="Z16" i="7"/>
  <c r="X17" i="7"/>
  <c r="GI7" i="10"/>
  <c r="AM7" i="10"/>
  <c r="CL7" i="10" s="1"/>
  <c r="X31" i="9"/>
  <c r="AB31" i="9"/>
  <c r="AS31" i="9"/>
  <c r="W32" i="9"/>
  <c r="EI91" i="10"/>
  <c r="GH7" i="10"/>
  <c r="AO2" i="10"/>
  <c r="EM5" i="10"/>
  <c r="AN3" i="10"/>
  <c r="AN6" i="10"/>
  <c r="GL2" i="10"/>
  <c r="AB143" i="13"/>
  <c r="AB6" i="13"/>
  <c r="AB6" i="4"/>
  <c r="AB88" i="4"/>
  <c r="AN2" i="12"/>
  <c r="EK5" i="12" s="1"/>
  <c r="AB47" i="13"/>
  <c r="AB129" i="4"/>
  <c r="AB143" i="4"/>
  <c r="AB129" i="13"/>
  <c r="AB157" i="13"/>
  <c r="AB88" i="13"/>
  <c r="AB47" i="4"/>
  <c r="AB157" i="4"/>
  <c r="EH7" i="12"/>
  <c r="O41" i="3" l="1"/>
  <c r="O42" i="2" s="1"/>
  <c r="B57" i="4"/>
  <c r="AH10" i="7"/>
  <c r="AW13" i="8"/>
  <c r="AX12" i="8" s="1"/>
  <c r="AG12" i="8"/>
  <c r="AN12" i="8"/>
  <c r="BM12" i="8"/>
  <c r="AL12" i="8"/>
  <c r="AM12" i="8" s="1"/>
  <c r="AT12" i="8"/>
  <c r="AJ12" i="8"/>
  <c r="AY9" i="7"/>
  <c r="BB10" i="7"/>
  <c r="AZ10" i="7"/>
  <c r="AD11" i="7"/>
  <c r="AK10" i="7"/>
  <c r="AM10" i="7"/>
  <c r="AN10" i="7" s="1"/>
  <c r="AU10" i="7"/>
  <c r="BN10" i="7"/>
  <c r="AD14" i="8"/>
  <c r="AZ14" i="8" s="1"/>
  <c r="HM9" i="10"/>
  <c r="D120" i="10"/>
  <c r="D204" i="10"/>
  <c r="DL120" i="10"/>
  <c r="DL204" i="10"/>
  <c r="DL36" i="10"/>
  <c r="J31" i="6"/>
  <c r="J42" i="2"/>
  <c r="N41" i="3"/>
  <c r="N42" i="2" s="1"/>
  <c r="D37" i="10"/>
  <c r="D37" i="12"/>
  <c r="J42" i="3"/>
  <c r="AH31" i="9"/>
  <c r="AL31" i="9"/>
  <c r="X91" i="4"/>
  <c r="X16" i="8"/>
  <c r="Z15" i="8"/>
  <c r="AI14" i="8"/>
  <c r="AY14" i="8" s="1"/>
  <c r="CL6" i="12"/>
  <c r="EK6" i="12"/>
  <c r="EI7" i="12"/>
  <c r="Z17" i="7"/>
  <c r="X18" i="7"/>
  <c r="EM6" i="10"/>
  <c r="GL6" i="10"/>
  <c r="CM6" i="10"/>
  <c r="AN6" i="12"/>
  <c r="AM7" i="12"/>
  <c r="CL7" i="12" s="1"/>
  <c r="AN7" i="10"/>
  <c r="CM7" i="10" s="1"/>
  <c r="EL7" i="10" s="1"/>
  <c r="AN3" i="12"/>
  <c r="EK7" i="10"/>
  <c r="AP2" i="10"/>
  <c r="EN5" i="10" s="1"/>
  <c r="AO3" i="10"/>
  <c r="AO6" i="10"/>
  <c r="AO2" i="12"/>
  <c r="EL5" i="12" s="1"/>
  <c r="X32" i="9"/>
  <c r="AS32" i="9"/>
  <c r="W33" i="9"/>
  <c r="AB32" i="9"/>
  <c r="AK14" i="8" l="1"/>
  <c r="BA13" i="8"/>
  <c r="O42" i="3"/>
  <c r="O43" i="2" s="1"/>
  <c r="AW14" i="8"/>
  <c r="AX13" i="8" s="1"/>
  <c r="BN12" i="8"/>
  <c r="AE13" i="8"/>
  <c r="BO10" i="7"/>
  <c r="AE11" i="7"/>
  <c r="AH11" i="7" s="1"/>
  <c r="AD15" i="8"/>
  <c r="AZ15" i="8" s="1"/>
  <c r="B17" i="4"/>
  <c r="B58" i="4" s="1"/>
  <c r="AL11" i="7"/>
  <c r="AX11" i="7"/>
  <c r="BA11" i="7"/>
  <c r="AJ11" i="7"/>
  <c r="N42" i="3"/>
  <c r="N43" i="2" s="1"/>
  <c r="J32" i="6"/>
  <c r="J43" i="2"/>
  <c r="D38" i="12"/>
  <c r="D38" i="10"/>
  <c r="J43" i="3"/>
  <c r="B99" i="13"/>
  <c r="B17" i="13"/>
  <c r="B58" i="13" s="1"/>
  <c r="DL37" i="10"/>
  <c r="DL205" i="10"/>
  <c r="D121" i="10"/>
  <c r="D205" i="10"/>
  <c r="DL121" i="10"/>
  <c r="EK179" i="10"/>
  <c r="AA89" i="4" s="1"/>
  <c r="AI15" i="8"/>
  <c r="AY15" i="8" s="1"/>
  <c r="Z16" i="8"/>
  <c r="X17" i="8"/>
  <c r="AL32" i="9"/>
  <c r="AH32" i="9"/>
  <c r="AQ2" i="10"/>
  <c r="EO5" i="10" s="1"/>
  <c r="AP3" i="10"/>
  <c r="AP6" i="10"/>
  <c r="AP2" i="12"/>
  <c r="GM2" i="10"/>
  <c r="Z18" i="7"/>
  <c r="X19" i="7"/>
  <c r="EL91" i="10"/>
  <c r="GK7" i="10"/>
  <c r="AN7" i="12"/>
  <c r="CM7" i="12" s="1"/>
  <c r="EK7" i="12" s="1"/>
  <c r="AO3" i="12"/>
  <c r="EM5" i="12"/>
  <c r="EK91" i="10"/>
  <c r="GJ7" i="10"/>
  <c r="CM6" i="12"/>
  <c r="EL6" i="12"/>
  <c r="EJ7" i="12"/>
  <c r="CN6" i="10"/>
  <c r="EN6" i="10"/>
  <c r="GM6" i="10"/>
  <c r="AO6" i="12"/>
  <c r="AS33" i="9"/>
  <c r="W34" i="9"/>
  <c r="X33" i="9"/>
  <c r="AB33" i="9"/>
  <c r="AO7" i="10"/>
  <c r="CN7" i="10" s="1"/>
  <c r="EM7" i="10" s="1"/>
  <c r="BA14" i="8" l="1"/>
  <c r="AO11" i="7"/>
  <c r="AW15" i="8"/>
  <c r="BA15" i="8" s="1"/>
  <c r="B99" i="4"/>
  <c r="AK15" i="8"/>
  <c r="AN13" i="8"/>
  <c r="AG13" i="8"/>
  <c r="BM13" i="8"/>
  <c r="AJ13" i="8"/>
  <c r="AT13" i="8"/>
  <c r="AL13" i="8"/>
  <c r="AM13" i="8" s="1"/>
  <c r="AD16" i="8"/>
  <c r="AK16" i="8" s="1"/>
  <c r="AV16" i="8" s="1"/>
  <c r="AZ11" i="7"/>
  <c r="AD12" i="7"/>
  <c r="AK11" i="7"/>
  <c r="AM11" i="7"/>
  <c r="AN11" i="7" s="1"/>
  <c r="AU11" i="7"/>
  <c r="BN11" i="7"/>
  <c r="BB11" i="7"/>
  <c r="AY10" i="7"/>
  <c r="D39" i="10"/>
  <c r="D39" i="12"/>
  <c r="J44" i="3"/>
  <c r="DL38" i="10"/>
  <c r="D206" i="10"/>
  <c r="D122" i="10"/>
  <c r="DL122" i="10"/>
  <c r="DL206" i="10"/>
  <c r="J44" i="2"/>
  <c r="B18" i="4" s="1"/>
  <c r="N43" i="3"/>
  <c r="N44" i="2" s="1"/>
  <c r="J33" i="6"/>
  <c r="AA91" i="4"/>
  <c r="AH33" i="9"/>
  <c r="O43" i="3"/>
  <c r="O44" i="2" s="1"/>
  <c r="AL33" i="9"/>
  <c r="Z17" i="8"/>
  <c r="X18" i="8"/>
  <c r="AI16" i="8"/>
  <c r="AY16" i="8" s="1"/>
  <c r="AD17" i="8"/>
  <c r="EM91" i="10"/>
  <c r="GL7" i="10"/>
  <c r="AP3" i="12"/>
  <c r="CO6" i="10"/>
  <c r="EO6" i="10"/>
  <c r="GN6" i="10"/>
  <c r="AP6" i="12"/>
  <c r="AS34" i="9"/>
  <c r="W35" i="9"/>
  <c r="X34" i="9"/>
  <c r="AB34" i="9"/>
  <c r="AP7" i="10"/>
  <c r="CO7" i="10" s="1"/>
  <c r="EN7" i="10" s="1"/>
  <c r="EN91" i="10" s="1"/>
  <c r="AO7" i="12"/>
  <c r="CN7" i="12" s="1"/>
  <c r="EL7" i="12" s="1"/>
  <c r="Z19" i="7"/>
  <c r="X20" i="7"/>
  <c r="AQ3" i="10"/>
  <c r="AQ6" i="10"/>
  <c r="AR2" i="10"/>
  <c r="EP5" i="10" s="1"/>
  <c r="AQ2" i="12"/>
  <c r="EN5" i="12" s="1"/>
  <c r="CN6" i="12"/>
  <c r="EM6" i="12"/>
  <c r="GN2" i="10"/>
  <c r="AX14" i="8" l="1"/>
  <c r="AW16" i="8"/>
  <c r="AZ16" i="8"/>
  <c r="BN13" i="8"/>
  <c r="AE14" i="8"/>
  <c r="BO11" i="7"/>
  <c r="AE12" i="7"/>
  <c r="AH12" i="7" s="1"/>
  <c r="AL12" i="7"/>
  <c r="AX12" i="7"/>
  <c r="BA12" i="7"/>
  <c r="AJ12" i="7"/>
  <c r="B100" i="4"/>
  <c r="B59" i="4"/>
  <c r="B18" i="13"/>
  <c r="B59" i="13" s="1"/>
  <c r="B100" i="13"/>
  <c r="J45" i="2"/>
  <c r="N44" i="3"/>
  <c r="N45" i="2" s="1"/>
  <c r="J34" i="6"/>
  <c r="J45" i="3"/>
  <c r="D40" i="10"/>
  <c r="D40" i="12"/>
  <c r="DL39" i="10"/>
  <c r="DL123" i="10"/>
  <c r="D123" i="10"/>
  <c r="D207" i="10"/>
  <c r="DL207" i="10"/>
  <c r="EL179" i="10"/>
  <c r="AB89" i="4" s="1"/>
  <c r="AH34" i="9"/>
  <c r="O44" i="3"/>
  <c r="O45" i="2" s="1"/>
  <c r="AX15" i="8"/>
  <c r="BA16" i="8"/>
  <c r="Z18" i="8"/>
  <c r="X19" i="8"/>
  <c r="AI17" i="8"/>
  <c r="AY17" i="8" s="1"/>
  <c r="AW17" i="8"/>
  <c r="AZ17" i="8"/>
  <c r="AK17" i="8"/>
  <c r="AQ7" i="10"/>
  <c r="CP7" i="10" s="1"/>
  <c r="EO7" i="10" s="1"/>
  <c r="GM7" i="10"/>
  <c r="X35" i="9"/>
  <c r="AB35" i="9"/>
  <c r="AS35" i="9"/>
  <c r="W36" i="9"/>
  <c r="AP7" i="12"/>
  <c r="CO7" i="12" s="1"/>
  <c r="EM7" i="12" s="1"/>
  <c r="AQ3" i="12"/>
  <c r="EN6" i="12"/>
  <c r="CO6" i="12"/>
  <c r="AR3" i="10"/>
  <c r="AR6" i="10"/>
  <c r="AS2" i="10"/>
  <c r="EQ5" i="10"/>
  <c r="AR2" i="12"/>
  <c r="EO5" i="12" s="1"/>
  <c r="AL34" i="9"/>
  <c r="GO2" i="10"/>
  <c r="CP6" i="10"/>
  <c r="EP6" i="10"/>
  <c r="GO6" i="10"/>
  <c r="AQ6" i="12"/>
  <c r="Z20" i="7"/>
  <c r="X21" i="7"/>
  <c r="AO12" i="7" l="1"/>
  <c r="BM14" i="8"/>
  <c r="AL14" i="8"/>
  <c r="AM14" i="8" s="1"/>
  <c r="AG14" i="8"/>
  <c r="AN14" i="8"/>
  <c r="AJ14" i="8"/>
  <c r="AT14" i="8"/>
  <c r="AZ12" i="7"/>
  <c r="AD13" i="7"/>
  <c r="AD18" i="8"/>
  <c r="AI18" i="8" s="1"/>
  <c r="AY11" i="7"/>
  <c r="BB12" i="7"/>
  <c r="AK12" i="7"/>
  <c r="AU12" i="7"/>
  <c r="BN12" i="7"/>
  <c r="AM12" i="7"/>
  <c r="AN12" i="7" s="1"/>
  <c r="D41" i="10"/>
  <c r="D41" i="12"/>
  <c r="J46" i="3"/>
  <c r="DL40" i="10"/>
  <c r="D208" i="10"/>
  <c r="D124" i="10"/>
  <c r="DL124" i="10"/>
  <c r="DL208" i="10"/>
  <c r="J46" i="2"/>
  <c r="J35" i="6"/>
  <c r="N45" i="3"/>
  <c r="N46" i="2" s="1"/>
  <c r="AB91" i="4"/>
  <c r="AH35" i="9"/>
  <c r="O45" i="3"/>
  <c r="O46" i="2" s="1"/>
  <c r="AL35" i="9"/>
  <c r="EO91" i="10"/>
  <c r="GN7" i="10"/>
  <c r="AX16" i="8"/>
  <c r="BA17" i="8"/>
  <c r="Z19" i="8"/>
  <c r="X20" i="8"/>
  <c r="AQ7" i="12"/>
  <c r="CP7" i="12" s="1"/>
  <c r="EN7" i="12" s="1"/>
  <c r="AS3" i="10"/>
  <c r="AS6" i="10"/>
  <c r="AT2" i="10"/>
  <c r="AS2" i="12"/>
  <c r="X36" i="9"/>
  <c r="AS36" i="9"/>
  <c r="W37" i="9"/>
  <c r="AB36" i="9"/>
  <c r="GP2" i="10"/>
  <c r="Z21" i="7"/>
  <c r="X22" i="7"/>
  <c r="CQ6" i="10"/>
  <c r="EQ6" i="10"/>
  <c r="GP6" i="10"/>
  <c r="AR6" i="12"/>
  <c r="AR7" i="10"/>
  <c r="CQ7" i="10" s="1"/>
  <c r="EP7" i="10" s="1"/>
  <c r="CP6" i="12"/>
  <c r="EO6" i="12"/>
  <c r="AR3" i="12"/>
  <c r="EP5" i="12"/>
  <c r="O46" i="3" l="1"/>
  <c r="O47" i="2" s="1"/>
  <c r="AW18" i="8"/>
  <c r="BA18" i="8" s="1"/>
  <c r="AK18" i="8"/>
  <c r="AZ18" i="8"/>
  <c r="AY18" i="8"/>
  <c r="AD19" i="8"/>
  <c r="AK19" i="8" s="1"/>
  <c r="BN14" i="8"/>
  <c r="AE15" i="8"/>
  <c r="BA13" i="7"/>
  <c r="AJ13" i="7"/>
  <c r="AL13" i="7"/>
  <c r="AX13" i="7"/>
  <c r="BO12" i="7"/>
  <c r="AE13" i="7"/>
  <c r="B19" i="4"/>
  <c r="N46" i="3"/>
  <c r="N47" i="2" s="1"/>
  <c r="J36" i="6"/>
  <c r="J47" i="2"/>
  <c r="DL41" i="10"/>
  <c r="D209" i="10"/>
  <c r="DL209" i="10"/>
  <c r="D125" i="10"/>
  <c r="DL125" i="10"/>
  <c r="D42" i="12"/>
  <c r="J47" i="3"/>
  <c r="D42" i="10"/>
  <c r="B101" i="13"/>
  <c r="B19" i="13"/>
  <c r="B60" i="13" s="1"/>
  <c r="AL36" i="9"/>
  <c r="AH36" i="9"/>
  <c r="Z20" i="8"/>
  <c r="X21" i="8"/>
  <c r="AD20" i="8"/>
  <c r="AI19" i="8"/>
  <c r="AY19" i="8" s="1"/>
  <c r="EP91" i="10"/>
  <c r="GO7" i="10"/>
  <c r="AS3" i="12"/>
  <c r="AR7" i="12"/>
  <c r="CQ7" i="12" s="1"/>
  <c r="AT3" i="10"/>
  <c r="AT6" i="10"/>
  <c r="AU2" i="10"/>
  <c r="AT2" i="12"/>
  <c r="CQ6" i="12"/>
  <c r="EP6" i="12"/>
  <c r="GQ6" i="10"/>
  <c r="CR6" i="10"/>
  <c r="ER6" i="10"/>
  <c r="AS6" i="12"/>
  <c r="ER5" i="10"/>
  <c r="AS7" i="10"/>
  <c r="CR7" i="10" s="1"/>
  <c r="EQ7" i="10" s="1"/>
  <c r="EQ91" i="10" s="1"/>
  <c r="Z22" i="7"/>
  <c r="X23" i="7"/>
  <c r="AS37" i="9"/>
  <c r="W38" i="9"/>
  <c r="X37" i="9"/>
  <c r="AB37" i="9"/>
  <c r="GQ2" i="10"/>
  <c r="AZ19" i="8" l="1"/>
  <c r="AW19" i="8"/>
  <c r="BA19" i="8" s="1"/>
  <c r="AX17" i="8"/>
  <c r="AJ15" i="8"/>
  <c r="AL15" i="8"/>
  <c r="AM15" i="8" s="1"/>
  <c r="AT15" i="8"/>
  <c r="AG15" i="8"/>
  <c r="BM15" i="8"/>
  <c r="AN15" i="8"/>
  <c r="AM13" i="7"/>
  <c r="AN13" i="7" s="1"/>
  <c r="AK13" i="7"/>
  <c r="AU13" i="7"/>
  <c r="BN13" i="7"/>
  <c r="AO13" i="7"/>
  <c r="AH13" i="7"/>
  <c r="AZ13" i="7"/>
  <c r="AD14" i="7"/>
  <c r="AY12" i="7"/>
  <c r="BB13" i="7"/>
  <c r="B60" i="4"/>
  <c r="B101" i="4"/>
  <c r="J48" i="2"/>
  <c r="B20" i="4" s="1"/>
  <c r="N47" i="3"/>
  <c r="N48" i="2" s="1"/>
  <c r="J37" i="6"/>
  <c r="J48" i="3"/>
  <c r="D43" i="10"/>
  <c r="D43" i="12"/>
  <c r="DL42" i="10"/>
  <c r="D210" i="10"/>
  <c r="DL210" i="10"/>
  <c r="D126" i="10"/>
  <c r="DL126" i="10"/>
  <c r="AH37" i="9"/>
  <c r="O47" i="3"/>
  <c r="O48" i="2" s="1"/>
  <c r="X22" i="8"/>
  <c r="Z21" i="8"/>
  <c r="AI20" i="8"/>
  <c r="AY20" i="8" s="1"/>
  <c r="AW20" i="8"/>
  <c r="AZ20" i="8"/>
  <c r="AK20" i="8"/>
  <c r="AX18" i="8"/>
  <c r="AS7" i="12"/>
  <c r="CR7" i="12" s="1"/>
  <c r="AS38" i="9"/>
  <c r="W39" i="9"/>
  <c r="X38" i="9"/>
  <c r="AB38" i="9"/>
  <c r="EQ6" i="12"/>
  <c r="CR6" i="12"/>
  <c r="EO7" i="12"/>
  <c r="ER5" i="12"/>
  <c r="AT3" i="12"/>
  <c r="AV2" i="10"/>
  <c r="AU3" i="10"/>
  <c r="ET5" i="10"/>
  <c r="GS2" i="10"/>
  <c r="AU6" i="10"/>
  <c r="AU2" i="12"/>
  <c r="GR6" i="10"/>
  <c r="CS6" i="10"/>
  <c r="ES6" i="10"/>
  <c r="AT6" i="12"/>
  <c r="ES5" i="10"/>
  <c r="AL37" i="9"/>
  <c r="Z23" i="7"/>
  <c r="X24" i="7"/>
  <c r="AT7" i="10"/>
  <c r="CS7" i="10" s="1"/>
  <c r="ER7" i="10" s="1"/>
  <c r="GP7" i="10"/>
  <c r="GR2" i="10"/>
  <c r="EQ5" i="12"/>
  <c r="BN15" i="8" l="1"/>
  <c r="AE16" i="8"/>
  <c r="BO13" i="7"/>
  <c r="AE14" i="7"/>
  <c r="AH14" i="7" s="1"/>
  <c r="AD21" i="8"/>
  <c r="AZ21" i="8" s="1"/>
  <c r="BF2" i="8" s="1"/>
  <c r="AJ14" i="7"/>
  <c r="AL14" i="7"/>
  <c r="AX14" i="7"/>
  <c r="BA14" i="7"/>
  <c r="B102" i="4"/>
  <c r="B61" i="4"/>
  <c r="J49" i="3"/>
  <c r="D44" i="10"/>
  <c r="D44" i="12"/>
  <c r="DL43" i="10"/>
  <c r="DL211" i="10"/>
  <c r="D127" i="10"/>
  <c r="D211" i="10"/>
  <c r="DL127" i="10"/>
  <c r="B20" i="13"/>
  <c r="B61" i="13" s="1"/>
  <c r="B102" i="13"/>
  <c r="J49" i="2"/>
  <c r="N48" i="3"/>
  <c r="N49" i="2" s="1"/>
  <c r="J38" i="6"/>
  <c r="AL38" i="9"/>
  <c r="O48" i="3"/>
  <c r="O49" i="2" s="1"/>
  <c r="Z22" i="8"/>
  <c r="X23" i="8"/>
  <c r="AX19" i="8"/>
  <c r="BA20" i="8"/>
  <c r="AI21" i="8"/>
  <c r="AY21" i="8" s="1"/>
  <c r="ER91" i="10"/>
  <c r="GQ7" i="10"/>
  <c r="CS6" i="12"/>
  <c r="ER6" i="12"/>
  <c r="ET6" i="10"/>
  <c r="GS6" i="10"/>
  <c r="CT6" i="10"/>
  <c r="AU6" i="12"/>
  <c r="AT7" i="12"/>
  <c r="CS7" i="12" s="1"/>
  <c r="EQ7" i="12" s="1"/>
  <c r="AH38" i="9"/>
  <c r="AU7" i="10"/>
  <c r="CT7" i="10" s="1"/>
  <c r="X39" i="9"/>
  <c r="AS39" i="9"/>
  <c r="W40" i="9"/>
  <c r="AB39" i="9"/>
  <c r="AW2" i="10"/>
  <c r="AV3" i="10"/>
  <c r="AV6" i="10"/>
  <c r="AV2" i="12"/>
  <c r="EP7" i="12"/>
  <c r="Z24" i="7"/>
  <c r="X25" i="7"/>
  <c r="AU3" i="12"/>
  <c r="ES5" i="12"/>
  <c r="AW21" i="8" l="1"/>
  <c r="BG2" i="8" s="1"/>
  <c r="AK21" i="8"/>
  <c r="AO14" i="7"/>
  <c r="BD2" i="8"/>
  <c r="AL16" i="8"/>
  <c r="AT16" i="8"/>
  <c r="AN16" i="8"/>
  <c r="BM16" i="8"/>
  <c r="AJ16" i="8"/>
  <c r="AG16" i="8"/>
  <c r="AY13" i="7"/>
  <c r="BB14" i="7"/>
  <c r="AZ14" i="7"/>
  <c r="AD15" i="7"/>
  <c r="AU14" i="7"/>
  <c r="BN14" i="7"/>
  <c r="AK14" i="7"/>
  <c r="AM14" i="7"/>
  <c r="AN14" i="7" s="1"/>
  <c r="DL44" i="10"/>
  <c r="DL128" i="10"/>
  <c r="D128" i="10"/>
  <c r="DL212" i="10"/>
  <c r="D212" i="10"/>
  <c r="J39" i="6"/>
  <c r="J50" i="2"/>
  <c r="B21" i="4" s="1"/>
  <c r="N49" i="3"/>
  <c r="N50" i="2" s="1"/>
  <c r="D45" i="10"/>
  <c r="D45" i="12"/>
  <c r="J50" i="3"/>
  <c r="AD22" i="8"/>
  <c r="AZ22" i="8" s="1"/>
  <c r="AH39" i="9"/>
  <c r="O49" i="3"/>
  <c r="O50" i="2" s="1"/>
  <c r="Z23" i="8"/>
  <c r="X24" i="8"/>
  <c r="AX20" i="8"/>
  <c r="BA21" i="8"/>
  <c r="AV7" i="10"/>
  <c r="CU7" i="10" s="1"/>
  <c r="ET7" i="10" s="1"/>
  <c r="AL39" i="9"/>
  <c r="AX2" i="10"/>
  <c r="AW3" i="10"/>
  <c r="EV5" i="10"/>
  <c r="GU2" i="10"/>
  <c r="AW6" i="10"/>
  <c r="AW2" i="12"/>
  <c r="X40" i="9"/>
  <c r="AL40" i="9" s="1"/>
  <c r="AS40" i="9"/>
  <c r="W41" i="9"/>
  <c r="AB40" i="9"/>
  <c r="ES7" i="10"/>
  <c r="Z25" i="7"/>
  <c r="X26" i="7"/>
  <c r="ET5" i="12"/>
  <c r="AV3" i="12"/>
  <c r="EU6" i="10"/>
  <c r="GT6" i="10"/>
  <c r="CU6" i="10"/>
  <c r="AV6" i="12"/>
  <c r="AU7" i="12"/>
  <c r="CT7" i="12" s="1"/>
  <c r="GT2" i="10"/>
  <c r="EU5" i="10"/>
  <c r="CT6" i="12"/>
  <c r="ES6" i="12"/>
  <c r="AM16" i="8" l="1"/>
  <c r="AK22" i="8"/>
  <c r="BN16" i="8"/>
  <c r="AE17" i="8"/>
  <c r="BO14" i="7"/>
  <c r="AE15" i="7"/>
  <c r="AH15" i="7" s="1"/>
  <c r="AX15" i="7"/>
  <c r="AJ15" i="7"/>
  <c r="BA15" i="7"/>
  <c r="AL15" i="7"/>
  <c r="B62" i="4"/>
  <c r="B103" i="4"/>
  <c r="DL45" i="10"/>
  <c r="DL213" i="10"/>
  <c r="DL129" i="10"/>
  <c r="D129" i="10"/>
  <c r="D213" i="10"/>
  <c r="D46" i="12"/>
  <c r="D46" i="10"/>
  <c r="J51" i="3"/>
  <c r="E33" i="5"/>
  <c r="E39" i="5"/>
  <c r="F33" i="5"/>
  <c r="F39" i="5"/>
  <c r="N50" i="3"/>
  <c r="N51" i="2" s="1"/>
  <c r="J40" i="6"/>
  <c r="J51" i="2"/>
  <c r="B103" i="13"/>
  <c r="B21" i="13"/>
  <c r="B62" i="13" s="1"/>
  <c r="AW22" i="8"/>
  <c r="AX21" i="8" s="1"/>
  <c r="BH2" i="8" s="1"/>
  <c r="AI22" i="8"/>
  <c r="AY22" i="8" s="1"/>
  <c r="AH40" i="9"/>
  <c r="O50" i="3"/>
  <c r="O51" i="2" s="1"/>
  <c r="Z24" i="8"/>
  <c r="X25" i="8"/>
  <c r="ES91" i="10"/>
  <c r="GR7" i="10"/>
  <c r="AW3" i="12"/>
  <c r="CU6" i="12"/>
  <c r="ET6" i="12"/>
  <c r="ET91" i="10"/>
  <c r="GS7" i="10"/>
  <c r="CV6" i="10"/>
  <c r="EV6" i="10"/>
  <c r="GU6" i="10"/>
  <c r="AW6" i="12"/>
  <c r="AV7" i="12"/>
  <c r="CU7" i="12" s="1"/>
  <c r="ES7" i="12" s="1"/>
  <c r="Z26" i="7"/>
  <c r="X27" i="7"/>
  <c r="AS41" i="9"/>
  <c r="W42" i="9"/>
  <c r="X41" i="9"/>
  <c r="AL41" i="9" s="1"/>
  <c r="AB41" i="9"/>
  <c r="AW7" i="10"/>
  <c r="CV7" i="10" s="1"/>
  <c r="ER7" i="12"/>
  <c r="AY2" i="10"/>
  <c r="AX3" i="10"/>
  <c r="EW5" i="10"/>
  <c r="AX6" i="10"/>
  <c r="AX2" i="12"/>
  <c r="EU5" i="12" s="1"/>
  <c r="AO15" i="7" l="1"/>
  <c r="BA22" i="8"/>
  <c r="AN17" i="8"/>
  <c r="AL17" i="8"/>
  <c r="AM17" i="8" s="1"/>
  <c r="AT17" i="8"/>
  <c r="BM17" i="8"/>
  <c r="AJ17" i="8"/>
  <c r="AG17" i="8"/>
  <c r="AK15" i="7"/>
  <c r="BN15" i="7"/>
  <c r="AU15" i="7"/>
  <c r="AM15" i="7"/>
  <c r="AN15" i="7" s="1"/>
  <c r="AZ15" i="7"/>
  <c r="AD16" i="7"/>
  <c r="E36" i="5" s="1"/>
  <c r="AY14" i="7"/>
  <c r="BB15" i="7"/>
  <c r="J52" i="2"/>
  <c r="N51" i="3"/>
  <c r="N52" i="2" s="1"/>
  <c r="J41" i="6"/>
  <c r="HM10" i="10"/>
  <c r="D214" i="10"/>
  <c r="DL130" i="10"/>
  <c r="DL214" i="10"/>
  <c r="DL46" i="10"/>
  <c r="D130" i="10"/>
  <c r="J52" i="3"/>
  <c r="D47" i="10"/>
  <c r="D47" i="12"/>
  <c r="K10" i="14"/>
  <c r="K8" i="14"/>
  <c r="K11" i="14"/>
  <c r="K16" i="14"/>
  <c r="K17" i="14"/>
  <c r="K21" i="14"/>
  <c r="K7" i="14"/>
  <c r="K15" i="14"/>
  <c r="K5" i="14"/>
  <c r="K9" i="14"/>
  <c r="K18" i="14"/>
  <c r="K20" i="14"/>
  <c r="K14" i="14"/>
  <c r="K13" i="14"/>
  <c r="K6" i="14"/>
  <c r="K19" i="14"/>
  <c r="K12" i="14"/>
  <c r="K4" i="14"/>
  <c r="K2" i="14"/>
  <c r="K3" i="14"/>
  <c r="K23" i="14"/>
  <c r="K24" i="14"/>
  <c r="K22" i="14"/>
  <c r="K25" i="14"/>
  <c r="K26" i="14"/>
  <c r="K27" i="14"/>
  <c r="K28" i="14"/>
  <c r="K29" i="14"/>
  <c r="K30" i="14"/>
  <c r="K31" i="14"/>
  <c r="K32" i="14"/>
  <c r="K33" i="14"/>
  <c r="AD23" i="8"/>
  <c r="AH41" i="9"/>
  <c r="O51" i="3"/>
  <c r="O52" i="2" s="1"/>
  <c r="X26" i="8"/>
  <c r="Z25" i="8"/>
  <c r="AX7" i="10"/>
  <c r="CW7" i="10" s="1"/>
  <c r="EV7" i="10" s="1"/>
  <c r="CV6" i="12"/>
  <c r="EU6" i="12"/>
  <c r="AY3" i="10"/>
  <c r="GW2" i="10"/>
  <c r="AY6" i="10"/>
  <c r="AZ2" i="10"/>
  <c r="EX5" i="10"/>
  <c r="AY2" i="12"/>
  <c r="AX3" i="12"/>
  <c r="EV5" i="12"/>
  <c r="Z27" i="7"/>
  <c r="X28" i="7"/>
  <c r="AW7" i="12"/>
  <c r="CV7" i="12" s="1"/>
  <c r="CW6" i="10"/>
  <c r="EW6" i="10"/>
  <c r="GV6" i="10"/>
  <c r="AX6" i="12"/>
  <c r="EU7" i="10"/>
  <c r="GV2" i="10"/>
  <c r="AS42" i="9"/>
  <c r="W43" i="9"/>
  <c r="X42" i="9"/>
  <c r="AH42" i="9" s="1"/>
  <c r="AB42" i="9"/>
  <c r="BN17" i="8" l="1"/>
  <c r="AE18" i="8"/>
  <c r="BO15" i="7"/>
  <c r="AE16" i="7"/>
  <c r="E35" i="5" s="1"/>
  <c r="B22" i="4"/>
  <c r="B63" i="4" s="1"/>
  <c r="AX16" i="7"/>
  <c r="BA16" i="7"/>
  <c r="AJ16" i="7"/>
  <c r="AL16" i="7"/>
  <c r="E40" i="5" s="1"/>
  <c r="F36" i="5"/>
  <c r="DL131" i="10"/>
  <c r="D215" i="10"/>
  <c r="DL47" i="10"/>
  <c r="DL215" i="10"/>
  <c r="D131" i="10"/>
  <c r="J53" i="3"/>
  <c r="D48" i="10"/>
  <c r="D48" i="12"/>
  <c r="J53" i="2"/>
  <c r="N52" i="3"/>
  <c r="N53" i="2" s="1"/>
  <c r="J42" i="6"/>
  <c r="B22" i="13"/>
  <c r="B63" i="13" s="1"/>
  <c r="B104" i="13"/>
  <c r="AK23" i="8"/>
  <c r="AW23" i="8"/>
  <c r="AZ23" i="8"/>
  <c r="AI23" i="8"/>
  <c r="AL42" i="9"/>
  <c r="O52" i="3"/>
  <c r="O53" i="2" s="1"/>
  <c r="Z26" i="8"/>
  <c r="X27" i="8"/>
  <c r="X43" i="9"/>
  <c r="AS43" i="9"/>
  <c r="W44" i="9"/>
  <c r="AB43" i="9"/>
  <c r="AY7" i="10"/>
  <c r="CX7" i="10" s="1"/>
  <c r="EW7" i="10" s="1"/>
  <c r="EW91" i="10" s="1"/>
  <c r="EU91" i="10"/>
  <c r="GT7" i="10"/>
  <c r="AX7" i="12"/>
  <c r="CW7" i="12" s="1"/>
  <c r="EU7" i="12" s="1"/>
  <c r="EV91" i="10"/>
  <c r="GU7" i="10"/>
  <c r="Z28" i="7"/>
  <c r="X29" i="7"/>
  <c r="AY3" i="12"/>
  <c r="EV6" i="12"/>
  <c r="CW6" i="12"/>
  <c r="ET7" i="12"/>
  <c r="AZ3" i="10"/>
  <c r="GX2" i="10"/>
  <c r="AZ6" i="10"/>
  <c r="BA2" i="10"/>
  <c r="EY5" i="10"/>
  <c r="AZ2" i="12"/>
  <c r="CX6" i="10"/>
  <c r="EX6" i="10"/>
  <c r="GW6" i="10"/>
  <c r="AY6" i="12"/>
  <c r="AH16" i="7" l="1"/>
  <c r="B104" i="4"/>
  <c r="AO16" i="7"/>
  <c r="AL18" i="8"/>
  <c r="AM18" i="8" s="1"/>
  <c r="BM18" i="8"/>
  <c r="AT18" i="8"/>
  <c r="AJ18" i="8"/>
  <c r="AN18" i="8"/>
  <c r="AG18" i="8"/>
  <c r="AM16" i="7"/>
  <c r="E38" i="5" s="1"/>
  <c r="AU16" i="7"/>
  <c r="AK16" i="7"/>
  <c r="BN16" i="7"/>
  <c r="F35" i="5"/>
  <c r="AZ16" i="7"/>
  <c r="AD17" i="7"/>
  <c r="AW16" i="7"/>
  <c r="Z26" i="3"/>
  <c r="Z27" i="2" s="1"/>
  <c r="AA26" i="3"/>
  <c r="AA27" i="2" s="1"/>
  <c r="F40" i="5"/>
  <c r="BB16" i="7"/>
  <c r="AY15" i="7"/>
  <c r="D49" i="10"/>
  <c r="D49" i="12"/>
  <c r="J54" i="3"/>
  <c r="DL48" i="10"/>
  <c r="DL216" i="10"/>
  <c r="DL132" i="10"/>
  <c r="D132" i="10"/>
  <c r="D216" i="10"/>
  <c r="J54" i="2"/>
  <c r="J43" i="6"/>
  <c r="N53" i="3"/>
  <c r="N54" i="2" s="1"/>
  <c r="AX22" i="8"/>
  <c r="BA23" i="8"/>
  <c r="AY23" i="8"/>
  <c r="AD24" i="8"/>
  <c r="AL43" i="9"/>
  <c r="O53" i="3"/>
  <c r="O54" i="2" s="1"/>
  <c r="GV7" i="10"/>
  <c r="Z27" i="8"/>
  <c r="X28" i="8"/>
  <c r="X44" i="9"/>
  <c r="AS44" i="9"/>
  <c r="W45" i="9"/>
  <c r="AB44" i="9"/>
  <c r="AY7" i="12"/>
  <c r="CX7" i="12" s="1"/>
  <c r="EV7" i="12" s="1"/>
  <c r="AZ3" i="12"/>
  <c r="EW5" i="12"/>
  <c r="AH43" i="9"/>
  <c r="BA6" i="10"/>
  <c r="BB2" i="10"/>
  <c r="BA3" i="10"/>
  <c r="BA2" i="12"/>
  <c r="CY6" i="10"/>
  <c r="EY6" i="10"/>
  <c r="GX6" i="10"/>
  <c r="AZ6" i="12"/>
  <c r="Z29" i="7"/>
  <c r="X30" i="7"/>
  <c r="CX6" i="12"/>
  <c r="EW6" i="12"/>
  <c r="AZ7" i="10"/>
  <c r="CY7" i="10" s="1"/>
  <c r="BN18" i="8" l="1"/>
  <c r="AE19" i="8"/>
  <c r="BO16" i="7"/>
  <c r="AE17" i="7"/>
  <c r="AO17" i="7" s="1"/>
  <c r="B23" i="4"/>
  <c r="BA17" i="7"/>
  <c r="AL17" i="7"/>
  <c r="AJ17" i="7"/>
  <c r="AX17" i="7"/>
  <c r="X26" i="3"/>
  <c r="X27" i="2" s="1"/>
  <c r="AN16" i="7"/>
  <c r="F38" i="5"/>
  <c r="B64" i="4"/>
  <c r="B105" i="4"/>
  <c r="B23" i="13"/>
  <c r="B64" i="13" s="1"/>
  <c r="B105" i="13"/>
  <c r="J44" i="6"/>
  <c r="J55" i="2"/>
  <c r="N54" i="3"/>
  <c r="N55" i="2" s="1"/>
  <c r="D50" i="12"/>
  <c r="D50" i="10"/>
  <c r="J55" i="3"/>
  <c r="DL49" i="10"/>
  <c r="D217" i="10"/>
  <c r="DL133" i="10"/>
  <c r="DL217" i="10"/>
  <c r="D133" i="10"/>
  <c r="AW24" i="8"/>
  <c r="AI24" i="8"/>
  <c r="AZ24" i="8"/>
  <c r="AK24" i="8"/>
  <c r="AH44" i="9"/>
  <c r="O54" i="3"/>
  <c r="O55" i="2" s="1"/>
  <c r="AL44" i="9"/>
  <c r="Z28" i="8"/>
  <c r="X29" i="8"/>
  <c r="CY6" i="12"/>
  <c r="EX6" i="12"/>
  <c r="AZ7" i="12"/>
  <c r="CY7" i="12" s="1"/>
  <c r="EW7" i="12" s="1"/>
  <c r="BA3" i="12"/>
  <c r="BA7" i="10"/>
  <c r="CZ7" i="10" s="1"/>
  <c r="GZ2" i="10"/>
  <c r="FA5" i="10"/>
  <c r="BB6" i="10"/>
  <c r="BC2" i="10"/>
  <c r="BB3" i="10"/>
  <c r="BB2" i="12"/>
  <c r="EY5" i="12" s="1"/>
  <c r="AS45" i="9"/>
  <c r="W46" i="9"/>
  <c r="X45" i="9"/>
  <c r="AL45" i="9" s="1"/>
  <c r="AB45" i="9"/>
  <c r="Z30" i="7"/>
  <c r="X31" i="7"/>
  <c r="GY6" i="10"/>
  <c r="CZ6" i="10"/>
  <c r="EZ6" i="10"/>
  <c r="BA6" i="12"/>
  <c r="EX7" i="10"/>
  <c r="EZ5" i="10"/>
  <c r="GY2" i="10"/>
  <c r="EX5" i="12"/>
  <c r="AH17" i="7" l="1"/>
  <c r="BM19" i="8"/>
  <c r="AT19" i="8"/>
  <c r="AJ19" i="8"/>
  <c r="AL19" i="8"/>
  <c r="AM19" i="8" s="1"/>
  <c r="AG19" i="8"/>
  <c r="AN19" i="8"/>
  <c r="AY16" i="7"/>
  <c r="BB17" i="7"/>
  <c r="AZ17" i="7"/>
  <c r="AD18" i="7"/>
  <c r="BN17" i="7"/>
  <c r="AM17" i="7"/>
  <c r="AN17" i="7" s="1"/>
  <c r="AU17" i="7"/>
  <c r="AK17" i="7"/>
  <c r="D51" i="10"/>
  <c r="D51" i="12"/>
  <c r="J56" i="3"/>
  <c r="J56" i="2"/>
  <c r="B24" i="4" s="1"/>
  <c r="N55" i="3"/>
  <c r="N56" i="2" s="1"/>
  <c r="J45" i="6"/>
  <c r="DL50" i="10"/>
  <c r="DL218" i="10"/>
  <c r="D218" i="10"/>
  <c r="DL134" i="10"/>
  <c r="D134" i="10"/>
  <c r="AY24" i="8"/>
  <c r="AD25" i="8"/>
  <c r="BA24" i="8"/>
  <c r="AX23" i="8"/>
  <c r="AH45" i="9"/>
  <c r="O55" i="3"/>
  <c r="O56" i="2" s="1"/>
  <c r="Z29" i="8"/>
  <c r="X30" i="8"/>
  <c r="GZ6" i="10"/>
  <c r="DA6" i="10"/>
  <c r="FA6" i="10"/>
  <c r="BB6" i="12"/>
  <c r="BA7" i="12"/>
  <c r="CZ7" i="12" s="1"/>
  <c r="EX7" i="12" s="1"/>
  <c r="EY7" i="10"/>
  <c r="Z31" i="7"/>
  <c r="X32" i="7"/>
  <c r="EX91" i="10"/>
  <c r="GW7" i="10"/>
  <c r="AS46" i="9"/>
  <c r="W47" i="9"/>
  <c r="X46" i="9"/>
  <c r="AB46" i="9"/>
  <c r="BB3" i="12"/>
  <c r="EY6" i="12"/>
  <c r="CZ6" i="12"/>
  <c r="BB7" i="10"/>
  <c r="DA7" i="10" s="1"/>
  <c r="EZ7" i="10" s="1"/>
  <c r="BD2" i="10"/>
  <c r="BC3" i="10"/>
  <c r="HA2" i="10"/>
  <c r="FB5" i="10"/>
  <c r="BC6" i="10"/>
  <c r="BC2" i="12"/>
  <c r="EZ5" i="12" s="1"/>
  <c r="BN19" i="8" l="1"/>
  <c r="AE20" i="8"/>
  <c r="BO17" i="7"/>
  <c r="AE18" i="7"/>
  <c r="AO18" i="7" s="1"/>
  <c r="AJ18" i="7"/>
  <c r="AL18" i="7"/>
  <c r="AX18" i="7"/>
  <c r="BA18" i="7"/>
  <c r="B65" i="4"/>
  <c r="B106" i="4"/>
  <c r="J57" i="2"/>
  <c r="J46" i="6"/>
  <c r="N56" i="3"/>
  <c r="N57" i="2" s="1"/>
  <c r="DL51" i="10"/>
  <c r="D219" i="10"/>
  <c r="D135" i="10"/>
  <c r="DL135" i="10"/>
  <c r="DL219" i="10"/>
  <c r="J57" i="3"/>
  <c r="D52" i="10"/>
  <c r="D52" i="12"/>
  <c r="B106" i="13"/>
  <c r="B24" i="13"/>
  <c r="B65" i="13" s="1"/>
  <c r="AK25" i="8"/>
  <c r="AI25" i="8"/>
  <c r="AW25" i="8"/>
  <c r="AZ25" i="8"/>
  <c r="AH46" i="9"/>
  <c r="O56" i="3"/>
  <c r="O57" i="2" s="1"/>
  <c r="Z30" i="8"/>
  <c r="X31" i="8"/>
  <c r="EZ91" i="10"/>
  <c r="GY7" i="10"/>
  <c r="X47" i="9"/>
  <c r="AS47" i="9"/>
  <c r="W48" i="9"/>
  <c r="AB47" i="9"/>
  <c r="EY91" i="10"/>
  <c r="GX7" i="10"/>
  <c r="BC7" i="10"/>
  <c r="DB7" i="10" s="1"/>
  <c r="FA7" i="10" s="1"/>
  <c r="Z32" i="7"/>
  <c r="X33" i="7"/>
  <c r="BE2" i="10"/>
  <c r="BD3" i="10"/>
  <c r="BD6" i="10"/>
  <c r="BD2" i="12"/>
  <c r="EZ6" i="12"/>
  <c r="DA6" i="12"/>
  <c r="BB7" i="12"/>
  <c r="DA7" i="12" s="1"/>
  <c r="AL46" i="9"/>
  <c r="BC3" i="12"/>
  <c r="FA5" i="12"/>
  <c r="FB6" i="10"/>
  <c r="HA6" i="10"/>
  <c r="DB6" i="10"/>
  <c r="BC6" i="12"/>
  <c r="AH18" i="7" l="1"/>
  <c r="Z130" i="13"/>
  <c r="Z130" i="4"/>
  <c r="D130" i="4"/>
  <c r="D130" i="13"/>
  <c r="L130" i="4"/>
  <c r="L130" i="13"/>
  <c r="AL20" i="8"/>
  <c r="AM20" i="8" s="1"/>
  <c r="AG20" i="8"/>
  <c r="AN20" i="8"/>
  <c r="AT20" i="8"/>
  <c r="AJ20" i="8"/>
  <c r="BM20" i="8"/>
  <c r="W131" i="13"/>
  <c r="W131" i="4"/>
  <c r="DR189" i="10"/>
  <c r="H96" i="4" s="1"/>
  <c r="H131" i="13"/>
  <c r="N131" i="13"/>
  <c r="N131" i="4"/>
  <c r="AY17" i="7"/>
  <c r="BB18" i="7"/>
  <c r="S131" i="13"/>
  <c r="S131" i="4"/>
  <c r="L131" i="4"/>
  <c r="L131" i="13"/>
  <c r="U131" i="13"/>
  <c r="U131" i="4"/>
  <c r="J131" i="13"/>
  <c r="J131" i="4"/>
  <c r="X131" i="4"/>
  <c r="X131" i="13"/>
  <c r="P131" i="4"/>
  <c r="P131" i="13"/>
  <c r="Z131" i="13"/>
  <c r="Z131" i="4"/>
  <c r="D131" i="4"/>
  <c r="D131" i="13"/>
  <c r="Q131" i="4"/>
  <c r="Q131" i="13"/>
  <c r="AK18" i="7"/>
  <c r="AU18" i="7"/>
  <c r="BN18" i="7"/>
  <c r="AM18" i="7"/>
  <c r="AN18" i="7" s="1"/>
  <c r="AZ18" i="7"/>
  <c r="AD19" i="7"/>
  <c r="N57" i="3"/>
  <c r="N58" i="2" s="1"/>
  <c r="J47" i="6"/>
  <c r="J58" i="2"/>
  <c r="J58" i="3"/>
  <c r="D53" i="10"/>
  <c r="D53" i="12"/>
  <c r="DL52" i="10"/>
  <c r="DL136" i="10"/>
  <c r="D220" i="10"/>
  <c r="DL220" i="10"/>
  <c r="D136" i="10"/>
  <c r="AX24" i="8"/>
  <c r="BA25" i="8"/>
  <c r="AY25" i="8"/>
  <c r="AD26" i="8"/>
  <c r="AH47" i="9"/>
  <c r="O57" i="3"/>
  <c r="O58" i="2" s="1"/>
  <c r="Z31" i="8"/>
  <c r="X32" i="8"/>
  <c r="BD7" i="10"/>
  <c r="DC7" i="10" s="1"/>
  <c r="FB7" i="10" s="1"/>
  <c r="BC7" i="12"/>
  <c r="DB7" i="12" s="1"/>
  <c r="EZ7" i="12" s="1"/>
  <c r="BE3" i="10"/>
  <c r="BF2" i="10"/>
  <c r="HC2" i="10" s="1"/>
  <c r="BE6" i="10"/>
  <c r="BE2" i="12"/>
  <c r="Z33" i="7"/>
  <c r="X34" i="7"/>
  <c r="DB6" i="12"/>
  <c r="FA6" i="12"/>
  <c r="FB5" i="12"/>
  <c r="BD3" i="12"/>
  <c r="AL47" i="9"/>
  <c r="EY7" i="12"/>
  <c r="FC6" i="10"/>
  <c r="HB6" i="10"/>
  <c r="DC6" i="10"/>
  <c r="BD6" i="12"/>
  <c r="X48" i="9"/>
  <c r="AS48" i="9"/>
  <c r="W49" i="9"/>
  <c r="AB48" i="9"/>
  <c r="FA91" i="10"/>
  <c r="GZ7" i="10"/>
  <c r="FC5" i="10"/>
  <c r="HB2" i="10"/>
  <c r="E130" i="4" l="1"/>
  <c r="E130" i="13"/>
  <c r="W130" i="4"/>
  <c r="W130" i="13"/>
  <c r="S130" i="4"/>
  <c r="S130" i="13"/>
  <c r="K130" i="4"/>
  <c r="K130" i="13"/>
  <c r="AB130" i="4"/>
  <c r="AB130" i="13"/>
  <c r="DN189" i="10"/>
  <c r="D144" i="4"/>
  <c r="D144" i="13"/>
  <c r="Q130" i="4"/>
  <c r="Q130" i="13"/>
  <c r="V130" i="4"/>
  <c r="V130" i="13"/>
  <c r="F130" i="13"/>
  <c r="F130" i="4"/>
  <c r="C130" i="13"/>
  <c r="C130" i="4"/>
  <c r="O130" i="4"/>
  <c r="O130" i="13"/>
  <c r="N144" i="4"/>
  <c r="N144" i="13"/>
  <c r="P130" i="4"/>
  <c r="P130" i="13"/>
  <c r="R130" i="4"/>
  <c r="R130" i="13"/>
  <c r="M130" i="4"/>
  <c r="M130" i="13"/>
  <c r="DT189" i="10"/>
  <c r="J96" i="4" s="1"/>
  <c r="J144" i="4"/>
  <c r="J144" i="13"/>
  <c r="L144" i="4"/>
  <c r="L144" i="13"/>
  <c r="S144" i="13"/>
  <c r="S144" i="4"/>
  <c r="X130" i="13"/>
  <c r="X130" i="4"/>
  <c r="Y130" i="13"/>
  <c r="Y130" i="4"/>
  <c r="I130" i="4"/>
  <c r="I130" i="13"/>
  <c r="X144" i="4"/>
  <c r="X144" i="13"/>
  <c r="H158" i="4"/>
  <c r="H158" i="13"/>
  <c r="EJ189" i="10"/>
  <c r="Z96" i="4" s="1"/>
  <c r="Z144" i="4"/>
  <c r="Z144" i="13"/>
  <c r="J130" i="13"/>
  <c r="J130" i="4"/>
  <c r="Q144" i="13"/>
  <c r="Q144" i="4"/>
  <c r="EE189" i="10"/>
  <c r="U92" i="4" s="1"/>
  <c r="U144" i="13"/>
  <c r="U144" i="4"/>
  <c r="H144" i="13"/>
  <c r="H144" i="4"/>
  <c r="N130" i="13"/>
  <c r="N130" i="4"/>
  <c r="U130" i="13"/>
  <c r="U130" i="4"/>
  <c r="AA130" i="4"/>
  <c r="AA130" i="13"/>
  <c r="T130" i="13"/>
  <c r="T130" i="4"/>
  <c r="P144" i="13"/>
  <c r="P144" i="4"/>
  <c r="G130" i="13"/>
  <c r="G130" i="4"/>
  <c r="H131" i="4"/>
  <c r="H130" i="4"/>
  <c r="H130" i="13"/>
  <c r="BN20" i="8"/>
  <c r="AE21" i="8"/>
  <c r="Z92" i="4"/>
  <c r="Z92" i="13"/>
  <c r="Z159" i="13"/>
  <c r="Z159" i="4"/>
  <c r="U159" i="13"/>
  <c r="U159" i="4"/>
  <c r="K131" i="4"/>
  <c r="K131" i="13"/>
  <c r="T131" i="4"/>
  <c r="T131" i="13"/>
  <c r="P145" i="4"/>
  <c r="P145" i="13"/>
  <c r="L145" i="13"/>
  <c r="L145" i="4"/>
  <c r="EF189" i="10"/>
  <c r="V96" i="4" s="1"/>
  <c r="V131" i="13"/>
  <c r="V131" i="4"/>
  <c r="EC189" i="10"/>
  <c r="S96" i="4" s="1"/>
  <c r="S145" i="4"/>
  <c r="S145" i="13"/>
  <c r="N145" i="13"/>
  <c r="N145" i="4"/>
  <c r="W159" i="13"/>
  <c r="W159" i="4"/>
  <c r="AB131" i="4"/>
  <c r="AB131" i="13"/>
  <c r="U145" i="13"/>
  <c r="U145" i="4"/>
  <c r="AX19" i="7"/>
  <c r="AL19" i="7"/>
  <c r="AJ19" i="7"/>
  <c r="BA19" i="7"/>
  <c r="F131" i="13"/>
  <c r="F131" i="4"/>
  <c r="Z145" i="4"/>
  <c r="Z145" i="13"/>
  <c r="M131" i="13"/>
  <c r="M131" i="4"/>
  <c r="W145" i="4"/>
  <c r="W145" i="13"/>
  <c r="B25" i="4"/>
  <c r="B66" i="4" s="1"/>
  <c r="D92" i="13"/>
  <c r="D159" i="13"/>
  <c r="D159" i="4"/>
  <c r="I131" i="4"/>
  <c r="I131" i="13"/>
  <c r="J159" i="13"/>
  <c r="J159" i="4"/>
  <c r="H92" i="4"/>
  <c r="H92" i="13"/>
  <c r="H159" i="4"/>
  <c r="H159" i="13"/>
  <c r="C131" i="4"/>
  <c r="C131" i="13"/>
  <c r="EH189" i="10"/>
  <c r="X96" i="4" s="1"/>
  <c r="X145" i="13"/>
  <c r="X145" i="4"/>
  <c r="G131" i="4"/>
  <c r="G131" i="13"/>
  <c r="AA131" i="13"/>
  <c r="AA131" i="4"/>
  <c r="BO18" i="7"/>
  <c r="AE19" i="7"/>
  <c r="R131" i="13"/>
  <c r="R131" i="4"/>
  <c r="D145" i="13"/>
  <c r="D145" i="4"/>
  <c r="J145" i="13"/>
  <c r="J145" i="4"/>
  <c r="DV189" i="10"/>
  <c r="L96" i="4" s="1"/>
  <c r="H145" i="13"/>
  <c r="H145" i="4"/>
  <c r="E131" i="13"/>
  <c r="E131" i="4"/>
  <c r="EA189" i="10"/>
  <c r="Q96" i="4" s="1"/>
  <c r="Q145" i="4"/>
  <c r="Q145" i="13"/>
  <c r="Y131" i="13"/>
  <c r="Y131" i="4"/>
  <c r="O131" i="13"/>
  <c r="O131" i="4"/>
  <c r="DZ189" i="10"/>
  <c r="P96" i="4" s="1"/>
  <c r="DX189" i="10"/>
  <c r="N96" i="4" s="1"/>
  <c r="B107" i="4"/>
  <c r="DL53" i="10"/>
  <c r="D137" i="10"/>
  <c r="D221" i="10"/>
  <c r="DL137" i="10"/>
  <c r="DL221" i="10"/>
  <c r="J59" i="3"/>
  <c r="D54" i="12"/>
  <c r="D54" i="10"/>
  <c r="J48" i="6"/>
  <c r="N58" i="3"/>
  <c r="N59" i="2" s="1"/>
  <c r="J59" i="2"/>
  <c r="B107" i="13"/>
  <c r="B25" i="13"/>
  <c r="B66" i="13" s="1"/>
  <c r="AW26" i="8"/>
  <c r="AI26" i="8"/>
  <c r="BE3" i="8"/>
  <c r="AK26" i="8"/>
  <c r="AZ26" i="8"/>
  <c r="BF3" i="8" s="1"/>
  <c r="AL48" i="9"/>
  <c r="O58" i="3"/>
  <c r="O59" i="2" s="1"/>
  <c r="AH48" i="9"/>
  <c r="Z32" i="8"/>
  <c r="X33" i="8"/>
  <c r="FB91" i="10"/>
  <c r="HA7" i="10"/>
  <c r="AS49" i="9"/>
  <c r="W50" i="9"/>
  <c r="X49" i="9"/>
  <c r="AB49" i="9"/>
  <c r="BE7" i="10"/>
  <c r="DD7" i="10" s="1"/>
  <c r="FC7" i="10" s="1"/>
  <c r="FC91" i="10" s="1"/>
  <c r="DC6" i="12"/>
  <c r="FB6" i="12"/>
  <c r="Z34" i="7"/>
  <c r="X35" i="7"/>
  <c r="BE3" i="12"/>
  <c r="DD6" i="10"/>
  <c r="FD6" i="10"/>
  <c r="HC6" i="10"/>
  <c r="BE6" i="12"/>
  <c r="BF3" i="10"/>
  <c r="HD2" i="10"/>
  <c r="BG2" i="10"/>
  <c r="FE5" i="10" s="1"/>
  <c r="BF6" i="10"/>
  <c r="BF2" i="12"/>
  <c r="FC5" i="12" s="1"/>
  <c r="BD7" i="12"/>
  <c r="DC7" i="12" s="1"/>
  <c r="FD5" i="10"/>
  <c r="J92" i="4" l="1"/>
  <c r="J92" i="13"/>
  <c r="U92" i="13"/>
  <c r="U96" i="4"/>
  <c r="D92" i="4"/>
  <c r="D96" i="4"/>
  <c r="DO189" i="10"/>
  <c r="E96" i="4" s="1"/>
  <c r="E144" i="4"/>
  <c r="E144" i="13"/>
  <c r="V158" i="4"/>
  <c r="V158" i="13"/>
  <c r="G144" i="13"/>
  <c r="G144" i="4"/>
  <c r="Q158" i="13"/>
  <c r="Q158" i="4"/>
  <c r="C144" i="4"/>
  <c r="C144" i="13"/>
  <c r="F144" i="13"/>
  <c r="F144" i="4"/>
  <c r="AB144" i="4"/>
  <c r="AB144" i="13"/>
  <c r="V144" i="4"/>
  <c r="V144" i="13"/>
  <c r="O144" i="4"/>
  <c r="O144" i="13"/>
  <c r="M144" i="13"/>
  <c r="M144" i="4"/>
  <c r="T144" i="13"/>
  <c r="T144" i="4"/>
  <c r="D158" i="4"/>
  <c r="D158" i="13"/>
  <c r="L158" i="4"/>
  <c r="L158" i="13"/>
  <c r="X158" i="4"/>
  <c r="X158" i="13"/>
  <c r="S158" i="4"/>
  <c r="S158" i="13"/>
  <c r="Z158" i="13"/>
  <c r="Z158" i="4"/>
  <c r="EG189" i="10"/>
  <c r="W96" i="4" s="1"/>
  <c r="W144" i="4"/>
  <c r="W144" i="13"/>
  <c r="N158" i="13"/>
  <c r="N158" i="4"/>
  <c r="EK189" i="10"/>
  <c r="AA96" i="4" s="1"/>
  <c r="AA144" i="13"/>
  <c r="AA144" i="4"/>
  <c r="U158" i="13"/>
  <c r="U158" i="4"/>
  <c r="J158" i="4"/>
  <c r="J158" i="13"/>
  <c r="P158" i="4"/>
  <c r="P158" i="13"/>
  <c r="Y144" i="13"/>
  <c r="Y144" i="4"/>
  <c r="EB189" i="10"/>
  <c r="R96" i="4" s="1"/>
  <c r="R144" i="13"/>
  <c r="R144" i="4"/>
  <c r="I144" i="13"/>
  <c r="I144" i="4"/>
  <c r="K144" i="13"/>
  <c r="K144" i="4"/>
  <c r="AG21" i="8"/>
  <c r="BE2" i="8"/>
  <c r="AL21" i="8"/>
  <c r="AM21" i="8" s="1"/>
  <c r="AT21" i="8"/>
  <c r="BM21" i="8"/>
  <c r="AJ21" i="8"/>
  <c r="AN21" i="8"/>
  <c r="E92" i="13"/>
  <c r="E159" i="4"/>
  <c r="E159" i="13"/>
  <c r="P92" i="4"/>
  <c r="P92" i="13"/>
  <c r="P159" i="4"/>
  <c r="P159" i="13"/>
  <c r="EI189" i="10"/>
  <c r="Y96" i="4" s="1"/>
  <c r="Y145" i="13"/>
  <c r="Y145" i="4"/>
  <c r="AA159" i="13"/>
  <c r="AA159" i="4"/>
  <c r="DM189" i="10"/>
  <c r="C96" i="4" s="1"/>
  <c r="C145" i="4"/>
  <c r="C145" i="13"/>
  <c r="M145" i="13"/>
  <c r="M145" i="4"/>
  <c r="V92" i="4"/>
  <c r="V92" i="13"/>
  <c r="V159" i="4"/>
  <c r="V159" i="13"/>
  <c r="R159" i="4"/>
  <c r="R159" i="13"/>
  <c r="F145" i="4"/>
  <c r="F145" i="13"/>
  <c r="R145" i="13"/>
  <c r="R145" i="4"/>
  <c r="AA145" i="13"/>
  <c r="AA145" i="4"/>
  <c r="V145" i="13"/>
  <c r="V145" i="4"/>
  <c r="ED189" i="10"/>
  <c r="T96" i="4" s="1"/>
  <c r="T145" i="13"/>
  <c r="T145" i="4"/>
  <c r="L92" i="4"/>
  <c r="L92" i="13"/>
  <c r="L159" i="4"/>
  <c r="L159" i="13"/>
  <c r="X92" i="4"/>
  <c r="X92" i="13"/>
  <c r="X159" i="4"/>
  <c r="X159" i="13"/>
  <c r="AZ19" i="7"/>
  <c r="AD20" i="7"/>
  <c r="DY189" i="10"/>
  <c r="O96" i="4" s="1"/>
  <c r="O145" i="13"/>
  <c r="O145" i="4"/>
  <c r="E145" i="4"/>
  <c r="E145" i="13"/>
  <c r="BN19" i="7"/>
  <c r="AM19" i="7"/>
  <c r="AN19" i="7" s="1"/>
  <c r="AU19" i="7"/>
  <c r="AK19" i="7"/>
  <c r="AO19" i="7"/>
  <c r="S92" i="4"/>
  <c r="S92" i="13"/>
  <c r="S159" i="13"/>
  <c r="S159" i="4"/>
  <c r="Q92" i="4"/>
  <c r="Q92" i="13"/>
  <c r="Q159" i="13"/>
  <c r="Q159" i="4"/>
  <c r="DQ189" i="10"/>
  <c r="G96" i="4" s="1"/>
  <c r="G145" i="4"/>
  <c r="G145" i="13"/>
  <c r="EL189" i="10"/>
  <c r="AB96" i="4" s="1"/>
  <c r="AB145" i="4"/>
  <c r="AB145" i="13"/>
  <c r="DU189" i="10"/>
  <c r="K96" i="4" s="1"/>
  <c r="K145" i="13"/>
  <c r="K145" i="4"/>
  <c r="DS189" i="10"/>
  <c r="I96" i="4" s="1"/>
  <c r="I145" i="4"/>
  <c r="I145" i="13"/>
  <c r="AY18" i="7"/>
  <c r="BB19" i="7"/>
  <c r="N92" i="4"/>
  <c r="N92" i="13"/>
  <c r="N159" i="4"/>
  <c r="N159" i="13"/>
  <c r="DW189" i="10"/>
  <c r="M96" i="4" s="1"/>
  <c r="DP189" i="10"/>
  <c r="F96" i="4" s="1"/>
  <c r="AH19" i="7"/>
  <c r="D138" i="10"/>
  <c r="D222" i="10"/>
  <c r="DL222" i="10"/>
  <c r="DL54" i="10"/>
  <c r="DL138" i="10"/>
  <c r="J60" i="2"/>
  <c r="N59" i="3"/>
  <c r="N60" i="2" s="1"/>
  <c r="J49" i="6"/>
  <c r="J60" i="3"/>
  <c r="D55" i="10"/>
  <c r="D55" i="12"/>
  <c r="AY26" i="8"/>
  <c r="AD27" i="8"/>
  <c r="BG3" i="8"/>
  <c r="AX25" i="8"/>
  <c r="BA26" i="8"/>
  <c r="AL49" i="9"/>
  <c r="O59" i="3"/>
  <c r="O60" i="2" s="1"/>
  <c r="HB7" i="10"/>
  <c r="Z33" i="8"/>
  <c r="X34" i="8"/>
  <c r="AS50" i="9"/>
  <c r="W51" i="9"/>
  <c r="X50" i="9"/>
  <c r="AB50" i="9"/>
  <c r="BE7" i="12"/>
  <c r="DD7" i="12" s="1"/>
  <c r="FB7" i="12" s="1"/>
  <c r="BF7" i="10"/>
  <c r="DE7" i="10" s="1"/>
  <c r="FD7" i="10" s="1"/>
  <c r="AH49" i="9"/>
  <c r="DD6" i="12"/>
  <c r="FC6" i="12"/>
  <c r="FA7" i="12"/>
  <c r="BF3" i="12"/>
  <c r="Z35" i="7"/>
  <c r="X36" i="7"/>
  <c r="DE6" i="10"/>
  <c r="FE6" i="10"/>
  <c r="HD6" i="10"/>
  <c r="BF6" i="12"/>
  <c r="BG3" i="10"/>
  <c r="BH2" i="10"/>
  <c r="FF5" i="10" s="1"/>
  <c r="BG6" i="10"/>
  <c r="HE2" i="10"/>
  <c r="BG2" i="12"/>
  <c r="E92" i="4" l="1"/>
  <c r="R92" i="13"/>
  <c r="R92" i="4"/>
  <c r="AA92" i="4"/>
  <c r="AA92" i="13"/>
  <c r="F158" i="4"/>
  <c r="F158" i="13"/>
  <c r="AB158" i="13"/>
  <c r="AB158" i="4"/>
  <c r="M158" i="13"/>
  <c r="M158" i="4"/>
  <c r="I158" i="13"/>
  <c r="I158" i="4"/>
  <c r="G158" i="4"/>
  <c r="G158" i="13"/>
  <c r="O158" i="13"/>
  <c r="O158" i="4"/>
  <c r="R158" i="13"/>
  <c r="R158" i="4"/>
  <c r="W158" i="13"/>
  <c r="W158" i="4"/>
  <c r="W92" i="13"/>
  <c r="W92" i="4"/>
  <c r="K158" i="13"/>
  <c r="K158" i="4"/>
  <c r="T158" i="13"/>
  <c r="T158" i="4"/>
  <c r="C158" i="4"/>
  <c r="C158" i="13"/>
  <c r="Y158" i="13"/>
  <c r="Y158" i="4"/>
  <c r="AA158" i="13"/>
  <c r="AA158" i="4"/>
  <c r="E158" i="13"/>
  <c r="E158" i="4"/>
  <c r="BN21" i="8"/>
  <c r="AE22" i="8"/>
  <c r="M92" i="4"/>
  <c r="M92" i="13"/>
  <c r="M159" i="4"/>
  <c r="M159" i="13"/>
  <c r="AB92" i="4"/>
  <c r="AB92" i="13"/>
  <c r="AB159" i="4"/>
  <c r="AB159" i="13"/>
  <c r="O92" i="4"/>
  <c r="O92" i="13"/>
  <c r="O159" i="13"/>
  <c r="O159" i="4"/>
  <c r="C92" i="4"/>
  <c r="C92" i="13"/>
  <c r="C159" i="4"/>
  <c r="C159" i="13"/>
  <c r="B26" i="4"/>
  <c r="B67" i="4" s="1"/>
  <c r="I92" i="4"/>
  <c r="I92" i="13"/>
  <c r="I159" i="13"/>
  <c r="I159" i="4"/>
  <c r="AJ20" i="7"/>
  <c r="BA20" i="7"/>
  <c r="AL20" i="7"/>
  <c r="AX20" i="7"/>
  <c r="Y92" i="4"/>
  <c r="Y92" i="13"/>
  <c r="Y159" i="13"/>
  <c r="Y159" i="4"/>
  <c r="G92" i="4"/>
  <c r="G92" i="13"/>
  <c r="G159" i="4"/>
  <c r="G159" i="13"/>
  <c r="BO19" i="7"/>
  <c r="AE20" i="7"/>
  <c r="T92" i="4"/>
  <c r="T92" i="13"/>
  <c r="T159" i="4"/>
  <c r="T159" i="13"/>
  <c r="F92" i="4"/>
  <c r="F92" i="13"/>
  <c r="F159" i="13"/>
  <c r="F159" i="4"/>
  <c r="K92" i="4"/>
  <c r="K92" i="13"/>
  <c r="K159" i="4"/>
  <c r="K159" i="13"/>
  <c r="B108" i="4"/>
  <c r="B26" i="13"/>
  <c r="B67" i="13" s="1"/>
  <c r="B108" i="13"/>
  <c r="J61" i="3"/>
  <c r="D56" i="10"/>
  <c r="D56" i="12"/>
  <c r="DL139" i="10"/>
  <c r="DL223" i="10"/>
  <c r="DL55" i="10"/>
  <c r="D139" i="10"/>
  <c r="D223" i="10"/>
  <c r="J61" i="2"/>
  <c r="N60" i="3"/>
  <c r="N61" i="2" s="1"/>
  <c r="J50" i="6"/>
  <c r="AZ27" i="8"/>
  <c r="AK27" i="8"/>
  <c r="AW27" i="8"/>
  <c r="AI27" i="8"/>
  <c r="AH50" i="9"/>
  <c r="O60" i="3"/>
  <c r="O61" i="2" s="1"/>
  <c r="AL50" i="9"/>
  <c r="Z34" i="8"/>
  <c r="X35" i="8"/>
  <c r="FD6" i="12"/>
  <c r="DE6" i="12"/>
  <c r="FD91" i="10"/>
  <c r="HC7" i="10"/>
  <c r="BG3" i="12"/>
  <c r="FD5" i="12"/>
  <c r="BF7" i="12"/>
  <c r="DE7" i="12" s="1"/>
  <c r="FC7" i="12" s="1"/>
  <c r="X51" i="9"/>
  <c r="AB51" i="9"/>
  <c r="W52" i="9"/>
  <c r="AS51" i="9"/>
  <c r="AA51" i="9"/>
  <c r="AT51" i="9" s="1"/>
  <c r="DF6" i="10"/>
  <c r="FF6" i="10"/>
  <c r="HE6" i="10"/>
  <c r="BG6" i="12"/>
  <c r="BH3" i="10"/>
  <c r="BI2" i="10"/>
  <c r="FG5" i="10" s="1"/>
  <c r="BH6" i="10"/>
  <c r="HF2" i="10"/>
  <c r="BH2" i="12"/>
  <c r="Z36" i="7"/>
  <c r="X37" i="7"/>
  <c r="BG7" i="10"/>
  <c r="DF7" i="10" s="1"/>
  <c r="BM22" i="8" l="1"/>
  <c r="AT22" i="8"/>
  <c r="AJ22" i="8"/>
  <c r="AL22" i="8"/>
  <c r="AM22" i="8" s="1"/>
  <c r="AN22" i="8"/>
  <c r="AG22" i="8"/>
  <c r="AM20" i="7"/>
  <c r="AN20" i="7" s="1"/>
  <c r="AK20" i="7"/>
  <c r="AU20" i="7"/>
  <c r="BN20" i="7"/>
  <c r="AZ20" i="7"/>
  <c r="AD21" i="7"/>
  <c r="AY19" i="7"/>
  <c r="BB20" i="7"/>
  <c r="AO20" i="7"/>
  <c r="AH20" i="7"/>
  <c r="D57" i="10"/>
  <c r="D57" i="12"/>
  <c r="J62" i="3"/>
  <c r="HM11" i="10"/>
  <c r="DL224" i="10"/>
  <c r="DL56" i="10"/>
  <c r="D140" i="10"/>
  <c r="D224" i="10"/>
  <c r="DL140" i="10"/>
  <c r="J62" i="2"/>
  <c r="B27" i="4" s="1"/>
  <c r="N61" i="3"/>
  <c r="N62" i="2" s="1"/>
  <c r="J51" i="6"/>
  <c r="AY27" i="8"/>
  <c r="AD28" i="8"/>
  <c r="AX26" i="8"/>
  <c r="BH3" i="8" s="1"/>
  <c r="BA27" i="8"/>
  <c r="AH51" i="9"/>
  <c r="O61" i="3"/>
  <c r="O62" i="2" s="1"/>
  <c r="BB52" i="9"/>
  <c r="AU51" i="9"/>
  <c r="BA51" i="9"/>
  <c r="AL51" i="9"/>
  <c r="Z35" i="8"/>
  <c r="X36" i="8"/>
  <c r="FE7" i="10"/>
  <c r="BH3" i="12"/>
  <c r="X52" i="9"/>
  <c r="AB52" i="9"/>
  <c r="W53" i="9"/>
  <c r="AS52" i="9"/>
  <c r="AA52" i="9"/>
  <c r="AT52" i="9" s="1"/>
  <c r="BG7" i="12"/>
  <c r="DF7" i="12" s="1"/>
  <c r="FD7" i="12" s="1"/>
  <c r="Z37" i="7"/>
  <c r="X38" i="7"/>
  <c r="DG6" i="10"/>
  <c r="FG6" i="10"/>
  <c r="HF6" i="10"/>
  <c r="BH6" i="12"/>
  <c r="DF6" i="12"/>
  <c r="FE6" i="12"/>
  <c r="FE5" i="12"/>
  <c r="HG2" i="10"/>
  <c r="FH5" i="10"/>
  <c r="BJ2" i="10"/>
  <c r="BI6" i="10"/>
  <c r="BI3" i="10"/>
  <c r="BI2" i="12"/>
  <c r="FF5" i="12" s="1"/>
  <c r="BH7" i="10"/>
  <c r="DG7" i="10" s="1"/>
  <c r="FF7" i="10" s="1"/>
  <c r="O62" i="3" l="1"/>
  <c r="O63" i="2" s="1"/>
  <c r="BN22" i="8"/>
  <c r="AE23" i="8"/>
  <c r="BO20" i="7"/>
  <c r="AE21" i="7"/>
  <c r="AH21" i="7" s="1"/>
  <c r="AJ21" i="7"/>
  <c r="BE2" i="7"/>
  <c r="AL21" i="7"/>
  <c r="AX21" i="7"/>
  <c r="BA21" i="7"/>
  <c r="BG2" i="7" s="1"/>
  <c r="B68" i="4"/>
  <c r="B109" i="4"/>
  <c r="J63" i="3"/>
  <c r="D58" i="12"/>
  <c r="D58" i="10"/>
  <c r="J63" i="2"/>
  <c r="N62" i="3"/>
  <c r="N63" i="2" s="1"/>
  <c r="J52" i="6"/>
  <c r="DL57" i="10"/>
  <c r="DL225" i="10"/>
  <c r="D141" i="10"/>
  <c r="D225" i="10"/>
  <c r="DL141" i="10"/>
  <c r="B27" i="13"/>
  <c r="B68" i="13" s="1"/>
  <c r="B109" i="13"/>
  <c r="AZ28" i="8"/>
  <c r="AI28" i="8"/>
  <c r="AK28" i="8"/>
  <c r="AW28" i="8"/>
  <c r="AU52" i="9"/>
  <c r="BA52" i="9"/>
  <c r="AH52" i="9"/>
  <c r="AL52" i="9"/>
  <c r="Z36" i="8"/>
  <c r="X37" i="8"/>
  <c r="FF91" i="10"/>
  <c r="HE7" i="10"/>
  <c r="BI7" i="10"/>
  <c r="DH7" i="10" s="1"/>
  <c r="FG7" i="10" s="1"/>
  <c r="AA53" i="9"/>
  <c r="AT53" i="9" s="1"/>
  <c r="AS53" i="9"/>
  <c r="W54" i="9"/>
  <c r="X53" i="9"/>
  <c r="AB53" i="9"/>
  <c r="HG6" i="10"/>
  <c r="DH6" i="10"/>
  <c r="FH6" i="10"/>
  <c r="BI6" i="12"/>
  <c r="BK2" i="10"/>
  <c r="BJ6" i="10"/>
  <c r="BJ3" i="10"/>
  <c r="BJ2" i="12"/>
  <c r="FE91" i="10"/>
  <c r="HD7" i="10"/>
  <c r="DG6" i="12"/>
  <c r="FF6" i="12"/>
  <c r="BB53" i="9"/>
  <c r="BH7" i="12"/>
  <c r="DG7" i="12" s="1"/>
  <c r="BI3" i="12"/>
  <c r="FG5" i="12"/>
  <c r="Z38" i="7"/>
  <c r="X39" i="7"/>
  <c r="AO21" i="7" l="1"/>
  <c r="AL23" i="8"/>
  <c r="AM23" i="8" s="1"/>
  <c r="AT23" i="8"/>
  <c r="BM23" i="8"/>
  <c r="AJ23" i="8"/>
  <c r="AN23" i="8"/>
  <c r="AG23" i="8"/>
  <c r="AK21" i="7"/>
  <c r="BN21" i="7"/>
  <c r="AM21" i="7"/>
  <c r="AN21" i="7" s="1"/>
  <c r="BF2" i="7"/>
  <c r="AU21" i="7"/>
  <c r="AZ21" i="7"/>
  <c r="AD22" i="7"/>
  <c r="BH2" i="7"/>
  <c r="AY20" i="7"/>
  <c r="BB21" i="7"/>
  <c r="J64" i="3"/>
  <c r="D59" i="10"/>
  <c r="D59" i="12"/>
  <c r="N63" i="3"/>
  <c r="N64" i="2" s="1"/>
  <c r="J53" i="6"/>
  <c r="J64" i="2"/>
  <c r="DL58" i="10"/>
  <c r="D226" i="10"/>
  <c r="DL226" i="10"/>
  <c r="D142" i="10"/>
  <c r="DL142" i="10"/>
  <c r="AX27" i="8"/>
  <c r="BA28" i="8"/>
  <c r="AY28" i="8"/>
  <c r="AD29" i="8"/>
  <c r="AH53" i="9"/>
  <c r="O63" i="3"/>
  <c r="O64" i="2" s="1"/>
  <c r="AU53" i="9"/>
  <c r="BA53" i="9"/>
  <c r="AL53" i="9"/>
  <c r="BB54" i="9"/>
  <c r="Z37" i="8"/>
  <c r="X38" i="8"/>
  <c r="BJ7" i="10"/>
  <c r="DI7" i="10" s="1"/>
  <c r="FH7" i="10" s="1"/>
  <c r="HH6" i="10"/>
  <c r="DI6" i="10"/>
  <c r="FI6" i="10"/>
  <c r="BJ6" i="12"/>
  <c r="Z39" i="7"/>
  <c r="X40" i="7"/>
  <c r="BL2" i="10"/>
  <c r="HI2" i="10" s="1"/>
  <c r="BK6" i="10"/>
  <c r="BK3" i="10"/>
  <c r="BK2" i="12"/>
  <c r="FE7" i="12"/>
  <c r="FI5" i="10"/>
  <c r="HH2" i="10"/>
  <c r="FG6" i="12"/>
  <c r="DH6" i="12"/>
  <c r="AB54" i="9"/>
  <c r="X54" i="9"/>
  <c r="AL54" i="9" s="1"/>
  <c r="AS54" i="9"/>
  <c r="W55" i="9"/>
  <c r="AA54" i="9"/>
  <c r="AT54" i="9" s="1"/>
  <c r="FG91" i="10"/>
  <c r="HF7" i="10"/>
  <c r="BI7" i="12"/>
  <c r="DH7" i="12" s="1"/>
  <c r="FH5" i="12"/>
  <c r="BJ3" i="12"/>
  <c r="BN23" i="8" l="1"/>
  <c r="AE24" i="8"/>
  <c r="BA22" i="7"/>
  <c r="AJ22" i="7"/>
  <c r="AX22" i="7"/>
  <c r="AL22" i="7"/>
  <c r="BO21" i="7"/>
  <c r="AE22" i="7"/>
  <c r="B28" i="4"/>
  <c r="B110" i="4" s="1"/>
  <c r="B28" i="13"/>
  <c r="B69" i="13" s="1"/>
  <c r="B110" i="13"/>
  <c r="J65" i="3"/>
  <c r="D60" i="10"/>
  <c r="D60" i="12"/>
  <c r="D143" i="10"/>
  <c r="D227" i="10"/>
  <c r="DL227" i="10"/>
  <c r="DL59" i="10"/>
  <c r="DL143" i="10"/>
  <c r="J65" i="2"/>
  <c r="N64" i="3"/>
  <c r="N65" i="2" s="1"/>
  <c r="J54" i="6"/>
  <c r="AK29" i="8"/>
  <c r="AI29" i="8"/>
  <c r="AW29" i="8"/>
  <c r="AZ29" i="8"/>
  <c r="AH54" i="9"/>
  <c r="O64" i="3"/>
  <c r="O65" i="2" s="1"/>
  <c r="AU54" i="9"/>
  <c r="BA54" i="9"/>
  <c r="Z38" i="8"/>
  <c r="X39" i="8"/>
  <c r="AA55" i="9"/>
  <c r="AT55" i="9" s="1"/>
  <c r="BB56" i="9" s="1"/>
  <c r="AS55" i="9"/>
  <c r="W56" i="9"/>
  <c r="X55" i="9"/>
  <c r="AB55" i="9"/>
  <c r="BB55" i="9"/>
  <c r="BK3" i="12"/>
  <c r="FI5" i="12"/>
  <c r="BK7" i="10"/>
  <c r="DJ7" i="10" s="1"/>
  <c r="FJ7" i="10" s="1"/>
  <c r="FJ91" i="10" s="1"/>
  <c r="FJ6" i="10"/>
  <c r="HI6" i="10"/>
  <c r="DJ6" i="10"/>
  <c r="BK6" i="12"/>
  <c r="FH91" i="10"/>
  <c r="HG7" i="10"/>
  <c r="FJ5" i="10"/>
  <c r="Z40" i="7"/>
  <c r="X41" i="7"/>
  <c r="BJ7" i="12"/>
  <c r="DI7" i="12" s="1"/>
  <c r="FG7" i="12" s="1"/>
  <c r="DI6" i="12"/>
  <c r="FH6" i="12"/>
  <c r="FF7" i="12"/>
  <c r="O65" i="3" l="1"/>
  <c r="O66" i="2" s="1"/>
  <c r="AJ24" i="8"/>
  <c r="AL24" i="8"/>
  <c r="AM24" i="8" s="1"/>
  <c r="AT24" i="8"/>
  <c r="BM24" i="8"/>
  <c r="AG24" i="8"/>
  <c r="AN24" i="8"/>
  <c r="B69" i="4"/>
  <c r="AM22" i="7"/>
  <c r="AN22" i="7" s="1"/>
  <c r="AK22" i="7"/>
  <c r="AU22" i="7"/>
  <c r="BN22" i="7"/>
  <c r="AO22" i="7"/>
  <c r="AY21" i="7"/>
  <c r="BB22" i="7"/>
  <c r="AZ22" i="7"/>
  <c r="AD23" i="7"/>
  <c r="AH22" i="7"/>
  <c r="FI7" i="10"/>
  <c r="FI91" i="10" s="1"/>
  <c r="J66" i="3"/>
  <c r="D61" i="12"/>
  <c r="D61" i="10"/>
  <c r="DL60" i="10"/>
  <c r="DL228" i="10"/>
  <c r="D228" i="10"/>
  <c r="D144" i="10"/>
  <c r="DL144" i="10"/>
  <c r="J66" i="2"/>
  <c r="B29" i="4" s="1"/>
  <c r="J55" i="6"/>
  <c r="N65" i="3"/>
  <c r="N66" i="2" s="1"/>
  <c r="AX28" i="8"/>
  <c r="BA29" i="8"/>
  <c r="AY29" i="8"/>
  <c r="AD30" i="8"/>
  <c r="AL55" i="9"/>
  <c r="AH55" i="9"/>
  <c r="AC51" i="9"/>
  <c r="AE51" i="9"/>
  <c r="Y52" i="9"/>
  <c r="BA55" i="9"/>
  <c r="AU55" i="9"/>
  <c r="Z39" i="8"/>
  <c r="X40" i="8"/>
  <c r="DJ6" i="12"/>
  <c r="FI6" i="12"/>
  <c r="Z41" i="7"/>
  <c r="X42" i="7"/>
  <c r="BK7" i="12"/>
  <c r="DJ7" i="12" s="1"/>
  <c r="FI7" i="12" s="1"/>
  <c r="AB56" i="9"/>
  <c r="X56" i="9"/>
  <c r="AS56" i="9"/>
  <c r="AA56" i="9"/>
  <c r="AT56" i="9" s="1"/>
  <c r="W57" i="9"/>
  <c r="HI7" i="10"/>
  <c r="BN24" i="8" l="1"/>
  <c r="AE25" i="8"/>
  <c r="AJ23" i="7"/>
  <c r="AX23" i="7"/>
  <c r="AL23" i="7"/>
  <c r="BA23" i="7"/>
  <c r="BO22" i="7"/>
  <c r="AE23" i="7"/>
  <c r="BI2" i="7"/>
  <c r="B70" i="4"/>
  <c r="B111" i="4"/>
  <c r="HH7" i="10"/>
  <c r="D62" i="12"/>
  <c r="D62" i="10"/>
  <c r="J67" i="3"/>
  <c r="B29" i="13"/>
  <c r="B70" i="13" s="1"/>
  <c r="B111" i="13"/>
  <c r="DL61" i="10"/>
  <c r="DL229" i="10"/>
  <c r="DL145" i="10"/>
  <c r="D145" i="10"/>
  <c r="D229" i="10"/>
  <c r="J56" i="6"/>
  <c r="J67" i="2"/>
  <c r="N66" i="3"/>
  <c r="N67" i="2" s="1"/>
  <c r="AI30" i="8"/>
  <c r="AK30" i="8"/>
  <c r="AW30" i="8"/>
  <c r="AZ30" i="8"/>
  <c r="HK7" i="10"/>
  <c r="AR2" i="7" s="1"/>
  <c r="BQ2" i="7" s="1"/>
  <c r="AH56" i="9"/>
  <c r="O66" i="3"/>
  <c r="O67" i="2" s="1"/>
  <c r="BA56" i="9"/>
  <c r="AU56" i="9"/>
  <c r="AL56" i="9"/>
  <c r="BC52" i="9"/>
  <c r="AC52" i="9"/>
  <c r="AE52" i="9"/>
  <c r="Y53" i="9"/>
  <c r="X41" i="8"/>
  <c r="Z40" i="8"/>
  <c r="W58" i="9"/>
  <c r="AA57" i="9"/>
  <c r="AT57" i="9" s="1"/>
  <c r="AS57" i="9"/>
  <c r="AB57" i="9"/>
  <c r="X57" i="9"/>
  <c r="AL57" i="9" s="1"/>
  <c r="BB57" i="9"/>
  <c r="FH7" i="12"/>
  <c r="Z42" i="7"/>
  <c r="X43" i="7"/>
  <c r="Q12" i="3" l="1"/>
  <c r="AI12" i="3" s="1"/>
  <c r="AI13" i="2" s="1"/>
  <c r="AG2" i="9"/>
  <c r="AI2" i="9" s="1"/>
  <c r="AM2" i="9" s="1"/>
  <c r="AN2" i="9" s="1"/>
  <c r="AO2" i="9" s="1"/>
  <c r="AP2" i="9" s="1"/>
  <c r="M12" i="3" s="1"/>
  <c r="M13" i="2" s="1"/>
  <c r="AQ2" i="8"/>
  <c r="BP2" i="8" s="1"/>
  <c r="BM25" i="8"/>
  <c r="AT25" i="8"/>
  <c r="AL25" i="8"/>
  <c r="AM25" i="8" s="1"/>
  <c r="AJ25" i="8"/>
  <c r="AG25" i="8"/>
  <c r="AN25" i="8"/>
  <c r="AU23" i="7"/>
  <c r="AK23" i="7"/>
  <c r="BN23" i="7"/>
  <c r="AM23" i="7"/>
  <c r="AN23" i="7" s="1"/>
  <c r="AY22" i="7"/>
  <c r="BB23" i="7"/>
  <c r="AH23" i="7"/>
  <c r="AZ23" i="7"/>
  <c r="AD24" i="7"/>
  <c r="AO23" i="7"/>
  <c r="J68" i="2"/>
  <c r="B30" i="4" s="1"/>
  <c r="N67" i="3"/>
  <c r="N68" i="2" s="1"/>
  <c r="J57" i="6"/>
  <c r="D63" i="10"/>
  <c r="D63" i="12"/>
  <c r="J68" i="3"/>
  <c r="DL62" i="10"/>
  <c r="DL230" i="10"/>
  <c r="DL146" i="10"/>
  <c r="D230" i="10"/>
  <c r="D146" i="10"/>
  <c r="AY30" i="8"/>
  <c r="AD31" i="8"/>
  <c r="AX29" i="8"/>
  <c r="BA30" i="8"/>
  <c r="Q13" i="2"/>
  <c r="F34" i="5"/>
  <c r="AH57" i="9"/>
  <c r="O67" i="3"/>
  <c r="O68" i="2" s="1"/>
  <c r="BB58" i="9"/>
  <c r="BA57" i="9"/>
  <c r="AF51" i="9"/>
  <c r="AY51" i="9"/>
  <c r="AD51" i="9"/>
  <c r="AR51" i="9"/>
  <c r="AJ51" i="9"/>
  <c r="Z52" i="9"/>
  <c r="AU57" i="9"/>
  <c r="BC53" i="9"/>
  <c r="AE53" i="9"/>
  <c r="AC53" i="9"/>
  <c r="Y54" i="9"/>
  <c r="Z41" i="8"/>
  <c r="X42" i="8"/>
  <c r="X58" i="9"/>
  <c r="AB58" i="9"/>
  <c r="AA58" i="9"/>
  <c r="AT58" i="9" s="1"/>
  <c r="AS58" i="9"/>
  <c r="W59" i="9"/>
  <c r="Z43" i="7"/>
  <c r="X44" i="7"/>
  <c r="O68" i="3" l="1"/>
  <c r="O69" i="2" s="1"/>
  <c r="BN25" i="8"/>
  <c r="AE26" i="8"/>
  <c r="BO23" i="7"/>
  <c r="AE24" i="7"/>
  <c r="AH24" i="7" s="1"/>
  <c r="AL24" i="7"/>
  <c r="AX24" i="7"/>
  <c r="BA24" i="7"/>
  <c r="AJ24" i="7"/>
  <c r="B71" i="4"/>
  <c r="B112" i="4"/>
  <c r="J69" i="2"/>
  <c r="N68" i="3"/>
  <c r="N69" i="2" s="1"/>
  <c r="J58" i="6"/>
  <c r="J69" i="3"/>
  <c r="D64" i="10"/>
  <c r="D64" i="12"/>
  <c r="DL63" i="10"/>
  <c r="D231" i="10"/>
  <c r="DL231" i="10"/>
  <c r="DL147" i="10"/>
  <c r="D147" i="10"/>
  <c r="B112" i="13"/>
  <c r="B30" i="13"/>
  <c r="B71" i="13" s="1"/>
  <c r="AI31" i="8"/>
  <c r="AK31" i="8"/>
  <c r="BD4" i="8"/>
  <c r="AZ31" i="8"/>
  <c r="BF4" i="8" s="1"/>
  <c r="AW31" i="8"/>
  <c r="E34" i="5"/>
  <c r="AH58" i="9"/>
  <c r="AL58" i="9"/>
  <c r="AU58" i="9"/>
  <c r="BA58" i="9"/>
  <c r="BC54" i="9"/>
  <c r="AC54" i="9"/>
  <c r="AE54" i="9"/>
  <c r="Y55" i="9"/>
  <c r="AK51" i="9"/>
  <c r="AX51" i="9"/>
  <c r="AY52" i="9"/>
  <c r="AV52" i="9"/>
  <c r="AR52" i="9"/>
  <c r="AJ52" i="9"/>
  <c r="AF52" i="9"/>
  <c r="AD52" i="9"/>
  <c r="Z53" i="9"/>
  <c r="Z42" i="8"/>
  <c r="X43" i="8"/>
  <c r="Z44" i="7"/>
  <c r="X45" i="7"/>
  <c r="BB59" i="9"/>
  <c r="AA59" i="9"/>
  <c r="AT59" i="9" s="1"/>
  <c r="AS59" i="9"/>
  <c r="W60" i="9"/>
  <c r="X59" i="9"/>
  <c r="AB59" i="9"/>
  <c r="O69" i="3" l="1"/>
  <c r="O70" i="2" s="1"/>
  <c r="AO24" i="7"/>
  <c r="AL26" i="8"/>
  <c r="AM26" i="8" s="1"/>
  <c r="AJ26" i="8"/>
  <c r="BM26" i="8"/>
  <c r="AT26" i="8"/>
  <c r="AG26" i="8"/>
  <c r="AN26" i="8"/>
  <c r="AY23" i="7"/>
  <c r="BB24" i="7"/>
  <c r="AU24" i="7"/>
  <c r="BN24" i="7"/>
  <c r="AK24" i="7"/>
  <c r="AM24" i="7"/>
  <c r="AN24" i="7" s="1"/>
  <c r="AZ24" i="7"/>
  <c r="AD25" i="7"/>
  <c r="DL64" i="10"/>
  <c r="D232" i="10"/>
  <c r="DL232" i="10"/>
  <c r="DL148" i="10"/>
  <c r="D148" i="10"/>
  <c r="J70" i="2"/>
  <c r="B31" i="4" s="1"/>
  <c r="N69" i="3"/>
  <c r="N70" i="2" s="1"/>
  <c r="J59" i="6"/>
  <c r="D65" i="10"/>
  <c r="D65" i="12"/>
  <c r="J70" i="3"/>
  <c r="AY31" i="8"/>
  <c r="AD32" i="8"/>
  <c r="BA31" i="8"/>
  <c r="BG4" i="8"/>
  <c r="AX30" i="8"/>
  <c r="AH59" i="9"/>
  <c r="BA59" i="9"/>
  <c r="AU59" i="9"/>
  <c r="AK52" i="9"/>
  <c r="AX52" i="9"/>
  <c r="BC55" i="9"/>
  <c r="AE55" i="9"/>
  <c r="AC55" i="9"/>
  <c r="Y56" i="9"/>
  <c r="AW51" i="9"/>
  <c r="AZ52" i="9"/>
  <c r="AL59" i="9"/>
  <c r="AJ53" i="9"/>
  <c r="AR53" i="9"/>
  <c r="AV53" i="9"/>
  <c r="AF53" i="9"/>
  <c r="AY53" i="9"/>
  <c r="AD53" i="9"/>
  <c r="Z54" i="9"/>
  <c r="X44" i="8"/>
  <c r="Z43" i="8"/>
  <c r="Z45" i="7"/>
  <c r="X46" i="7"/>
  <c r="BB60" i="9"/>
  <c r="AB60" i="9"/>
  <c r="W61" i="9"/>
  <c r="X60" i="9"/>
  <c r="AS60" i="9"/>
  <c r="AA60" i="9"/>
  <c r="AT60" i="9" s="1"/>
  <c r="O70" i="3" l="1"/>
  <c r="O71" i="2" s="1"/>
  <c r="BN26" i="8"/>
  <c r="AE27" i="8"/>
  <c r="AJ25" i="7"/>
  <c r="AL25" i="7"/>
  <c r="AX25" i="7"/>
  <c r="BA25" i="7"/>
  <c r="BO24" i="7"/>
  <c r="AE25" i="7"/>
  <c r="B72" i="4"/>
  <c r="B113" i="4"/>
  <c r="N70" i="3"/>
  <c r="N71" i="2" s="1"/>
  <c r="J71" i="2"/>
  <c r="J60" i="6"/>
  <c r="B31" i="13"/>
  <c r="B72" i="13" s="1"/>
  <c r="B113" i="13"/>
  <c r="DL65" i="10"/>
  <c r="D233" i="10"/>
  <c r="DL233" i="10"/>
  <c r="DL149" i="10"/>
  <c r="D149" i="10"/>
  <c r="D66" i="12"/>
  <c r="J71" i="3"/>
  <c r="D66" i="10"/>
  <c r="AI32" i="8"/>
  <c r="AK32" i="8"/>
  <c r="AW32" i="8"/>
  <c r="AZ32" i="8"/>
  <c r="AH60" i="9"/>
  <c r="AL60" i="9"/>
  <c r="BA60" i="9"/>
  <c r="AU60" i="9"/>
  <c r="AW52" i="9"/>
  <c r="AZ53" i="9"/>
  <c r="AF54" i="9"/>
  <c r="AJ54" i="9"/>
  <c r="AD54" i="9"/>
  <c r="AY54" i="9"/>
  <c r="AV54" i="9"/>
  <c r="AR54" i="9"/>
  <c r="Z55" i="9"/>
  <c r="AK53" i="9"/>
  <c r="AX53" i="9"/>
  <c r="BC56" i="9"/>
  <c r="AC56" i="9"/>
  <c r="AE56" i="9"/>
  <c r="Y57" i="9"/>
  <c r="Z44" i="8"/>
  <c r="X45" i="8"/>
  <c r="W62" i="9"/>
  <c r="AS61" i="9"/>
  <c r="X61" i="9"/>
  <c r="AA61" i="9"/>
  <c r="AT61" i="9" s="1"/>
  <c r="AB61" i="9"/>
  <c r="BB61" i="9"/>
  <c r="Z46" i="7"/>
  <c r="X47" i="7"/>
  <c r="AL27" i="8" l="1"/>
  <c r="AM27" i="8" s="1"/>
  <c r="BM27" i="8"/>
  <c r="AT27" i="8"/>
  <c r="AJ27" i="8"/>
  <c r="AG27" i="8"/>
  <c r="AN27" i="8"/>
  <c r="AO25" i="7"/>
  <c r="BN25" i="7"/>
  <c r="AM25" i="7"/>
  <c r="AN25" i="7" s="1"/>
  <c r="AU25" i="7"/>
  <c r="AK25" i="7"/>
  <c r="AZ25" i="7"/>
  <c r="AD26" i="7"/>
  <c r="AY24" i="7"/>
  <c r="BB25" i="7"/>
  <c r="AH25" i="7"/>
  <c r="HM12" i="10"/>
  <c r="D150" i="10"/>
  <c r="D234" i="10"/>
  <c r="DL66" i="10"/>
  <c r="DL234" i="10"/>
  <c r="DL150" i="10"/>
  <c r="D67" i="10"/>
  <c r="D67" i="12"/>
  <c r="J72" i="3"/>
  <c r="N71" i="3"/>
  <c r="N72" i="2" s="1"/>
  <c r="J61" i="6"/>
  <c r="J72" i="2"/>
  <c r="B32" i="4" s="1"/>
  <c r="AY32" i="8"/>
  <c r="AD33" i="8"/>
  <c r="AX31" i="8"/>
  <c r="BH4" i="8" s="1"/>
  <c r="BA32" i="8"/>
  <c r="AL61" i="9"/>
  <c r="O71" i="3"/>
  <c r="O72" i="2" s="1"/>
  <c r="BB62" i="9"/>
  <c r="AU61" i="9"/>
  <c r="BA61" i="9"/>
  <c r="AY55" i="9"/>
  <c r="AV55" i="9"/>
  <c r="AJ55" i="9"/>
  <c r="AD55" i="9"/>
  <c r="AR55" i="9"/>
  <c r="AF55" i="9"/>
  <c r="Z56" i="9"/>
  <c r="BC57" i="9"/>
  <c r="AE57" i="9"/>
  <c r="AC57" i="9"/>
  <c r="Y58" i="9"/>
  <c r="AW53" i="9"/>
  <c r="AZ54" i="9"/>
  <c r="AK54" i="9"/>
  <c r="AX54" i="9"/>
  <c r="AH61" i="9"/>
  <c r="Z45" i="8"/>
  <c r="X46" i="8"/>
  <c r="Z47" i="7"/>
  <c r="X48" i="7"/>
  <c r="W63" i="9"/>
  <c r="X62" i="9"/>
  <c r="O72" i="3" s="1"/>
  <c r="O73" i="2" s="1"/>
  <c r="AA62" i="9"/>
  <c r="AT62" i="9" s="1"/>
  <c r="AS62" i="9"/>
  <c r="AB62" i="9"/>
  <c r="BN27" i="8" l="1"/>
  <c r="AE28" i="8"/>
  <c r="BO25" i="7"/>
  <c r="AE26" i="7"/>
  <c r="AO26" i="7" s="1"/>
  <c r="BF3" i="7"/>
  <c r="AJ26" i="7"/>
  <c r="AL26" i="7"/>
  <c r="AX26" i="7"/>
  <c r="BA26" i="7"/>
  <c r="BG3" i="7" s="1"/>
  <c r="B73" i="4"/>
  <c r="B114" i="4"/>
  <c r="N72" i="3"/>
  <c r="N73" i="2" s="1"/>
  <c r="J73" i="2"/>
  <c r="J62" i="6"/>
  <c r="DL67" i="10"/>
  <c r="DL151" i="10"/>
  <c r="D151" i="10"/>
  <c r="DL235" i="10"/>
  <c r="D235" i="10"/>
  <c r="B114" i="13"/>
  <c r="B32" i="13"/>
  <c r="B73" i="13" s="1"/>
  <c r="J73" i="3"/>
  <c r="D68" i="10"/>
  <c r="D68" i="12"/>
  <c r="AW33" i="8"/>
  <c r="AZ33" i="8"/>
  <c r="AI33" i="8"/>
  <c r="AK33" i="8"/>
  <c r="AL62" i="9"/>
  <c r="AH62" i="9"/>
  <c r="BB63" i="9"/>
  <c r="BA62" i="9"/>
  <c r="AU62" i="9"/>
  <c r="BC58" i="9"/>
  <c r="AC58" i="9"/>
  <c r="AE58" i="9"/>
  <c r="Y59" i="9"/>
  <c r="AK55" i="9"/>
  <c r="AX55" i="9"/>
  <c r="AW54" i="9"/>
  <c r="AZ55" i="9"/>
  <c r="AD56" i="9"/>
  <c r="AJ56" i="9"/>
  <c r="AR56" i="9"/>
  <c r="AV56" i="9"/>
  <c r="AY56" i="9"/>
  <c r="AF56" i="9"/>
  <c r="Z57" i="9"/>
  <c r="Z46" i="8"/>
  <c r="X47" i="8"/>
  <c r="AA63" i="9"/>
  <c r="AT63" i="9" s="1"/>
  <c r="W64" i="9"/>
  <c r="X63" i="9"/>
  <c r="AB63" i="9"/>
  <c r="AS63" i="9"/>
  <c r="Z48" i="7"/>
  <c r="X49" i="7"/>
  <c r="O73" i="3" l="1"/>
  <c r="O74" i="2" s="1"/>
  <c r="AH26" i="7"/>
  <c r="BM28" i="8"/>
  <c r="AT28" i="8"/>
  <c r="AL28" i="8"/>
  <c r="AM28" i="8" s="1"/>
  <c r="AJ28" i="8"/>
  <c r="AN28" i="8"/>
  <c r="AG28" i="8"/>
  <c r="AM26" i="7"/>
  <c r="AN26" i="7" s="1"/>
  <c r="BN26" i="7"/>
  <c r="AK26" i="7"/>
  <c r="AU26" i="7"/>
  <c r="BB26" i="7"/>
  <c r="BH3" i="7"/>
  <c r="AY25" i="7"/>
  <c r="AZ26" i="7"/>
  <c r="AD27" i="7"/>
  <c r="DL68" i="10"/>
  <c r="D152" i="10"/>
  <c r="D236" i="10"/>
  <c r="DL152" i="10"/>
  <c r="DL236" i="10"/>
  <c r="N73" i="3"/>
  <c r="N74" i="2" s="1"/>
  <c r="J74" i="2"/>
  <c r="B33" i="4" s="1"/>
  <c r="J63" i="6"/>
  <c r="J74" i="3"/>
  <c r="D69" i="10"/>
  <c r="D69" i="12"/>
  <c r="AY33" i="8"/>
  <c r="AD34" i="8"/>
  <c r="BA33" i="8"/>
  <c r="AX32" i="8"/>
  <c r="AL63" i="9"/>
  <c r="AH63" i="9"/>
  <c r="BA63" i="9"/>
  <c r="AU63" i="9"/>
  <c r="AW55" i="9"/>
  <c r="AZ56" i="9"/>
  <c r="AJ57" i="9"/>
  <c r="AV57" i="9"/>
  <c r="AD57" i="9"/>
  <c r="AF57" i="9"/>
  <c r="AR57" i="9"/>
  <c r="AY57" i="9"/>
  <c r="Z58" i="9"/>
  <c r="AK56" i="9"/>
  <c r="AX56" i="9"/>
  <c r="BC59" i="9"/>
  <c r="AC59" i="9"/>
  <c r="AE59" i="9"/>
  <c r="Y60" i="9"/>
  <c r="Z47" i="8"/>
  <c r="X48" i="8"/>
  <c r="X64" i="9"/>
  <c r="O74" i="3" s="1"/>
  <c r="O75" i="2" s="1"/>
  <c r="AS64" i="9"/>
  <c r="W65" i="9"/>
  <c r="AA64" i="9"/>
  <c r="AT64" i="9" s="1"/>
  <c r="AB64" i="9"/>
  <c r="Z49" i="7"/>
  <c r="X50" i="7"/>
  <c r="BB64" i="9"/>
  <c r="BN28" i="8" l="1"/>
  <c r="AE29" i="8"/>
  <c r="AL27" i="7"/>
  <c r="AX27" i="7"/>
  <c r="BA27" i="7"/>
  <c r="AJ27" i="7"/>
  <c r="BO26" i="7"/>
  <c r="AE27" i="7"/>
  <c r="AH27" i="7" s="1"/>
  <c r="B115" i="4"/>
  <c r="B74" i="4"/>
  <c r="DL69" i="10"/>
  <c r="D237" i="10"/>
  <c r="D153" i="10"/>
  <c r="DL153" i="10"/>
  <c r="DL237" i="10"/>
  <c r="N74" i="3"/>
  <c r="N75" i="2" s="1"/>
  <c r="J64" i="6"/>
  <c r="J75" i="2"/>
  <c r="D70" i="12"/>
  <c r="D70" i="10"/>
  <c r="J75" i="3"/>
  <c r="B33" i="13"/>
  <c r="B74" i="13" s="1"/>
  <c r="B115" i="13"/>
  <c r="AZ34" i="8"/>
  <c r="AK34" i="8"/>
  <c r="AW34" i="8"/>
  <c r="AI34" i="8"/>
  <c r="AU64" i="9"/>
  <c r="BA64" i="9"/>
  <c r="AL64" i="9"/>
  <c r="AX57" i="9"/>
  <c r="AK57" i="9"/>
  <c r="AH64" i="9"/>
  <c r="BC60" i="9"/>
  <c r="AC60" i="9"/>
  <c r="AE60" i="9"/>
  <c r="Y61" i="9"/>
  <c r="AW56" i="9"/>
  <c r="AZ57" i="9"/>
  <c r="AV58" i="9"/>
  <c r="AY58" i="9"/>
  <c r="AF58" i="9"/>
  <c r="AD58" i="9"/>
  <c r="AR58" i="9"/>
  <c r="AJ58" i="9"/>
  <c r="Z59" i="9"/>
  <c r="Z48" i="8"/>
  <c r="X49" i="8"/>
  <c r="AB65" i="9"/>
  <c r="W66" i="9"/>
  <c r="AS65" i="9"/>
  <c r="AA65" i="9"/>
  <c r="AT65" i="9" s="1"/>
  <c r="X65" i="9"/>
  <c r="Z50" i="7"/>
  <c r="X51" i="7"/>
  <c r="BB65" i="9"/>
  <c r="O75" i="3" l="1"/>
  <c r="O76" i="2" s="1"/>
  <c r="AJ29" i="8"/>
  <c r="BM29" i="8"/>
  <c r="AT29" i="8"/>
  <c r="AL29" i="8"/>
  <c r="AM29" i="8" s="1"/>
  <c r="AN29" i="8"/>
  <c r="AG29" i="8"/>
  <c r="AO27" i="7"/>
  <c r="AU27" i="7"/>
  <c r="AK27" i="7"/>
  <c r="AM27" i="7"/>
  <c r="AN27" i="7" s="1"/>
  <c r="BN27" i="7"/>
  <c r="AZ27" i="7"/>
  <c r="AD28" i="7"/>
  <c r="AY26" i="7"/>
  <c r="BB27" i="7"/>
  <c r="D71" i="10"/>
  <c r="D71" i="12"/>
  <c r="J76" i="3"/>
  <c r="J76" i="2"/>
  <c r="B34" i="4" s="1"/>
  <c r="N75" i="3"/>
  <c r="N76" i="2" s="1"/>
  <c r="J65" i="6"/>
  <c r="DL70" i="10"/>
  <c r="D238" i="10"/>
  <c r="DL154" i="10"/>
  <c r="D154" i="10"/>
  <c r="DL238" i="10"/>
  <c r="AY34" i="8"/>
  <c r="AD35" i="8"/>
  <c r="BA34" i="8"/>
  <c r="AX33" i="8"/>
  <c r="BA65" i="9"/>
  <c r="AU65" i="9"/>
  <c r="AW57" i="9"/>
  <c r="AZ58" i="9"/>
  <c r="AL65" i="9"/>
  <c r="AH65" i="9"/>
  <c r="AD59" i="9"/>
  <c r="AV59" i="9"/>
  <c r="AR59" i="9"/>
  <c r="AF59" i="9"/>
  <c r="AJ59" i="9"/>
  <c r="AY59" i="9"/>
  <c r="Z60" i="9"/>
  <c r="AK58" i="9"/>
  <c r="AX58" i="9"/>
  <c r="BC61" i="9"/>
  <c r="AC61" i="9"/>
  <c r="AE61" i="9"/>
  <c r="Y62" i="9"/>
  <c r="X50" i="8"/>
  <c r="Z49" i="8"/>
  <c r="W67" i="9"/>
  <c r="AB66" i="9"/>
  <c r="AS66" i="9"/>
  <c r="X66" i="9"/>
  <c r="AA66" i="9"/>
  <c r="AT66" i="9" s="1"/>
  <c r="BA66" i="9" s="1"/>
  <c r="BB66" i="9"/>
  <c r="Z51" i="7"/>
  <c r="X52" i="7"/>
  <c r="AE30" i="8" l="1"/>
  <c r="BN29" i="8"/>
  <c r="BI3" i="7"/>
  <c r="AL28" i="7"/>
  <c r="BA28" i="7"/>
  <c r="AX28" i="7"/>
  <c r="AJ28" i="7"/>
  <c r="BO27" i="7"/>
  <c r="AE28" i="7"/>
  <c r="B116" i="4"/>
  <c r="B75" i="4"/>
  <c r="B34" i="13"/>
  <c r="B75" i="13" s="1"/>
  <c r="B116" i="13"/>
  <c r="J77" i="3"/>
  <c r="D72" i="10"/>
  <c r="D72" i="12"/>
  <c r="J77" i="2"/>
  <c r="N76" i="3"/>
  <c r="N77" i="2" s="1"/>
  <c r="J66" i="6"/>
  <c r="DL71" i="10"/>
  <c r="DL155" i="10"/>
  <c r="D239" i="10"/>
  <c r="DL239" i="10"/>
  <c r="D155" i="10"/>
  <c r="AK35" i="8"/>
  <c r="AW35" i="8"/>
  <c r="AI35" i="8"/>
  <c r="AZ35" i="8"/>
  <c r="AL66" i="9"/>
  <c r="O76" i="3"/>
  <c r="O77" i="2" s="1"/>
  <c r="AH66" i="9"/>
  <c r="AR60" i="9"/>
  <c r="AJ60" i="9"/>
  <c r="AD60" i="9"/>
  <c r="AV60" i="9"/>
  <c r="AY60" i="9"/>
  <c r="AF60" i="9"/>
  <c r="Z61" i="9"/>
  <c r="BC62" i="9"/>
  <c r="AE62" i="9"/>
  <c r="AC62" i="9"/>
  <c r="Y63" i="9"/>
  <c r="BB67" i="9"/>
  <c r="AU66" i="9"/>
  <c r="AW58" i="9"/>
  <c r="AZ59" i="9"/>
  <c r="AK59" i="9"/>
  <c r="AX59" i="9"/>
  <c r="X51" i="8"/>
  <c r="Z50" i="8"/>
  <c r="AD67" i="9"/>
  <c r="AM67" i="9"/>
  <c r="AV67" i="9"/>
  <c r="Z67" i="9"/>
  <c r="AJ67" i="9"/>
  <c r="AT67" i="9"/>
  <c r="BB68" i="9" s="1"/>
  <c r="W68" i="9"/>
  <c r="AB67" i="9"/>
  <c r="AL67" i="9"/>
  <c r="AW67" i="9"/>
  <c r="AF67" i="9"/>
  <c r="AP67" i="9"/>
  <c r="AZ67" i="9"/>
  <c r="AC67" i="9"/>
  <c r="AS67" i="9"/>
  <c r="AE67" i="9"/>
  <c r="AU67" i="9"/>
  <c r="AH67" i="9"/>
  <c r="AX67" i="9"/>
  <c r="AI67" i="9"/>
  <c r="AY67" i="9"/>
  <c r="AK67" i="9"/>
  <c r="BA67" i="9"/>
  <c r="X67" i="9"/>
  <c r="AN67" i="9"/>
  <c r="Y67" i="9"/>
  <c r="BC67" i="9" s="1"/>
  <c r="AO67" i="9"/>
  <c r="AA67" i="9"/>
  <c r="AR67" i="9"/>
  <c r="Z52" i="7"/>
  <c r="X53" i="7"/>
  <c r="AT30" i="8" l="1"/>
  <c r="BM30" i="8"/>
  <c r="AJ30" i="8"/>
  <c r="AL30" i="8"/>
  <c r="AM30" i="8" s="1"/>
  <c r="AN30" i="8"/>
  <c r="AG30" i="8"/>
  <c r="AZ28" i="7"/>
  <c r="AD29" i="7"/>
  <c r="AY27" i="7"/>
  <c r="BB28" i="7"/>
  <c r="AK28" i="7"/>
  <c r="BN28" i="7"/>
  <c r="AM28" i="7"/>
  <c r="AN28" i="7" s="1"/>
  <c r="AU28" i="7"/>
  <c r="AH28" i="7"/>
  <c r="AO28" i="7"/>
  <c r="D156" i="10"/>
  <c r="D240" i="10"/>
  <c r="DL240" i="10"/>
  <c r="DL72" i="10"/>
  <c r="DL156" i="10"/>
  <c r="J67" i="6"/>
  <c r="J78" i="2"/>
  <c r="B35" i="4" s="1"/>
  <c r="N77" i="3"/>
  <c r="O77" i="3"/>
  <c r="O78" i="2" s="1"/>
  <c r="D73" i="10"/>
  <c r="D73" i="12"/>
  <c r="J78" i="3"/>
  <c r="AY35" i="8"/>
  <c r="AD36" i="8"/>
  <c r="AX34" i="8"/>
  <c r="BA35" i="8"/>
  <c r="BC63" i="9"/>
  <c r="AC63" i="9"/>
  <c r="AE63" i="9"/>
  <c r="Y64" i="9"/>
  <c r="AW59" i="9"/>
  <c r="AZ60" i="9"/>
  <c r="AX60" i="9"/>
  <c r="AK60" i="9"/>
  <c r="AF61" i="9"/>
  <c r="AY61" i="9"/>
  <c r="AR61" i="9"/>
  <c r="AJ61" i="9"/>
  <c r="AV61" i="9"/>
  <c r="AD61" i="9"/>
  <c r="Z62" i="9"/>
  <c r="Z51" i="8"/>
  <c r="X52" i="8"/>
  <c r="Z53" i="7"/>
  <c r="X54" i="7"/>
  <c r="AE68" i="9"/>
  <c r="AN68" i="9"/>
  <c r="AW68" i="9"/>
  <c r="AD68" i="9"/>
  <c r="AO68" i="9"/>
  <c r="AY68" i="9"/>
  <c r="X68" i="9"/>
  <c r="AH68" i="9"/>
  <c r="AR68" i="9"/>
  <c r="BA68" i="9"/>
  <c r="AA68" i="9"/>
  <c r="AK68" i="9"/>
  <c r="AU68" i="9"/>
  <c r="AC68" i="9"/>
  <c r="AT68" i="9"/>
  <c r="AF68" i="9"/>
  <c r="AV68" i="9"/>
  <c r="W69" i="9"/>
  <c r="AI68" i="9"/>
  <c r="AX68" i="9"/>
  <c r="AJ68" i="9"/>
  <c r="AZ68" i="9"/>
  <c r="AL68" i="9"/>
  <c r="Y68" i="9"/>
  <c r="BC68" i="9" s="1"/>
  <c r="AM68" i="9"/>
  <c r="Z68" i="9"/>
  <c r="AP68" i="9"/>
  <c r="AB68" i="9"/>
  <c r="AS68" i="9"/>
  <c r="BN30" i="8" l="1"/>
  <c r="AE31" i="8"/>
  <c r="BO28" i="7"/>
  <c r="AE29" i="7"/>
  <c r="AO29" i="7" s="1"/>
  <c r="AL29" i="7"/>
  <c r="AJ29" i="7"/>
  <c r="AX29" i="7"/>
  <c r="BA29" i="7"/>
  <c r="B76" i="4"/>
  <c r="B117" i="4"/>
  <c r="N78" i="2"/>
  <c r="B117" i="13"/>
  <c r="B35" i="13"/>
  <c r="B76" i="13" s="1"/>
  <c r="J79" i="2"/>
  <c r="N78" i="3"/>
  <c r="J68" i="6"/>
  <c r="O78" i="3"/>
  <c r="O79" i="2" s="1"/>
  <c r="D74" i="12"/>
  <c r="D74" i="10"/>
  <c r="J79" i="3"/>
  <c r="DL73" i="10"/>
  <c r="D241" i="10"/>
  <c r="D157" i="10"/>
  <c r="DL157" i="10"/>
  <c r="DL241" i="10"/>
  <c r="BD5" i="8"/>
  <c r="AZ36" i="8"/>
  <c r="BF5" i="8" s="1"/>
  <c r="AK36" i="8"/>
  <c r="AW36" i="8"/>
  <c r="AI36" i="8"/>
  <c r="AY62" i="9"/>
  <c r="AV62" i="9"/>
  <c r="AJ62" i="9"/>
  <c r="AF62" i="9"/>
  <c r="AR62" i="9"/>
  <c r="AD62" i="9"/>
  <c r="Z63" i="9"/>
  <c r="BC64" i="9"/>
  <c r="AE64" i="9"/>
  <c r="AC64" i="9"/>
  <c r="Y65" i="9"/>
  <c r="AX61" i="9"/>
  <c r="AK61" i="9"/>
  <c r="AW60" i="9"/>
  <c r="AZ61" i="9"/>
  <c r="Z52" i="8"/>
  <c r="X53" i="8"/>
  <c r="X69" i="9"/>
  <c r="AF69" i="9"/>
  <c r="AO69" i="9"/>
  <c r="AX69" i="9"/>
  <c r="AB69" i="9"/>
  <c r="AL69" i="9"/>
  <c r="AV69" i="9"/>
  <c r="AD69" i="9"/>
  <c r="AN69" i="9"/>
  <c r="AY69" i="9"/>
  <c r="Y69" i="9"/>
  <c r="BC69" i="9" s="1"/>
  <c r="AI69" i="9"/>
  <c r="AS69" i="9"/>
  <c r="W70" i="9"/>
  <c r="AJ69" i="9"/>
  <c r="AZ69" i="9"/>
  <c r="AK69" i="9"/>
  <c r="BA69" i="9"/>
  <c r="AM69" i="9"/>
  <c r="Z69" i="9"/>
  <c r="AP69" i="9"/>
  <c r="AA69" i="9"/>
  <c r="AR69" i="9"/>
  <c r="AC69" i="9"/>
  <c r="AT69" i="9"/>
  <c r="BB70" i="9" s="1"/>
  <c r="AE69" i="9"/>
  <c r="AU69" i="9"/>
  <c r="AH69" i="9"/>
  <c r="AW69" i="9"/>
  <c r="Z54" i="7"/>
  <c r="X55" i="7"/>
  <c r="BB69" i="9"/>
  <c r="AJ31" i="8" l="1"/>
  <c r="BE4" i="8"/>
  <c r="AL31" i="8"/>
  <c r="AM31" i="8" s="1"/>
  <c r="AT31" i="8"/>
  <c r="BM31" i="8"/>
  <c r="AG31" i="8"/>
  <c r="AN31" i="8"/>
  <c r="AK29" i="7"/>
  <c r="AU29" i="7"/>
  <c r="AM29" i="7"/>
  <c r="AN29" i="7" s="1"/>
  <c r="BN29" i="7"/>
  <c r="AH29" i="7"/>
  <c r="AY28" i="7"/>
  <c r="BB29" i="7"/>
  <c r="AZ29" i="7"/>
  <c r="AD30" i="7"/>
  <c r="N79" i="2"/>
  <c r="J80" i="2"/>
  <c r="B36" i="4" s="1"/>
  <c r="N79" i="3"/>
  <c r="J69" i="6"/>
  <c r="O79" i="3"/>
  <c r="O80" i="2" s="1"/>
  <c r="DL74" i="10"/>
  <c r="DL242" i="10"/>
  <c r="D242" i="10"/>
  <c r="D158" i="10"/>
  <c r="DL158" i="10"/>
  <c r="J80" i="3"/>
  <c r="D75" i="10"/>
  <c r="D75" i="12"/>
  <c r="AY36" i="8"/>
  <c r="AD37" i="8"/>
  <c r="BG5" i="8"/>
  <c r="AX35" i="8"/>
  <c r="BA36" i="8"/>
  <c r="AK62" i="9"/>
  <c r="AX62" i="9"/>
  <c r="AF63" i="9"/>
  <c r="AY63" i="9"/>
  <c r="AV63" i="9"/>
  <c r="AR63" i="9"/>
  <c r="AD63" i="9"/>
  <c r="AJ63" i="9"/>
  <c r="Z64" i="9"/>
  <c r="BC65" i="9"/>
  <c r="AE65" i="9"/>
  <c r="AC65" i="9"/>
  <c r="Y66" i="9"/>
  <c r="AW61" i="9"/>
  <c r="AZ62" i="9"/>
  <c r="Z53" i="8"/>
  <c r="X54" i="8"/>
  <c r="Z55" i="7"/>
  <c r="X56" i="7"/>
  <c r="Y70" i="9"/>
  <c r="BC70" i="9" s="1"/>
  <c r="AH70" i="9"/>
  <c r="AP70" i="9"/>
  <c r="AY70" i="9"/>
  <c r="Z70" i="9"/>
  <c r="AJ70" i="9"/>
  <c r="AT70" i="9"/>
  <c r="AE70" i="9"/>
  <c r="AO70" i="9"/>
  <c r="AZ70" i="9"/>
  <c r="AK70" i="9"/>
  <c r="AW70" i="9"/>
  <c r="W71" i="9"/>
  <c r="X70" i="9"/>
  <c r="AL70" i="9"/>
  <c r="AX70" i="9"/>
  <c r="AA70" i="9"/>
  <c r="AM70" i="9"/>
  <c r="BA70" i="9"/>
  <c r="AB70" i="9"/>
  <c r="AN70" i="9"/>
  <c r="AC70" i="9"/>
  <c r="AR70" i="9"/>
  <c r="AD70" i="9"/>
  <c r="AS70" i="9"/>
  <c r="AF70" i="9"/>
  <c r="AU70" i="9"/>
  <c r="AI70" i="9"/>
  <c r="AV70" i="9"/>
  <c r="AE32" i="8" l="1"/>
  <c r="BN31" i="8"/>
  <c r="BO29" i="7"/>
  <c r="AE30" i="7"/>
  <c r="AO30" i="7" s="1"/>
  <c r="AL30" i="7"/>
  <c r="AJ30" i="7"/>
  <c r="BA30" i="7"/>
  <c r="AX30" i="7"/>
  <c r="B77" i="4"/>
  <c r="B118" i="4"/>
  <c r="J81" i="2"/>
  <c r="N80" i="3"/>
  <c r="O80" i="3"/>
  <c r="O81" i="2" s="1"/>
  <c r="J70" i="6"/>
  <c r="N80" i="2"/>
  <c r="BB71" i="9"/>
  <c r="B36" i="13"/>
  <c r="B77" i="13" s="1"/>
  <c r="B118" i="13"/>
  <c r="D76" i="10"/>
  <c r="J81" i="3"/>
  <c r="D76" i="12"/>
  <c r="DL75" i="10"/>
  <c r="DL243" i="10"/>
  <c r="D243" i="10"/>
  <c r="DL159" i="10"/>
  <c r="D159" i="10"/>
  <c r="AW37" i="8"/>
  <c r="AI37" i="8"/>
  <c r="AZ37" i="8"/>
  <c r="AK37" i="8"/>
  <c r="AW62" i="9"/>
  <c r="AZ63" i="9"/>
  <c r="AD64" i="9"/>
  <c r="AF64" i="9"/>
  <c r="AY64" i="9"/>
  <c r="AJ64" i="9"/>
  <c r="AV64" i="9"/>
  <c r="AR64" i="9"/>
  <c r="Z65" i="9"/>
  <c r="BC66" i="9"/>
  <c r="AC66" i="9"/>
  <c r="AE66" i="9"/>
  <c r="AX63" i="9"/>
  <c r="AK63" i="9"/>
  <c r="X55" i="8"/>
  <c r="Z54" i="8"/>
  <c r="Z56" i="7"/>
  <c r="X57" i="7"/>
  <c r="Z71" i="9"/>
  <c r="AI71" i="9"/>
  <c r="AR71" i="9"/>
  <c r="AZ71" i="9"/>
  <c r="X71" i="9"/>
  <c r="AH71" i="9"/>
  <c r="AS71" i="9"/>
  <c r="AD71" i="9"/>
  <c r="AN71" i="9"/>
  <c r="AX71" i="9"/>
  <c r="AJ71" i="9"/>
  <c r="AV71" i="9"/>
  <c r="W72" i="9"/>
  <c r="AK71" i="9"/>
  <c r="AW71" i="9"/>
  <c r="Y71" i="9"/>
  <c r="BC71" i="9" s="1"/>
  <c r="AL71" i="9"/>
  <c r="AY71" i="9"/>
  <c r="AA71" i="9"/>
  <c r="AM71" i="9"/>
  <c r="BA71" i="9"/>
  <c r="AB71" i="9"/>
  <c r="AO71" i="9"/>
  <c r="AC71" i="9"/>
  <c r="AP71" i="9"/>
  <c r="AE71" i="9"/>
  <c r="AT71" i="9"/>
  <c r="AF71" i="9"/>
  <c r="AU71" i="9"/>
  <c r="AH30" i="7" l="1"/>
  <c r="AJ32" i="8"/>
  <c r="AT32" i="8"/>
  <c r="BM32" i="8"/>
  <c r="AL32" i="8"/>
  <c r="AM32" i="8" s="1"/>
  <c r="AG32" i="8"/>
  <c r="AN32" i="8"/>
  <c r="BB30" i="7"/>
  <c r="AY29" i="7"/>
  <c r="AU30" i="7"/>
  <c r="BN30" i="7"/>
  <c r="AK30" i="7"/>
  <c r="AM30" i="7"/>
  <c r="AN30" i="7" s="1"/>
  <c r="AZ30" i="7"/>
  <c r="AD31" i="7"/>
  <c r="HM13" i="10"/>
  <c r="DL160" i="10"/>
  <c r="DL76" i="10"/>
  <c r="D160" i="10"/>
  <c r="D244" i="10"/>
  <c r="DL244" i="10"/>
  <c r="J82" i="2"/>
  <c r="B37" i="4" s="1"/>
  <c r="J71" i="6"/>
  <c r="N81" i="3"/>
  <c r="O81" i="3"/>
  <c r="O82" i="2" s="1"/>
  <c r="N81" i="2"/>
  <c r="D77" i="10"/>
  <c r="D77" i="12"/>
  <c r="J82" i="3"/>
  <c r="AY37" i="8"/>
  <c r="AD38" i="8"/>
  <c r="AX36" i="8"/>
  <c r="BH5" i="8" s="1"/>
  <c r="BA37" i="8"/>
  <c r="AX64" i="9"/>
  <c r="AK64" i="9"/>
  <c r="AD65" i="9"/>
  <c r="AR65" i="9"/>
  <c r="AF65" i="9"/>
  <c r="AY65" i="9"/>
  <c r="AJ65" i="9"/>
  <c r="AV65" i="9"/>
  <c r="Z66" i="9"/>
  <c r="AW63" i="9"/>
  <c r="AZ64" i="9"/>
  <c r="BB72" i="9"/>
  <c r="X56" i="8"/>
  <c r="Z55" i="8"/>
  <c r="Z57" i="7"/>
  <c r="X58" i="7"/>
  <c r="AA72" i="9"/>
  <c r="AJ72" i="9"/>
  <c r="AS72" i="9"/>
  <c r="BA72" i="9"/>
  <c r="AF72" i="9"/>
  <c r="AP72" i="9"/>
  <c r="AZ72" i="9"/>
  <c r="W73" i="9"/>
  <c r="AC72" i="9"/>
  <c r="AM72" i="9"/>
  <c r="AW72" i="9"/>
  <c r="AH72" i="9"/>
  <c r="AU72" i="9"/>
  <c r="AI72" i="9"/>
  <c r="AV72" i="9"/>
  <c r="X72" i="9"/>
  <c r="AK72" i="9"/>
  <c r="AX72" i="9"/>
  <c r="Y72" i="9"/>
  <c r="BC72" i="9" s="1"/>
  <c r="AL72" i="9"/>
  <c r="AY72" i="9"/>
  <c r="Z72" i="9"/>
  <c r="AN72" i="9"/>
  <c r="AB72" i="9"/>
  <c r="AO72" i="9"/>
  <c r="AD72" i="9"/>
  <c r="AR72" i="9"/>
  <c r="AE72" i="9"/>
  <c r="AT72" i="9"/>
  <c r="BN32" i="8" l="1"/>
  <c r="AE33" i="8"/>
  <c r="BE4" i="7"/>
  <c r="AX31" i="7"/>
  <c r="AJ31" i="7"/>
  <c r="BA31" i="7"/>
  <c r="BG4" i="7" s="1"/>
  <c r="AL31" i="7"/>
  <c r="BO30" i="7"/>
  <c r="AE31" i="7"/>
  <c r="AO31" i="7" s="1"/>
  <c r="B78" i="4"/>
  <c r="B119" i="4"/>
  <c r="D161" i="10"/>
  <c r="D245" i="10"/>
  <c r="DL245" i="10"/>
  <c r="DL77" i="10"/>
  <c r="DL161" i="10"/>
  <c r="B119" i="13"/>
  <c r="B37" i="13"/>
  <c r="B78" i="13" s="1"/>
  <c r="J83" i="3"/>
  <c r="D78" i="12"/>
  <c r="D78" i="10"/>
  <c r="J72" i="6"/>
  <c r="J83" i="2"/>
  <c r="N82" i="3"/>
  <c r="O82" i="3"/>
  <c r="O83" i="2" s="1"/>
  <c r="N82" i="2"/>
  <c r="AZ38" i="8"/>
  <c r="AW38" i="8"/>
  <c r="AI38" i="8"/>
  <c r="AK38" i="8"/>
  <c r="AX65" i="9"/>
  <c r="AK65" i="9"/>
  <c r="BB73" i="9"/>
  <c r="AY66" i="9"/>
  <c r="AJ66" i="9"/>
  <c r="AR66" i="9"/>
  <c r="AD66" i="9"/>
  <c r="AF66" i="9"/>
  <c r="AV66" i="9"/>
  <c r="AW64" i="9"/>
  <c r="AZ65" i="9"/>
  <c r="X57" i="8"/>
  <c r="Z56" i="8"/>
  <c r="Z58" i="7"/>
  <c r="X59" i="7"/>
  <c r="AB73" i="9"/>
  <c r="AK73" i="9"/>
  <c r="AT73" i="9"/>
  <c r="AE73" i="9"/>
  <c r="AO73" i="9"/>
  <c r="AY73" i="9"/>
  <c r="AA73" i="9"/>
  <c r="AL73" i="9"/>
  <c r="AV73" i="9"/>
  <c r="AF73" i="9"/>
  <c r="AS73" i="9"/>
  <c r="AH73" i="9"/>
  <c r="AU73" i="9"/>
  <c r="AI73" i="9"/>
  <c r="AW73" i="9"/>
  <c r="X73" i="9"/>
  <c r="AJ73" i="9"/>
  <c r="AX73" i="9"/>
  <c r="W74" i="9"/>
  <c r="Y73" i="9"/>
  <c r="BC73" i="9" s="1"/>
  <c r="AM73" i="9"/>
  <c r="AZ73" i="9"/>
  <c r="Z73" i="9"/>
  <c r="AN73" i="9"/>
  <c r="BA73" i="9"/>
  <c r="AC73" i="9"/>
  <c r="AP73" i="9"/>
  <c r="AR73" i="9"/>
  <c r="AD73" i="9"/>
  <c r="AJ33" i="8" l="1"/>
  <c r="BM33" i="8"/>
  <c r="AL33" i="8"/>
  <c r="AM33" i="8" s="1"/>
  <c r="AT33" i="8"/>
  <c r="AG33" i="8"/>
  <c r="AN33" i="8"/>
  <c r="AH31" i="7"/>
  <c r="AD32" i="7"/>
  <c r="AZ31" i="7"/>
  <c r="BH4" i="7"/>
  <c r="AY30" i="7"/>
  <c r="BB31" i="7"/>
  <c r="BF4" i="7"/>
  <c r="AK31" i="7"/>
  <c r="AM31" i="7"/>
  <c r="AN31" i="7" s="1"/>
  <c r="AU31" i="7"/>
  <c r="BN31" i="7"/>
  <c r="J84" i="3"/>
  <c r="D79" i="10"/>
  <c r="D79" i="12"/>
  <c r="N83" i="2"/>
  <c r="DL78" i="10"/>
  <c r="D246" i="10"/>
  <c r="DL162" i="10"/>
  <c r="DL246" i="10"/>
  <c r="D162" i="10"/>
  <c r="J84" i="2"/>
  <c r="B38" i="4" s="1"/>
  <c r="N83" i="3"/>
  <c r="J73" i="6"/>
  <c r="O83" i="3"/>
  <c r="O84" i="2" s="1"/>
  <c r="AY38" i="8"/>
  <c r="AD39" i="8"/>
  <c r="AX37" i="8"/>
  <c r="BA38" i="8"/>
  <c r="AW65" i="9"/>
  <c r="AZ66" i="9"/>
  <c r="AW66" i="9"/>
  <c r="BB74" i="9"/>
  <c r="AK66" i="9"/>
  <c r="AX66" i="9"/>
  <c r="Z57" i="8"/>
  <c r="X58" i="8"/>
  <c r="AC74" i="9"/>
  <c r="AL74" i="9"/>
  <c r="AU74" i="9"/>
  <c r="W75" i="9"/>
  <c r="AA74" i="9"/>
  <c r="AK74" i="9"/>
  <c r="AV74" i="9"/>
  <c r="X74" i="9"/>
  <c r="AH74" i="9"/>
  <c r="AR74" i="9"/>
  <c r="BA74" i="9"/>
  <c r="AD74" i="9"/>
  <c r="AP74" i="9"/>
  <c r="AE74" i="9"/>
  <c r="AS74" i="9"/>
  <c r="AF74" i="9"/>
  <c r="AT74" i="9"/>
  <c r="AI74" i="9"/>
  <c r="AW74" i="9"/>
  <c r="AJ74" i="9"/>
  <c r="AX74" i="9"/>
  <c r="Y74" i="9"/>
  <c r="BC74" i="9" s="1"/>
  <c r="AM74" i="9"/>
  <c r="AY74" i="9"/>
  <c r="Z74" i="9"/>
  <c r="AN74" i="9"/>
  <c r="AZ74" i="9"/>
  <c r="AB74" i="9"/>
  <c r="AO74" i="9"/>
  <c r="Z59" i="7"/>
  <c r="X60" i="7"/>
  <c r="BN33" i="8" l="1"/>
  <c r="AE34" i="8"/>
  <c r="BO31" i="7"/>
  <c r="AE32" i="7"/>
  <c r="AH32" i="7" s="1"/>
  <c r="AL32" i="7"/>
  <c r="AX32" i="7"/>
  <c r="BA32" i="7"/>
  <c r="AJ32" i="7"/>
  <c r="B79" i="4"/>
  <c r="B120" i="4"/>
  <c r="J85" i="3"/>
  <c r="D80" i="10"/>
  <c r="D80" i="12"/>
  <c r="D247" i="10"/>
  <c r="DL163" i="10"/>
  <c r="DL247" i="10"/>
  <c r="DL79" i="10"/>
  <c r="D163" i="10"/>
  <c r="J85" i="2"/>
  <c r="N84" i="3"/>
  <c r="J74" i="6"/>
  <c r="O84" i="3"/>
  <c r="O85" i="2" s="1"/>
  <c r="N84" i="2"/>
  <c r="B38" i="13"/>
  <c r="B79" i="13" s="1"/>
  <c r="B120" i="13"/>
  <c r="AZ39" i="8"/>
  <c r="AW39" i="8"/>
  <c r="AI39" i="8"/>
  <c r="AK39" i="8"/>
  <c r="BB75" i="9"/>
  <c r="Z58" i="8"/>
  <c r="X59" i="8"/>
  <c r="AD75" i="9"/>
  <c r="AM75" i="9"/>
  <c r="AV75" i="9"/>
  <c r="Y75" i="9"/>
  <c r="BC75" i="9" s="1"/>
  <c r="AI75" i="9"/>
  <c r="AS75" i="9"/>
  <c r="AE75" i="9"/>
  <c r="AO75" i="9"/>
  <c r="AY75" i="9"/>
  <c r="Z75" i="9"/>
  <c r="AL75" i="9"/>
  <c r="AZ75" i="9"/>
  <c r="AA75" i="9"/>
  <c r="AN75" i="9"/>
  <c r="BA75" i="9"/>
  <c r="W76" i="9"/>
  <c r="AB75" i="9"/>
  <c r="AP75" i="9"/>
  <c r="AC75" i="9"/>
  <c r="AR75" i="9"/>
  <c r="AF75" i="9"/>
  <c r="AT75" i="9"/>
  <c r="AH75" i="9"/>
  <c r="AU75" i="9"/>
  <c r="AJ75" i="9"/>
  <c r="AW75" i="9"/>
  <c r="X75" i="9"/>
  <c r="AK75" i="9"/>
  <c r="AX75" i="9"/>
  <c r="Z60" i="7"/>
  <c r="X61" i="7"/>
  <c r="AO32" i="7" l="1"/>
  <c r="BM34" i="8"/>
  <c r="AJ34" i="8"/>
  <c r="AL34" i="8"/>
  <c r="AM34" i="8" s="1"/>
  <c r="AT34" i="8"/>
  <c r="AG34" i="8"/>
  <c r="AN34" i="8"/>
  <c r="AZ32" i="7"/>
  <c r="AD33" i="7"/>
  <c r="BB32" i="7"/>
  <c r="AY31" i="7"/>
  <c r="AU32" i="7"/>
  <c r="BN32" i="7"/>
  <c r="AM32" i="7"/>
  <c r="AN32" i="7" s="1"/>
  <c r="AK32" i="7"/>
  <c r="J86" i="3"/>
  <c r="D81" i="10"/>
  <c r="D81" i="12"/>
  <c r="BB76" i="9"/>
  <c r="N85" i="2"/>
  <c r="D164" i="10"/>
  <c r="DL248" i="10"/>
  <c r="DL80" i="10"/>
  <c r="D248" i="10"/>
  <c r="DL164" i="10"/>
  <c r="J75" i="6"/>
  <c r="J86" i="2"/>
  <c r="B39" i="4" s="1"/>
  <c r="N85" i="3"/>
  <c r="O85" i="3"/>
  <c r="O86" i="2" s="1"/>
  <c r="BA39" i="8"/>
  <c r="AX38" i="8"/>
  <c r="AY39" i="8"/>
  <c r="AD40" i="8"/>
  <c r="Z59" i="8"/>
  <c r="X60" i="8"/>
  <c r="Z61" i="7"/>
  <c r="X62" i="7"/>
  <c r="AE76" i="9"/>
  <c r="AN76" i="9"/>
  <c r="AW76" i="9"/>
  <c r="AC76" i="9"/>
  <c r="AM76" i="9"/>
  <c r="AX76" i="9"/>
  <c r="Z76" i="9"/>
  <c r="AJ76" i="9"/>
  <c r="AT76" i="9"/>
  <c r="AF76" i="9"/>
  <c r="AS76" i="9"/>
  <c r="AH76" i="9"/>
  <c r="AU76" i="9"/>
  <c r="AI76" i="9"/>
  <c r="AV76" i="9"/>
  <c r="X76" i="9"/>
  <c r="AK76" i="9"/>
  <c r="AY76" i="9"/>
  <c r="Y76" i="9"/>
  <c r="BC76" i="9" s="1"/>
  <c r="AL76" i="9"/>
  <c r="AZ76" i="9"/>
  <c r="W77" i="9"/>
  <c r="AA76" i="9"/>
  <c r="AO76" i="9"/>
  <c r="BA76" i="9"/>
  <c r="AB76" i="9"/>
  <c r="AP76" i="9"/>
  <c r="AD76" i="9"/>
  <c r="AR76" i="9"/>
  <c r="BN34" i="8" l="1"/>
  <c r="AE35" i="8"/>
  <c r="BI4" i="7"/>
  <c r="BO32" i="7"/>
  <c r="AE33" i="7"/>
  <c r="AH33" i="7" s="1"/>
  <c r="AJ33" i="7"/>
  <c r="AL33" i="7"/>
  <c r="AX33" i="7"/>
  <c r="BA33" i="7"/>
  <c r="B80" i="4"/>
  <c r="B121" i="4"/>
  <c r="N86" i="2"/>
  <c r="B39" i="13"/>
  <c r="B80" i="13" s="1"/>
  <c r="B121" i="13"/>
  <c r="J87" i="3"/>
  <c r="D82" i="12"/>
  <c r="D82" i="10"/>
  <c r="DL81" i="10"/>
  <c r="DL249" i="10"/>
  <c r="D165" i="10"/>
  <c r="D249" i="10"/>
  <c r="DL165" i="10"/>
  <c r="J87" i="2"/>
  <c r="N86" i="3"/>
  <c r="J76" i="6"/>
  <c r="O86" i="3"/>
  <c r="O87" i="2" s="1"/>
  <c r="AW40" i="8"/>
  <c r="AZ40" i="8"/>
  <c r="AI40" i="8"/>
  <c r="AK40" i="8"/>
  <c r="BB77" i="9"/>
  <c r="Z60" i="8"/>
  <c r="X61" i="8"/>
  <c r="X77" i="9"/>
  <c r="AF77" i="9"/>
  <c r="AO77" i="9"/>
  <c r="AX77" i="9"/>
  <c r="AA77" i="9"/>
  <c r="AK77" i="9"/>
  <c r="AU77" i="9"/>
  <c r="AH77" i="9"/>
  <c r="AR77" i="9"/>
  <c r="BA77" i="9"/>
  <c r="AB77" i="9"/>
  <c r="AN77" i="9"/>
  <c r="AC77" i="9"/>
  <c r="AP77" i="9"/>
  <c r="AD77" i="9"/>
  <c r="AS77" i="9"/>
  <c r="AE77" i="9"/>
  <c r="AT77" i="9"/>
  <c r="AI77" i="9"/>
  <c r="AV77" i="9"/>
  <c r="AJ77" i="9"/>
  <c r="AW77" i="9"/>
  <c r="Y77" i="9"/>
  <c r="BC77" i="9" s="1"/>
  <c r="AL77" i="9"/>
  <c r="AY77" i="9"/>
  <c r="W78" i="9"/>
  <c r="Z77" i="9"/>
  <c r="AM77" i="9"/>
  <c r="AZ77" i="9"/>
  <c r="Z62" i="7"/>
  <c r="X63" i="7"/>
  <c r="AO33" i="7" l="1"/>
  <c r="BM35" i="8"/>
  <c r="AT35" i="8"/>
  <c r="AL35" i="8"/>
  <c r="AM35" i="8" s="1"/>
  <c r="AJ35" i="8"/>
  <c r="AN35" i="8"/>
  <c r="AG35" i="8"/>
  <c r="BB33" i="7"/>
  <c r="AY32" i="7"/>
  <c r="AZ33" i="7"/>
  <c r="AD34" i="7"/>
  <c r="AU33" i="7"/>
  <c r="AM33" i="7"/>
  <c r="AN33" i="7" s="1"/>
  <c r="AK33" i="7"/>
  <c r="BN33" i="7"/>
  <c r="J88" i="3"/>
  <c r="D83" i="10"/>
  <c r="D83" i="12"/>
  <c r="DL250" i="10"/>
  <c r="D250" i="10"/>
  <c r="DL166" i="10"/>
  <c r="DL82" i="10"/>
  <c r="D166" i="10"/>
  <c r="N87" i="2"/>
  <c r="O87" i="3"/>
  <c r="O88" i="2" s="1"/>
  <c r="J88" i="2"/>
  <c r="B40" i="4" s="1"/>
  <c r="N87" i="3"/>
  <c r="J77" i="6"/>
  <c r="AY40" i="8"/>
  <c r="AD41" i="8"/>
  <c r="BA40" i="8"/>
  <c r="AX39" i="8"/>
  <c r="Z61" i="8"/>
  <c r="X62" i="8"/>
  <c r="Y78" i="9"/>
  <c r="BC78" i="9" s="1"/>
  <c r="AH78" i="9"/>
  <c r="AP78" i="9"/>
  <c r="AY78" i="9"/>
  <c r="X78" i="9"/>
  <c r="AI78" i="9"/>
  <c r="AS78" i="9"/>
  <c r="AD78" i="9"/>
  <c r="AN78" i="9"/>
  <c r="AX78" i="9"/>
  <c r="AK78" i="9"/>
  <c r="AW78" i="9"/>
  <c r="Z78" i="9"/>
  <c r="AL78" i="9"/>
  <c r="AZ78" i="9"/>
  <c r="AA78" i="9"/>
  <c r="AM78" i="9"/>
  <c r="BA78" i="9"/>
  <c r="AB78" i="9"/>
  <c r="AO78" i="9"/>
  <c r="AC78" i="9"/>
  <c r="AR78" i="9"/>
  <c r="AF78" i="9"/>
  <c r="AU78" i="9"/>
  <c r="W79" i="9"/>
  <c r="AE78" i="9"/>
  <c r="AJ78" i="9"/>
  <c r="AT78" i="9"/>
  <c r="AV78" i="9"/>
  <c r="BB78" i="9"/>
  <c r="Z63" i="7"/>
  <c r="X64" i="7"/>
  <c r="BN35" i="8" l="1"/>
  <c r="AE36" i="8"/>
  <c r="AJ34" i="7"/>
  <c r="AX34" i="7"/>
  <c r="BA34" i="7"/>
  <c r="AL34" i="7"/>
  <c r="BO33" i="7"/>
  <c r="AE34" i="7"/>
  <c r="B81" i="4"/>
  <c r="B122" i="4"/>
  <c r="N88" i="2"/>
  <c r="B40" i="13"/>
  <c r="B81" i="13" s="1"/>
  <c r="B122" i="13"/>
  <c r="D84" i="10"/>
  <c r="J89" i="3"/>
  <c r="D84" i="12"/>
  <c r="DL83" i="10"/>
  <c r="D251" i="10"/>
  <c r="DL251" i="10"/>
  <c r="DL167" i="10"/>
  <c r="D167" i="10"/>
  <c r="J78" i="6"/>
  <c r="J89" i="2"/>
  <c r="N88" i="3"/>
  <c r="O88" i="3"/>
  <c r="O89" i="2" s="1"/>
  <c r="AW41" i="8"/>
  <c r="AZ41" i="8"/>
  <c r="BF6" i="8" s="1"/>
  <c r="BD6" i="8"/>
  <c r="AK41" i="8"/>
  <c r="AI41" i="8"/>
  <c r="BB79" i="9"/>
  <c r="Z62" i="8"/>
  <c r="X63" i="8"/>
  <c r="Z64" i="7"/>
  <c r="X65" i="7"/>
  <c r="Z79" i="9"/>
  <c r="AI79" i="9"/>
  <c r="AR79" i="9"/>
  <c r="AZ79" i="9"/>
  <c r="AF79" i="9"/>
  <c r="AP79" i="9"/>
  <c r="BA79" i="9"/>
  <c r="W80" i="9"/>
  <c r="AC79" i="9"/>
  <c r="AM79" i="9"/>
  <c r="AW79" i="9"/>
  <c r="AJ79" i="9"/>
  <c r="AV79" i="9"/>
  <c r="X79" i="9"/>
  <c r="AK79" i="9"/>
  <c r="AX79" i="9"/>
  <c r="Y79" i="9"/>
  <c r="BC79" i="9" s="1"/>
  <c r="AL79" i="9"/>
  <c r="AY79" i="9"/>
  <c r="AA79" i="9"/>
  <c r="AN79" i="9"/>
  <c r="AE79" i="9"/>
  <c r="AT79" i="9"/>
  <c r="BB80" i="9" s="1"/>
  <c r="AS79" i="9"/>
  <c r="AU79" i="9"/>
  <c r="AB79" i="9"/>
  <c r="AD79" i="9"/>
  <c r="AH79" i="9"/>
  <c r="AO79" i="9"/>
  <c r="AL36" i="8" l="1"/>
  <c r="AM36" i="8" s="1"/>
  <c r="AT36" i="8"/>
  <c r="BM36" i="8"/>
  <c r="BE5" i="8"/>
  <c r="AJ36" i="8"/>
  <c r="AG36" i="8"/>
  <c r="AN36" i="8"/>
  <c r="AY33" i="7"/>
  <c r="BB34" i="7"/>
  <c r="AD35" i="7"/>
  <c r="AZ34" i="7"/>
  <c r="AK34" i="7"/>
  <c r="AU34" i="7"/>
  <c r="BN34" i="7"/>
  <c r="AM34" i="7"/>
  <c r="AN34" i="7" s="1"/>
  <c r="AO34" i="7"/>
  <c r="AH34" i="7"/>
  <c r="DL84" i="10"/>
  <c r="D252" i="10"/>
  <c r="DL252" i="10"/>
  <c r="D168" i="10"/>
  <c r="DL168" i="10"/>
  <c r="N89" i="3"/>
  <c r="J90" i="2"/>
  <c r="B41" i="4" s="1"/>
  <c r="J79" i="6"/>
  <c r="O89" i="3"/>
  <c r="O90" i="2" s="1"/>
  <c r="D85" i="12"/>
  <c r="D85" i="10"/>
  <c r="J90" i="3"/>
  <c r="N89" i="2"/>
  <c r="BG6" i="8"/>
  <c r="BA41" i="8"/>
  <c r="AX40" i="8"/>
  <c r="AY41" i="8"/>
  <c r="AD42" i="8"/>
  <c r="Z63" i="8"/>
  <c r="X64" i="8"/>
  <c r="AA80" i="9"/>
  <c r="AJ80" i="9"/>
  <c r="AS80" i="9"/>
  <c r="BA80" i="9"/>
  <c r="AE80" i="9"/>
  <c r="AO80" i="9"/>
  <c r="AY80" i="9"/>
  <c r="AB80" i="9"/>
  <c r="AL80" i="9"/>
  <c r="AV80" i="9"/>
  <c r="AH80" i="9"/>
  <c r="AU80" i="9"/>
  <c r="AI80" i="9"/>
  <c r="AW80" i="9"/>
  <c r="W81" i="9"/>
  <c r="X80" i="9"/>
  <c r="AK80" i="9"/>
  <c r="AX80" i="9"/>
  <c r="Y80" i="9"/>
  <c r="BC80" i="9" s="1"/>
  <c r="AM80" i="9"/>
  <c r="AZ80" i="9"/>
  <c r="AD80" i="9"/>
  <c r="AR80" i="9"/>
  <c r="AN80" i="9"/>
  <c r="AP80" i="9"/>
  <c r="AT80" i="9"/>
  <c r="Z80" i="9"/>
  <c r="AC80" i="9"/>
  <c r="AF80" i="9"/>
  <c r="Z65" i="7"/>
  <c r="X66" i="7"/>
  <c r="BN36" i="8" l="1"/>
  <c r="AE37" i="8"/>
  <c r="BO34" i="7"/>
  <c r="AE35" i="7"/>
  <c r="AH35" i="7" s="1"/>
  <c r="AL35" i="7"/>
  <c r="BA35" i="7"/>
  <c r="AJ35" i="7"/>
  <c r="AX35" i="7"/>
  <c r="B82" i="4"/>
  <c r="B123" i="4"/>
  <c r="B41" i="13"/>
  <c r="B82" i="13" s="1"/>
  <c r="B123" i="13"/>
  <c r="N90" i="2"/>
  <c r="J91" i="3"/>
  <c r="D86" i="12"/>
  <c r="D86" i="10"/>
  <c r="O90" i="3"/>
  <c r="O91" i="2" s="1"/>
  <c r="J91" i="2"/>
  <c r="N90" i="3"/>
  <c r="J80" i="6"/>
  <c r="D169" i="10"/>
  <c r="D253" i="10"/>
  <c r="DL85" i="10"/>
  <c r="DL169" i="10"/>
  <c r="DL253" i="10"/>
  <c r="AZ42" i="8"/>
  <c r="AI42" i="8"/>
  <c r="AK42" i="8"/>
  <c r="AW42" i="8"/>
  <c r="AM57" i="9"/>
  <c r="AN57" i="9" s="1"/>
  <c r="BB81" i="9"/>
  <c r="Z64" i="8"/>
  <c r="X65" i="8"/>
  <c r="Z66" i="7"/>
  <c r="X67" i="7"/>
  <c r="AB81" i="9"/>
  <c r="AK81" i="9"/>
  <c r="AT81" i="9"/>
  <c r="AZ81" i="9"/>
  <c r="AD81" i="9"/>
  <c r="AN81" i="9"/>
  <c r="Z81" i="9"/>
  <c r="AJ81" i="9"/>
  <c r="AU81" i="9"/>
  <c r="AF81" i="9"/>
  <c r="AS81" i="9"/>
  <c r="AH81" i="9"/>
  <c r="AV81" i="9"/>
  <c r="AI81" i="9"/>
  <c r="AW81" i="9"/>
  <c r="AE91" i="3" s="1"/>
  <c r="AE92" i="2" s="1"/>
  <c r="X81" i="9"/>
  <c r="AL81" i="9"/>
  <c r="AC81" i="9"/>
  <c r="AP81" i="9"/>
  <c r="AY81" i="9"/>
  <c r="Y81" i="9"/>
  <c r="BC81" i="9" s="1"/>
  <c r="AX81" i="9"/>
  <c r="AA81" i="9"/>
  <c r="BA81" i="9"/>
  <c r="AE81" i="9"/>
  <c r="AM81" i="9"/>
  <c r="AO81" i="9"/>
  <c r="AR81" i="9"/>
  <c r="AJ37" i="8" l="1"/>
  <c r="AT37" i="8"/>
  <c r="BM37" i="8"/>
  <c r="AL37" i="8"/>
  <c r="AM37" i="8" s="1"/>
  <c r="AG37" i="8"/>
  <c r="AN37" i="8"/>
  <c r="AM35" i="7"/>
  <c r="AN35" i="7" s="1"/>
  <c r="AU35" i="7"/>
  <c r="AK35" i="7"/>
  <c r="BN35" i="7"/>
  <c r="AY34" i="7"/>
  <c r="BB35" i="7"/>
  <c r="AZ35" i="7"/>
  <c r="AD36" i="7"/>
  <c r="AO35" i="7"/>
  <c r="HM14" i="10"/>
  <c r="DL86" i="10"/>
  <c r="D254" i="10"/>
  <c r="DL170" i="10"/>
  <c r="DL254" i="10"/>
  <c r="D170" i="10"/>
  <c r="J92" i="2"/>
  <c r="N91" i="3"/>
  <c r="J81" i="6"/>
  <c r="O91" i="3"/>
  <c r="O92" i="2" s="1"/>
  <c r="N91" i="2"/>
  <c r="AX41" i="8"/>
  <c r="BH6" i="8" s="1"/>
  <c r="BA42" i="8"/>
  <c r="AY42" i="8"/>
  <c r="AD43" i="8"/>
  <c r="Z65" i="8"/>
  <c r="X66" i="8"/>
  <c r="Z67" i="7"/>
  <c r="X68" i="7"/>
  <c r="AE38" i="8" l="1"/>
  <c r="BN37" i="8"/>
  <c r="AJ36" i="7"/>
  <c r="BA36" i="7"/>
  <c r="BG5" i="7" s="1"/>
  <c r="BE5" i="7"/>
  <c r="AL36" i="7"/>
  <c r="AX36" i="7"/>
  <c r="B42" i="4"/>
  <c r="B83" i="4" s="1"/>
  <c r="AA2" i="9"/>
  <c r="AA5" i="9"/>
  <c r="AA3" i="9"/>
  <c r="AA4" i="9"/>
  <c r="AA7" i="9"/>
  <c r="AA6" i="9"/>
  <c r="AA8" i="9"/>
  <c r="AA9" i="9"/>
  <c r="AA10" i="9"/>
  <c r="AA11" i="9"/>
  <c r="AA12" i="9"/>
  <c r="AA14" i="9"/>
  <c r="AA13" i="9"/>
  <c r="AA16" i="9"/>
  <c r="AA18" i="9"/>
  <c r="AA20" i="9"/>
  <c r="AA17" i="9"/>
  <c r="AA15" i="9"/>
  <c r="AA19" i="9"/>
  <c r="AA21" i="9"/>
  <c r="AA22" i="9"/>
  <c r="AA23" i="9"/>
  <c r="AA25" i="9"/>
  <c r="AA24" i="9"/>
  <c r="AA26" i="9"/>
  <c r="AA27" i="9"/>
  <c r="AA29" i="9"/>
  <c r="AA28" i="9"/>
  <c r="AA32" i="9"/>
  <c r="AA30" i="9"/>
  <c r="AA31" i="9"/>
  <c r="AA33" i="9"/>
  <c r="AA36" i="9"/>
  <c r="AA35" i="9"/>
  <c r="AA34" i="9"/>
  <c r="AA37" i="9"/>
  <c r="AA40" i="9"/>
  <c r="AA39" i="9"/>
  <c r="AA38" i="9"/>
  <c r="AA42" i="9"/>
  <c r="AA43" i="9"/>
  <c r="AA41" i="9"/>
  <c r="AA44" i="9"/>
  <c r="AA46" i="9"/>
  <c r="AA45" i="9"/>
  <c r="AA48" i="9"/>
  <c r="AA47" i="9"/>
  <c r="AA50" i="9"/>
  <c r="AT50" i="9" s="1"/>
  <c r="AA49" i="9"/>
  <c r="AE36" i="7"/>
  <c r="BO35" i="7"/>
  <c r="N92" i="2"/>
  <c r="B42" i="13"/>
  <c r="B83" i="13" s="1"/>
  <c r="B124" i="13"/>
  <c r="AK43" i="8"/>
  <c r="AW43" i="8"/>
  <c r="AI43" i="8"/>
  <c r="AZ43" i="8"/>
  <c r="AM59" i="9"/>
  <c r="AN59" i="9" s="1"/>
  <c r="X67" i="8"/>
  <c r="Z66" i="8"/>
  <c r="Z68" i="7"/>
  <c r="X69" i="7"/>
  <c r="B124" i="4" l="1"/>
  <c r="AT38" i="8"/>
  <c r="AL38" i="8"/>
  <c r="AM38" i="8" s="1"/>
  <c r="BM38" i="8"/>
  <c r="AJ38" i="8"/>
  <c r="AN38" i="8"/>
  <c r="AG38" i="8"/>
  <c r="AT46" i="9"/>
  <c r="AT37" i="9"/>
  <c r="AT28" i="9"/>
  <c r="AT21" i="9"/>
  <c r="AT14" i="9"/>
  <c r="AT4" i="9"/>
  <c r="BB36" i="7"/>
  <c r="BH5" i="7"/>
  <c r="AY35" i="7"/>
  <c r="AT44" i="9"/>
  <c r="AT34" i="9"/>
  <c r="AT29" i="9"/>
  <c r="AT19" i="9"/>
  <c r="AT12" i="9"/>
  <c r="AT3" i="9"/>
  <c r="AT41" i="9"/>
  <c r="AT35" i="9"/>
  <c r="AT27" i="9"/>
  <c r="AT15" i="9"/>
  <c r="AT11" i="9"/>
  <c r="AT5" i="9"/>
  <c r="AT49" i="9"/>
  <c r="AT43" i="9"/>
  <c r="AT36" i="9"/>
  <c r="AT26" i="9"/>
  <c r="AT17" i="9"/>
  <c r="AT10" i="9"/>
  <c r="AT2" i="9"/>
  <c r="Y3" i="9"/>
  <c r="AC2" i="9"/>
  <c r="AE2" i="9"/>
  <c r="Z3" i="9"/>
  <c r="AD2" i="9"/>
  <c r="AF2" i="9"/>
  <c r="AU2" i="9" s="1"/>
  <c r="BB51" i="9"/>
  <c r="AU50" i="9"/>
  <c r="BA50" i="9"/>
  <c r="AT42" i="9"/>
  <c r="AT33" i="9"/>
  <c r="AT24" i="9"/>
  <c r="AT20" i="9"/>
  <c r="AT9" i="9"/>
  <c r="AD37" i="7"/>
  <c r="AZ36" i="7"/>
  <c r="AT47" i="9"/>
  <c r="AT38" i="9"/>
  <c r="AT31" i="9"/>
  <c r="AT25" i="9"/>
  <c r="AT18" i="9"/>
  <c r="AT8" i="9"/>
  <c r="AM36" i="7"/>
  <c r="AN36" i="7" s="1"/>
  <c r="BF5" i="7"/>
  <c r="AU36" i="7"/>
  <c r="BN36" i="7"/>
  <c r="AK36" i="7"/>
  <c r="AT48" i="9"/>
  <c r="AT39" i="9"/>
  <c r="AT30" i="9"/>
  <c r="AT23" i="9"/>
  <c r="AT16" i="9"/>
  <c r="AT6" i="9"/>
  <c r="AH36" i="7"/>
  <c r="AT45" i="9"/>
  <c r="AT40" i="9"/>
  <c r="AT32" i="9"/>
  <c r="AT22" i="9"/>
  <c r="AT13" i="9"/>
  <c r="AT7" i="9"/>
  <c r="AO36" i="7"/>
  <c r="AY43" i="8"/>
  <c r="AD44" i="8"/>
  <c r="AX42" i="8"/>
  <c r="BA43" i="8"/>
  <c r="AN60" i="9"/>
  <c r="X68" i="8"/>
  <c r="Z67" i="8"/>
  <c r="Z69" i="7"/>
  <c r="X70" i="7"/>
  <c r="Y4" i="9" l="1"/>
  <c r="R13" i="3"/>
  <c r="R14" i="2" s="1"/>
  <c r="F8" i="10"/>
  <c r="F8" i="12"/>
  <c r="E8" i="12"/>
  <c r="E8" i="10"/>
  <c r="S13" i="3"/>
  <c r="AE39" i="8"/>
  <c r="BN38" i="8"/>
  <c r="AE4" i="9"/>
  <c r="AC4" i="9"/>
  <c r="BC4" i="9"/>
  <c r="Y5" i="9"/>
  <c r="BA22" i="9"/>
  <c r="K54" i="14" s="1"/>
  <c r="BB23" i="9"/>
  <c r="AU22" i="9"/>
  <c r="BB7" i="9"/>
  <c r="BA6" i="9"/>
  <c r="K38" i="14" s="1"/>
  <c r="AU6" i="9"/>
  <c r="AC16" i="3" s="1"/>
  <c r="AC17" i="2" s="1"/>
  <c r="BB32" i="9"/>
  <c r="AU31" i="9"/>
  <c r="BA31" i="9"/>
  <c r="K63" i="14" s="1"/>
  <c r="BA20" i="9"/>
  <c r="K52" i="14" s="1"/>
  <c r="BB21" i="9"/>
  <c r="AU20" i="9"/>
  <c r="AV3" i="9"/>
  <c r="AD13" i="3" s="1"/>
  <c r="AD14" i="2" s="1"/>
  <c r="AY3" i="9"/>
  <c r="AJ3" i="9"/>
  <c r="T13" i="3" s="1"/>
  <c r="T14" i="2" s="1"/>
  <c r="AR3" i="9"/>
  <c r="P13" i="3" s="1"/>
  <c r="P14" i="2" s="1"/>
  <c r="AD3" i="9"/>
  <c r="AF3" i="9"/>
  <c r="AU36" i="9"/>
  <c r="BA36" i="9"/>
  <c r="K68" i="14" s="1"/>
  <c r="BB37" i="9"/>
  <c r="BB12" i="9"/>
  <c r="BA11" i="9"/>
  <c r="K43" i="14" s="1"/>
  <c r="AU11" i="9"/>
  <c r="BB5" i="9"/>
  <c r="AU4" i="9"/>
  <c r="BA4" i="9"/>
  <c r="K36" i="14" s="1"/>
  <c r="AU45" i="9"/>
  <c r="BB46" i="9"/>
  <c r="BA45" i="9"/>
  <c r="K77" i="14" s="1"/>
  <c r="BB31" i="9"/>
  <c r="AU30" i="9"/>
  <c r="BA30" i="9"/>
  <c r="K62" i="14" s="1"/>
  <c r="AU42" i="9"/>
  <c r="BA42" i="9"/>
  <c r="K74" i="14" s="1"/>
  <c r="BB43" i="9"/>
  <c r="BA35" i="9"/>
  <c r="K67" i="14" s="1"/>
  <c r="AU35" i="9"/>
  <c r="BB36" i="9"/>
  <c r="AU3" i="9"/>
  <c r="BB4" i="9"/>
  <c r="BA3" i="9"/>
  <c r="K35" i="14" s="1"/>
  <c r="AU29" i="9"/>
  <c r="BB30" i="9"/>
  <c r="BA29" i="9"/>
  <c r="K61" i="14" s="1"/>
  <c r="AU28" i="9"/>
  <c r="BA28" i="9"/>
  <c r="K60" i="14" s="1"/>
  <c r="BB29" i="9"/>
  <c r="BA7" i="9"/>
  <c r="K39" i="14" s="1"/>
  <c r="AU7" i="9"/>
  <c r="BB8" i="9"/>
  <c r="AE37" i="7"/>
  <c r="AO37" i="7" s="1"/>
  <c r="BO36" i="7"/>
  <c r="AU18" i="9"/>
  <c r="BB19" i="9"/>
  <c r="BA18" i="9"/>
  <c r="K50" i="14" s="1"/>
  <c r="AJ37" i="7"/>
  <c r="AX37" i="7"/>
  <c r="BA37" i="7"/>
  <c r="AL37" i="7"/>
  <c r="AH37" i="7"/>
  <c r="BA17" i="9"/>
  <c r="K49" i="14" s="1"/>
  <c r="BB18" i="9"/>
  <c r="AU17" i="9"/>
  <c r="BB33" i="9"/>
  <c r="AU32" i="9"/>
  <c r="BA32" i="9"/>
  <c r="K64" i="14" s="1"/>
  <c r="BB17" i="9"/>
  <c r="BA16" i="9"/>
  <c r="K48" i="14" s="1"/>
  <c r="AU16" i="9"/>
  <c r="AC26" i="3" s="1"/>
  <c r="AC27" i="2" s="1"/>
  <c r="BB39" i="9"/>
  <c r="AU38" i="9"/>
  <c r="BA38" i="9"/>
  <c r="K70" i="14" s="1"/>
  <c r="AU24" i="9"/>
  <c r="BA24" i="9"/>
  <c r="K56" i="14" s="1"/>
  <c r="BB25" i="9"/>
  <c r="AE3" i="9"/>
  <c r="BC3" i="9"/>
  <c r="AC3" i="9"/>
  <c r="BA43" i="9"/>
  <c r="K75" i="14" s="1"/>
  <c r="BB44" i="9"/>
  <c r="AU43" i="9"/>
  <c r="AU15" i="9"/>
  <c r="BB16" i="9"/>
  <c r="BA15" i="9"/>
  <c r="K47" i="14" s="1"/>
  <c r="BB13" i="9"/>
  <c r="AU12" i="9"/>
  <c r="BA12" i="9"/>
  <c r="K44" i="14" s="1"/>
  <c r="BB15" i="9"/>
  <c r="BA14" i="9"/>
  <c r="K46" i="14" s="1"/>
  <c r="AU14" i="9"/>
  <c r="AU39" i="9"/>
  <c r="BA39" i="9"/>
  <c r="K71" i="14" s="1"/>
  <c r="BB40" i="9"/>
  <c r="BB3" i="9"/>
  <c r="BA2" i="9"/>
  <c r="K34" i="14" s="1"/>
  <c r="BB42" i="9"/>
  <c r="AU41" i="9"/>
  <c r="BA41" i="9"/>
  <c r="K73" i="14" s="1"/>
  <c r="BB35" i="9"/>
  <c r="BA34" i="9"/>
  <c r="K66" i="14" s="1"/>
  <c r="AU34" i="9"/>
  <c r="AU37" i="9"/>
  <c r="BA37" i="9"/>
  <c r="K69" i="14" s="1"/>
  <c r="BB38" i="9"/>
  <c r="BB14" i="9"/>
  <c r="BA13" i="9"/>
  <c r="K45" i="14" s="1"/>
  <c r="AU13" i="9"/>
  <c r="BB26" i="9"/>
  <c r="BA25" i="9"/>
  <c r="K57" i="14" s="1"/>
  <c r="AU25" i="9"/>
  <c r="BB10" i="9"/>
  <c r="BA9" i="9"/>
  <c r="K41" i="14" s="1"/>
  <c r="AU9" i="9"/>
  <c r="BB27" i="9"/>
  <c r="AU26" i="9"/>
  <c r="BA26" i="9"/>
  <c r="K58" i="14" s="1"/>
  <c r="BA5" i="9"/>
  <c r="K37" i="14" s="1"/>
  <c r="BB6" i="9"/>
  <c r="AU5" i="9"/>
  <c r="BA40" i="9"/>
  <c r="K72" i="14" s="1"/>
  <c r="BB41" i="9"/>
  <c r="AU40" i="9"/>
  <c r="BB24" i="9"/>
  <c r="AU23" i="9"/>
  <c r="BA23" i="9"/>
  <c r="K55" i="14" s="1"/>
  <c r="BA47" i="9"/>
  <c r="K79" i="14" s="1"/>
  <c r="AU47" i="9"/>
  <c r="BB48" i="9"/>
  <c r="AU33" i="9"/>
  <c r="BB34" i="9"/>
  <c r="BA33" i="9"/>
  <c r="K65" i="14" s="1"/>
  <c r="BB50" i="9"/>
  <c r="AU49" i="9"/>
  <c r="BA49" i="9"/>
  <c r="K81" i="14" s="1"/>
  <c r="BA27" i="9"/>
  <c r="K59" i="14" s="1"/>
  <c r="AU27" i="9"/>
  <c r="BB28" i="9"/>
  <c r="BA19" i="9"/>
  <c r="K51" i="14" s="1"/>
  <c r="AU19" i="9"/>
  <c r="BB20" i="9"/>
  <c r="BB22" i="9"/>
  <c r="AU21" i="9"/>
  <c r="BA21" i="9"/>
  <c r="K53" i="14" s="1"/>
  <c r="BB49" i="9"/>
  <c r="BA48" i="9"/>
  <c r="K80" i="14" s="1"/>
  <c r="AU48" i="9"/>
  <c r="BA8" i="9"/>
  <c r="K40" i="14" s="1"/>
  <c r="AU8" i="9"/>
  <c r="BB9" i="9"/>
  <c r="AK2" i="9"/>
  <c r="AX2" i="9"/>
  <c r="BA10" i="9"/>
  <c r="K42" i="14" s="1"/>
  <c r="BB11" i="9"/>
  <c r="AU10" i="9"/>
  <c r="Z4" i="9"/>
  <c r="BB45" i="9"/>
  <c r="AU44" i="9"/>
  <c r="BA44" i="9"/>
  <c r="K76" i="14" s="1"/>
  <c r="BA46" i="9"/>
  <c r="K78" i="14" s="1"/>
  <c r="AU46" i="9"/>
  <c r="BB47" i="9"/>
  <c r="AK44" i="8"/>
  <c r="AZ44" i="8"/>
  <c r="AW44" i="8"/>
  <c r="AI44" i="8"/>
  <c r="X69" i="8"/>
  <c r="Z68" i="8"/>
  <c r="Z70" i="7"/>
  <c r="X71" i="7"/>
  <c r="S14" i="2" l="1"/>
  <c r="R15" i="3"/>
  <c r="R16" i="2" s="1"/>
  <c r="F10" i="12"/>
  <c r="F10" i="10"/>
  <c r="S14" i="3"/>
  <c r="E9" i="12"/>
  <c r="E9" i="10"/>
  <c r="H8" i="12"/>
  <c r="I8" i="12"/>
  <c r="I8" i="10"/>
  <c r="H8" i="10"/>
  <c r="F9" i="10"/>
  <c r="F9" i="12"/>
  <c r="R14" i="3"/>
  <c r="R15" i="2" s="1"/>
  <c r="AJ39" i="8"/>
  <c r="BM39" i="8"/>
  <c r="AL39" i="8"/>
  <c r="AM39" i="8" s="1"/>
  <c r="AT39" i="8"/>
  <c r="AG39" i="8"/>
  <c r="AN39" i="8"/>
  <c r="AD38" i="7"/>
  <c r="AZ37" i="7"/>
  <c r="AF4" i="9"/>
  <c r="AY4" i="9"/>
  <c r="AJ4" i="9"/>
  <c r="T14" i="3" s="1"/>
  <c r="T15" i="2" s="1"/>
  <c r="AR4" i="9"/>
  <c r="P14" i="3" s="1"/>
  <c r="P15" i="2" s="1"/>
  <c r="AD4" i="9"/>
  <c r="AV4" i="9"/>
  <c r="AD14" i="3" s="1"/>
  <c r="AD15" i="2" s="1"/>
  <c r="Z5" i="9"/>
  <c r="AK3" i="9"/>
  <c r="AX3" i="9"/>
  <c r="AK37" i="7"/>
  <c r="AU37" i="7"/>
  <c r="BN37" i="7"/>
  <c r="AM37" i="7"/>
  <c r="AN37" i="7" s="1"/>
  <c r="AC5" i="9"/>
  <c r="AE5" i="9"/>
  <c r="BC5" i="9"/>
  <c r="Y6" i="9"/>
  <c r="AW2" i="9"/>
  <c r="AE12" i="3" s="1"/>
  <c r="AE13" i="2" s="1"/>
  <c r="AZ3" i="9"/>
  <c r="AH13" i="3" s="1"/>
  <c r="AH14" i="2" s="1"/>
  <c r="BF55" i="9"/>
  <c r="BF45" i="9"/>
  <c r="D45" i="14" s="1"/>
  <c r="BF7" i="9"/>
  <c r="BF24" i="9"/>
  <c r="BF23" i="9"/>
  <c r="BF31" i="9"/>
  <c r="BF39" i="9"/>
  <c r="D39" i="14" s="1"/>
  <c r="BF9" i="9"/>
  <c r="BF8" i="9"/>
  <c r="BF29" i="9"/>
  <c r="BF20" i="9"/>
  <c r="BF32" i="9"/>
  <c r="BF40" i="9"/>
  <c r="D40" i="14" s="1"/>
  <c r="BF48" i="9"/>
  <c r="D48" i="14" s="1"/>
  <c r="BF27" i="9"/>
  <c r="BF2" i="9"/>
  <c r="BF25" i="9"/>
  <c r="BF56" i="9"/>
  <c r="BF11" i="9"/>
  <c r="BF47" i="9"/>
  <c r="D47" i="14" s="1"/>
  <c r="BF10" i="9"/>
  <c r="BF36" i="9"/>
  <c r="BF17" i="9"/>
  <c r="BF34" i="9"/>
  <c r="BF33" i="9"/>
  <c r="BF41" i="9"/>
  <c r="D41" i="14" s="1"/>
  <c r="BF49" i="9"/>
  <c r="D49" i="14" s="1"/>
  <c r="BF19" i="9"/>
  <c r="BF54" i="9"/>
  <c r="BF26" i="9"/>
  <c r="BF43" i="9"/>
  <c r="D43" i="14" s="1"/>
  <c r="BF42" i="9"/>
  <c r="D42" i="14" s="1"/>
  <c r="BF50" i="9"/>
  <c r="D50" i="14" s="1"/>
  <c r="BF3" i="9"/>
  <c r="BF28" i="9"/>
  <c r="BF16" i="9"/>
  <c r="BF35" i="9"/>
  <c r="BF52" i="9"/>
  <c r="BF51" i="9"/>
  <c r="D51" i="14" s="1"/>
  <c r="BF4" i="9"/>
  <c r="BF12" i="9"/>
  <c r="BF37" i="9"/>
  <c r="D37" i="14" s="1"/>
  <c r="BF38" i="9"/>
  <c r="D38" i="14" s="1"/>
  <c r="BF44" i="9"/>
  <c r="D44" i="14" s="1"/>
  <c r="BF6" i="9"/>
  <c r="BF5" i="9"/>
  <c r="BF13" i="9"/>
  <c r="BF21" i="9"/>
  <c r="BF46" i="9"/>
  <c r="D46" i="14" s="1"/>
  <c r="BF18" i="9"/>
  <c r="BF53" i="9"/>
  <c r="BF15" i="9"/>
  <c r="BF14" i="9"/>
  <c r="BF22" i="9"/>
  <c r="BF30" i="9"/>
  <c r="BF66" i="9"/>
  <c r="D66" i="14" s="1"/>
  <c r="BF62" i="9"/>
  <c r="D62" i="14" s="1"/>
  <c r="BF59" i="9"/>
  <c r="D59" i="14" s="1"/>
  <c r="BF69" i="9"/>
  <c r="D69" i="14" s="1"/>
  <c r="BF75" i="9"/>
  <c r="D75" i="14" s="1"/>
  <c r="BF76" i="9"/>
  <c r="D76" i="14" s="1"/>
  <c r="BF71" i="9"/>
  <c r="D71" i="14" s="1"/>
  <c r="BF70" i="9"/>
  <c r="D70" i="14" s="1"/>
  <c r="BF67" i="9"/>
  <c r="D67" i="14" s="1"/>
  <c r="BF63" i="9"/>
  <c r="D63" i="14" s="1"/>
  <c r="BF73" i="9"/>
  <c r="D73" i="14" s="1"/>
  <c r="BF60" i="9"/>
  <c r="D60" i="14" s="1"/>
  <c r="BF72" i="9"/>
  <c r="D72" i="14" s="1"/>
  <c r="BF74" i="9"/>
  <c r="D74" i="14" s="1"/>
  <c r="BF64" i="9"/>
  <c r="D64" i="14" s="1"/>
  <c r="BF57" i="9"/>
  <c r="D57" i="14" s="1"/>
  <c r="BF65" i="9"/>
  <c r="D65" i="14" s="1"/>
  <c r="BF68" i="9"/>
  <c r="D68" i="14" s="1"/>
  <c r="BF58" i="9"/>
  <c r="D58" i="14" s="1"/>
  <c r="BF61" i="9"/>
  <c r="D61" i="14" s="1"/>
  <c r="BF81" i="9"/>
  <c r="BF77" i="9"/>
  <c r="D77" i="14" s="1"/>
  <c r="BF79" i="9"/>
  <c r="D79" i="14" s="1"/>
  <c r="BF78" i="9"/>
  <c r="D78" i="14" s="1"/>
  <c r="BF80" i="9"/>
  <c r="D80" i="14" s="1"/>
  <c r="AY36" i="7"/>
  <c r="BB37" i="7"/>
  <c r="AY44" i="8"/>
  <c r="AD45" i="8"/>
  <c r="AX43" i="8"/>
  <c r="BA44" i="8"/>
  <c r="Z69" i="8"/>
  <c r="X70" i="8"/>
  <c r="Z71" i="7"/>
  <c r="X72" i="7"/>
  <c r="J8" i="10" l="1"/>
  <c r="K8" i="10" s="1"/>
  <c r="J8" i="12"/>
  <c r="K8" i="12" s="1"/>
  <c r="BG30" i="9"/>
  <c r="E30" i="14" s="1"/>
  <c r="D30" i="14"/>
  <c r="BG13" i="9"/>
  <c r="E13" i="14" s="1"/>
  <c r="D13" i="14"/>
  <c r="BG17" i="9"/>
  <c r="E17" i="14" s="1"/>
  <c r="D17" i="14"/>
  <c r="BG27" i="9"/>
  <c r="E27" i="14" s="1"/>
  <c r="D27" i="14"/>
  <c r="E10" i="10"/>
  <c r="H10" i="10" s="1"/>
  <c r="E10" i="12"/>
  <c r="I10" i="12" s="1"/>
  <c r="S15" i="3"/>
  <c r="S16" i="2" s="1"/>
  <c r="BG22" i="9"/>
  <c r="E22" i="14" s="1"/>
  <c r="D22" i="14"/>
  <c r="BG5" i="9"/>
  <c r="E5" i="14" s="1"/>
  <c r="D5" i="14"/>
  <c r="BG26" i="9"/>
  <c r="E26" i="14" s="1"/>
  <c r="D26" i="14"/>
  <c r="BG36" i="9"/>
  <c r="E36" i="14" s="1"/>
  <c r="D36" i="14"/>
  <c r="BG31" i="9"/>
  <c r="E31" i="14" s="1"/>
  <c r="D31" i="14"/>
  <c r="R16" i="3"/>
  <c r="R17" i="2" s="1"/>
  <c r="F11" i="12"/>
  <c r="F11" i="10"/>
  <c r="I9" i="12"/>
  <c r="H9" i="12"/>
  <c r="BG14" i="9"/>
  <c r="E14" i="14" s="1"/>
  <c r="D14" i="14"/>
  <c r="BG6" i="9"/>
  <c r="E6" i="14" s="1"/>
  <c r="D6" i="14"/>
  <c r="BG35" i="9"/>
  <c r="E35" i="14" s="1"/>
  <c r="D35" i="14"/>
  <c r="BG10" i="9"/>
  <c r="E10" i="14" s="1"/>
  <c r="D10" i="14"/>
  <c r="BG23" i="9"/>
  <c r="E23" i="14" s="1"/>
  <c r="D23" i="14"/>
  <c r="I9" i="10"/>
  <c r="H9" i="10"/>
  <c r="J9" i="10" s="1"/>
  <c r="K9" i="10" s="1"/>
  <c r="BG15" i="9"/>
  <c r="E15" i="14" s="1"/>
  <c r="D15" i="14"/>
  <c r="BG16" i="9"/>
  <c r="E16" i="14" s="1"/>
  <c r="D16" i="14"/>
  <c r="BG19" i="9"/>
  <c r="E19" i="14" s="1"/>
  <c r="D19" i="14"/>
  <c r="BG32" i="9"/>
  <c r="E32" i="14" s="1"/>
  <c r="D32" i="14"/>
  <c r="BG24" i="9"/>
  <c r="E24" i="14" s="1"/>
  <c r="D24" i="14"/>
  <c r="BG28" i="9"/>
  <c r="E28" i="14" s="1"/>
  <c r="D28" i="14"/>
  <c r="BG11" i="9"/>
  <c r="E11" i="14" s="1"/>
  <c r="D11" i="14"/>
  <c r="BG20" i="9"/>
  <c r="E20" i="14" s="1"/>
  <c r="D20" i="14"/>
  <c r="BG7" i="9"/>
  <c r="E7" i="14" s="1"/>
  <c r="D7" i="14"/>
  <c r="S15" i="2"/>
  <c r="BG18" i="9"/>
  <c r="E18" i="14" s="1"/>
  <c r="D18" i="14"/>
  <c r="BG3" i="9"/>
  <c r="E3" i="14" s="1"/>
  <c r="D3" i="14"/>
  <c r="BG29" i="9"/>
  <c r="E29" i="14" s="1"/>
  <c r="D29" i="14"/>
  <c r="L8" i="10"/>
  <c r="I10" i="10"/>
  <c r="BG12" i="9"/>
  <c r="E12" i="14" s="1"/>
  <c r="D12" i="14"/>
  <c r="BG33" i="9"/>
  <c r="E33" i="14" s="1"/>
  <c r="D33" i="14"/>
  <c r="BG25" i="9"/>
  <c r="E25" i="14" s="1"/>
  <c r="D25" i="14"/>
  <c r="BG8" i="9"/>
  <c r="E8" i="14" s="1"/>
  <c r="D8" i="14"/>
  <c r="L8" i="12"/>
  <c r="BG21" i="9"/>
  <c r="E21" i="14" s="1"/>
  <c r="D21" i="14"/>
  <c r="BG4" i="9"/>
  <c r="E4" i="14" s="1"/>
  <c r="D4" i="14"/>
  <c r="BG34" i="9"/>
  <c r="E34" i="14" s="1"/>
  <c r="D34" i="14"/>
  <c r="BG2" i="9"/>
  <c r="E2" i="14" s="1"/>
  <c r="D2" i="14"/>
  <c r="BG9" i="9"/>
  <c r="E9" i="14" s="1"/>
  <c r="D9" i="14"/>
  <c r="AE40" i="8"/>
  <c r="BN39" i="8"/>
  <c r="BC6" i="9"/>
  <c r="BG37" i="9" s="1"/>
  <c r="E37" i="14" s="1"/>
  <c r="AC6" i="9"/>
  <c r="U16" i="3" s="1"/>
  <c r="U17" i="2" s="1"/>
  <c r="AE6" i="9"/>
  <c r="X16" i="3" s="1"/>
  <c r="X17" i="2" s="1"/>
  <c r="Y7" i="9"/>
  <c r="AW3" i="9"/>
  <c r="AE13" i="3" s="1"/>
  <c r="AE14" i="2" s="1"/>
  <c r="AZ4" i="9"/>
  <c r="AH14" i="3" s="1"/>
  <c r="AH15" i="2" s="1"/>
  <c r="D53" i="14"/>
  <c r="BO37" i="7"/>
  <c r="AE38" i="7"/>
  <c r="AO38" i="7" s="1"/>
  <c r="AX4" i="9"/>
  <c r="AK4" i="9"/>
  <c r="AJ38" i="7"/>
  <c r="BA38" i="7"/>
  <c r="AL38" i="7"/>
  <c r="AX38" i="7"/>
  <c r="D56" i="14"/>
  <c r="D81" i="14"/>
  <c r="D55" i="14"/>
  <c r="BI5" i="7"/>
  <c r="D52" i="14"/>
  <c r="D54" i="14"/>
  <c r="AR5" i="9"/>
  <c r="P15" i="3" s="1"/>
  <c r="P16" i="2" s="1"/>
  <c r="AY5" i="9"/>
  <c r="AV5" i="9"/>
  <c r="AD15" i="3" s="1"/>
  <c r="AD16" i="2" s="1"/>
  <c r="AJ5" i="9"/>
  <c r="T15" i="3" s="1"/>
  <c r="T16" i="2" s="1"/>
  <c r="AD5" i="9"/>
  <c r="AF5" i="9"/>
  <c r="Z6" i="9"/>
  <c r="AI45" i="8"/>
  <c r="AK45" i="8"/>
  <c r="AW45" i="8"/>
  <c r="AZ45" i="8"/>
  <c r="AM64" i="9"/>
  <c r="AN64" i="9" s="1"/>
  <c r="Z70" i="8"/>
  <c r="X71" i="8"/>
  <c r="Z72" i="7"/>
  <c r="X73" i="7"/>
  <c r="J9" i="12" l="1"/>
  <c r="K9" i="12" s="1"/>
  <c r="S16" i="3"/>
  <c r="S17" i="2" s="1"/>
  <c r="E11" i="12"/>
  <c r="I11" i="12" s="1"/>
  <c r="E11" i="10"/>
  <c r="I11" i="10" s="1"/>
  <c r="L9" i="10"/>
  <c r="Q8" i="12"/>
  <c r="BP8" i="12" s="1"/>
  <c r="AC8" i="12"/>
  <c r="CB8" i="12" s="1"/>
  <c r="N8" i="12"/>
  <c r="BM8" i="12" s="1"/>
  <c r="U8" i="12"/>
  <c r="BT8" i="12" s="1"/>
  <c r="T8" i="12"/>
  <c r="BS8" i="12" s="1"/>
  <c r="AD8" i="12"/>
  <c r="CC8" i="12" s="1"/>
  <c r="W8" i="12"/>
  <c r="BV8" i="12" s="1"/>
  <c r="S8" i="12"/>
  <c r="BR8" i="12" s="1"/>
  <c r="P8" i="12"/>
  <c r="BO8" i="12" s="1"/>
  <c r="DN8" i="12" s="1"/>
  <c r="AE8" i="12"/>
  <c r="CD8" i="12" s="1"/>
  <c r="Z8" i="12"/>
  <c r="BY8" i="12" s="1"/>
  <c r="R8" i="12"/>
  <c r="BQ8" i="12" s="1"/>
  <c r="AA8" i="12"/>
  <c r="BZ8" i="12" s="1"/>
  <c r="O8" i="12"/>
  <c r="BN8" i="12" s="1"/>
  <c r="X8" i="12"/>
  <c r="BW8" i="12" s="1"/>
  <c r="Y8" i="12"/>
  <c r="BX8" i="12" s="1"/>
  <c r="AB8" i="12"/>
  <c r="CA8" i="12" s="1"/>
  <c r="V8" i="12"/>
  <c r="BU8" i="12" s="1"/>
  <c r="AF8" i="12"/>
  <c r="CE8" i="12" s="1"/>
  <c r="AG8" i="12"/>
  <c r="CF8" i="12" s="1"/>
  <c r="AH8" i="12"/>
  <c r="CG8" i="12" s="1"/>
  <c r="AI8" i="12"/>
  <c r="CH8" i="12" s="1"/>
  <c r="AJ8" i="12"/>
  <c r="CI8" i="12" s="1"/>
  <c r="AK8" i="12"/>
  <c r="CJ8" i="12" s="1"/>
  <c r="AL8" i="12"/>
  <c r="CK8" i="12" s="1"/>
  <c r="AM8" i="12"/>
  <c r="CL8" i="12" s="1"/>
  <c r="AN8" i="12"/>
  <c r="CM8" i="12" s="1"/>
  <c r="AO8" i="12"/>
  <c r="CN8" i="12" s="1"/>
  <c r="AP8" i="12"/>
  <c r="CO8" i="12" s="1"/>
  <c r="AQ8" i="12"/>
  <c r="CP8" i="12" s="1"/>
  <c r="AR8" i="12"/>
  <c r="CQ8" i="12" s="1"/>
  <c r="AS8" i="12"/>
  <c r="CR8" i="12" s="1"/>
  <c r="AT8" i="12"/>
  <c r="CS8" i="12" s="1"/>
  <c r="AU8" i="12"/>
  <c r="CT8" i="12" s="1"/>
  <c r="AV8" i="12"/>
  <c r="CU8" i="12" s="1"/>
  <c r="AW8" i="12"/>
  <c r="CV8" i="12" s="1"/>
  <c r="AX8" i="12"/>
  <c r="CW8" i="12" s="1"/>
  <c r="AY8" i="12"/>
  <c r="CX8" i="12" s="1"/>
  <c r="AZ8" i="12"/>
  <c r="CY8" i="12" s="1"/>
  <c r="BA8" i="12"/>
  <c r="CZ8" i="12" s="1"/>
  <c r="BB8" i="12"/>
  <c r="DA8" i="12" s="1"/>
  <c r="BC8" i="12"/>
  <c r="DB8" i="12" s="1"/>
  <c r="BD8" i="12"/>
  <c r="DC8" i="12" s="1"/>
  <c r="BE8" i="12"/>
  <c r="DD8" i="12" s="1"/>
  <c r="BF8" i="12"/>
  <c r="DE8" i="12" s="1"/>
  <c r="BG8" i="12"/>
  <c r="DF8" i="12" s="1"/>
  <c r="BH8" i="12"/>
  <c r="DG8" i="12" s="1"/>
  <c r="BI8" i="12"/>
  <c r="DH8" i="12" s="1"/>
  <c r="BJ8" i="12"/>
  <c r="DI8" i="12" s="1"/>
  <c r="BK8" i="12"/>
  <c r="DJ8" i="12" s="1"/>
  <c r="FI8" i="12" s="1"/>
  <c r="F12" i="10"/>
  <c r="R17" i="3"/>
  <c r="R18" i="2" s="1"/>
  <c r="F12" i="12"/>
  <c r="J10" i="10"/>
  <c r="K10" i="10" s="1"/>
  <c r="N8" i="10"/>
  <c r="BM8" i="10" s="1"/>
  <c r="X8" i="10"/>
  <c r="BW8" i="10" s="1"/>
  <c r="Y8" i="10"/>
  <c r="BX8" i="10" s="1"/>
  <c r="AF8" i="10"/>
  <c r="CE8" i="10" s="1"/>
  <c r="U8" i="10"/>
  <c r="BT8" i="10" s="1"/>
  <c r="O8" i="10"/>
  <c r="BN8" i="10" s="1"/>
  <c r="Q8" i="10"/>
  <c r="BP8" i="10" s="1"/>
  <c r="P8" i="10"/>
  <c r="BO8" i="10" s="1"/>
  <c r="W8" i="10"/>
  <c r="BV8" i="10" s="1"/>
  <c r="AD8" i="10"/>
  <c r="CC8" i="10" s="1"/>
  <c r="AB8" i="10"/>
  <c r="CA8" i="10" s="1"/>
  <c r="AE8" i="10"/>
  <c r="CD8" i="10" s="1"/>
  <c r="ED8" i="10" s="1"/>
  <c r="V8" i="10"/>
  <c r="BU8" i="10" s="1"/>
  <c r="R8" i="10"/>
  <c r="BQ8" i="10" s="1"/>
  <c r="T8" i="10"/>
  <c r="BS8" i="10" s="1"/>
  <c r="S8" i="10"/>
  <c r="BR8" i="10" s="1"/>
  <c r="AC8" i="10"/>
  <c r="CB8" i="10" s="1"/>
  <c r="Z8" i="10"/>
  <c r="BY8" i="10" s="1"/>
  <c r="AA8" i="10"/>
  <c r="BZ8" i="10" s="1"/>
  <c r="DZ8" i="10" s="1"/>
  <c r="AG8" i="10"/>
  <c r="CF8" i="10" s="1"/>
  <c r="AH8" i="10"/>
  <c r="CG8" i="10" s="1"/>
  <c r="AI8" i="10"/>
  <c r="CH8" i="10" s="1"/>
  <c r="AJ8" i="10"/>
  <c r="CI8" i="10" s="1"/>
  <c r="AK8" i="10"/>
  <c r="CJ8" i="10" s="1"/>
  <c r="AL8" i="10"/>
  <c r="CK8" i="10" s="1"/>
  <c r="AM8" i="10"/>
  <c r="CL8" i="10" s="1"/>
  <c r="AN8" i="10"/>
  <c r="CM8" i="10" s="1"/>
  <c r="AO8" i="10"/>
  <c r="CN8" i="10" s="1"/>
  <c r="AP8" i="10"/>
  <c r="CO8" i="10" s="1"/>
  <c r="EN8" i="10" s="1"/>
  <c r="AQ8" i="10"/>
  <c r="CP8" i="10" s="1"/>
  <c r="AR8" i="10"/>
  <c r="CQ8" i="10" s="1"/>
  <c r="AS8" i="10"/>
  <c r="CR8" i="10" s="1"/>
  <c r="AT8" i="10"/>
  <c r="CS8" i="10" s="1"/>
  <c r="ER8" i="10" s="1"/>
  <c r="AU8" i="10"/>
  <c r="CT8" i="10" s="1"/>
  <c r="AV8" i="10"/>
  <c r="CU8" i="10" s="1"/>
  <c r="AW8" i="10"/>
  <c r="CV8" i="10" s="1"/>
  <c r="AX8" i="10"/>
  <c r="CW8" i="10" s="1"/>
  <c r="AY8" i="10"/>
  <c r="CX8" i="10" s="1"/>
  <c r="AZ8" i="10"/>
  <c r="CY8" i="10" s="1"/>
  <c r="BA8" i="10"/>
  <c r="CZ8" i="10" s="1"/>
  <c r="BB8" i="10"/>
  <c r="DA8" i="10" s="1"/>
  <c r="BC8" i="10"/>
  <c r="DB8" i="10" s="1"/>
  <c r="BD8" i="10"/>
  <c r="DC8" i="10" s="1"/>
  <c r="BE8" i="10"/>
  <c r="DD8" i="10" s="1"/>
  <c r="BF8" i="10"/>
  <c r="DE8" i="10" s="1"/>
  <c r="BG8" i="10"/>
  <c r="DF8" i="10" s="1"/>
  <c r="BH8" i="10"/>
  <c r="DG8" i="10" s="1"/>
  <c r="BI8" i="10"/>
  <c r="DH8" i="10" s="1"/>
  <c r="BJ8" i="10"/>
  <c r="DI8" i="10" s="1"/>
  <c r="BK8" i="10"/>
  <c r="DJ8" i="10" s="1"/>
  <c r="FJ8" i="10" s="1"/>
  <c r="L9" i="12"/>
  <c r="H10" i="12"/>
  <c r="J10" i="12" s="1"/>
  <c r="K10" i="12" s="1"/>
  <c r="AT40" i="8"/>
  <c r="BM40" i="8"/>
  <c r="AL40" i="8"/>
  <c r="AM40" i="8" s="1"/>
  <c r="AJ40" i="8"/>
  <c r="AN40" i="8"/>
  <c r="AG40" i="8"/>
  <c r="AH38" i="7"/>
  <c r="AZ5" i="9"/>
  <c r="AH15" i="3" s="1"/>
  <c r="AH16" i="2" s="1"/>
  <c r="AW4" i="9"/>
  <c r="AE14" i="3" s="1"/>
  <c r="AE15" i="2" s="1"/>
  <c r="AD6" i="9"/>
  <c r="AJ6" i="9"/>
  <c r="T16" i="3" s="1"/>
  <c r="T17" i="2" s="1"/>
  <c r="AR6" i="9"/>
  <c r="P16" i="3" s="1"/>
  <c r="P17" i="2" s="1"/>
  <c r="AF6" i="9"/>
  <c r="AV6" i="9"/>
  <c r="AD16" i="3" s="1"/>
  <c r="AD17" i="2" s="1"/>
  <c r="AY6" i="9"/>
  <c r="AG16" i="3" s="1"/>
  <c r="AG17" i="2" s="1"/>
  <c r="Z7" i="9"/>
  <c r="BB38" i="7"/>
  <c r="AY37" i="7"/>
  <c r="AE7" i="9"/>
  <c r="BC7" i="9"/>
  <c r="BG38" i="9" s="1"/>
  <c r="AC7" i="9"/>
  <c r="Y8" i="9"/>
  <c r="AX5" i="9"/>
  <c r="AK5" i="9"/>
  <c r="AZ38" i="7"/>
  <c r="AD39" i="7"/>
  <c r="AK38" i="7"/>
  <c r="AM38" i="7"/>
  <c r="AN38" i="7" s="1"/>
  <c r="BN38" i="7"/>
  <c r="AU38" i="7"/>
  <c r="E38" i="14" s="1"/>
  <c r="BA45" i="8"/>
  <c r="AX44" i="8"/>
  <c r="AY45" i="8"/>
  <c r="AD46" i="8"/>
  <c r="Z71" i="8"/>
  <c r="X72" i="8"/>
  <c r="Z73" i="7"/>
  <c r="X74" i="7"/>
  <c r="DZ8" i="12" l="1"/>
  <c r="DU8" i="10"/>
  <c r="FC8" i="10"/>
  <c r="EM8" i="10"/>
  <c r="EL8" i="10"/>
  <c r="EL92" i="10" s="1"/>
  <c r="DY8" i="10"/>
  <c r="DY92" i="10" s="1"/>
  <c r="EC8" i="10"/>
  <c r="EC92" i="10" s="1"/>
  <c r="DW8" i="10"/>
  <c r="DW92" i="10" s="1"/>
  <c r="DW8" i="12"/>
  <c r="EO8" i="10"/>
  <c r="EG8" i="10"/>
  <c r="GF8" i="10" s="1"/>
  <c r="DQ8" i="10"/>
  <c r="FB8" i="12"/>
  <c r="ET8" i="12"/>
  <c r="EL8" i="12"/>
  <c r="ES8" i="10"/>
  <c r="ES92" i="10" s="1"/>
  <c r="FF8" i="12"/>
  <c r="EP8" i="12"/>
  <c r="EH8" i="12"/>
  <c r="EV8" i="12"/>
  <c r="L10" i="12"/>
  <c r="Q10" i="12" s="1"/>
  <c r="BP10" i="12" s="1"/>
  <c r="EZ8" i="12"/>
  <c r="EB8" i="10"/>
  <c r="GA8" i="10" s="1"/>
  <c r="DV8" i="10"/>
  <c r="FU8" i="10" s="1"/>
  <c r="EG8" i="12"/>
  <c r="EB8" i="12"/>
  <c r="EP8" i="10"/>
  <c r="EP92" i="10" s="1"/>
  <c r="EH8" i="10"/>
  <c r="GG8" i="10" s="1"/>
  <c r="DS8" i="10"/>
  <c r="DS92" i="10" s="1"/>
  <c r="DP8" i="10"/>
  <c r="FO8" i="10" s="1"/>
  <c r="FC8" i="12"/>
  <c r="EU8" i="12"/>
  <c r="EM8" i="12"/>
  <c r="DY8" i="12"/>
  <c r="DR8" i="12"/>
  <c r="FJ92" i="10"/>
  <c r="HI8" i="10"/>
  <c r="GK8" i="10"/>
  <c r="FG8" i="12"/>
  <c r="FH8" i="12"/>
  <c r="EQ8" i="12"/>
  <c r="ER8" i="12"/>
  <c r="EI8" i="12"/>
  <c r="EJ8" i="12"/>
  <c r="FH8" i="10"/>
  <c r="FI8" i="10"/>
  <c r="FA8" i="10"/>
  <c r="ER92" i="10"/>
  <c r="GQ8" i="10"/>
  <c r="EJ8" i="10"/>
  <c r="EK8" i="10"/>
  <c r="EX8" i="12"/>
  <c r="EY8" i="12"/>
  <c r="DQ8" i="12"/>
  <c r="Q9" i="10"/>
  <c r="BP9" i="10" s="1"/>
  <c r="Y9" i="10"/>
  <c r="BX9" i="10" s="1"/>
  <c r="AA9" i="10"/>
  <c r="BZ9" i="10" s="1"/>
  <c r="V9" i="10"/>
  <c r="BU9" i="10" s="1"/>
  <c r="Z9" i="10"/>
  <c r="BY9" i="10" s="1"/>
  <c r="R9" i="10"/>
  <c r="BQ9" i="10" s="1"/>
  <c r="U9" i="10"/>
  <c r="BT9" i="10" s="1"/>
  <c r="S9" i="10"/>
  <c r="BR9" i="10" s="1"/>
  <c r="AD9" i="10"/>
  <c r="CC9" i="10" s="1"/>
  <c r="O9" i="10"/>
  <c r="BN9" i="10" s="1"/>
  <c r="AC9" i="10"/>
  <c r="CB9" i="10" s="1"/>
  <c r="P9" i="10"/>
  <c r="BO9" i="10" s="1"/>
  <c r="AE9" i="10"/>
  <c r="CD9" i="10" s="1"/>
  <c r="AG9" i="10"/>
  <c r="CF9" i="10" s="1"/>
  <c r="AB9" i="10"/>
  <c r="CA9" i="10" s="1"/>
  <c r="W9" i="10"/>
  <c r="BV9" i="10" s="1"/>
  <c r="AF9" i="10"/>
  <c r="CE9" i="10" s="1"/>
  <c r="X9" i="10"/>
  <c r="BW9" i="10" s="1"/>
  <c r="DW9" i="10" s="1"/>
  <c r="N9" i="10"/>
  <c r="BM9" i="10" s="1"/>
  <c r="T9" i="10"/>
  <c r="BS9" i="10" s="1"/>
  <c r="AH9" i="10"/>
  <c r="CG9" i="10" s="1"/>
  <c r="AI9" i="10"/>
  <c r="CH9" i="10" s="1"/>
  <c r="AJ9" i="10"/>
  <c r="CI9" i="10" s="1"/>
  <c r="AK9" i="10"/>
  <c r="CJ9" i="10" s="1"/>
  <c r="AL9" i="10"/>
  <c r="CK9" i="10" s="1"/>
  <c r="AM9" i="10"/>
  <c r="CL9" i="10" s="1"/>
  <c r="AN9" i="10"/>
  <c r="CM9" i="10" s="1"/>
  <c r="AO9" i="10"/>
  <c r="CN9" i="10" s="1"/>
  <c r="AP9" i="10"/>
  <c r="CO9" i="10" s="1"/>
  <c r="AQ9" i="10"/>
  <c r="CP9" i="10" s="1"/>
  <c r="AR9" i="10"/>
  <c r="CQ9" i="10" s="1"/>
  <c r="AS9" i="10"/>
  <c r="CR9" i="10" s="1"/>
  <c r="AT9" i="10"/>
  <c r="CS9" i="10" s="1"/>
  <c r="AU9" i="10"/>
  <c r="CT9" i="10" s="1"/>
  <c r="AV9" i="10"/>
  <c r="CU9" i="10" s="1"/>
  <c r="AW9" i="10"/>
  <c r="CV9" i="10" s="1"/>
  <c r="AX9" i="10"/>
  <c r="CW9" i="10" s="1"/>
  <c r="AY9" i="10"/>
  <c r="CX9" i="10" s="1"/>
  <c r="AZ9" i="10"/>
  <c r="CY9" i="10" s="1"/>
  <c r="BA9" i="10"/>
  <c r="CZ9" i="10" s="1"/>
  <c r="BB9" i="10"/>
  <c r="DA9" i="10" s="1"/>
  <c r="BC9" i="10"/>
  <c r="DB9" i="10" s="1"/>
  <c r="BD9" i="10"/>
  <c r="DC9" i="10" s="1"/>
  <c r="BE9" i="10"/>
  <c r="DD9" i="10" s="1"/>
  <c r="BF9" i="10"/>
  <c r="DE9" i="10" s="1"/>
  <c r="BG9" i="10"/>
  <c r="DF9" i="10" s="1"/>
  <c r="BH9" i="10"/>
  <c r="DG9" i="10" s="1"/>
  <c r="BI9" i="10"/>
  <c r="DH9" i="10" s="1"/>
  <c r="BJ9" i="10"/>
  <c r="DI9" i="10" s="1"/>
  <c r="BK9" i="10"/>
  <c r="DJ9" i="10" s="1"/>
  <c r="FJ9" i="10" s="1"/>
  <c r="FG8" i="10"/>
  <c r="EY8" i="10"/>
  <c r="EZ8" i="10"/>
  <c r="EQ8" i="10"/>
  <c r="EI8" i="10"/>
  <c r="DR8" i="10"/>
  <c r="DO8" i="10"/>
  <c r="L10" i="10"/>
  <c r="EW8" i="12"/>
  <c r="DV8" i="12"/>
  <c r="DU8" i="12"/>
  <c r="FD8" i="12"/>
  <c r="FE8" i="12"/>
  <c r="DL8" i="12"/>
  <c r="DM8" i="12"/>
  <c r="FF8" i="10"/>
  <c r="EW8" i="10"/>
  <c r="EX8" i="10"/>
  <c r="EO92" i="10"/>
  <c r="GN8" i="10"/>
  <c r="DQ92" i="10"/>
  <c r="FP8" i="10"/>
  <c r="DM8" i="10"/>
  <c r="DN8" i="10"/>
  <c r="EF8" i="12"/>
  <c r="EN8" i="12"/>
  <c r="EO8" i="12"/>
  <c r="FD8" i="10"/>
  <c r="FE8" i="10"/>
  <c r="EN92" i="10"/>
  <c r="GM8" i="10"/>
  <c r="FT8" i="10"/>
  <c r="DU92" i="10"/>
  <c r="DT8" i="10"/>
  <c r="ED8" i="12"/>
  <c r="EE8" i="12"/>
  <c r="DO8" i="12"/>
  <c r="DP8" i="12"/>
  <c r="E12" i="10"/>
  <c r="H12" i="10" s="1"/>
  <c r="E12" i="12"/>
  <c r="I12" i="12" s="1"/>
  <c r="S17" i="3"/>
  <c r="S18" i="2" s="1"/>
  <c r="AE9" i="12"/>
  <c r="CD9" i="12" s="1"/>
  <c r="AC9" i="12"/>
  <c r="CB9" i="12" s="1"/>
  <c r="W9" i="12"/>
  <c r="BV9" i="12" s="1"/>
  <c r="AA9" i="12"/>
  <c r="BZ9" i="12" s="1"/>
  <c r="P9" i="12"/>
  <c r="BO9" i="12" s="1"/>
  <c r="AB9" i="12"/>
  <c r="CA9" i="12" s="1"/>
  <c r="T9" i="12"/>
  <c r="BS9" i="12" s="1"/>
  <c r="S9" i="12"/>
  <c r="BR9" i="12" s="1"/>
  <c r="Z9" i="12"/>
  <c r="BY9" i="12" s="1"/>
  <c r="R9" i="12"/>
  <c r="BQ9" i="12" s="1"/>
  <c r="AD9" i="12"/>
  <c r="CC9" i="12" s="1"/>
  <c r="X9" i="12"/>
  <c r="BW9" i="12" s="1"/>
  <c r="U9" i="12"/>
  <c r="BT9" i="12" s="1"/>
  <c r="V9" i="12"/>
  <c r="BU9" i="12" s="1"/>
  <c r="Q9" i="12"/>
  <c r="BP9" i="12" s="1"/>
  <c r="N9" i="12"/>
  <c r="BM9" i="12" s="1"/>
  <c r="O9" i="12"/>
  <c r="BN9" i="12" s="1"/>
  <c r="Y9" i="12"/>
  <c r="BX9" i="12" s="1"/>
  <c r="AF9" i="12"/>
  <c r="CE9" i="12" s="1"/>
  <c r="AG9" i="12"/>
  <c r="CF9" i="12" s="1"/>
  <c r="AH9" i="12"/>
  <c r="CG9" i="12" s="1"/>
  <c r="AI9" i="12"/>
  <c r="CH9" i="12" s="1"/>
  <c r="AJ9" i="12"/>
  <c r="CI9" i="12" s="1"/>
  <c r="AK9" i="12"/>
  <c r="CJ9" i="12" s="1"/>
  <c r="AL9" i="12"/>
  <c r="CK9" i="12" s="1"/>
  <c r="AM9" i="12"/>
  <c r="CL9" i="12" s="1"/>
  <c r="AN9" i="12"/>
  <c r="CM9" i="12" s="1"/>
  <c r="AO9" i="12"/>
  <c r="CN9" i="12" s="1"/>
  <c r="AP9" i="12"/>
  <c r="CO9" i="12" s="1"/>
  <c r="AQ9" i="12"/>
  <c r="CP9" i="12" s="1"/>
  <c r="AR9" i="12"/>
  <c r="CQ9" i="12" s="1"/>
  <c r="AS9" i="12"/>
  <c r="CR9" i="12" s="1"/>
  <c r="AT9" i="12"/>
  <c r="CS9" i="12" s="1"/>
  <c r="AU9" i="12"/>
  <c r="CT9" i="12" s="1"/>
  <c r="AV9" i="12"/>
  <c r="CU9" i="12" s="1"/>
  <c r="AW9" i="12"/>
  <c r="CV9" i="12" s="1"/>
  <c r="AX9" i="12"/>
  <c r="CW9" i="12" s="1"/>
  <c r="AY9" i="12"/>
  <c r="CX9" i="12" s="1"/>
  <c r="AZ9" i="12"/>
  <c r="CY9" i="12" s="1"/>
  <c r="BA9" i="12"/>
  <c r="CZ9" i="12" s="1"/>
  <c r="BB9" i="12"/>
  <c r="DA9" i="12" s="1"/>
  <c r="BC9" i="12"/>
  <c r="DB9" i="12" s="1"/>
  <c r="BD9" i="12"/>
  <c r="DC9" i="12" s="1"/>
  <c r="BE9" i="12"/>
  <c r="DD9" i="12" s="1"/>
  <c r="BF9" i="12"/>
  <c r="DE9" i="12" s="1"/>
  <c r="BG9" i="12"/>
  <c r="DF9" i="12" s="1"/>
  <c r="BH9" i="12"/>
  <c r="DG9" i="12" s="1"/>
  <c r="BI9" i="12"/>
  <c r="DH9" i="12" s="1"/>
  <c r="BJ9" i="12"/>
  <c r="DI9" i="12" s="1"/>
  <c r="BK9" i="12"/>
  <c r="DJ9" i="12" s="1"/>
  <c r="FI9" i="12" s="1"/>
  <c r="FC92" i="10"/>
  <c r="HB8" i="10"/>
  <c r="EV8" i="10"/>
  <c r="GL8" i="10"/>
  <c r="EM92" i="10"/>
  <c r="EE8" i="10"/>
  <c r="EF8" i="10"/>
  <c r="ED92" i="10"/>
  <c r="GC8" i="10"/>
  <c r="FA8" i="12"/>
  <c r="ES8" i="12"/>
  <c r="EK8" i="12"/>
  <c r="DX8" i="12"/>
  <c r="H11" i="12"/>
  <c r="J11" i="12" s="1"/>
  <c r="K11" i="12" s="1"/>
  <c r="R18" i="3"/>
  <c r="R19" i="2" s="1"/>
  <c r="F13" i="10"/>
  <c r="F13" i="12"/>
  <c r="FB8" i="10"/>
  <c r="ET8" i="10"/>
  <c r="EU8" i="10"/>
  <c r="FY8" i="10"/>
  <c r="DZ92" i="10"/>
  <c r="EA8" i="10"/>
  <c r="DX8" i="10"/>
  <c r="DS8" i="12"/>
  <c r="DT8" i="12"/>
  <c r="EC8" i="12"/>
  <c r="EA8" i="12"/>
  <c r="H11" i="10"/>
  <c r="J11" i="10" s="1"/>
  <c r="K11" i="10" s="1"/>
  <c r="BN40" i="8"/>
  <c r="AE41" i="8"/>
  <c r="AD7" i="9"/>
  <c r="AV7" i="9"/>
  <c r="AD17" i="3" s="1"/>
  <c r="AD18" i="2" s="1"/>
  <c r="AR7" i="9"/>
  <c r="P17" i="3" s="1"/>
  <c r="P18" i="2" s="1"/>
  <c r="AJ7" i="9"/>
  <c r="T17" i="3" s="1"/>
  <c r="T18" i="2" s="1"/>
  <c r="AF7" i="9"/>
  <c r="AY7" i="9"/>
  <c r="Z8" i="9"/>
  <c r="BO38" i="7"/>
  <c r="AE39" i="7"/>
  <c r="AH39" i="7" s="1"/>
  <c r="AW5" i="9"/>
  <c r="AE15" i="3" s="1"/>
  <c r="AE16" i="2" s="1"/>
  <c r="AZ6" i="9"/>
  <c r="AH16" i="3" s="1"/>
  <c r="AH17" i="2" s="1"/>
  <c r="AX39" i="7"/>
  <c r="AL39" i="7"/>
  <c r="AJ39" i="7"/>
  <c r="BA39" i="7"/>
  <c r="AE8" i="9"/>
  <c r="BC8" i="9"/>
  <c r="BG39" i="9" s="1"/>
  <c r="AC8" i="9"/>
  <c r="Y9" i="9"/>
  <c r="V16" i="3"/>
  <c r="V17" i="2" s="1"/>
  <c r="AK6" i="9"/>
  <c r="W16" i="3" s="1"/>
  <c r="W17" i="2" s="1"/>
  <c r="AX6" i="9"/>
  <c r="AF16" i="3" s="1"/>
  <c r="AF17" i="2" s="1"/>
  <c r="AZ46" i="8"/>
  <c r="AK46" i="8"/>
  <c r="AW46" i="8"/>
  <c r="AI46" i="8"/>
  <c r="AM66" i="9"/>
  <c r="AN66" i="9" s="1"/>
  <c r="Z72" i="8"/>
  <c r="X73" i="8"/>
  <c r="Z74" i="7"/>
  <c r="X75" i="7"/>
  <c r="EG92" i="10" l="1"/>
  <c r="GO8" i="10"/>
  <c r="I12" i="10"/>
  <c r="EZ9" i="10"/>
  <c r="EJ9" i="10"/>
  <c r="EJ93" i="10" s="1"/>
  <c r="AX10" i="12"/>
  <c r="CW10" i="12" s="1"/>
  <c r="AY10" i="12"/>
  <c r="CX10" i="12" s="1"/>
  <c r="EV10" i="12" s="1"/>
  <c r="T10" i="12"/>
  <c r="BS10" i="12" s="1"/>
  <c r="DR10" i="12" s="1"/>
  <c r="FV8" i="10"/>
  <c r="FX8" i="10"/>
  <c r="AP10" i="12"/>
  <c r="CO10" i="12" s="1"/>
  <c r="AC10" i="12"/>
  <c r="CB10" i="12" s="1"/>
  <c r="V10" i="12"/>
  <c r="BU10" i="12" s="1"/>
  <c r="DS10" i="12" s="1"/>
  <c r="FR8" i="10"/>
  <c r="EH92" i="10"/>
  <c r="DP92" i="10"/>
  <c r="GB8" i="10"/>
  <c r="BG10" i="12"/>
  <c r="DF10" i="12" s="1"/>
  <c r="AR10" i="12"/>
  <c r="CQ10" i="12" s="1"/>
  <c r="U10" i="12"/>
  <c r="BT10" i="12" s="1"/>
  <c r="AQ10" i="12"/>
  <c r="CP10" i="12" s="1"/>
  <c r="AB10" i="12"/>
  <c r="CA10" i="12" s="1"/>
  <c r="BF10" i="12"/>
  <c r="DE10" i="12" s="1"/>
  <c r="AN10" i="12"/>
  <c r="CM10" i="12" s="1"/>
  <c r="EK10" i="12" s="1"/>
  <c r="AE10" i="12"/>
  <c r="CD10" i="12" s="1"/>
  <c r="BE10" i="12"/>
  <c r="DD10" i="12" s="1"/>
  <c r="AJ10" i="12"/>
  <c r="CI10" i="12" s="1"/>
  <c r="BD10" i="12"/>
  <c r="DC10" i="12" s="1"/>
  <c r="AI10" i="12"/>
  <c r="CH10" i="12" s="1"/>
  <c r="BK10" i="12"/>
  <c r="DJ10" i="12" s="1"/>
  <c r="FI10" i="12" s="1"/>
  <c r="AW10" i="12"/>
  <c r="CV10" i="12" s="1"/>
  <c r="AH10" i="12"/>
  <c r="CG10" i="12" s="1"/>
  <c r="S10" i="12"/>
  <c r="BR10" i="12" s="1"/>
  <c r="BH10" i="12"/>
  <c r="DG10" i="12" s="1"/>
  <c r="AV10" i="12"/>
  <c r="CU10" i="12" s="1"/>
  <c r="AG10" i="12"/>
  <c r="CF10" i="12" s="1"/>
  <c r="EX9" i="10"/>
  <c r="EX93" i="10" s="1"/>
  <c r="EP9" i="10"/>
  <c r="EP93" i="10" s="1"/>
  <c r="W10" i="12"/>
  <c r="BV10" i="12" s="1"/>
  <c r="O10" i="12"/>
  <c r="BN10" i="12" s="1"/>
  <c r="DM10" i="12" s="1"/>
  <c r="EX9" i="12"/>
  <c r="EP9" i="12"/>
  <c r="EH9" i="12"/>
  <c r="DQ9" i="12"/>
  <c r="GR8" i="10"/>
  <c r="AO39" i="7"/>
  <c r="AZ10" i="12"/>
  <c r="CY10" i="12" s="1"/>
  <c r="EW10" i="12" s="1"/>
  <c r="AO10" i="12"/>
  <c r="CN10" i="12" s="1"/>
  <c r="EM10" i="12" s="1"/>
  <c r="N10" i="12"/>
  <c r="BM10" i="12" s="1"/>
  <c r="FA9" i="12"/>
  <c r="ES9" i="12"/>
  <c r="BC10" i="12"/>
  <c r="DB10" i="12" s="1"/>
  <c r="AU10" i="12"/>
  <c r="CT10" i="12" s="1"/>
  <c r="AM10" i="12"/>
  <c r="CL10" i="12" s="1"/>
  <c r="Z10" i="12"/>
  <c r="BY10" i="12" s="1"/>
  <c r="DX10" i="12" s="1"/>
  <c r="AD10" i="12"/>
  <c r="CC10" i="12" s="1"/>
  <c r="EA10" i="12" s="1"/>
  <c r="EO9" i="12"/>
  <c r="EE9" i="10"/>
  <c r="EE93" i="10" s="1"/>
  <c r="EC9" i="10"/>
  <c r="EC93" i="10" s="1"/>
  <c r="DP9" i="10"/>
  <c r="DP93" i="10" s="1"/>
  <c r="BJ10" i="12"/>
  <c r="DI10" i="12" s="1"/>
  <c r="BB10" i="12"/>
  <c r="DA10" i="12" s="1"/>
  <c r="AT10" i="12"/>
  <c r="CS10" i="12" s="1"/>
  <c r="AL10" i="12"/>
  <c r="CK10" i="12" s="1"/>
  <c r="AF10" i="12"/>
  <c r="CE10" i="12" s="1"/>
  <c r="X10" i="12"/>
  <c r="BW10" i="12" s="1"/>
  <c r="FC9" i="12"/>
  <c r="EU9" i="12"/>
  <c r="BI10" i="12"/>
  <c r="DH10" i="12" s="1"/>
  <c r="FG10" i="12" s="1"/>
  <c r="BA10" i="12"/>
  <c r="CZ10" i="12" s="1"/>
  <c r="AS10" i="12"/>
  <c r="CR10" i="12" s="1"/>
  <c r="EQ10" i="12" s="1"/>
  <c r="AK10" i="12"/>
  <c r="CJ10" i="12" s="1"/>
  <c r="P10" i="12"/>
  <c r="BO10" i="12" s="1"/>
  <c r="DN10" i="12" s="1"/>
  <c r="Y10" i="12"/>
  <c r="BX10" i="12" s="1"/>
  <c r="DY9" i="10"/>
  <c r="FX9" i="10" s="1"/>
  <c r="DV92" i="10"/>
  <c r="DX9" i="12"/>
  <c r="EM9" i="10"/>
  <c r="EM93" i="10" s="1"/>
  <c r="R10" i="12"/>
  <c r="BQ10" i="12" s="1"/>
  <c r="AA10" i="12"/>
  <c r="BZ10" i="12" s="1"/>
  <c r="EB92" i="10"/>
  <c r="DM9" i="12"/>
  <c r="EV9" i="10"/>
  <c r="EV93" i="10" s="1"/>
  <c r="DL9" i="12"/>
  <c r="FD9" i="12"/>
  <c r="EV9" i="12"/>
  <c r="FA9" i="10"/>
  <c r="FA93" i="10" s="1"/>
  <c r="DN9" i="10"/>
  <c r="FM9" i="10" s="1"/>
  <c r="DX9" i="10"/>
  <c r="FW9" i="10" s="1"/>
  <c r="DR9" i="10"/>
  <c r="DR93" i="10" s="1"/>
  <c r="EB9" i="12"/>
  <c r="DU9" i="12"/>
  <c r="EA9" i="10"/>
  <c r="EA93" i="10" s="1"/>
  <c r="DT9" i="10"/>
  <c r="DT93" i="10" s="1"/>
  <c r="EZ9" i="12"/>
  <c r="EJ9" i="12"/>
  <c r="DW9" i="12"/>
  <c r="DQ9" i="10"/>
  <c r="DQ93" i="10" s="1"/>
  <c r="EK9" i="12"/>
  <c r="EL9" i="12"/>
  <c r="DR92" i="10"/>
  <c r="FQ8" i="10"/>
  <c r="FJ93" i="10"/>
  <c r="HI9" i="10"/>
  <c r="EK9" i="10"/>
  <c r="EL9" i="10"/>
  <c r="DW93" i="10"/>
  <c r="FV9" i="10"/>
  <c r="DP9" i="12"/>
  <c r="EA9" i="12"/>
  <c r="HD8" i="10"/>
  <c r="FE92" i="10"/>
  <c r="FM8" i="10"/>
  <c r="DN92" i="10"/>
  <c r="GW8" i="10"/>
  <c r="EX92" i="10"/>
  <c r="EI92" i="10"/>
  <c r="GH8" i="10"/>
  <c r="FH9" i="10"/>
  <c r="FI9" i="10"/>
  <c r="EZ93" i="10"/>
  <c r="GY9" i="10"/>
  <c r="ES9" i="10"/>
  <c r="GI9" i="10"/>
  <c r="GB9" i="10"/>
  <c r="EK92" i="10"/>
  <c r="GJ8" i="10"/>
  <c r="E13" i="12"/>
  <c r="H13" i="12" s="1"/>
  <c r="S18" i="3"/>
  <c r="S19" i="2" s="1"/>
  <c r="E13" i="10"/>
  <c r="I13" i="10" s="1"/>
  <c r="EU92" i="10"/>
  <c r="GT8" i="10"/>
  <c r="EF92" i="10"/>
  <c r="GE8" i="10"/>
  <c r="FH9" i="12"/>
  <c r="EY9" i="12"/>
  <c r="EQ9" i="12"/>
  <c r="ER9" i="12"/>
  <c r="EI9" i="12"/>
  <c r="EC9" i="12"/>
  <c r="FD92" i="10"/>
  <c r="HC8" i="10"/>
  <c r="DM92" i="10"/>
  <c r="FL8" i="10"/>
  <c r="EW92" i="10"/>
  <c r="GV8" i="10"/>
  <c r="EQ92" i="10"/>
  <c r="GP8" i="10"/>
  <c r="FG9" i="10"/>
  <c r="EY9" i="10"/>
  <c r="EQ9" i="10"/>
  <c r="ER9" i="10"/>
  <c r="EI9" i="10"/>
  <c r="DV9" i="10"/>
  <c r="EJ92" i="10"/>
  <c r="GI8" i="10"/>
  <c r="DO10" i="12"/>
  <c r="GS8" i="10"/>
  <c r="ET92" i="10"/>
  <c r="EE92" i="10"/>
  <c r="GD8" i="10"/>
  <c r="FF9" i="12"/>
  <c r="FG9" i="12"/>
  <c r="FF92" i="10"/>
  <c r="HE8" i="10"/>
  <c r="EZ92" i="10"/>
  <c r="GY8" i="10"/>
  <c r="HA8" i="10"/>
  <c r="FB92" i="10"/>
  <c r="FE9" i="12"/>
  <c r="EW9" i="12"/>
  <c r="EG9" i="12"/>
  <c r="DO9" i="12"/>
  <c r="DR9" i="12"/>
  <c r="FS8" i="10"/>
  <c r="DT92" i="10"/>
  <c r="GX8" i="10"/>
  <c r="EY92" i="10"/>
  <c r="FE9" i="10"/>
  <c r="FF9" i="10"/>
  <c r="EW9" i="10"/>
  <c r="EG9" i="10"/>
  <c r="EH9" i="10"/>
  <c r="EF9" i="10"/>
  <c r="DT9" i="12"/>
  <c r="DZ9" i="12"/>
  <c r="L11" i="12"/>
  <c r="HF8" i="10"/>
  <c r="FG92" i="10"/>
  <c r="EN9" i="10"/>
  <c r="EO9" i="10"/>
  <c r="ED9" i="10"/>
  <c r="GZ8" i="10"/>
  <c r="FA92" i="10"/>
  <c r="F14" i="10"/>
  <c r="F14" i="12"/>
  <c r="R19" i="3"/>
  <c r="R20" i="2" s="1"/>
  <c r="FW8" i="10"/>
  <c r="DX92" i="10"/>
  <c r="GU8" i="10"/>
  <c r="EV92" i="10"/>
  <c r="EM9" i="12"/>
  <c r="EN9" i="12"/>
  <c r="EE9" i="12"/>
  <c r="EF9" i="12"/>
  <c r="DS9" i="12"/>
  <c r="DN9" i="12"/>
  <c r="L11" i="10"/>
  <c r="Y10" i="10"/>
  <c r="BX10" i="10" s="1"/>
  <c r="AD10" i="10"/>
  <c r="CC10" i="10" s="1"/>
  <c r="N10" i="10"/>
  <c r="BM10" i="10" s="1"/>
  <c r="S10" i="10"/>
  <c r="BR10" i="10" s="1"/>
  <c r="AB10" i="10"/>
  <c r="CA10" i="10" s="1"/>
  <c r="Q10" i="10"/>
  <c r="BP10" i="10" s="1"/>
  <c r="T10" i="10"/>
  <c r="BS10" i="10" s="1"/>
  <c r="AE10" i="10"/>
  <c r="CD10" i="10" s="1"/>
  <c r="V10" i="10"/>
  <c r="BU10" i="10" s="1"/>
  <c r="R10" i="10"/>
  <c r="BQ10" i="10" s="1"/>
  <c r="Z10" i="10"/>
  <c r="BY10" i="10" s="1"/>
  <c r="W10" i="10"/>
  <c r="BV10" i="10" s="1"/>
  <c r="U10" i="10"/>
  <c r="BT10" i="10" s="1"/>
  <c r="AF10" i="10"/>
  <c r="CE10" i="10" s="1"/>
  <c r="AC10" i="10"/>
  <c r="CB10" i="10" s="1"/>
  <c r="O10" i="10"/>
  <c r="BN10" i="10" s="1"/>
  <c r="AA10" i="10"/>
  <c r="BZ10" i="10" s="1"/>
  <c r="P10" i="10"/>
  <c r="BO10" i="10" s="1"/>
  <c r="AG10" i="10"/>
  <c r="CF10" i="10" s="1"/>
  <c r="X10" i="10"/>
  <c r="BW10" i="10" s="1"/>
  <c r="AH10" i="10"/>
  <c r="CG10" i="10" s="1"/>
  <c r="AI10" i="10"/>
  <c r="CH10" i="10" s="1"/>
  <c r="AJ10" i="10"/>
  <c r="CI10" i="10" s="1"/>
  <c r="AK10" i="10"/>
  <c r="CJ10" i="10" s="1"/>
  <c r="AL10" i="10"/>
  <c r="CK10" i="10" s="1"/>
  <c r="AM10" i="10"/>
  <c r="CL10" i="10" s="1"/>
  <c r="AN10" i="10"/>
  <c r="CM10" i="10" s="1"/>
  <c r="AO10" i="10"/>
  <c r="CN10" i="10" s="1"/>
  <c r="AP10" i="10"/>
  <c r="CO10" i="10" s="1"/>
  <c r="AQ10" i="10"/>
  <c r="CP10" i="10" s="1"/>
  <c r="AR10" i="10"/>
  <c r="CQ10" i="10" s="1"/>
  <c r="AS10" i="10"/>
  <c r="CR10" i="10" s="1"/>
  <c r="AT10" i="10"/>
  <c r="CS10" i="10" s="1"/>
  <c r="AU10" i="10"/>
  <c r="CT10" i="10" s="1"/>
  <c r="AV10" i="10"/>
  <c r="CU10" i="10" s="1"/>
  <c r="AW10" i="10"/>
  <c r="CV10" i="10" s="1"/>
  <c r="AX10" i="10"/>
  <c r="CW10" i="10" s="1"/>
  <c r="AY10" i="10"/>
  <c r="CX10" i="10" s="1"/>
  <c r="AZ10" i="10"/>
  <c r="CY10" i="10" s="1"/>
  <c r="BA10" i="10"/>
  <c r="CZ10" i="10" s="1"/>
  <c r="BB10" i="10"/>
  <c r="DA10" i="10" s="1"/>
  <c r="BC10" i="10"/>
  <c r="DB10" i="10" s="1"/>
  <c r="BD10" i="10"/>
  <c r="DC10" i="10" s="1"/>
  <c r="BE10" i="10"/>
  <c r="DD10" i="10" s="1"/>
  <c r="BF10" i="10"/>
  <c r="DE10" i="10" s="1"/>
  <c r="BG10" i="10"/>
  <c r="DF10" i="10" s="1"/>
  <c r="BH10" i="10"/>
  <c r="DG10" i="10" s="1"/>
  <c r="BI10" i="10"/>
  <c r="DH10" i="10" s="1"/>
  <c r="BJ10" i="10"/>
  <c r="DI10" i="10" s="1"/>
  <c r="BK10" i="10"/>
  <c r="DJ10" i="10" s="1"/>
  <c r="FJ10" i="10" s="1"/>
  <c r="FC9" i="10"/>
  <c r="FD9" i="10"/>
  <c r="GL9" i="10"/>
  <c r="DS9" i="10"/>
  <c r="DO9" i="10"/>
  <c r="DU9" i="10"/>
  <c r="FI92" i="10"/>
  <c r="HH8" i="10"/>
  <c r="EJ10" i="12"/>
  <c r="EA92" i="10"/>
  <c r="FZ8" i="10"/>
  <c r="FB9" i="12"/>
  <c r="ET9" i="12"/>
  <c r="ED9" i="12"/>
  <c r="DV9" i="12"/>
  <c r="DY9" i="12"/>
  <c r="J12" i="10"/>
  <c r="K12" i="10" s="1"/>
  <c r="H12" i="12"/>
  <c r="DO92" i="10"/>
  <c r="FN8" i="10"/>
  <c r="FB9" i="10"/>
  <c r="ET9" i="10"/>
  <c r="EU9" i="10"/>
  <c r="DM9" i="10"/>
  <c r="EB9" i="10"/>
  <c r="DZ9" i="10"/>
  <c r="FH92" i="10"/>
  <c r="HG8" i="10"/>
  <c r="EY10" i="12"/>
  <c r="ED10" i="12"/>
  <c r="AL41" i="8"/>
  <c r="AM41" i="8" s="1"/>
  <c r="AT41" i="8"/>
  <c r="BM41" i="8"/>
  <c r="BE6" i="8"/>
  <c r="AJ41" i="8"/>
  <c r="AG41" i="8"/>
  <c r="AN41" i="8"/>
  <c r="AX7" i="9"/>
  <c r="AK7" i="9"/>
  <c r="AZ39" i="7"/>
  <c r="AD40" i="7"/>
  <c r="AY8" i="9"/>
  <c r="AF8" i="9"/>
  <c r="AR8" i="9"/>
  <c r="P18" i="3" s="1"/>
  <c r="P19" i="2" s="1"/>
  <c r="AV8" i="9"/>
  <c r="AD18" i="3" s="1"/>
  <c r="AD19" i="2" s="1"/>
  <c r="AD8" i="9"/>
  <c r="AJ8" i="9"/>
  <c r="T18" i="3" s="1"/>
  <c r="T19" i="2" s="1"/>
  <c r="Z9" i="9"/>
  <c r="BB39" i="7"/>
  <c r="AY38" i="7"/>
  <c r="AK39" i="7"/>
  <c r="BN39" i="7"/>
  <c r="AM39" i="7"/>
  <c r="AN39" i="7" s="1"/>
  <c r="AU39" i="7"/>
  <c r="E39" i="14" s="1"/>
  <c r="BC9" i="9"/>
  <c r="BG40" i="9" s="1"/>
  <c r="AE9" i="9"/>
  <c r="AC9" i="9"/>
  <c r="Y10" i="9"/>
  <c r="AW6" i="9"/>
  <c r="AE16" i="3" s="1"/>
  <c r="AE17" i="2" s="1"/>
  <c r="AZ7" i="9"/>
  <c r="AH17" i="3" s="1"/>
  <c r="AH18" i="2" s="1"/>
  <c r="AY46" i="8"/>
  <c r="AD47" i="8"/>
  <c r="BA46" i="8"/>
  <c r="AX45" i="8"/>
  <c r="Z73" i="8"/>
  <c r="X74" i="8"/>
  <c r="Z75" i="7"/>
  <c r="X76" i="7"/>
  <c r="EL10" i="12" l="1"/>
  <c r="DQ10" i="12"/>
  <c r="EB10" i="12"/>
  <c r="FF10" i="12"/>
  <c r="FE10" i="12"/>
  <c r="EU10" i="12"/>
  <c r="EG10" i="12"/>
  <c r="EN10" i="12"/>
  <c r="FB10" i="12"/>
  <c r="EH10" i="12"/>
  <c r="GD9" i="10"/>
  <c r="DZ10" i="12"/>
  <c r="DT10" i="12"/>
  <c r="FD10" i="12"/>
  <c r="ET10" i="12"/>
  <c r="FO9" i="10"/>
  <c r="FS9" i="10"/>
  <c r="EZ10" i="12"/>
  <c r="DU10" i="12"/>
  <c r="FC10" i="12"/>
  <c r="EC10" i="12"/>
  <c r="GO9" i="10"/>
  <c r="EF10" i="12"/>
  <c r="FH10" i="12"/>
  <c r="DY10" i="12"/>
  <c r="GW9" i="10"/>
  <c r="H13" i="10"/>
  <c r="J13" i="10" s="1"/>
  <c r="K13" i="10" s="1"/>
  <c r="GU9" i="10"/>
  <c r="DL10" i="12"/>
  <c r="FA10" i="12"/>
  <c r="ES10" i="12"/>
  <c r="EE10" i="12"/>
  <c r="EO10" i="12"/>
  <c r="DP10" i="12"/>
  <c r="DV10" i="12"/>
  <c r="DX93" i="10"/>
  <c r="EW10" i="10"/>
  <c r="EW94" i="10" s="1"/>
  <c r="EO10" i="10"/>
  <c r="EO94" i="10" s="1"/>
  <c r="EI10" i="12"/>
  <c r="ER10" i="12"/>
  <c r="FZ9" i="10"/>
  <c r="EX10" i="12"/>
  <c r="DW10" i="12"/>
  <c r="EP10" i="12"/>
  <c r="FP9" i="10"/>
  <c r="EX10" i="10"/>
  <c r="EX94" i="10" s="1"/>
  <c r="EP10" i="10"/>
  <c r="GO10" i="10" s="1"/>
  <c r="DS10" i="10"/>
  <c r="DS94" i="10" s="1"/>
  <c r="I13" i="12"/>
  <c r="EE10" i="10"/>
  <c r="FD10" i="10"/>
  <c r="HC10" i="10" s="1"/>
  <c r="EV10" i="10"/>
  <c r="EV94" i="10" s="1"/>
  <c r="EN10" i="10"/>
  <c r="EN94" i="10" s="1"/>
  <c r="EF10" i="10"/>
  <c r="GE10" i="10" s="1"/>
  <c r="FQ9" i="10"/>
  <c r="FC10" i="10"/>
  <c r="HB10" i="10" s="1"/>
  <c r="EU10" i="10"/>
  <c r="DY93" i="10"/>
  <c r="GZ9" i="10"/>
  <c r="ED10" i="10"/>
  <c r="GC10" i="10" s="1"/>
  <c r="DN10" i="10"/>
  <c r="FM10" i="10" s="1"/>
  <c r="EI10" i="10"/>
  <c r="EI94" i="10" s="1"/>
  <c r="DP10" i="10"/>
  <c r="FO10" i="10" s="1"/>
  <c r="DT10" i="10"/>
  <c r="FS10" i="10" s="1"/>
  <c r="DN93" i="10"/>
  <c r="DW10" i="10"/>
  <c r="FV10" i="10" s="1"/>
  <c r="HK8" i="10"/>
  <c r="Q13" i="3" s="1"/>
  <c r="FB10" i="10"/>
  <c r="FB94" i="10" s="1"/>
  <c r="ET10" i="10"/>
  <c r="GS10" i="10" s="1"/>
  <c r="FG10" i="10"/>
  <c r="EY10" i="10"/>
  <c r="EZ10" i="10"/>
  <c r="EQ10" i="10"/>
  <c r="P11" i="10"/>
  <c r="BO11" i="10" s="1"/>
  <c r="Z11" i="10"/>
  <c r="BY11" i="10" s="1"/>
  <c r="W11" i="10"/>
  <c r="BV11" i="10" s="1"/>
  <c r="Y11" i="10"/>
  <c r="BX11" i="10" s="1"/>
  <c r="V11" i="10"/>
  <c r="BU11" i="10" s="1"/>
  <c r="U11" i="10"/>
  <c r="BT11" i="10" s="1"/>
  <c r="AE11" i="10"/>
  <c r="CD11" i="10" s="1"/>
  <c r="S11" i="10"/>
  <c r="BR11" i="10" s="1"/>
  <c r="AC11" i="10"/>
  <c r="CB11" i="10" s="1"/>
  <c r="AF11" i="10"/>
  <c r="CE11" i="10" s="1"/>
  <c r="Q11" i="10"/>
  <c r="BP11" i="10" s="1"/>
  <c r="AG11" i="10"/>
  <c r="CF11" i="10" s="1"/>
  <c r="X11" i="10"/>
  <c r="BW11" i="10" s="1"/>
  <c r="O11" i="10"/>
  <c r="BN11" i="10" s="1"/>
  <c r="R11" i="10"/>
  <c r="BQ11" i="10" s="1"/>
  <c r="AA11" i="10"/>
  <c r="BZ11" i="10" s="1"/>
  <c r="AD11" i="10"/>
  <c r="CC11" i="10" s="1"/>
  <c r="N11" i="10"/>
  <c r="BM11" i="10" s="1"/>
  <c r="AB11" i="10"/>
  <c r="CA11" i="10" s="1"/>
  <c r="T11" i="10"/>
  <c r="BS11" i="10" s="1"/>
  <c r="AH11" i="10"/>
  <c r="CG11" i="10" s="1"/>
  <c r="AI11" i="10"/>
  <c r="CH11" i="10" s="1"/>
  <c r="AJ11" i="10"/>
  <c r="CI11" i="10" s="1"/>
  <c r="AK11" i="10"/>
  <c r="CJ11" i="10" s="1"/>
  <c r="AL11" i="10"/>
  <c r="CK11" i="10" s="1"/>
  <c r="AM11" i="10"/>
  <c r="CL11" i="10" s="1"/>
  <c r="AN11" i="10"/>
  <c r="CM11" i="10" s="1"/>
  <c r="AO11" i="10"/>
  <c r="CN11" i="10" s="1"/>
  <c r="AP11" i="10"/>
  <c r="CO11" i="10" s="1"/>
  <c r="AQ11" i="10"/>
  <c r="CP11" i="10" s="1"/>
  <c r="AR11" i="10"/>
  <c r="CQ11" i="10" s="1"/>
  <c r="AS11" i="10"/>
  <c r="CR11" i="10" s="1"/>
  <c r="AT11" i="10"/>
  <c r="CS11" i="10" s="1"/>
  <c r="AU11" i="10"/>
  <c r="CT11" i="10" s="1"/>
  <c r="AV11" i="10"/>
  <c r="CU11" i="10" s="1"/>
  <c r="AW11" i="10"/>
  <c r="CV11" i="10" s="1"/>
  <c r="AX11" i="10"/>
  <c r="CW11" i="10" s="1"/>
  <c r="AY11" i="10"/>
  <c r="CX11" i="10" s="1"/>
  <c r="AZ11" i="10"/>
  <c r="CY11" i="10" s="1"/>
  <c r="BA11" i="10"/>
  <c r="CZ11" i="10" s="1"/>
  <c r="BB11" i="10"/>
  <c r="DA11" i="10" s="1"/>
  <c r="BC11" i="10"/>
  <c r="DB11" i="10" s="1"/>
  <c r="BD11" i="10"/>
  <c r="DC11" i="10" s="1"/>
  <c r="BE11" i="10"/>
  <c r="DD11" i="10" s="1"/>
  <c r="BF11" i="10"/>
  <c r="DE11" i="10" s="1"/>
  <c r="BG11" i="10"/>
  <c r="DF11" i="10" s="1"/>
  <c r="BH11" i="10"/>
  <c r="DG11" i="10" s="1"/>
  <c r="BI11" i="10"/>
  <c r="DH11" i="10" s="1"/>
  <c r="BJ11" i="10"/>
  <c r="DI11" i="10" s="1"/>
  <c r="BK11" i="10"/>
  <c r="DJ11" i="10" s="1"/>
  <c r="FJ11" i="10" s="1"/>
  <c r="FF93" i="10"/>
  <c r="HE9" i="10"/>
  <c r="EI93" i="10"/>
  <c r="GH9" i="10"/>
  <c r="HH9" i="10"/>
  <c r="FI93" i="10"/>
  <c r="DZ93" i="10"/>
  <c r="FY9" i="10"/>
  <c r="EA10" i="10"/>
  <c r="EB10" i="10"/>
  <c r="J12" i="12"/>
  <c r="K12" i="12" s="1"/>
  <c r="FE93" i="10"/>
  <c r="HD9" i="10"/>
  <c r="ER93" i="10"/>
  <c r="GQ9" i="10"/>
  <c r="J13" i="12"/>
  <c r="K13" i="12" s="1"/>
  <c r="FH93" i="10"/>
  <c r="HG9" i="10"/>
  <c r="EB93" i="10"/>
  <c r="GA9" i="10"/>
  <c r="FD93" i="10"/>
  <c r="HC9" i="10"/>
  <c r="FE10" i="10"/>
  <c r="FF10" i="10"/>
  <c r="EG10" i="10"/>
  <c r="EH10" i="10"/>
  <c r="GD10" i="10"/>
  <c r="EE94" i="10"/>
  <c r="L12" i="10"/>
  <c r="EQ93" i="10"/>
  <c r="GP9" i="10"/>
  <c r="E14" i="10"/>
  <c r="I14" i="10" s="1"/>
  <c r="E14" i="12"/>
  <c r="I14" i="12" s="1"/>
  <c r="S19" i="3"/>
  <c r="S20" i="2" s="1"/>
  <c r="DM93" i="10"/>
  <c r="FL9" i="10"/>
  <c r="FC93" i="10"/>
  <c r="HB9" i="10"/>
  <c r="EY93" i="10"/>
  <c r="GX9" i="10"/>
  <c r="GK9" i="10"/>
  <c r="EL93" i="10"/>
  <c r="F15" i="12"/>
  <c r="F15" i="10"/>
  <c r="R20" i="3"/>
  <c r="R21" i="2" s="1"/>
  <c r="EU93" i="10"/>
  <c r="GT9" i="10"/>
  <c r="EU94" i="10"/>
  <c r="GT10" i="10"/>
  <c r="DW94" i="10"/>
  <c r="DV10" i="10"/>
  <c r="DR10" i="10"/>
  <c r="EF93" i="10"/>
  <c r="GE9" i="10"/>
  <c r="FG93" i="10"/>
  <c r="HF9" i="10"/>
  <c r="GJ9" i="10"/>
  <c r="EK93" i="10"/>
  <c r="ET93" i="10"/>
  <c r="GS9" i="10"/>
  <c r="DU93" i="10"/>
  <c r="FT9" i="10"/>
  <c r="EM10" i="10"/>
  <c r="DX10" i="10"/>
  <c r="DY10" i="10"/>
  <c r="DM10" i="10"/>
  <c r="ED93" i="10"/>
  <c r="GC9" i="10"/>
  <c r="EH93" i="10"/>
  <c r="GG9" i="10"/>
  <c r="ES93" i="10"/>
  <c r="GR9" i="10"/>
  <c r="HA9" i="10"/>
  <c r="FB93" i="10"/>
  <c r="DO93" i="10"/>
  <c r="FN9" i="10"/>
  <c r="FJ94" i="10"/>
  <c r="HI10" i="10"/>
  <c r="FA10" i="10"/>
  <c r="ES10" i="10"/>
  <c r="EK10" i="10"/>
  <c r="EL10" i="10"/>
  <c r="DO10" i="10"/>
  <c r="DQ10" i="10"/>
  <c r="EC10" i="10"/>
  <c r="GN9" i="10"/>
  <c r="EO93" i="10"/>
  <c r="GF9" i="10"/>
  <c r="EG93" i="10"/>
  <c r="FR9" i="10"/>
  <c r="DS93" i="10"/>
  <c r="FH10" i="10"/>
  <c r="FI10" i="10"/>
  <c r="ER10" i="10"/>
  <c r="EJ10" i="10"/>
  <c r="DZ10" i="10"/>
  <c r="DU10" i="10"/>
  <c r="EN93" i="10"/>
  <c r="GM9" i="10"/>
  <c r="T11" i="12"/>
  <c r="BS11" i="12" s="1"/>
  <c r="W11" i="12"/>
  <c r="BV11" i="12" s="1"/>
  <c r="P11" i="12"/>
  <c r="BO11" i="12" s="1"/>
  <c r="Y11" i="12"/>
  <c r="BX11" i="12" s="1"/>
  <c r="AB11" i="12"/>
  <c r="CA11" i="12" s="1"/>
  <c r="AF11" i="12"/>
  <c r="CE11" i="12" s="1"/>
  <c r="S11" i="12"/>
  <c r="BR11" i="12" s="1"/>
  <c r="U11" i="12"/>
  <c r="BT11" i="12" s="1"/>
  <c r="AD11" i="12"/>
  <c r="CC11" i="12" s="1"/>
  <c r="AA11" i="12"/>
  <c r="BZ11" i="12" s="1"/>
  <c r="Z11" i="12"/>
  <c r="BY11" i="12" s="1"/>
  <c r="V11" i="12"/>
  <c r="BU11" i="12" s="1"/>
  <c r="X11" i="12"/>
  <c r="BW11" i="12" s="1"/>
  <c r="O11" i="12"/>
  <c r="BN11" i="12" s="1"/>
  <c r="AE11" i="12"/>
  <c r="CD11" i="12" s="1"/>
  <c r="N11" i="12"/>
  <c r="BM11" i="12" s="1"/>
  <c r="Q11" i="12"/>
  <c r="BP11" i="12" s="1"/>
  <c r="R11" i="12"/>
  <c r="BQ11" i="12" s="1"/>
  <c r="AC11" i="12"/>
  <c r="CB11" i="12" s="1"/>
  <c r="AG11" i="12"/>
  <c r="CF11" i="12" s="1"/>
  <c r="AH11" i="12"/>
  <c r="CG11" i="12" s="1"/>
  <c r="AI11" i="12"/>
  <c r="CH11" i="12" s="1"/>
  <c r="AJ11" i="12"/>
  <c r="CI11" i="12" s="1"/>
  <c r="AK11" i="12"/>
  <c r="CJ11" i="12" s="1"/>
  <c r="AL11" i="12"/>
  <c r="CK11" i="12" s="1"/>
  <c r="AM11" i="12"/>
  <c r="CL11" i="12" s="1"/>
  <c r="AN11" i="12"/>
  <c r="CM11" i="12" s="1"/>
  <c r="AO11" i="12"/>
  <c r="CN11" i="12" s="1"/>
  <c r="AP11" i="12"/>
  <c r="CO11" i="12" s="1"/>
  <c r="AQ11" i="12"/>
  <c r="CP11" i="12" s="1"/>
  <c r="AR11" i="12"/>
  <c r="CQ11" i="12" s="1"/>
  <c r="AS11" i="12"/>
  <c r="CR11" i="12" s="1"/>
  <c r="AT11" i="12"/>
  <c r="CS11" i="12" s="1"/>
  <c r="AU11" i="12"/>
  <c r="CT11" i="12" s="1"/>
  <c r="AV11" i="12"/>
  <c r="CU11" i="12" s="1"/>
  <c r="AW11" i="12"/>
  <c r="CV11" i="12" s="1"/>
  <c r="AX11" i="12"/>
  <c r="CW11" i="12" s="1"/>
  <c r="AY11" i="12"/>
  <c r="CX11" i="12" s="1"/>
  <c r="AZ11" i="12"/>
  <c r="CY11" i="12" s="1"/>
  <c r="BA11" i="12"/>
  <c r="CZ11" i="12" s="1"/>
  <c r="BB11" i="12"/>
  <c r="DA11" i="12" s="1"/>
  <c r="BC11" i="12"/>
  <c r="DB11" i="12" s="1"/>
  <c r="BD11" i="12"/>
  <c r="DC11" i="12" s="1"/>
  <c r="BE11" i="12"/>
  <c r="DD11" i="12" s="1"/>
  <c r="BF11" i="12"/>
  <c r="DE11" i="12" s="1"/>
  <c r="BG11" i="12"/>
  <c r="DF11" i="12" s="1"/>
  <c r="BH11" i="12"/>
  <c r="DG11" i="12" s="1"/>
  <c r="BI11" i="12"/>
  <c r="DH11" i="12" s="1"/>
  <c r="BJ11" i="12"/>
  <c r="DI11" i="12" s="1"/>
  <c r="BK11" i="12"/>
  <c r="DJ11" i="12" s="1"/>
  <c r="FI11" i="12" s="1"/>
  <c r="EW93" i="10"/>
  <c r="GV9" i="10"/>
  <c r="FU9" i="10"/>
  <c r="DV93" i="10"/>
  <c r="BN41" i="8"/>
  <c r="AE42" i="8"/>
  <c r="AC10" i="9"/>
  <c r="BC10" i="9"/>
  <c r="BG41" i="9" s="1"/>
  <c r="AE10" i="9"/>
  <c r="Y11" i="9"/>
  <c r="AD9" i="9"/>
  <c r="AV9" i="9"/>
  <c r="AD19" i="3" s="1"/>
  <c r="AD20" i="2" s="1"/>
  <c r="AY9" i="9"/>
  <c r="AJ9" i="9"/>
  <c r="T19" i="3" s="1"/>
  <c r="T20" i="2" s="1"/>
  <c r="AF9" i="9"/>
  <c r="AR9" i="9"/>
  <c r="P19" i="3" s="1"/>
  <c r="P20" i="2" s="1"/>
  <c r="Z10" i="9"/>
  <c r="AJ40" i="7"/>
  <c r="AL40" i="7"/>
  <c r="AX40" i="7"/>
  <c r="BA40" i="7"/>
  <c r="AX8" i="9"/>
  <c r="AK8" i="9"/>
  <c r="AZ8" i="9"/>
  <c r="AH18" i="3" s="1"/>
  <c r="AH19" i="2" s="1"/>
  <c r="AW7" i="9"/>
  <c r="AE17" i="3" s="1"/>
  <c r="AE18" i="2" s="1"/>
  <c r="BO39" i="7"/>
  <c r="AE40" i="7"/>
  <c r="AH40" i="7" s="1"/>
  <c r="AK47" i="8"/>
  <c r="AZ47" i="8"/>
  <c r="AW47" i="8"/>
  <c r="AI47" i="8"/>
  <c r="Z74" i="8"/>
  <c r="X75" i="8"/>
  <c r="Z76" i="7"/>
  <c r="X77" i="7"/>
  <c r="FC94" i="10" l="1"/>
  <c r="EP94" i="10"/>
  <c r="DT94" i="10"/>
  <c r="EF94" i="10"/>
  <c r="AQ3" i="8"/>
  <c r="BP3" i="8" s="1"/>
  <c r="FD94" i="10"/>
  <c r="AG3" i="9"/>
  <c r="AI3" i="9" s="1"/>
  <c r="AM3" i="9" s="1"/>
  <c r="AN3" i="9" s="1"/>
  <c r="AO3" i="9" s="1"/>
  <c r="AP3" i="9" s="1"/>
  <c r="M13" i="3" s="1"/>
  <c r="M14" i="2" s="1"/>
  <c r="AR3" i="7"/>
  <c r="BQ3" i="7" s="1"/>
  <c r="GW10" i="10"/>
  <c r="GN10" i="10"/>
  <c r="FR10" i="10"/>
  <c r="HA10" i="10"/>
  <c r="GM10" i="10"/>
  <c r="GV10" i="10"/>
  <c r="EY11" i="12"/>
  <c r="EI11" i="12"/>
  <c r="GU10" i="10"/>
  <c r="ED94" i="10"/>
  <c r="DN94" i="10"/>
  <c r="FA11" i="12"/>
  <c r="ES11" i="12"/>
  <c r="DT11" i="12"/>
  <c r="EK11" i="12"/>
  <c r="DX11" i="12"/>
  <c r="DO11" i="12"/>
  <c r="EY11" i="10"/>
  <c r="EI11" i="10"/>
  <c r="EI95" i="10" s="1"/>
  <c r="FB11" i="12"/>
  <c r="ET11" i="12"/>
  <c r="ED11" i="12"/>
  <c r="DW11" i="12"/>
  <c r="ET94" i="10"/>
  <c r="GH10" i="10"/>
  <c r="L13" i="12"/>
  <c r="Z13" i="12" s="1"/>
  <c r="BY13" i="12" s="1"/>
  <c r="DL11" i="12"/>
  <c r="DP94" i="10"/>
  <c r="EO11" i="12"/>
  <c r="EC11" i="12"/>
  <c r="FE11" i="10"/>
  <c r="DN11" i="10"/>
  <c r="DN95" i="10" s="1"/>
  <c r="DT11" i="10"/>
  <c r="DT95" i="10" s="1"/>
  <c r="EA11" i="10"/>
  <c r="DP11" i="10"/>
  <c r="FO11" i="10" s="1"/>
  <c r="FA11" i="10"/>
  <c r="FA95" i="10" s="1"/>
  <c r="FA179" i="10" s="1"/>
  <c r="ES11" i="10"/>
  <c r="GR11" i="10" s="1"/>
  <c r="FD11" i="10"/>
  <c r="FD95" i="10" s="1"/>
  <c r="FD179" i="10" s="1"/>
  <c r="EN11" i="10"/>
  <c r="DW11" i="10"/>
  <c r="FV11" i="10" s="1"/>
  <c r="FB11" i="10"/>
  <c r="HA11" i="10" s="1"/>
  <c r="ET11" i="10"/>
  <c r="ET95" i="10" s="1"/>
  <c r="ET179" i="10" s="1"/>
  <c r="DV11" i="10"/>
  <c r="FU11" i="10" s="1"/>
  <c r="EB11" i="12"/>
  <c r="DM11" i="10"/>
  <c r="DM95" i="10" s="1"/>
  <c r="EE11" i="10"/>
  <c r="EE95" i="10" s="1"/>
  <c r="EP11" i="12"/>
  <c r="EH11" i="12"/>
  <c r="DR11" i="10"/>
  <c r="DR95" i="10" s="1"/>
  <c r="FF11" i="10"/>
  <c r="FF95" i="10" s="1"/>
  <c r="FF179" i="10" s="1"/>
  <c r="EX11" i="10"/>
  <c r="EX95" i="10" s="1"/>
  <c r="EX179" i="10" s="1"/>
  <c r="ED11" i="10"/>
  <c r="GC11" i="10" s="1"/>
  <c r="S20" i="3"/>
  <c r="S21" i="2" s="1"/>
  <c r="E15" i="10"/>
  <c r="H15" i="10" s="1"/>
  <c r="E15" i="12"/>
  <c r="EW11" i="12"/>
  <c r="EX11" i="12"/>
  <c r="AJ12" i="10"/>
  <c r="CI12" i="10" s="1"/>
  <c r="W12" i="10"/>
  <c r="BV12" i="10" s="1"/>
  <c r="AA12" i="10"/>
  <c r="BZ12" i="10" s="1"/>
  <c r="O12" i="10"/>
  <c r="BN12" i="10" s="1"/>
  <c r="AE12" i="10"/>
  <c r="CD12" i="10" s="1"/>
  <c r="AD12" i="10"/>
  <c r="CC12" i="10" s="1"/>
  <c r="AC12" i="10"/>
  <c r="CB12" i="10" s="1"/>
  <c r="AF12" i="10"/>
  <c r="CE12" i="10" s="1"/>
  <c r="Z12" i="10"/>
  <c r="BY12" i="10" s="1"/>
  <c r="S12" i="10"/>
  <c r="BR12" i="10" s="1"/>
  <c r="Q12" i="10"/>
  <c r="BP12" i="10" s="1"/>
  <c r="V12" i="10"/>
  <c r="BU12" i="10" s="1"/>
  <c r="U12" i="10"/>
  <c r="BT12" i="10" s="1"/>
  <c r="X12" i="10"/>
  <c r="BW12" i="10" s="1"/>
  <c r="N12" i="10"/>
  <c r="BM12" i="10" s="1"/>
  <c r="AK12" i="10"/>
  <c r="CJ12" i="10" s="1"/>
  <c r="P12" i="10"/>
  <c r="BO12" i="10" s="1"/>
  <c r="AG12" i="10"/>
  <c r="CF12" i="10" s="1"/>
  <c r="Y12" i="10"/>
  <c r="BX12" i="10" s="1"/>
  <c r="R12" i="10"/>
  <c r="BQ12" i="10" s="1"/>
  <c r="AH12" i="10"/>
  <c r="CG12" i="10" s="1"/>
  <c r="AB12" i="10"/>
  <c r="CA12" i="10" s="1"/>
  <c r="AL12" i="10"/>
  <c r="CK12" i="10" s="1"/>
  <c r="AI12" i="10"/>
  <c r="CH12" i="10" s="1"/>
  <c r="T12" i="10"/>
  <c r="BS12" i="10" s="1"/>
  <c r="AM12" i="10"/>
  <c r="CL12" i="10" s="1"/>
  <c r="AN12" i="10"/>
  <c r="CM12" i="10" s="1"/>
  <c r="AO12" i="10"/>
  <c r="CN12" i="10" s="1"/>
  <c r="AP12" i="10"/>
  <c r="CO12" i="10" s="1"/>
  <c r="AQ12" i="10"/>
  <c r="CP12" i="10" s="1"/>
  <c r="AR12" i="10"/>
  <c r="CQ12" i="10" s="1"/>
  <c r="AS12" i="10"/>
  <c r="CR12" i="10" s="1"/>
  <c r="AT12" i="10"/>
  <c r="CS12" i="10" s="1"/>
  <c r="AU12" i="10"/>
  <c r="CT12" i="10" s="1"/>
  <c r="AV12" i="10"/>
  <c r="CU12" i="10" s="1"/>
  <c r="AW12" i="10"/>
  <c r="CV12" i="10" s="1"/>
  <c r="AX12" i="10"/>
  <c r="CW12" i="10" s="1"/>
  <c r="AY12" i="10"/>
  <c r="CX12" i="10" s="1"/>
  <c r="AZ12" i="10"/>
  <c r="CY12" i="10" s="1"/>
  <c r="BA12" i="10"/>
  <c r="CZ12" i="10" s="1"/>
  <c r="BB12" i="10"/>
  <c r="DA12" i="10" s="1"/>
  <c r="BC12" i="10"/>
  <c r="DB12" i="10" s="1"/>
  <c r="BD12" i="10"/>
  <c r="DC12" i="10" s="1"/>
  <c r="BE12" i="10"/>
  <c r="DD12" i="10" s="1"/>
  <c r="BF12" i="10"/>
  <c r="DE12" i="10" s="1"/>
  <c r="BG12" i="10"/>
  <c r="DF12" i="10" s="1"/>
  <c r="BH12" i="10"/>
  <c r="DG12" i="10" s="1"/>
  <c r="BI12" i="10"/>
  <c r="DH12" i="10" s="1"/>
  <c r="BJ12" i="10"/>
  <c r="DI12" i="10" s="1"/>
  <c r="BK12" i="10"/>
  <c r="DJ12" i="10" s="1"/>
  <c r="FJ12" i="10" s="1"/>
  <c r="EZ94" i="10"/>
  <c r="GY10" i="10"/>
  <c r="FE11" i="12"/>
  <c r="EV11" i="12"/>
  <c r="EN11" i="12"/>
  <c r="EG11" i="12"/>
  <c r="DM11" i="12"/>
  <c r="FT10" i="10"/>
  <c r="DU94" i="10"/>
  <c r="FA94" i="10"/>
  <c r="GZ10" i="10"/>
  <c r="AL13" i="12"/>
  <c r="CK13" i="12" s="1"/>
  <c r="V13" i="12"/>
  <c r="BU13" i="12" s="1"/>
  <c r="X13" i="12"/>
  <c r="BW13" i="12" s="1"/>
  <c r="U13" i="12"/>
  <c r="BT13" i="12" s="1"/>
  <c r="AC13" i="12"/>
  <c r="CB13" i="12" s="1"/>
  <c r="Y13" i="12"/>
  <c r="BX13" i="12" s="1"/>
  <c r="O13" i="12"/>
  <c r="BN13" i="12" s="1"/>
  <c r="N13" i="12"/>
  <c r="BM13" i="12" s="1"/>
  <c r="AI13" i="12"/>
  <c r="CH13" i="12" s="1"/>
  <c r="AG13" i="12"/>
  <c r="CF13" i="12" s="1"/>
  <c r="AF13" i="12"/>
  <c r="CE13" i="12" s="1"/>
  <c r="Q13" i="12"/>
  <c r="BP13" i="12" s="1"/>
  <c r="S13" i="12"/>
  <c r="BR13" i="12" s="1"/>
  <c r="R13" i="12"/>
  <c r="BQ13" i="12" s="1"/>
  <c r="P13" i="12"/>
  <c r="BO13" i="12" s="1"/>
  <c r="AB13" i="12"/>
  <c r="CA13" i="12" s="1"/>
  <c r="AK13" i="12"/>
  <c r="CJ13" i="12" s="1"/>
  <c r="AH13" i="12"/>
  <c r="CG13" i="12" s="1"/>
  <c r="AA13" i="12"/>
  <c r="BZ13" i="12" s="1"/>
  <c r="AE13" i="12"/>
  <c r="CD13" i="12" s="1"/>
  <c r="AM13" i="12"/>
  <c r="CL13" i="12" s="1"/>
  <c r="W13" i="12"/>
  <c r="BV13" i="12" s="1"/>
  <c r="AN13" i="12"/>
  <c r="CM13" i="12" s="1"/>
  <c r="AP13" i="12"/>
  <c r="CO13" i="12" s="1"/>
  <c r="AQ13" i="12"/>
  <c r="CP13" i="12" s="1"/>
  <c r="AR13" i="12"/>
  <c r="CQ13" i="12" s="1"/>
  <c r="AS13" i="12"/>
  <c r="CR13" i="12" s="1"/>
  <c r="AT13" i="12"/>
  <c r="CS13" i="12" s="1"/>
  <c r="AU13" i="12"/>
  <c r="CT13" i="12" s="1"/>
  <c r="AV13" i="12"/>
  <c r="CU13" i="12" s="1"/>
  <c r="AX13" i="12"/>
  <c r="CW13" i="12" s="1"/>
  <c r="AY13" i="12"/>
  <c r="CX13" i="12" s="1"/>
  <c r="AZ13" i="12"/>
  <c r="CY13" i="12" s="1"/>
  <c r="BA13" i="12"/>
  <c r="CZ13" i="12" s="1"/>
  <c r="BB13" i="12"/>
  <c r="DA13" i="12" s="1"/>
  <c r="BC13" i="12"/>
  <c r="DB13" i="12" s="1"/>
  <c r="BD13" i="12"/>
  <c r="DC13" i="12" s="1"/>
  <c r="BF13" i="12"/>
  <c r="DE13" i="12" s="1"/>
  <c r="BG13" i="12"/>
  <c r="DF13" i="12" s="1"/>
  <c r="BH13" i="12"/>
  <c r="DG13" i="12" s="1"/>
  <c r="BI13" i="12"/>
  <c r="DH13" i="12" s="1"/>
  <c r="BJ13" i="12"/>
  <c r="DI13" i="12" s="1"/>
  <c r="BK13" i="12"/>
  <c r="DJ13" i="12" s="1"/>
  <c r="FI13" i="12" s="1"/>
  <c r="H14" i="10"/>
  <c r="J14" i="10" s="1"/>
  <c r="K14" i="10" s="1"/>
  <c r="HI11" i="10"/>
  <c r="FJ95" i="10"/>
  <c r="FJ179" i="10" s="1"/>
  <c r="EK11" i="10"/>
  <c r="EL11" i="10"/>
  <c r="DY11" i="10"/>
  <c r="EY94" i="10"/>
  <c r="GX10" i="10"/>
  <c r="FG11" i="12"/>
  <c r="FH11" i="12"/>
  <c r="EQ11" i="12"/>
  <c r="ER11" i="12"/>
  <c r="FH94" i="10"/>
  <c r="HG10" i="10"/>
  <c r="EL94" i="10"/>
  <c r="GK10" i="10"/>
  <c r="EM94" i="10"/>
  <c r="GL10" i="10"/>
  <c r="DR11" i="12"/>
  <c r="DS11" i="12"/>
  <c r="GJ10" i="10"/>
  <c r="EK94" i="10"/>
  <c r="FF11" i="12"/>
  <c r="DQ11" i="12"/>
  <c r="ES94" i="10"/>
  <c r="GR10" i="10"/>
  <c r="FC11" i="12"/>
  <c r="FD11" i="12"/>
  <c r="EU11" i="12"/>
  <c r="EE11" i="12"/>
  <c r="EF11" i="12"/>
  <c r="DV11" i="12"/>
  <c r="DZ11" i="12"/>
  <c r="DZ94" i="10"/>
  <c r="FY10" i="10"/>
  <c r="FI11" i="10"/>
  <c r="EZ11" i="10"/>
  <c r="ER11" i="10"/>
  <c r="EJ11" i="10"/>
  <c r="EC11" i="10"/>
  <c r="EB11" i="10"/>
  <c r="DO11" i="10"/>
  <c r="FG94" i="10"/>
  <c r="HF10" i="10"/>
  <c r="R21" i="3"/>
  <c r="R22" i="2" s="1"/>
  <c r="F16" i="12"/>
  <c r="F16" i="10"/>
  <c r="EL11" i="12"/>
  <c r="EM11" i="12"/>
  <c r="FG11" i="10"/>
  <c r="FH11" i="10"/>
  <c r="EY95" i="10"/>
  <c r="EY179" i="10" s="1"/>
  <c r="GX11" i="10"/>
  <c r="DZ11" i="10"/>
  <c r="EJ94" i="10"/>
  <c r="GI10" i="10"/>
  <c r="GB10" i="10"/>
  <c r="EC94" i="10"/>
  <c r="DM94" i="10"/>
  <c r="FL10" i="10"/>
  <c r="FQ10" i="10"/>
  <c r="DR94" i="10"/>
  <c r="FF94" i="10"/>
  <c r="HE10" i="10"/>
  <c r="EA11" i="12"/>
  <c r="DN11" i="12"/>
  <c r="GQ10" i="10"/>
  <c r="ER94" i="10"/>
  <c r="DQ94" i="10"/>
  <c r="FP10" i="10"/>
  <c r="DY94" i="10"/>
  <c r="FX10" i="10"/>
  <c r="DV94" i="10"/>
  <c r="FU10" i="10"/>
  <c r="FE94" i="10"/>
  <c r="HD10" i="10"/>
  <c r="HK9" i="10"/>
  <c r="EQ11" i="10"/>
  <c r="DQ11" i="10"/>
  <c r="EZ11" i="12"/>
  <c r="EJ11" i="12"/>
  <c r="DP11" i="12"/>
  <c r="DY11" i="12"/>
  <c r="DU11" i="12"/>
  <c r="HH10" i="10"/>
  <c r="FI94" i="10"/>
  <c r="FN10" i="10"/>
  <c r="DO94" i="10"/>
  <c r="DX94" i="10"/>
  <c r="FW10" i="10"/>
  <c r="EH94" i="10"/>
  <c r="GG10" i="10"/>
  <c r="FE95" i="10"/>
  <c r="FE179" i="10" s="1"/>
  <c r="HD11" i="10"/>
  <c r="EO11" i="10"/>
  <c r="EP11" i="10"/>
  <c r="EG11" i="10"/>
  <c r="EH11" i="10"/>
  <c r="I15" i="10"/>
  <c r="EG94" i="10"/>
  <c r="GF10" i="10"/>
  <c r="EB94" i="10"/>
  <c r="GA10" i="10"/>
  <c r="L13" i="10"/>
  <c r="EV11" i="10"/>
  <c r="EW11" i="10"/>
  <c r="EN95" i="10"/>
  <c r="EN179" i="10" s="1"/>
  <c r="GM11" i="10"/>
  <c r="DU11" i="10"/>
  <c r="I15" i="12"/>
  <c r="H15" i="12"/>
  <c r="AI13" i="3"/>
  <c r="AI14" i="2" s="1"/>
  <c r="Q14" i="2"/>
  <c r="EA94" i="10"/>
  <c r="FZ10" i="10"/>
  <c r="H14" i="12"/>
  <c r="FC11" i="10"/>
  <c r="EU11" i="10"/>
  <c r="EM11" i="10"/>
  <c r="DS11" i="10"/>
  <c r="EF11" i="10"/>
  <c r="DX11" i="10"/>
  <c r="GP10" i="10"/>
  <c r="EQ94" i="10"/>
  <c r="L12" i="12"/>
  <c r="BM42" i="8"/>
  <c r="AL42" i="8"/>
  <c r="AM42" i="8" s="1"/>
  <c r="AT42" i="8"/>
  <c r="AJ42" i="8"/>
  <c r="AG42" i="8"/>
  <c r="AN42" i="8"/>
  <c r="BB40" i="7"/>
  <c r="AY39" i="7"/>
  <c r="AR10" i="9"/>
  <c r="P20" i="3" s="1"/>
  <c r="P21" i="2" s="1"/>
  <c r="AF10" i="9"/>
  <c r="AD10" i="9"/>
  <c r="AV10" i="9"/>
  <c r="AD20" i="3" s="1"/>
  <c r="AD21" i="2" s="1"/>
  <c r="AY10" i="9"/>
  <c r="AJ10" i="9"/>
  <c r="T20" i="3" s="1"/>
  <c r="T21" i="2" s="1"/>
  <c r="Z11" i="9"/>
  <c r="AC11" i="9"/>
  <c r="BC11" i="9"/>
  <c r="BG42" i="9" s="1"/>
  <c r="AE11" i="9"/>
  <c r="Y12" i="9"/>
  <c r="AZ40" i="7"/>
  <c r="AD41" i="7"/>
  <c r="AO40" i="7"/>
  <c r="AW8" i="9"/>
  <c r="AE18" i="3" s="1"/>
  <c r="AE19" i="2" s="1"/>
  <c r="AZ9" i="9"/>
  <c r="AH19" i="3" s="1"/>
  <c r="AH20" i="2" s="1"/>
  <c r="AX9" i="9"/>
  <c r="AK9" i="9"/>
  <c r="AM40" i="7"/>
  <c r="AN40" i="7" s="1"/>
  <c r="AU40" i="7"/>
  <c r="E40" i="14" s="1"/>
  <c r="BN40" i="7"/>
  <c r="AK40" i="7"/>
  <c r="AY47" i="8"/>
  <c r="AD48" i="8"/>
  <c r="AX46" i="8"/>
  <c r="BA47" i="8"/>
  <c r="Z75" i="8"/>
  <c r="X76" i="8"/>
  <c r="Z77" i="7"/>
  <c r="X78" i="7"/>
  <c r="DV95" i="10" l="1"/>
  <c r="DV179" i="10" s="1"/>
  <c r="FL11" i="10"/>
  <c r="T13" i="12"/>
  <c r="BS13" i="12" s="1"/>
  <c r="ES95" i="10"/>
  <c r="ES179" i="10" s="1"/>
  <c r="DW95" i="10"/>
  <c r="DW179" i="10" s="1"/>
  <c r="FM11" i="10"/>
  <c r="HC11" i="10"/>
  <c r="GW11" i="10"/>
  <c r="FG12" i="10"/>
  <c r="EJ12" i="10"/>
  <c r="GI12" i="10" s="1"/>
  <c r="GH11" i="10"/>
  <c r="GD11" i="10"/>
  <c r="EJ13" i="12"/>
  <c r="EC13" i="12"/>
  <c r="EH12" i="10"/>
  <c r="DP95" i="10"/>
  <c r="DP179" i="10" s="1"/>
  <c r="F89" i="4" s="1"/>
  <c r="BE13" i="12"/>
  <c r="DD13" i="12" s="1"/>
  <c r="FB13" i="12" s="1"/>
  <c r="AW13" i="12"/>
  <c r="CV13" i="12" s="1"/>
  <c r="ET13" i="12" s="1"/>
  <c r="AO13" i="12"/>
  <c r="CN13" i="12" s="1"/>
  <c r="EL13" i="12" s="1"/>
  <c r="AJ13" i="12"/>
  <c r="CI13" i="12" s="1"/>
  <c r="EG13" i="12" s="1"/>
  <c r="AD13" i="12"/>
  <c r="CC13" i="12" s="1"/>
  <c r="EA13" i="12" s="1"/>
  <c r="FF12" i="10"/>
  <c r="FF96" i="10" s="1"/>
  <c r="EB12" i="10"/>
  <c r="EB96" i="10" s="1"/>
  <c r="ED95" i="10"/>
  <c r="GZ11" i="10"/>
  <c r="F91" i="4"/>
  <c r="DP13" i="12"/>
  <c r="DX12" i="10"/>
  <c r="FQ11" i="10"/>
  <c r="EA95" i="10"/>
  <c r="EA179" i="10" s="1"/>
  <c r="Q89" i="4" s="1"/>
  <c r="FZ11" i="10"/>
  <c r="GS11" i="10"/>
  <c r="FS11" i="10"/>
  <c r="FB95" i="10"/>
  <c r="FB179" i="10" s="1"/>
  <c r="DZ12" i="10"/>
  <c r="DZ96" i="10" s="1"/>
  <c r="HE11" i="10"/>
  <c r="DZ13" i="12"/>
  <c r="EF12" i="10"/>
  <c r="GE12" i="10" s="1"/>
  <c r="DV12" i="10"/>
  <c r="DV96" i="10" s="1"/>
  <c r="DT13" i="12"/>
  <c r="FA12" i="10"/>
  <c r="FA96" i="10" s="1"/>
  <c r="ES12" i="10"/>
  <c r="ES96" i="10" s="1"/>
  <c r="FH13" i="12"/>
  <c r="DM13" i="12"/>
  <c r="ER12" i="10"/>
  <c r="ER96" i="10" s="1"/>
  <c r="EE12" i="10"/>
  <c r="EE96" i="10" s="1"/>
  <c r="DQ13" i="12"/>
  <c r="DW13" i="12"/>
  <c r="EW13" i="12"/>
  <c r="EO13" i="12"/>
  <c r="DO13" i="12"/>
  <c r="EI13" i="12"/>
  <c r="EE13" i="12"/>
  <c r="DV13" i="12"/>
  <c r="FC12" i="10"/>
  <c r="FC96" i="10" s="1"/>
  <c r="EU12" i="10"/>
  <c r="EU96" i="10" s="1"/>
  <c r="EM12" i="10"/>
  <c r="EM96" i="10" s="1"/>
  <c r="DQ12" i="10"/>
  <c r="DQ96" i="10" s="1"/>
  <c r="DU12" i="10"/>
  <c r="DU96" i="10" s="1"/>
  <c r="DN12" i="10"/>
  <c r="FM12" i="10" s="1"/>
  <c r="ER95" i="10"/>
  <c r="ER179" i="10" s="1"/>
  <c r="GQ11" i="10"/>
  <c r="EK13" i="12"/>
  <c r="S21" i="3"/>
  <c r="S22" i="2" s="1"/>
  <c r="E16" i="12"/>
  <c r="H16" i="12" s="1"/>
  <c r="E16" i="10"/>
  <c r="AI12" i="12"/>
  <c r="CH12" i="12" s="1"/>
  <c r="AD12" i="12"/>
  <c r="CC12" i="12" s="1"/>
  <c r="N12" i="12"/>
  <c r="BM12" i="12" s="1"/>
  <c r="R12" i="12"/>
  <c r="BQ12" i="12" s="1"/>
  <c r="Z12" i="12"/>
  <c r="BY12" i="12" s="1"/>
  <c r="W12" i="12"/>
  <c r="BV12" i="12" s="1"/>
  <c r="P12" i="12"/>
  <c r="BO12" i="12" s="1"/>
  <c r="AE12" i="12"/>
  <c r="CD12" i="12" s="1"/>
  <c r="AA12" i="12"/>
  <c r="BZ12" i="12" s="1"/>
  <c r="U12" i="12"/>
  <c r="BT12" i="12" s="1"/>
  <c r="AH12" i="12"/>
  <c r="CG12" i="12" s="1"/>
  <c r="AJ12" i="12"/>
  <c r="CI12" i="12" s="1"/>
  <c r="S12" i="12"/>
  <c r="BR12" i="12" s="1"/>
  <c r="V12" i="12"/>
  <c r="BU12" i="12" s="1"/>
  <c r="DT12" i="12" s="1"/>
  <c r="AB12" i="12"/>
  <c r="CA12" i="12" s="1"/>
  <c r="O12" i="12"/>
  <c r="BN12" i="12" s="1"/>
  <c r="Q12" i="12"/>
  <c r="BP12" i="12" s="1"/>
  <c r="T12" i="12"/>
  <c r="BS12" i="12" s="1"/>
  <c r="DR12" i="12" s="1"/>
  <c r="AG12" i="12"/>
  <c r="CF12" i="12" s="1"/>
  <c r="EE12" i="12" s="1"/>
  <c r="AC12" i="12"/>
  <c r="CB12" i="12" s="1"/>
  <c r="Y12" i="12"/>
  <c r="BX12" i="12" s="1"/>
  <c r="DW12" i="12" s="1"/>
  <c r="X12" i="12"/>
  <c r="BW12" i="12" s="1"/>
  <c r="AF12" i="12"/>
  <c r="CE12" i="12" s="1"/>
  <c r="AK12" i="12"/>
  <c r="CJ12" i="12" s="1"/>
  <c r="AL12" i="12"/>
  <c r="CK12" i="12" s="1"/>
  <c r="AM12" i="12"/>
  <c r="CL12" i="12" s="1"/>
  <c r="AN12" i="12"/>
  <c r="CM12" i="12" s="1"/>
  <c r="AO12" i="12"/>
  <c r="CN12" i="12" s="1"/>
  <c r="AP12" i="12"/>
  <c r="CO12" i="12" s="1"/>
  <c r="AQ12" i="12"/>
  <c r="CP12" i="12" s="1"/>
  <c r="AR12" i="12"/>
  <c r="CQ12" i="12" s="1"/>
  <c r="AS12" i="12"/>
  <c r="CR12" i="12" s="1"/>
  <c r="AT12" i="12"/>
  <c r="CS12" i="12" s="1"/>
  <c r="AU12" i="12"/>
  <c r="CT12" i="12" s="1"/>
  <c r="AV12" i="12"/>
  <c r="CU12" i="12" s="1"/>
  <c r="AW12" i="12"/>
  <c r="CV12" i="12" s="1"/>
  <c r="AX12" i="12"/>
  <c r="CW12" i="12" s="1"/>
  <c r="AY12" i="12"/>
  <c r="CX12" i="12" s="1"/>
  <c r="AZ12" i="12"/>
  <c r="CY12" i="12" s="1"/>
  <c r="BA12" i="12"/>
  <c r="CZ12" i="12" s="1"/>
  <c r="BB12" i="12"/>
  <c r="DA12" i="12" s="1"/>
  <c r="BC12" i="12"/>
  <c r="DB12" i="12" s="1"/>
  <c r="BD12" i="12"/>
  <c r="DC12" i="12" s="1"/>
  <c r="BE12" i="12"/>
  <c r="DD12" i="12" s="1"/>
  <c r="BF12" i="12"/>
  <c r="DE12" i="12" s="1"/>
  <c r="BG12" i="12"/>
  <c r="DF12" i="12" s="1"/>
  <c r="BH12" i="12"/>
  <c r="DG12" i="12" s="1"/>
  <c r="BI12" i="12"/>
  <c r="DH12" i="12" s="1"/>
  <c r="BJ12" i="12"/>
  <c r="DI12" i="12" s="1"/>
  <c r="BK12" i="12"/>
  <c r="DJ12" i="12" s="1"/>
  <c r="FI12" i="12" s="1"/>
  <c r="HB11" i="10"/>
  <c r="FC95" i="10"/>
  <c r="FC179" i="10" s="1"/>
  <c r="DU95" i="10"/>
  <c r="FT11" i="10"/>
  <c r="EG95" i="10"/>
  <c r="GF11" i="10"/>
  <c r="HK10" i="10"/>
  <c r="EZ95" i="10"/>
  <c r="EZ179" i="10" s="1"/>
  <c r="GY11" i="10"/>
  <c r="J14" i="12"/>
  <c r="K14" i="12" s="1"/>
  <c r="GK11" i="10"/>
  <c r="EL95" i="10"/>
  <c r="EZ13" i="12"/>
  <c r="FA13" i="12"/>
  <c r="ES13" i="12"/>
  <c r="DU13" i="12"/>
  <c r="DN13" i="12"/>
  <c r="DL13" i="12"/>
  <c r="DR13" i="12"/>
  <c r="FB12" i="10"/>
  <c r="ET12" i="10"/>
  <c r="EL12" i="10"/>
  <c r="DX96" i="10"/>
  <c r="FW12" i="10"/>
  <c r="DP12" i="10"/>
  <c r="J15" i="12"/>
  <c r="K15" i="12" s="1"/>
  <c r="GO11" i="10"/>
  <c r="EP95" i="10"/>
  <c r="EP179" i="10" s="1"/>
  <c r="FP11" i="10"/>
  <c r="DQ95" i="10"/>
  <c r="FI95" i="10"/>
  <c r="FI179" i="10" s="1"/>
  <c r="HH11" i="10"/>
  <c r="FX11" i="10"/>
  <c r="DY95" i="10"/>
  <c r="DY179" i="10" s="1"/>
  <c r="EK95" i="10"/>
  <c r="GJ11" i="10"/>
  <c r="EQ13" i="12"/>
  <c r="ER13" i="12"/>
  <c r="FJ96" i="10"/>
  <c r="HI12" i="10"/>
  <c r="FU12" i="10"/>
  <c r="J15" i="10"/>
  <c r="K15" i="10" s="1"/>
  <c r="M89" i="4"/>
  <c r="M91" i="4"/>
  <c r="AM13" i="10"/>
  <c r="CL13" i="10" s="1"/>
  <c r="AB13" i="10"/>
  <c r="CA13" i="10" s="1"/>
  <c r="AC13" i="10"/>
  <c r="CB13" i="10" s="1"/>
  <c r="AG13" i="10"/>
  <c r="CF13" i="10" s="1"/>
  <c r="Y13" i="10"/>
  <c r="BX13" i="10" s="1"/>
  <c r="S13" i="10"/>
  <c r="BR13" i="10" s="1"/>
  <c r="AJ13" i="10"/>
  <c r="CI13" i="10" s="1"/>
  <c r="N13" i="10"/>
  <c r="BM13" i="10" s="1"/>
  <c r="O13" i="10"/>
  <c r="BN13" i="10" s="1"/>
  <c r="Q13" i="10"/>
  <c r="BP13" i="10" s="1"/>
  <c r="X13" i="10"/>
  <c r="BW13" i="10" s="1"/>
  <c r="AD13" i="10"/>
  <c r="CC13" i="10" s="1"/>
  <c r="V13" i="10"/>
  <c r="BU13" i="10" s="1"/>
  <c r="Z13" i="10"/>
  <c r="BY13" i="10" s="1"/>
  <c r="AE13" i="10"/>
  <c r="CD13" i="10" s="1"/>
  <c r="R13" i="10"/>
  <c r="BQ13" i="10" s="1"/>
  <c r="AA13" i="10"/>
  <c r="BZ13" i="10" s="1"/>
  <c r="AF13" i="10"/>
  <c r="CE13" i="10" s="1"/>
  <c r="AH13" i="10"/>
  <c r="CG13" i="10" s="1"/>
  <c r="AN13" i="10"/>
  <c r="CM13" i="10" s="1"/>
  <c r="AI13" i="10"/>
  <c r="CH13" i="10" s="1"/>
  <c r="P13" i="10"/>
  <c r="BO13" i="10" s="1"/>
  <c r="AK13" i="10"/>
  <c r="CJ13" i="10" s="1"/>
  <c r="T13" i="10"/>
  <c r="BS13" i="10" s="1"/>
  <c r="U13" i="10"/>
  <c r="BT13" i="10" s="1"/>
  <c r="W13" i="10"/>
  <c r="BV13" i="10" s="1"/>
  <c r="AL13" i="10"/>
  <c r="CK13" i="10" s="1"/>
  <c r="AO13" i="10"/>
  <c r="CN13" i="10" s="1"/>
  <c r="AP13" i="10"/>
  <c r="CO13" i="10" s="1"/>
  <c r="AQ13" i="10"/>
  <c r="CP13" i="10" s="1"/>
  <c r="AR13" i="10"/>
  <c r="CQ13" i="10" s="1"/>
  <c r="AS13" i="10"/>
  <c r="CR13" i="10" s="1"/>
  <c r="AT13" i="10"/>
  <c r="CS13" i="10" s="1"/>
  <c r="AU13" i="10"/>
  <c r="CT13" i="10" s="1"/>
  <c r="AV13" i="10"/>
  <c r="CU13" i="10" s="1"/>
  <c r="AW13" i="10"/>
  <c r="CV13" i="10" s="1"/>
  <c r="AX13" i="10"/>
  <c r="CW13" i="10" s="1"/>
  <c r="AY13" i="10"/>
  <c r="CX13" i="10" s="1"/>
  <c r="AZ13" i="10"/>
  <c r="CY13" i="10" s="1"/>
  <c r="BA13" i="10"/>
  <c r="CZ13" i="10" s="1"/>
  <c r="BB13" i="10"/>
  <c r="DA13" i="10" s="1"/>
  <c r="BC13" i="10"/>
  <c r="DB13" i="10" s="1"/>
  <c r="BD13" i="10"/>
  <c r="DC13" i="10" s="1"/>
  <c r="BE13" i="10"/>
  <c r="DD13" i="10" s="1"/>
  <c r="BF13" i="10"/>
  <c r="DE13" i="10" s="1"/>
  <c r="BG13" i="10"/>
  <c r="DF13" i="10" s="1"/>
  <c r="BH13" i="10"/>
  <c r="DG13" i="10" s="1"/>
  <c r="BI13" i="10"/>
  <c r="DH13" i="10" s="1"/>
  <c r="BJ13" i="10"/>
  <c r="DI13" i="10" s="1"/>
  <c r="BK13" i="10"/>
  <c r="DJ13" i="10" s="1"/>
  <c r="FJ13" i="10" s="1"/>
  <c r="EO95" i="10"/>
  <c r="EO179" i="10" s="1"/>
  <c r="GN11" i="10"/>
  <c r="EQ95" i="10"/>
  <c r="EQ179" i="10" s="1"/>
  <c r="GP11" i="10"/>
  <c r="FH95" i="10"/>
  <c r="FH179" i="10" s="1"/>
  <c r="HG11" i="10"/>
  <c r="FG13" i="12"/>
  <c r="EX13" i="12"/>
  <c r="EY13" i="12"/>
  <c r="EP13" i="12"/>
  <c r="FH12" i="10"/>
  <c r="FI12" i="10"/>
  <c r="DR12" i="10"/>
  <c r="DS12" i="10"/>
  <c r="DO12" i="10"/>
  <c r="DY12" i="10"/>
  <c r="EI12" i="10"/>
  <c r="EU95" i="10"/>
  <c r="EU179" i="10" s="1"/>
  <c r="GT11" i="10"/>
  <c r="GG11" i="10"/>
  <c r="EH95" i="10"/>
  <c r="T91" i="4"/>
  <c r="DX95" i="10"/>
  <c r="FW11" i="10"/>
  <c r="FG95" i="10"/>
  <c r="FG179" i="10" s="1"/>
  <c r="HF11" i="10"/>
  <c r="DO95" i="10"/>
  <c r="DO179" i="10" s="1"/>
  <c r="FN11" i="10"/>
  <c r="FE13" i="12"/>
  <c r="FF13" i="12"/>
  <c r="DY13" i="12"/>
  <c r="FG96" i="10"/>
  <c r="HF12" i="10"/>
  <c r="EY12" i="10"/>
  <c r="EZ12" i="10"/>
  <c r="EH96" i="10"/>
  <c r="GG12" i="10"/>
  <c r="EJ96" i="10"/>
  <c r="AR4" i="7"/>
  <c r="BQ4" i="7" s="1"/>
  <c r="AG4" i="9"/>
  <c r="AI4" i="9" s="1"/>
  <c r="AM4" i="9" s="1"/>
  <c r="AN4" i="9" s="1"/>
  <c r="AO4" i="9" s="1"/>
  <c r="AP4" i="9" s="1"/>
  <c r="M14" i="3" s="1"/>
  <c r="M15" i="2" s="1"/>
  <c r="Q14" i="3"/>
  <c r="AQ4" i="8"/>
  <c r="BP4" i="8" s="1"/>
  <c r="EI179" i="10"/>
  <c r="R22" i="3"/>
  <c r="R23" i="2" s="1"/>
  <c r="F17" i="10"/>
  <c r="F17" i="12"/>
  <c r="EF95" i="10"/>
  <c r="GE11" i="10"/>
  <c r="DZ95" i="10"/>
  <c r="DZ179" i="10" s="1"/>
  <c r="FY11" i="10"/>
  <c r="EB95" i="10"/>
  <c r="GA11" i="10"/>
  <c r="EE179" i="10"/>
  <c r="FD13" i="12"/>
  <c r="EV13" i="12"/>
  <c r="EN13" i="12"/>
  <c r="EF13" i="12"/>
  <c r="ED13" i="12"/>
  <c r="DS13" i="12"/>
  <c r="EP12" i="10"/>
  <c r="EQ12" i="10"/>
  <c r="EK12" i="10"/>
  <c r="DM12" i="10"/>
  <c r="EV95" i="10"/>
  <c r="EV179" i="10" s="1"/>
  <c r="GU11" i="10"/>
  <c r="DS95" i="10"/>
  <c r="FR11" i="10"/>
  <c r="EC95" i="10"/>
  <c r="EC179" i="10" s="1"/>
  <c r="GB11" i="10"/>
  <c r="L89" i="4"/>
  <c r="L91" i="4"/>
  <c r="Q91" i="4"/>
  <c r="FE12" i="10"/>
  <c r="EW12" i="10"/>
  <c r="EX12" i="10"/>
  <c r="EO12" i="10"/>
  <c r="EA12" i="10"/>
  <c r="DW12" i="10"/>
  <c r="EC12" i="10"/>
  <c r="EM95" i="10"/>
  <c r="EM179" i="10" s="1"/>
  <c r="GL11" i="10"/>
  <c r="GV11" i="10"/>
  <c r="EW95" i="10"/>
  <c r="EW179" i="10" s="1"/>
  <c r="DN179" i="10"/>
  <c r="H16" i="10"/>
  <c r="I16" i="10"/>
  <c r="EJ95" i="10"/>
  <c r="EJ179" i="10" s="1"/>
  <c r="GI11" i="10"/>
  <c r="FC13" i="12"/>
  <c r="EM13" i="12"/>
  <c r="EH13" i="12"/>
  <c r="EB13" i="12"/>
  <c r="DX13" i="12"/>
  <c r="FD12" i="10"/>
  <c r="EV12" i="10"/>
  <c r="EN12" i="10"/>
  <c r="EG12" i="10"/>
  <c r="DT12" i="10"/>
  <c r="ED12" i="10"/>
  <c r="L14" i="10"/>
  <c r="BN42" i="8"/>
  <c r="AE43" i="8"/>
  <c r="BO40" i="7"/>
  <c r="AE41" i="7"/>
  <c r="AO41" i="7" s="1"/>
  <c r="AX41" i="7"/>
  <c r="AJ41" i="7"/>
  <c r="AL41" i="7"/>
  <c r="BA41" i="7"/>
  <c r="BG6" i="7" s="1"/>
  <c r="BE6" i="7"/>
  <c r="AZ10" i="9"/>
  <c r="AH20" i="3" s="1"/>
  <c r="AH21" i="2" s="1"/>
  <c r="AW9" i="9"/>
  <c r="AE19" i="3" s="1"/>
  <c r="AE20" i="2" s="1"/>
  <c r="BC12" i="9"/>
  <c r="BG43" i="9" s="1"/>
  <c r="AC12" i="9"/>
  <c r="AE12" i="9"/>
  <c r="Y13" i="9"/>
  <c r="AK10" i="9"/>
  <c r="AX10" i="9"/>
  <c r="AR11" i="9"/>
  <c r="P21" i="3" s="1"/>
  <c r="P22" i="2" s="1"/>
  <c r="AD11" i="9"/>
  <c r="AJ11" i="9"/>
  <c r="T21" i="3" s="1"/>
  <c r="T22" i="2" s="1"/>
  <c r="AV11" i="9"/>
  <c r="AD21" i="3" s="1"/>
  <c r="AD22" i="2" s="1"/>
  <c r="AY11" i="9"/>
  <c r="AF11" i="9"/>
  <c r="Z12" i="9"/>
  <c r="AW48" i="8"/>
  <c r="AI48" i="8"/>
  <c r="AZ48" i="8"/>
  <c r="AK48" i="8"/>
  <c r="X77" i="8"/>
  <c r="Z76" i="8"/>
  <c r="Z78" i="7"/>
  <c r="X79" i="7"/>
  <c r="GR12" i="10" l="1"/>
  <c r="GQ12" i="10"/>
  <c r="GA12" i="10"/>
  <c r="GD12" i="10"/>
  <c r="EF96" i="10"/>
  <c r="L15" i="12"/>
  <c r="P15" i="12" s="1"/>
  <c r="BO15" i="12" s="1"/>
  <c r="FT12" i="10"/>
  <c r="HE12" i="10"/>
  <c r="DN96" i="10"/>
  <c r="EG12" i="12"/>
  <c r="EU13" i="12"/>
  <c r="GT12" i="10"/>
  <c r="DV13" i="10"/>
  <c r="DV97" i="10" s="1"/>
  <c r="EA13" i="10"/>
  <c r="EA97" i="10" s="1"/>
  <c r="ED179" i="10"/>
  <c r="T89" i="4" s="1"/>
  <c r="FC13" i="10"/>
  <c r="HB13" i="10" s="1"/>
  <c r="EF13" i="10"/>
  <c r="EF97" i="10" s="1"/>
  <c r="EA12" i="12"/>
  <c r="EJ13" i="10"/>
  <c r="EX12" i="12"/>
  <c r="EP12" i="12"/>
  <c r="DM12" i="12"/>
  <c r="GZ12" i="10"/>
  <c r="EZ13" i="10"/>
  <c r="EZ97" i="10" s="1"/>
  <c r="EL12" i="12"/>
  <c r="EF12" i="12"/>
  <c r="DL12" i="12"/>
  <c r="DS13" i="10"/>
  <c r="DS97" i="10" s="1"/>
  <c r="EH13" i="10"/>
  <c r="EH97" i="10" s="1"/>
  <c r="EZ12" i="12"/>
  <c r="DS12" i="12"/>
  <c r="FY12" i="10"/>
  <c r="HB12" i="10"/>
  <c r="DM13" i="10"/>
  <c r="FL13" i="10" s="1"/>
  <c r="EE13" i="10"/>
  <c r="EE97" i="10" s="1"/>
  <c r="DP12" i="12"/>
  <c r="EN13" i="10"/>
  <c r="EN97" i="10" s="1"/>
  <c r="EC13" i="10"/>
  <c r="GB13" i="10" s="1"/>
  <c r="ES12" i="12"/>
  <c r="EB12" i="12"/>
  <c r="FP12" i="10"/>
  <c r="EH12" i="12"/>
  <c r="DT13" i="10"/>
  <c r="DT97" i="10" s="1"/>
  <c r="DZ13" i="10"/>
  <c r="FY13" i="10" s="1"/>
  <c r="DN13" i="10"/>
  <c r="DN97" i="10" s="1"/>
  <c r="GL12" i="10"/>
  <c r="FG13" i="10"/>
  <c r="FG97" i="10" s="1"/>
  <c r="EQ13" i="10"/>
  <c r="GP13" i="10" s="1"/>
  <c r="DQ13" i="10"/>
  <c r="DQ97" i="10" s="1"/>
  <c r="EV12" i="12"/>
  <c r="DV12" i="12"/>
  <c r="GC12" i="10"/>
  <c r="ED96" i="10"/>
  <c r="EX96" i="10"/>
  <c r="GW12" i="10"/>
  <c r="U89" i="4"/>
  <c r="U91" i="4"/>
  <c r="P89" i="4"/>
  <c r="P91" i="4"/>
  <c r="DY96" i="10"/>
  <c r="FX12" i="10"/>
  <c r="FJ97" i="10"/>
  <c r="HI13" i="10"/>
  <c r="GD13" i="10"/>
  <c r="DP13" i="10"/>
  <c r="HK11" i="10"/>
  <c r="FB12" i="12"/>
  <c r="FC12" i="12"/>
  <c r="ET12" i="12"/>
  <c r="L15" i="10"/>
  <c r="DT96" i="10"/>
  <c r="FS12" i="10"/>
  <c r="EW96" i="10"/>
  <c r="GV12" i="10"/>
  <c r="FN12" i="10"/>
  <c r="DO96" i="10"/>
  <c r="FH13" i="10"/>
  <c r="FI13" i="10"/>
  <c r="FA13" i="10"/>
  <c r="ER13" i="10"/>
  <c r="ES13" i="10"/>
  <c r="DP96" i="10"/>
  <c r="FO12" i="10"/>
  <c r="AG5" i="9"/>
  <c r="AI5" i="9" s="1"/>
  <c r="AM5" i="9" s="1"/>
  <c r="AN5" i="9" s="1"/>
  <c r="AO5" i="9" s="1"/>
  <c r="AP5" i="9" s="1"/>
  <c r="M15" i="3" s="1"/>
  <c r="M16" i="2" s="1"/>
  <c r="AR5" i="7"/>
  <c r="BQ5" i="7" s="1"/>
  <c r="AQ5" i="8"/>
  <c r="BP5" i="8" s="1"/>
  <c r="Q15" i="3"/>
  <c r="FA12" i="12"/>
  <c r="I16" i="12"/>
  <c r="J16" i="12" s="1"/>
  <c r="K16" i="12" s="1"/>
  <c r="GF12" i="10"/>
  <c r="EG96" i="10"/>
  <c r="FE96" i="10"/>
  <c r="HD12" i="10"/>
  <c r="S89" i="4"/>
  <c r="S91" i="4"/>
  <c r="FL12" i="10"/>
  <c r="DM96" i="10"/>
  <c r="EZ96" i="10"/>
  <c r="GY12" i="10"/>
  <c r="DS96" i="10"/>
  <c r="FR12" i="10"/>
  <c r="FR13" i="10"/>
  <c r="EJ12" i="12"/>
  <c r="EK12" i="12"/>
  <c r="GM12" i="10"/>
  <c r="EN96" i="10"/>
  <c r="AO15" i="12"/>
  <c r="CN15" i="12" s="1"/>
  <c r="V15" i="12"/>
  <c r="BU15" i="12" s="1"/>
  <c r="W15" i="12"/>
  <c r="BV15" i="12" s="1"/>
  <c r="AM15" i="12"/>
  <c r="CL15" i="12" s="1"/>
  <c r="AE15" i="12"/>
  <c r="CD15" i="12" s="1"/>
  <c r="AP15" i="12"/>
  <c r="CO15" i="12" s="1"/>
  <c r="AB15" i="12"/>
  <c r="CA15" i="12" s="1"/>
  <c r="AG15" i="12"/>
  <c r="CF15" i="12" s="1"/>
  <c r="AD15" i="12"/>
  <c r="CC15" i="12" s="1"/>
  <c r="AN15" i="12"/>
  <c r="CM15" i="12" s="1"/>
  <c r="T15" i="12"/>
  <c r="BS15" i="12" s="1"/>
  <c r="Z15" i="12"/>
  <c r="BY15" i="12" s="1"/>
  <c r="AH15" i="12"/>
  <c r="CG15" i="12" s="1"/>
  <c r="AK15" i="12"/>
  <c r="CJ15" i="12" s="1"/>
  <c r="Q15" i="12"/>
  <c r="BP15" i="12" s="1"/>
  <c r="S15" i="12"/>
  <c r="BR15" i="12" s="1"/>
  <c r="AC15" i="12"/>
  <c r="CB15" i="12" s="1"/>
  <c r="R15" i="12"/>
  <c r="BQ15" i="12" s="1"/>
  <c r="AA15" i="12"/>
  <c r="BZ15" i="12" s="1"/>
  <c r="O15" i="12"/>
  <c r="BN15" i="12" s="1"/>
  <c r="N15" i="12"/>
  <c r="BM15" i="12" s="1"/>
  <c r="AJ15" i="12"/>
  <c r="CI15" i="12" s="1"/>
  <c r="Y15" i="12"/>
  <c r="BX15" i="12" s="1"/>
  <c r="X15" i="12"/>
  <c r="BW15" i="12" s="1"/>
  <c r="AL15" i="12"/>
  <c r="CK15" i="12" s="1"/>
  <c r="EJ15" i="12" s="1"/>
  <c r="AQ15" i="12"/>
  <c r="CP15" i="12" s="1"/>
  <c r="AR15" i="12"/>
  <c r="CQ15" i="12" s="1"/>
  <c r="AS15" i="12"/>
  <c r="CR15" i="12" s="1"/>
  <c r="AT15" i="12"/>
  <c r="CS15" i="12" s="1"/>
  <c r="AU15" i="12"/>
  <c r="CT15" i="12" s="1"/>
  <c r="AV15" i="12"/>
  <c r="CU15" i="12" s="1"/>
  <c r="AX15" i="12"/>
  <c r="CW15" i="12" s="1"/>
  <c r="AY15" i="12"/>
  <c r="CX15" i="12" s="1"/>
  <c r="AZ15" i="12"/>
  <c r="CY15" i="12" s="1"/>
  <c r="BA15" i="12"/>
  <c r="CZ15" i="12" s="1"/>
  <c r="BB15" i="12"/>
  <c r="DA15" i="12" s="1"/>
  <c r="BC15" i="12"/>
  <c r="DB15" i="12" s="1"/>
  <c r="BD15" i="12"/>
  <c r="DC15" i="12" s="1"/>
  <c r="BE15" i="12"/>
  <c r="DD15" i="12" s="1"/>
  <c r="BF15" i="12"/>
  <c r="DE15" i="12" s="1"/>
  <c r="BG15" i="12"/>
  <c r="DF15" i="12" s="1"/>
  <c r="BH15" i="12"/>
  <c r="DG15" i="12" s="1"/>
  <c r="BI15" i="12"/>
  <c r="DH15" i="12" s="1"/>
  <c r="BJ15" i="12"/>
  <c r="DI15" i="12" s="1"/>
  <c r="BK15" i="12"/>
  <c r="DJ15" i="12" s="1"/>
  <c r="FI15" i="12" s="1"/>
  <c r="GJ12" i="10"/>
  <c r="EK96" i="10"/>
  <c r="EY96" i="10"/>
  <c r="GX12" i="10"/>
  <c r="E89" i="4"/>
  <c r="E91" i="4"/>
  <c r="DR96" i="10"/>
  <c r="FQ12" i="10"/>
  <c r="FF13" i="10"/>
  <c r="EY13" i="10"/>
  <c r="EJ97" i="10"/>
  <c r="GI13" i="10"/>
  <c r="ED13" i="10"/>
  <c r="EI13" i="10"/>
  <c r="FG12" i="12"/>
  <c r="FH12" i="12"/>
  <c r="EY12" i="12"/>
  <c r="EQ12" i="12"/>
  <c r="ER12" i="12"/>
  <c r="EI12" i="12"/>
  <c r="DO12" i="12"/>
  <c r="DY12" i="12"/>
  <c r="F18" i="12"/>
  <c r="F18" i="10"/>
  <c r="R23" i="3"/>
  <c r="R24" i="2" s="1"/>
  <c r="EV96" i="10"/>
  <c r="GU12" i="10"/>
  <c r="EC96" i="10"/>
  <c r="GB12" i="10"/>
  <c r="EQ96" i="10"/>
  <c r="GP12" i="10"/>
  <c r="Y89" i="4"/>
  <c r="Y91" i="4"/>
  <c r="HH12" i="10"/>
  <c r="FI96" i="10"/>
  <c r="EW13" i="10"/>
  <c r="EX13" i="10"/>
  <c r="EO13" i="10"/>
  <c r="EP13" i="10"/>
  <c r="DO13" i="10"/>
  <c r="DY13" i="10"/>
  <c r="DR13" i="10"/>
  <c r="EL96" i="10"/>
  <c r="GK12" i="10"/>
  <c r="EC12" i="12"/>
  <c r="L14" i="12"/>
  <c r="E17" i="10"/>
  <c r="I17" i="10" s="1"/>
  <c r="E17" i="12"/>
  <c r="I17" i="12" s="1"/>
  <c r="S22" i="3"/>
  <c r="S23" i="2" s="1"/>
  <c r="FD96" i="10"/>
  <c r="HC12" i="10"/>
  <c r="D89" i="4"/>
  <c r="D91" i="4"/>
  <c r="FV12" i="10"/>
  <c r="DW96" i="10"/>
  <c r="DS179" i="10"/>
  <c r="EP96" i="10"/>
  <c r="GO12" i="10"/>
  <c r="HG12" i="10"/>
  <c r="FH96" i="10"/>
  <c r="FD13" i="10"/>
  <c r="FE13" i="10"/>
  <c r="EV13" i="10"/>
  <c r="DU13" i="10"/>
  <c r="DX13" i="10"/>
  <c r="ET96" i="10"/>
  <c r="GS12" i="10"/>
  <c r="FF12" i="12"/>
  <c r="EW12" i="12"/>
  <c r="ED12" i="12"/>
  <c r="DZ12" i="12"/>
  <c r="DN12" i="12"/>
  <c r="J16" i="10"/>
  <c r="K16" i="10" s="1"/>
  <c r="EA96" i="10"/>
  <c r="FZ12" i="10"/>
  <c r="AI14" i="3"/>
  <c r="AI15" i="2" s="1"/>
  <c r="Q15" i="2"/>
  <c r="FC97" i="10"/>
  <c r="GM13" i="10"/>
  <c r="EL13" i="10"/>
  <c r="EM13" i="10"/>
  <c r="O89" i="4"/>
  <c r="O91" i="4"/>
  <c r="FB96" i="10"/>
  <c r="HA12" i="10"/>
  <c r="FD12" i="12"/>
  <c r="FE12" i="12"/>
  <c r="EN12" i="12"/>
  <c r="EO12" i="12"/>
  <c r="DU12" i="12"/>
  <c r="AN14" i="10"/>
  <c r="CM14" i="10" s="1"/>
  <c r="P14" i="10"/>
  <c r="BO14" i="10" s="1"/>
  <c r="R14" i="10"/>
  <c r="BQ14" i="10" s="1"/>
  <c r="T14" i="10"/>
  <c r="BS14" i="10" s="1"/>
  <c r="AK14" i="10"/>
  <c r="CJ14" i="10" s="1"/>
  <c r="O14" i="10"/>
  <c r="BN14" i="10" s="1"/>
  <c r="AE14" i="10"/>
  <c r="CD14" i="10" s="1"/>
  <c r="N14" i="10"/>
  <c r="BM14" i="10" s="1"/>
  <c r="AC14" i="10"/>
  <c r="CB14" i="10" s="1"/>
  <c r="AD14" i="10"/>
  <c r="CC14" i="10" s="1"/>
  <c r="AJ14" i="10"/>
  <c r="CI14" i="10" s="1"/>
  <c r="AI14" i="10"/>
  <c r="CH14" i="10" s="1"/>
  <c r="Q14" i="10"/>
  <c r="BP14" i="10" s="1"/>
  <c r="AL14" i="10"/>
  <c r="CK14" i="10" s="1"/>
  <c r="AA14" i="10"/>
  <c r="BZ14" i="10" s="1"/>
  <c r="AF14" i="10"/>
  <c r="CE14" i="10" s="1"/>
  <c r="AB14" i="10"/>
  <c r="CA14" i="10" s="1"/>
  <c r="AM14" i="10"/>
  <c r="CL14" i="10" s="1"/>
  <c r="AG14" i="10"/>
  <c r="CF14" i="10" s="1"/>
  <c r="V14" i="10"/>
  <c r="BU14" i="10" s="1"/>
  <c r="X14" i="10"/>
  <c r="BW14" i="10" s="1"/>
  <c r="Y14" i="10"/>
  <c r="BX14" i="10" s="1"/>
  <c r="S14" i="10"/>
  <c r="BR14" i="10" s="1"/>
  <c r="AH14" i="10"/>
  <c r="CG14" i="10" s="1"/>
  <c r="U14" i="10"/>
  <c r="BT14" i="10" s="1"/>
  <c r="W14" i="10"/>
  <c r="BV14" i="10" s="1"/>
  <c r="Z14" i="10"/>
  <c r="BY14" i="10" s="1"/>
  <c r="AO14" i="10"/>
  <c r="CN14" i="10" s="1"/>
  <c r="AP14" i="10"/>
  <c r="CO14" i="10" s="1"/>
  <c r="AQ14" i="10"/>
  <c r="CP14" i="10" s="1"/>
  <c r="AR14" i="10"/>
  <c r="CQ14" i="10" s="1"/>
  <c r="AS14" i="10"/>
  <c r="CR14" i="10" s="1"/>
  <c r="AT14" i="10"/>
  <c r="CS14" i="10" s="1"/>
  <c r="AU14" i="10"/>
  <c r="CT14" i="10" s="1"/>
  <c r="AV14" i="10"/>
  <c r="CU14" i="10" s="1"/>
  <c r="AW14" i="10"/>
  <c r="CV14" i="10" s="1"/>
  <c r="AX14" i="10"/>
  <c r="CW14" i="10" s="1"/>
  <c r="AY14" i="10"/>
  <c r="CX14" i="10" s="1"/>
  <c r="AZ14" i="10"/>
  <c r="CY14" i="10" s="1"/>
  <c r="BA14" i="10"/>
  <c r="CZ14" i="10" s="1"/>
  <c r="BB14" i="10"/>
  <c r="DA14" i="10" s="1"/>
  <c r="BC14" i="10"/>
  <c r="DB14" i="10" s="1"/>
  <c r="BD14" i="10"/>
  <c r="DC14" i="10" s="1"/>
  <c r="BE14" i="10"/>
  <c r="DD14" i="10" s="1"/>
  <c r="BF14" i="10"/>
  <c r="DE14" i="10" s="1"/>
  <c r="BG14" i="10"/>
  <c r="DF14" i="10" s="1"/>
  <c r="BH14" i="10"/>
  <c r="DG14" i="10" s="1"/>
  <c r="BI14" i="10"/>
  <c r="DH14" i="10" s="1"/>
  <c r="BJ14" i="10"/>
  <c r="DI14" i="10" s="1"/>
  <c r="BK14" i="10"/>
  <c r="DJ14" i="10" s="1"/>
  <c r="FJ14" i="10" s="1"/>
  <c r="Z89" i="4"/>
  <c r="Z91" i="4"/>
  <c r="EO96" i="10"/>
  <c r="GN12" i="10"/>
  <c r="EF179" i="10"/>
  <c r="GH12" i="10"/>
  <c r="EI96" i="10"/>
  <c r="FB13" i="10"/>
  <c r="ET13" i="10"/>
  <c r="EU13" i="10"/>
  <c r="EK13" i="10"/>
  <c r="EG13" i="10"/>
  <c r="DW13" i="10"/>
  <c r="EB13" i="10"/>
  <c r="EU12" i="12"/>
  <c r="EM12" i="12"/>
  <c r="DQ12" i="12"/>
  <c r="DX12" i="12"/>
  <c r="AT43" i="8"/>
  <c r="BM43" i="8"/>
  <c r="AJ43" i="8"/>
  <c r="AL43" i="8"/>
  <c r="AM43" i="8" s="1"/>
  <c r="AG43" i="8"/>
  <c r="AN43" i="8"/>
  <c r="AH41" i="7"/>
  <c r="AX11" i="9"/>
  <c r="AK11" i="9"/>
  <c r="AZ41" i="7"/>
  <c r="AD42" i="7"/>
  <c r="BC13" i="9"/>
  <c r="BG44" i="9" s="1"/>
  <c r="AC13" i="9"/>
  <c r="AE13" i="9"/>
  <c r="Y14" i="9"/>
  <c r="BB41" i="7"/>
  <c r="BH6" i="7"/>
  <c r="AY40" i="7"/>
  <c r="Z13" i="9"/>
  <c r="AJ12" i="9"/>
  <c r="T22" i="3" s="1"/>
  <c r="T23" i="2" s="1"/>
  <c r="AR12" i="9"/>
  <c r="P22" i="3" s="1"/>
  <c r="P23" i="2" s="1"/>
  <c r="AF12" i="9"/>
  <c r="AD12" i="9"/>
  <c r="AY12" i="9"/>
  <c r="AV12" i="9"/>
  <c r="AD22" i="3" s="1"/>
  <c r="AD23" i="2" s="1"/>
  <c r="AW10" i="9"/>
  <c r="AE20" i="3" s="1"/>
  <c r="AE21" i="2" s="1"/>
  <c r="AZ11" i="9"/>
  <c r="AH21" i="3" s="1"/>
  <c r="AH22" i="2" s="1"/>
  <c r="BN41" i="7"/>
  <c r="BF6" i="7"/>
  <c r="AK41" i="7"/>
  <c r="AM41" i="7"/>
  <c r="AN41" i="7" s="1"/>
  <c r="AU41" i="7"/>
  <c r="E41" i="14" s="1"/>
  <c r="AY48" i="8"/>
  <c r="AD49" i="8"/>
  <c r="AX47" i="8"/>
  <c r="BA48" i="8"/>
  <c r="Z77" i="8"/>
  <c r="X78" i="8"/>
  <c r="Z79" i="7"/>
  <c r="X80" i="7"/>
  <c r="EQ97" i="10" l="1"/>
  <c r="GY13" i="10"/>
  <c r="DZ97" i="10"/>
  <c r="AW15" i="12"/>
  <c r="CV15" i="12" s="1"/>
  <c r="AI15" i="12"/>
  <c r="CH15" i="12" s="1"/>
  <c r="EG15" i="12" s="1"/>
  <c r="AF15" i="12"/>
  <c r="CE15" i="12" s="1"/>
  <c r="ED15" i="12" s="1"/>
  <c r="U15" i="12"/>
  <c r="BT15" i="12" s="1"/>
  <c r="DM97" i="10"/>
  <c r="FZ13" i="10"/>
  <c r="EC97" i="10"/>
  <c r="FU13" i="10"/>
  <c r="FG14" i="10"/>
  <c r="FG98" i="10" s="1"/>
  <c r="EQ14" i="10"/>
  <c r="EQ98" i="10" s="1"/>
  <c r="HF13" i="10"/>
  <c r="EL14" i="10"/>
  <c r="EL98" i="10" s="1"/>
  <c r="FC14" i="10"/>
  <c r="FC98" i="10" s="1"/>
  <c r="EU14" i="10"/>
  <c r="EH14" i="10"/>
  <c r="EH98" i="10" s="1"/>
  <c r="DN15" i="12"/>
  <c r="EL15" i="12"/>
  <c r="DY15" i="12"/>
  <c r="FC15" i="12"/>
  <c r="GE13" i="10"/>
  <c r="DV14" i="10"/>
  <c r="FU14" i="10" s="1"/>
  <c r="FP13" i="10"/>
  <c r="GG13" i="10"/>
  <c r="DT14" i="10"/>
  <c r="EA14" i="10"/>
  <c r="EZ14" i="10"/>
  <c r="GY14" i="10" s="1"/>
  <c r="EG14" i="10"/>
  <c r="EG98" i="10" s="1"/>
  <c r="EE14" i="10"/>
  <c r="EE98" i="10" s="1"/>
  <c r="DM14" i="10"/>
  <c r="FL14" i="10" s="1"/>
  <c r="DV15" i="12"/>
  <c r="EA15" i="12"/>
  <c r="EB14" i="10"/>
  <c r="EP14" i="10"/>
  <c r="GO14" i="10" s="1"/>
  <c r="DR14" i="10"/>
  <c r="FQ14" i="10" s="1"/>
  <c r="DZ14" i="10"/>
  <c r="DZ98" i="10" s="1"/>
  <c r="FM13" i="10"/>
  <c r="DX14" i="10"/>
  <c r="FW14" i="10" s="1"/>
  <c r="EH15" i="12"/>
  <c r="DP14" i="10"/>
  <c r="DP98" i="10" s="1"/>
  <c r="EV14" i="10"/>
  <c r="EN14" i="10"/>
  <c r="DW14" i="10"/>
  <c r="DW98" i="10" s="1"/>
  <c r="EJ14" i="10"/>
  <c r="EJ98" i="10" s="1"/>
  <c r="DW15" i="12"/>
  <c r="DQ15" i="12"/>
  <c r="EB15" i="12"/>
  <c r="EE15" i="12"/>
  <c r="FS13" i="10"/>
  <c r="DL15" i="12"/>
  <c r="EG97" i="10"/>
  <c r="GF13" i="10"/>
  <c r="FJ98" i="10"/>
  <c r="HI14" i="10"/>
  <c r="FA14" i="10"/>
  <c r="FB14" i="10"/>
  <c r="EC14" i="10"/>
  <c r="DO14" i="10"/>
  <c r="DX97" i="10"/>
  <c r="FW13" i="10"/>
  <c r="AN14" i="12"/>
  <c r="CM14" i="12" s="1"/>
  <c r="AJ14" i="12"/>
  <c r="CI14" i="12" s="1"/>
  <c r="O14" i="12"/>
  <c r="BN14" i="12" s="1"/>
  <c r="W14" i="12"/>
  <c r="BV14" i="12" s="1"/>
  <c r="AF14" i="12"/>
  <c r="CE14" i="12" s="1"/>
  <c r="AE14" i="12"/>
  <c r="CD14" i="12" s="1"/>
  <c r="N14" i="12"/>
  <c r="BM14" i="12" s="1"/>
  <c r="V14" i="12"/>
  <c r="BU14" i="12" s="1"/>
  <c r="AO14" i="12"/>
  <c r="CN14" i="12" s="1"/>
  <c r="EL14" i="12" s="1"/>
  <c r="U14" i="12"/>
  <c r="BT14" i="12" s="1"/>
  <c r="AB14" i="12"/>
  <c r="CA14" i="12" s="1"/>
  <c r="S14" i="12"/>
  <c r="BR14" i="12" s="1"/>
  <c r="Q14" i="12"/>
  <c r="BP14" i="12" s="1"/>
  <c r="X14" i="12"/>
  <c r="BW14" i="12" s="1"/>
  <c r="AG14" i="12"/>
  <c r="CF14" i="12" s="1"/>
  <c r="Z14" i="12"/>
  <c r="BY14" i="12" s="1"/>
  <c r="P14" i="12"/>
  <c r="BO14" i="12" s="1"/>
  <c r="AD14" i="12"/>
  <c r="CC14" i="12" s="1"/>
  <c r="Y14" i="12"/>
  <c r="BX14" i="12" s="1"/>
  <c r="T14" i="12"/>
  <c r="BS14" i="12" s="1"/>
  <c r="R14" i="12"/>
  <c r="BQ14" i="12" s="1"/>
  <c r="AH14" i="12"/>
  <c r="CG14" i="12" s="1"/>
  <c r="AK14" i="12"/>
  <c r="CJ14" i="12" s="1"/>
  <c r="AA14" i="12"/>
  <c r="BZ14" i="12" s="1"/>
  <c r="AC14" i="12"/>
  <c r="CB14" i="12" s="1"/>
  <c r="AI14" i="12"/>
  <c r="CH14" i="12" s="1"/>
  <c r="EG14" i="12" s="1"/>
  <c r="AL14" i="12"/>
  <c r="CK14" i="12" s="1"/>
  <c r="AM14" i="12"/>
  <c r="CL14" i="12" s="1"/>
  <c r="AP14" i="12"/>
  <c r="CO14" i="12" s="1"/>
  <c r="AQ14" i="12"/>
  <c r="CP14" i="12" s="1"/>
  <c r="AR14" i="12"/>
  <c r="CQ14" i="12" s="1"/>
  <c r="AS14" i="12"/>
  <c r="CR14" i="12" s="1"/>
  <c r="AT14" i="12"/>
  <c r="CS14" i="12" s="1"/>
  <c r="AU14" i="12"/>
  <c r="CT14" i="12" s="1"/>
  <c r="AV14" i="12"/>
  <c r="CU14" i="12" s="1"/>
  <c r="AW14" i="12"/>
  <c r="CV14" i="12" s="1"/>
  <c r="AX14" i="12"/>
  <c r="CW14" i="12" s="1"/>
  <c r="AY14" i="12"/>
  <c r="CX14" i="12" s="1"/>
  <c r="AZ14" i="12"/>
  <c r="CY14" i="12" s="1"/>
  <c r="BA14" i="12"/>
  <c r="CZ14" i="12" s="1"/>
  <c r="BB14" i="12"/>
  <c r="DA14" i="12" s="1"/>
  <c r="BC14" i="12"/>
  <c r="DB14" i="12" s="1"/>
  <c r="BD14" i="12"/>
  <c r="DC14" i="12" s="1"/>
  <c r="BE14" i="12"/>
  <c r="DD14" i="12" s="1"/>
  <c r="BF14" i="12"/>
  <c r="DE14" i="12" s="1"/>
  <c r="BG14" i="12"/>
  <c r="DF14" i="12" s="1"/>
  <c r="BH14" i="12"/>
  <c r="DG14" i="12" s="1"/>
  <c r="BI14" i="12"/>
  <c r="DH14" i="12" s="1"/>
  <c r="BJ14" i="12"/>
  <c r="DI14" i="12" s="1"/>
  <c r="BK14" i="12"/>
  <c r="DJ14" i="12" s="1"/>
  <c r="FI14" i="12" s="1"/>
  <c r="GO13" i="10"/>
  <c r="EP97" i="10"/>
  <c r="EY97" i="10"/>
  <c r="GX13" i="10"/>
  <c r="EU15" i="12"/>
  <c r="DP15" i="12"/>
  <c r="DR15" i="12"/>
  <c r="EK15" i="12"/>
  <c r="GZ13" i="10"/>
  <c r="FA97" i="10"/>
  <c r="GJ13" i="10"/>
  <c r="EK97" i="10"/>
  <c r="FH14" i="10"/>
  <c r="FI14" i="10"/>
  <c r="ER14" i="10"/>
  <c r="ES14" i="10"/>
  <c r="FS14" i="10"/>
  <c r="DT98" i="10"/>
  <c r="FZ14" i="10"/>
  <c r="EA98" i="10"/>
  <c r="EB98" i="10"/>
  <c r="GA14" i="10"/>
  <c r="DU97" i="10"/>
  <c r="FT13" i="10"/>
  <c r="EO97" i="10"/>
  <c r="GN13" i="10"/>
  <c r="FF97" i="10"/>
  <c r="HE13" i="10"/>
  <c r="FB15" i="12"/>
  <c r="DS15" i="12"/>
  <c r="FI97" i="10"/>
  <c r="HH13" i="10"/>
  <c r="EU97" i="10"/>
  <c r="GT13" i="10"/>
  <c r="GD14" i="10"/>
  <c r="EX97" i="10"/>
  <c r="GW13" i="10"/>
  <c r="ES15" i="12"/>
  <c r="ET15" i="12"/>
  <c r="DU15" i="12"/>
  <c r="HG13" i="10"/>
  <c r="FH97" i="10"/>
  <c r="AB16" i="3"/>
  <c r="AB17" i="2" s="1"/>
  <c r="AR6" i="7"/>
  <c r="BQ6" i="7" s="1"/>
  <c r="AQ6" i="8"/>
  <c r="BP6" i="8" s="1"/>
  <c r="AG6" i="9"/>
  <c r="AI6" i="9" s="1"/>
  <c r="AM6" i="9" s="1"/>
  <c r="AN6" i="9" s="1"/>
  <c r="AO6" i="9" s="1"/>
  <c r="AP6" i="9" s="1"/>
  <c r="M16" i="3" s="1"/>
  <c r="M17" i="2" s="1"/>
  <c r="Q16" i="3"/>
  <c r="H17" i="12"/>
  <c r="J17" i="12" s="1"/>
  <c r="K17" i="12" s="1"/>
  <c r="L16" i="10"/>
  <c r="ET97" i="10"/>
  <c r="GS13" i="10"/>
  <c r="V89" i="4"/>
  <c r="V91" i="4"/>
  <c r="EY14" i="10"/>
  <c r="EP98" i="10"/>
  <c r="ED14" i="10"/>
  <c r="EW97" i="10"/>
  <c r="GV13" i="10"/>
  <c r="EI97" i="10"/>
  <c r="GH13" i="10"/>
  <c r="EZ15" i="12"/>
  <c r="FA15" i="12"/>
  <c r="DT15" i="12"/>
  <c r="S23" i="3"/>
  <c r="S24" i="2" s="1"/>
  <c r="E18" i="12"/>
  <c r="H18" i="12" s="1"/>
  <c r="E18" i="10"/>
  <c r="H18" i="10" s="1"/>
  <c r="FB97" i="10"/>
  <c r="HA13" i="10"/>
  <c r="FF14" i="10"/>
  <c r="EW14" i="10"/>
  <c r="EX14" i="10"/>
  <c r="EO14" i="10"/>
  <c r="EK14" i="10"/>
  <c r="DN14" i="10"/>
  <c r="EV97" i="10"/>
  <c r="GU13" i="10"/>
  <c r="GC13" i="10"/>
  <c r="ED97" i="10"/>
  <c r="FH15" i="12"/>
  <c r="EQ15" i="12"/>
  <c r="ER15" i="12"/>
  <c r="DO15" i="12"/>
  <c r="L16" i="12"/>
  <c r="AQ15" i="10"/>
  <c r="CP15" i="10" s="1"/>
  <c r="AH15" i="10"/>
  <c r="CG15" i="10" s="1"/>
  <c r="T15" i="10"/>
  <c r="BS15" i="10" s="1"/>
  <c r="AJ15" i="10"/>
  <c r="CI15" i="10" s="1"/>
  <c r="AL15" i="10"/>
  <c r="CK15" i="10" s="1"/>
  <c r="V15" i="10"/>
  <c r="BU15" i="10" s="1"/>
  <c r="AC15" i="10"/>
  <c r="CB15" i="10" s="1"/>
  <c r="X15" i="10"/>
  <c r="BW15" i="10" s="1"/>
  <c r="Z15" i="10"/>
  <c r="BY15" i="10" s="1"/>
  <c r="AM15" i="10"/>
  <c r="CL15" i="10" s="1"/>
  <c r="AR15" i="10"/>
  <c r="CQ15" i="10" s="1"/>
  <c r="R15" i="10"/>
  <c r="BQ15" i="10" s="1"/>
  <c r="AD15" i="10"/>
  <c r="CC15" i="10" s="1"/>
  <c r="Y15" i="10"/>
  <c r="BX15" i="10" s="1"/>
  <c r="AN15" i="10"/>
  <c r="CM15" i="10" s="1"/>
  <c r="W15" i="10"/>
  <c r="BV15" i="10" s="1"/>
  <c r="DV15" i="10" s="1"/>
  <c r="AK15" i="10"/>
  <c r="CJ15" i="10" s="1"/>
  <c r="AA15" i="10"/>
  <c r="BZ15" i="10" s="1"/>
  <c r="AO15" i="10"/>
  <c r="CN15" i="10" s="1"/>
  <c r="AG15" i="10"/>
  <c r="CF15" i="10" s="1"/>
  <c r="AB15" i="10"/>
  <c r="CA15" i="10" s="1"/>
  <c r="O15" i="10"/>
  <c r="BN15" i="10" s="1"/>
  <c r="AP15" i="10"/>
  <c r="CO15" i="10" s="1"/>
  <c r="P15" i="10"/>
  <c r="BO15" i="10" s="1"/>
  <c r="AE15" i="10"/>
  <c r="CD15" i="10" s="1"/>
  <c r="Q15" i="10"/>
  <c r="BP15" i="10" s="1"/>
  <c r="S15" i="10"/>
  <c r="BR15" i="10" s="1"/>
  <c r="AI15" i="10"/>
  <c r="CH15" i="10" s="1"/>
  <c r="EH15" i="10" s="1"/>
  <c r="U15" i="10"/>
  <c r="BT15" i="10" s="1"/>
  <c r="N15" i="10"/>
  <c r="BM15" i="10" s="1"/>
  <c r="AF15" i="10"/>
  <c r="CE15" i="10" s="1"/>
  <c r="AS15" i="10"/>
  <c r="CR15" i="10" s="1"/>
  <c r="AT15" i="10"/>
  <c r="CS15" i="10" s="1"/>
  <c r="AU15" i="10"/>
  <c r="CT15" i="10" s="1"/>
  <c r="AV15" i="10"/>
  <c r="CU15" i="10" s="1"/>
  <c r="AW15" i="10"/>
  <c r="CV15" i="10" s="1"/>
  <c r="AX15" i="10"/>
  <c r="CW15" i="10" s="1"/>
  <c r="AY15" i="10"/>
  <c r="CX15" i="10" s="1"/>
  <c r="AZ15" i="10"/>
  <c r="CY15" i="10" s="1"/>
  <c r="BA15" i="10"/>
  <c r="CZ15" i="10" s="1"/>
  <c r="BB15" i="10"/>
  <c r="DA15" i="10" s="1"/>
  <c r="BC15" i="10"/>
  <c r="DB15" i="10" s="1"/>
  <c r="BD15" i="10"/>
  <c r="DC15" i="10" s="1"/>
  <c r="BE15" i="10"/>
  <c r="DD15" i="10" s="1"/>
  <c r="BF15" i="10"/>
  <c r="DE15" i="10" s="1"/>
  <c r="BG15" i="10"/>
  <c r="DF15" i="10" s="1"/>
  <c r="BH15" i="10"/>
  <c r="DG15" i="10" s="1"/>
  <c r="BI15" i="10"/>
  <c r="DH15" i="10" s="1"/>
  <c r="BJ15" i="10"/>
  <c r="DI15" i="10" s="1"/>
  <c r="BK15" i="10"/>
  <c r="DJ15" i="10" s="1"/>
  <c r="FJ15" i="10" s="1"/>
  <c r="F19" i="10"/>
  <c r="F19" i="12"/>
  <c r="R24" i="3"/>
  <c r="R25" i="2" s="1"/>
  <c r="FD14" i="10"/>
  <c r="FE14" i="10"/>
  <c r="GU14" i="10"/>
  <c r="EV98" i="10"/>
  <c r="EN98" i="10"/>
  <c r="GM14" i="10"/>
  <c r="FO14" i="10"/>
  <c r="EM97" i="10"/>
  <c r="GL13" i="10"/>
  <c r="FE97" i="10"/>
  <c r="HD13" i="10"/>
  <c r="DR97" i="10"/>
  <c r="FQ13" i="10"/>
  <c r="HK12" i="10"/>
  <c r="FG15" i="12"/>
  <c r="EX15" i="12"/>
  <c r="EY15" i="12"/>
  <c r="EI15" i="12"/>
  <c r="DZ15" i="12"/>
  <c r="H17" i="10"/>
  <c r="J17" i="10" s="1"/>
  <c r="K17" i="10" s="1"/>
  <c r="EB97" i="10"/>
  <c r="GA13" i="10"/>
  <c r="GT14" i="10"/>
  <c r="EU98" i="10"/>
  <c r="EM14" i="10"/>
  <c r="DU14" i="10"/>
  <c r="GG14" i="10"/>
  <c r="DS14" i="10"/>
  <c r="GK13" i="10"/>
  <c r="EL97" i="10"/>
  <c r="HC13" i="10"/>
  <c r="FD97" i="10"/>
  <c r="I89" i="4"/>
  <c r="I91" i="4"/>
  <c r="DY97" i="10"/>
  <c r="FX13" i="10"/>
  <c r="FF15" i="12"/>
  <c r="EW15" i="12"/>
  <c r="EP15" i="12"/>
  <c r="DM15" i="12"/>
  <c r="EM15" i="12"/>
  <c r="GR13" i="10"/>
  <c r="ES97" i="10"/>
  <c r="FV13" i="10"/>
  <c r="DW97" i="10"/>
  <c r="ET14" i="10"/>
  <c r="DY14" i="10"/>
  <c r="EF14" i="10"/>
  <c r="EI14" i="10"/>
  <c r="DQ14" i="10"/>
  <c r="DO97" i="10"/>
  <c r="FN13" i="10"/>
  <c r="FD15" i="12"/>
  <c r="FE15" i="12"/>
  <c r="EV15" i="12"/>
  <c r="EN15" i="12"/>
  <c r="EO15" i="12"/>
  <c r="DX15" i="12"/>
  <c r="EC15" i="12"/>
  <c r="AI15" i="3"/>
  <c r="AI16" i="2" s="1"/>
  <c r="Q16" i="2"/>
  <c r="ER97" i="10"/>
  <c r="GQ13" i="10"/>
  <c r="FO13" i="10"/>
  <c r="DP97" i="10"/>
  <c r="AV13" i="9"/>
  <c r="AD23" i="3" s="1"/>
  <c r="AD24" i="2" s="1"/>
  <c r="BN43" i="8"/>
  <c r="AE44" i="8"/>
  <c r="AX12" i="9"/>
  <c r="AK12" i="9"/>
  <c r="AJ42" i="7"/>
  <c r="BA42" i="7"/>
  <c r="AL42" i="7"/>
  <c r="AX42" i="7"/>
  <c r="BC14" i="9"/>
  <c r="BG45" i="9" s="1"/>
  <c r="AE14" i="9"/>
  <c r="AC14" i="9"/>
  <c r="Y15" i="9"/>
  <c r="AJ13" i="9"/>
  <c r="T23" i="3" s="1"/>
  <c r="T24" i="2" s="1"/>
  <c r="AY13" i="9"/>
  <c r="AR13" i="9"/>
  <c r="P23" i="3" s="1"/>
  <c r="P24" i="2" s="1"/>
  <c r="AD13" i="9"/>
  <c r="AF13" i="9"/>
  <c r="Z14" i="9"/>
  <c r="BO41" i="7"/>
  <c r="AE42" i="7"/>
  <c r="AZ12" i="9"/>
  <c r="AH22" i="3" s="1"/>
  <c r="AH23" i="2" s="1"/>
  <c r="AW11" i="9"/>
  <c r="AE21" i="3" s="1"/>
  <c r="AE22" i="2" s="1"/>
  <c r="AK49" i="8"/>
  <c r="AI49" i="8"/>
  <c r="AW49" i="8"/>
  <c r="AZ49" i="8"/>
  <c r="Z78" i="8"/>
  <c r="X79" i="8"/>
  <c r="Z80" i="7"/>
  <c r="X81" i="7"/>
  <c r="Z81" i="7" s="1"/>
  <c r="DM98" i="10" l="1"/>
  <c r="DR15" i="10"/>
  <c r="DR99" i="10" s="1"/>
  <c r="DX98" i="10"/>
  <c r="EF15" i="12"/>
  <c r="GP14" i="10"/>
  <c r="DM15" i="10"/>
  <c r="I18" i="10"/>
  <c r="J18" i="10" s="1"/>
  <c r="K18" i="10" s="1"/>
  <c r="HF14" i="10"/>
  <c r="FY14" i="10"/>
  <c r="GK14" i="10"/>
  <c r="GF14" i="10"/>
  <c r="HB14" i="10"/>
  <c r="GI14" i="10"/>
  <c r="EZ98" i="10"/>
  <c r="DT15" i="10"/>
  <c r="DT99" i="10" s="1"/>
  <c r="DV98" i="10"/>
  <c r="DN14" i="12"/>
  <c r="EU14" i="12"/>
  <c r="FV14" i="10"/>
  <c r="DR98" i="10"/>
  <c r="ER14" i="12"/>
  <c r="EB14" i="12"/>
  <c r="EH14" i="12"/>
  <c r="EP14" i="12"/>
  <c r="DY14" i="12"/>
  <c r="FB14" i="12"/>
  <c r="DU14" i="12"/>
  <c r="FG14" i="12"/>
  <c r="AW12" i="9"/>
  <c r="AE22" i="3" s="1"/>
  <c r="AE23" i="2" s="1"/>
  <c r="EV15" i="10"/>
  <c r="GU15" i="10" s="1"/>
  <c r="EA15" i="10"/>
  <c r="EA99" i="10" s="1"/>
  <c r="EK15" i="10"/>
  <c r="GJ15" i="10" s="1"/>
  <c r="EF15" i="10"/>
  <c r="EK14" i="12"/>
  <c r="DR14" i="12"/>
  <c r="DW14" i="12"/>
  <c r="L17" i="10"/>
  <c r="W17" i="10" s="1"/>
  <c r="BV17" i="10" s="1"/>
  <c r="EY15" i="10"/>
  <c r="EY99" i="10" s="1"/>
  <c r="DS14" i="12"/>
  <c r="AZ13" i="9"/>
  <c r="AH23" i="3" s="1"/>
  <c r="AH24" i="2" s="1"/>
  <c r="DN15" i="10"/>
  <c r="DN99" i="10" s="1"/>
  <c r="DX15" i="10"/>
  <c r="DX99" i="10" s="1"/>
  <c r="DU15" i="10"/>
  <c r="FT15" i="10" s="1"/>
  <c r="L17" i="12"/>
  <c r="AR17" i="12" s="1"/>
  <c r="CQ17" i="12" s="1"/>
  <c r="FH14" i="12"/>
  <c r="EA14" i="12"/>
  <c r="EC15" i="10"/>
  <c r="GB15" i="10" s="1"/>
  <c r="DT14" i="12"/>
  <c r="EI15" i="10"/>
  <c r="EI99" i="10" s="1"/>
  <c r="FB15" i="10"/>
  <c r="HA15" i="10" s="1"/>
  <c r="FA15" i="10"/>
  <c r="FA99" i="10" s="1"/>
  <c r="EV14" i="12"/>
  <c r="EM14" i="12"/>
  <c r="DP14" i="12"/>
  <c r="ED14" i="12"/>
  <c r="N17" i="12"/>
  <c r="BM17" i="12" s="1"/>
  <c r="DY98" i="10"/>
  <c r="FX14" i="10"/>
  <c r="DS98" i="10"/>
  <c r="FR14" i="10"/>
  <c r="FF15" i="10"/>
  <c r="EE15" i="10"/>
  <c r="EN15" i="10"/>
  <c r="EO15" i="10"/>
  <c r="EM15" i="10"/>
  <c r="EB15" i="10"/>
  <c r="ES98" i="10"/>
  <c r="GR14" i="10"/>
  <c r="FC14" i="12"/>
  <c r="DO14" i="12"/>
  <c r="FN14" i="10"/>
  <c r="DO98" i="10"/>
  <c r="ET98" i="10"/>
  <c r="GS14" i="10"/>
  <c r="EW15" i="10"/>
  <c r="EX15" i="10"/>
  <c r="DM99" i="10"/>
  <c r="FL15" i="10"/>
  <c r="FW15" i="10"/>
  <c r="AQ16" i="12"/>
  <c r="CP16" i="12" s="1"/>
  <c r="P16" i="12"/>
  <c r="BO16" i="12" s="1"/>
  <c r="AL16" i="12"/>
  <c r="CK16" i="12" s="1"/>
  <c r="W16" i="12"/>
  <c r="BV16" i="12" s="1"/>
  <c r="Z16" i="12"/>
  <c r="BY16" i="12" s="1"/>
  <c r="Y16" i="12"/>
  <c r="BX16" i="12" s="1"/>
  <c r="AJ16" i="12"/>
  <c r="CI16" i="12" s="1"/>
  <c r="AG16" i="12"/>
  <c r="CF16" i="12" s="1"/>
  <c r="AC16" i="12"/>
  <c r="CB16" i="12" s="1"/>
  <c r="AH16" i="12"/>
  <c r="CG16" i="12" s="1"/>
  <c r="X16" i="12"/>
  <c r="BW16" i="12" s="1"/>
  <c r="AA16" i="12"/>
  <c r="BZ16" i="12" s="1"/>
  <c r="AE16" i="12"/>
  <c r="CD16" i="12" s="1"/>
  <c r="N16" i="12"/>
  <c r="BM16" i="12" s="1"/>
  <c r="AI16" i="12"/>
  <c r="CH16" i="12" s="1"/>
  <c r="EG16" i="12" s="1"/>
  <c r="U16" i="12"/>
  <c r="BT16" i="12" s="1"/>
  <c r="AM16" i="12"/>
  <c r="CL16" i="12" s="1"/>
  <c r="AR16" i="12"/>
  <c r="CQ16" i="12" s="1"/>
  <c r="AD16" i="12"/>
  <c r="CC16" i="12" s="1"/>
  <c r="O16" i="12"/>
  <c r="BN16" i="12" s="1"/>
  <c r="R16" i="12"/>
  <c r="BQ16" i="12" s="1"/>
  <c r="AN16" i="12"/>
  <c r="CM16" i="12" s="1"/>
  <c r="V16" i="12"/>
  <c r="BU16" i="12" s="1"/>
  <c r="AK16" i="12"/>
  <c r="CJ16" i="12" s="1"/>
  <c r="T16" i="12"/>
  <c r="BS16" i="12" s="1"/>
  <c r="AO16" i="12"/>
  <c r="CN16" i="12" s="1"/>
  <c r="Q16" i="12"/>
  <c r="BP16" i="12" s="1"/>
  <c r="AF16" i="12"/>
  <c r="CE16" i="12" s="1"/>
  <c r="AB16" i="12"/>
  <c r="CA16" i="12" s="1"/>
  <c r="S16" i="12"/>
  <c r="BR16" i="12" s="1"/>
  <c r="AP16" i="12"/>
  <c r="CO16" i="12" s="1"/>
  <c r="AS16" i="12"/>
  <c r="CR16" i="12" s="1"/>
  <c r="AT16" i="12"/>
  <c r="CS16" i="12" s="1"/>
  <c r="AU16" i="12"/>
  <c r="CT16" i="12" s="1"/>
  <c r="AV16" i="12"/>
  <c r="CU16" i="12" s="1"/>
  <c r="AW16" i="12"/>
  <c r="CV16" i="12" s="1"/>
  <c r="AX16" i="12"/>
  <c r="CW16" i="12" s="1"/>
  <c r="AY16" i="12"/>
  <c r="CX16" i="12" s="1"/>
  <c r="AZ16" i="12"/>
  <c r="CY16" i="12" s="1"/>
  <c r="BA16" i="12"/>
  <c r="CZ16" i="12" s="1"/>
  <c r="BB16" i="12"/>
  <c r="DA16" i="12" s="1"/>
  <c r="BC16" i="12"/>
  <c r="DB16" i="12" s="1"/>
  <c r="BD16" i="12"/>
  <c r="DC16" i="12" s="1"/>
  <c r="BE16" i="12"/>
  <c r="DD16" i="12" s="1"/>
  <c r="BF16" i="12"/>
  <c r="DE16" i="12" s="1"/>
  <c r="BG16" i="12"/>
  <c r="DF16" i="12" s="1"/>
  <c r="BH16" i="12"/>
  <c r="DG16" i="12" s="1"/>
  <c r="BI16" i="12"/>
  <c r="DH16" i="12" s="1"/>
  <c r="BJ16" i="12"/>
  <c r="DI16" i="12" s="1"/>
  <c r="BK16" i="12"/>
  <c r="DJ16" i="12" s="1"/>
  <c r="FI16" i="12" s="1"/>
  <c r="EY98" i="10"/>
  <c r="GX14" i="10"/>
  <c r="AI16" i="3"/>
  <c r="AI17" i="2" s="1"/>
  <c r="Q17" i="2"/>
  <c r="ER98" i="10"/>
  <c r="GQ14" i="10"/>
  <c r="DQ14" i="12"/>
  <c r="GB14" i="10"/>
  <c r="EC98" i="10"/>
  <c r="FD15" i="10"/>
  <c r="FE15" i="10"/>
  <c r="EV99" i="10"/>
  <c r="EC99" i="10"/>
  <c r="EK99" i="10"/>
  <c r="EO98" i="10"/>
  <c r="GN14" i="10"/>
  <c r="ED98" i="10"/>
  <c r="GC14" i="10"/>
  <c r="FI98" i="10"/>
  <c r="HH14" i="10"/>
  <c r="ES14" i="12"/>
  <c r="ET14" i="12"/>
  <c r="EJ14" i="12"/>
  <c r="DZ14" i="12"/>
  <c r="DM14" i="12"/>
  <c r="DU98" i="10"/>
  <c r="FT14" i="10"/>
  <c r="Q17" i="3"/>
  <c r="AQ7" i="8"/>
  <c r="BP7" i="8" s="1"/>
  <c r="AG7" i="9"/>
  <c r="AI7" i="9" s="1"/>
  <c r="AM7" i="9" s="1"/>
  <c r="AN7" i="9" s="1"/>
  <c r="AO7" i="9" s="1"/>
  <c r="AP7" i="9" s="1"/>
  <c r="M17" i="3" s="1"/>
  <c r="M18" i="2" s="1"/>
  <c r="AR7" i="7"/>
  <c r="BQ7" i="7" s="1"/>
  <c r="FC15" i="10"/>
  <c r="GG15" i="10"/>
  <c r="EH99" i="10"/>
  <c r="EF99" i="10"/>
  <c r="GE15" i="10"/>
  <c r="DQ15" i="10"/>
  <c r="EX98" i="10"/>
  <c r="GW14" i="10"/>
  <c r="FH98" i="10"/>
  <c r="HG14" i="10"/>
  <c r="EZ14" i="12"/>
  <c r="FA14" i="12"/>
  <c r="GL14" i="10"/>
  <c r="EM98" i="10"/>
  <c r="FB99" i="10"/>
  <c r="ET15" i="10"/>
  <c r="EU15" i="10"/>
  <c r="FQ15" i="10"/>
  <c r="DS15" i="10"/>
  <c r="EW98" i="10"/>
  <c r="GV14" i="10"/>
  <c r="EY14" i="12"/>
  <c r="EQ14" i="12"/>
  <c r="E19" i="10"/>
  <c r="S24" i="3"/>
  <c r="S25" i="2" s="1"/>
  <c r="E19" i="12"/>
  <c r="H19" i="12" s="1"/>
  <c r="DQ98" i="10"/>
  <c r="FP14" i="10"/>
  <c r="HD14" i="10"/>
  <c r="FE98" i="10"/>
  <c r="FJ99" i="10"/>
  <c r="HI15" i="10"/>
  <c r="DP15" i="10"/>
  <c r="DZ15" i="10"/>
  <c r="EL15" i="10"/>
  <c r="EG15" i="10"/>
  <c r="FF98" i="10"/>
  <c r="HE14" i="10"/>
  <c r="DX14" i="12"/>
  <c r="F20" i="10"/>
  <c r="F20" i="12"/>
  <c r="R25" i="3"/>
  <c r="R26" i="2" s="1"/>
  <c r="EI98" i="10"/>
  <c r="GH14" i="10"/>
  <c r="FD98" i="10"/>
  <c r="HC14" i="10"/>
  <c r="FH15" i="10"/>
  <c r="FI15" i="10"/>
  <c r="EZ15" i="10"/>
  <c r="ES15" i="10"/>
  <c r="ED15" i="10"/>
  <c r="EJ15" i="10"/>
  <c r="DY15" i="10"/>
  <c r="EP15" i="10"/>
  <c r="FM14" i="10"/>
  <c r="DN98" i="10"/>
  <c r="AS16" i="10"/>
  <c r="CR16" i="10" s="1"/>
  <c r="AK16" i="10"/>
  <c r="CJ16" i="10" s="1"/>
  <c r="AL16" i="10"/>
  <c r="CK16" i="10" s="1"/>
  <c r="X16" i="10"/>
  <c r="BW16" i="10" s="1"/>
  <c r="Z16" i="10"/>
  <c r="BY16" i="10" s="1"/>
  <c r="T16" i="10"/>
  <c r="BS16" i="10" s="1"/>
  <c r="AI16" i="10"/>
  <c r="CH16" i="10" s="1"/>
  <c r="Y16" i="10"/>
  <c r="BX16" i="10" s="1"/>
  <c r="AN16" i="10"/>
  <c r="CM16" i="10" s="1"/>
  <c r="O16" i="10"/>
  <c r="BN16" i="10" s="1"/>
  <c r="U16" i="10"/>
  <c r="BT16" i="10" s="1"/>
  <c r="V16" i="10"/>
  <c r="BU16" i="10" s="1"/>
  <c r="AM16" i="10"/>
  <c r="CL16" i="10" s="1"/>
  <c r="AO16" i="10"/>
  <c r="CN16" i="10" s="1"/>
  <c r="N16" i="10"/>
  <c r="BM16" i="10" s="1"/>
  <c r="W16" i="10"/>
  <c r="BV16" i="10" s="1"/>
  <c r="P16" i="10"/>
  <c r="BO16" i="10" s="1"/>
  <c r="AP16" i="10"/>
  <c r="CO16" i="10" s="1"/>
  <c r="AT16" i="10"/>
  <c r="CS16" i="10" s="1"/>
  <c r="AJ16" i="10"/>
  <c r="CI16" i="10" s="1"/>
  <c r="AG16" i="10"/>
  <c r="CF16" i="10" s="1"/>
  <c r="S16" i="10"/>
  <c r="BR16" i="10" s="1"/>
  <c r="DR16" i="10" s="1"/>
  <c r="H7" i="4" s="1"/>
  <c r="AQ16" i="10"/>
  <c r="CP16" i="10" s="1"/>
  <c r="AA16" i="10"/>
  <c r="BZ16" i="10" s="1"/>
  <c r="AD16" i="10"/>
  <c r="CC16" i="10" s="1"/>
  <c r="AH16" i="10"/>
  <c r="CG16" i="10" s="1"/>
  <c r="AR16" i="10"/>
  <c r="CQ16" i="10" s="1"/>
  <c r="R16" i="10"/>
  <c r="BQ16" i="10" s="1"/>
  <c r="AF16" i="10"/>
  <c r="CE16" i="10" s="1"/>
  <c r="EE16" i="10" s="1"/>
  <c r="U7" i="4" s="1"/>
  <c r="AB16" i="10"/>
  <c r="CA16" i="10" s="1"/>
  <c r="AE16" i="10"/>
  <c r="CD16" i="10" s="1"/>
  <c r="Q16" i="10"/>
  <c r="BP16" i="10" s="1"/>
  <c r="AC16" i="10"/>
  <c r="CB16" i="10" s="1"/>
  <c r="AU16" i="10"/>
  <c r="CT16" i="10" s="1"/>
  <c r="AV16" i="10"/>
  <c r="CU16" i="10" s="1"/>
  <c r="AW16" i="10"/>
  <c r="CV16" i="10" s="1"/>
  <c r="AX16" i="10"/>
  <c r="CW16" i="10" s="1"/>
  <c r="AY16" i="10"/>
  <c r="CX16" i="10" s="1"/>
  <c r="AZ16" i="10"/>
  <c r="CY16" i="10" s="1"/>
  <c r="BA16" i="10"/>
  <c r="CZ16" i="10" s="1"/>
  <c r="BB16" i="10"/>
  <c r="DA16" i="10" s="1"/>
  <c r="BC16" i="10"/>
  <c r="DB16" i="10" s="1"/>
  <c r="BD16" i="10"/>
  <c r="DC16" i="10" s="1"/>
  <c r="BE16" i="10"/>
  <c r="DD16" i="10" s="1"/>
  <c r="BF16" i="10"/>
  <c r="DE16" i="10" s="1"/>
  <c r="BG16" i="10"/>
  <c r="DF16" i="10" s="1"/>
  <c r="BH16" i="10"/>
  <c r="DG16" i="10" s="1"/>
  <c r="BI16" i="10"/>
  <c r="DH16" i="10" s="1"/>
  <c r="BJ16" i="10"/>
  <c r="DI16" i="10" s="1"/>
  <c r="BK16" i="10"/>
  <c r="DJ16" i="10" s="1"/>
  <c r="FJ16" i="10" s="1"/>
  <c r="HK13" i="10"/>
  <c r="FF14" i="12"/>
  <c r="EW14" i="12"/>
  <c r="EX14" i="12"/>
  <c r="EI14" i="12"/>
  <c r="EE14" i="12"/>
  <c r="DL14" i="12"/>
  <c r="FB98" i="10"/>
  <c r="HA14" i="10"/>
  <c r="EF98" i="10"/>
  <c r="GE14" i="10"/>
  <c r="FG15" i="10"/>
  <c r="EQ15" i="10"/>
  <c r="ER15" i="10"/>
  <c r="DO15" i="10"/>
  <c r="DV99" i="10"/>
  <c r="FU15" i="10"/>
  <c r="DW15" i="10"/>
  <c r="EK98" i="10"/>
  <c r="GJ14" i="10"/>
  <c r="I18" i="12"/>
  <c r="FD14" i="12"/>
  <c r="FE14" i="12"/>
  <c r="EN14" i="12"/>
  <c r="EO14" i="12"/>
  <c r="EF14" i="12"/>
  <c r="DV14" i="12"/>
  <c r="EC14" i="12"/>
  <c r="FA98" i="10"/>
  <c r="GZ14" i="10"/>
  <c r="AJ44" i="8"/>
  <c r="BM44" i="8"/>
  <c r="AL44" i="8"/>
  <c r="AM44" i="8" s="1"/>
  <c r="AT44" i="8"/>
  <c r="AG44" i="8"/>
  <c r="AN44" i="8"/>
  <c r="AZ42" i="7"/>
  <c r="AD43" i="7"/>
  <c r="AM42" i="7"/>
  <c r="AN42" i="7" s="1"/>
  <c r="BN42" i="7"/>
  <c r="AK42" i="7"/>
  <c r="AU42" i="7"/>
  <c r="E42" i="14" s="1"/>
  <c r="AH42" i="7"/>
  <c r="AO42" i="7"/>
  <c r="AJ14" i="9"/>
  <c r="T24" i="3" s="1"/>
  <c r="T25" i="2" s="1"/>
  <c r="AD14" i="9"/>
  <c r="AV14" i="9"/>
  <c r="AD24" i="3" s="1"/>
  <c r="AD25" i="2" s="1"/>
  <c r="AR14" i="9"/>
  <c r="P24" i="3" s="1"/>
  <c r="P25" i="2" s="1"/>
  <c r="AY14" i="9"/>
  <c r="AF14" i="9"/>
  <c r="Z15" i="9"/>
  <c r="AY41" i="7"/>
  <c r="BB42" i="7"/>
  <c r="BC15" i="9"/>
  <c r="BG46" i="9" s="1"/>
  <c r="AE15" i="9"/>
  <c r="AC15" i="9"/>
  <c r="Y16" i="9"/>
  <c r="AK13" i="9"/>
  <c r="AX13" i="9"/>
  <c r="BA49" i="8"/>
  <c r="AX48" i="8"/>
  <c r="AY49" i="8"/>
  <c r="AD50" i="8"/>
  <c r="X80" i="8"/>
  <c r="Z79" i="8"/>
  <c r="AU17" i="12" l="1"/>
  <c r="CT17" i="12" s="1"/>
  <c r="GH15" i="10"/>
  <c r="BE17" i="12"/>
  <c r="DD17" i="12" s="1"/>
  <c r="BC17" i="12"/>
  <c r="DB17" i="12" s="1"/>
  <c r="AX17" i="12"/>
  <c r="CW17" i="12" s="1"/>
  <c r="BB17" i="12"/>
  <c r="DA17" i="12" s="1"/>
  <c r="BK17" i="12"/>
  <c r="DJ17" i="12" s="1"/>
  <c r="FI17" i="12" s="1"/>
  <c r="W17" i="12"/>
  <c r="BV17" i="12" s="1"/>
  <c r="DT17" i="12" s="1"/>
  <c r="BJ17" i="12"/>
  <c r="DI17" i="12" s="1"/>
  <c r="AN17" i="12"/>
  <c r="CM17" i="12" s="1"/>
  <c r="O17" i="12"/>
  <c r="BN17" i="12" s="1"/>
  <c r="FZ15" i="10"/>
  <c r="FS15" i="10"/>
  <c r="AW17" i="12"/>
  <c r="CV17" i="12" s="1"/>
  <c r="X17" i="12"/>
  <c r="BW17" i="12" s="1"/>
  <c r="AQ17" i="12"/>
  <c r="CP17" i="12" s="1"/>
  <c r="EN17" i="12" s="1"/>
  <c r="Q17" i="12"/>
  <c r="BP17" i="12" s="1"/>
  <c r="AB17" i="12"/>
  <c r="CA17" i="12" s="1"/>
  <c r="R17" i="12"/>
  <c r="BQ17" i="12" s="1"/>
  <c r="O17" i="10"/>
  <c r="BN17" i="10" s="1"/>
  <c r="BF17" i="12"/>
  <c r="DE17" i="12" s="1"/>
  <c r="FC17" i="12" s="1"/>
  <c r="AI17" i="12"/>
  <c r="CH17" i="12" s="1"/>
  <c r="AF17" i="12"/>
  <c r="CE17" i="12" s="1"/>
  <c r="EK16" i="10"/>
  <c r="AA7" i="4" s="1"/>
  <c r="DV16" i="12"/>
  <c r="U17" i="12"/>
  <c r="BT17" i="12" s="1"/>
  <c r="BA17" i="12"/>
  <c r="CZ17" i="12" s="1"/>
  <c r="V17" i="12"/>
  <c r="BU17" i="12" s="1"/>
  <c r="AS17" i="12"/>
  <c r="CR17" i="12" s="1"/>
  <c r="EP17" i="12" s="1"/>
  <c r="EX16" i="10"/>
  <c r="FA16" i="12"/>
  <c r="ES16" i="12"/>
  <c r="DR16" i="12"/>
  <c r="EB16" i="10"/>
  <c r="R7" i="4" s="1"/>
  <c r="GX15" i="10"/>
  <c r="DX16" i="10"/>
  <c r="N7" i="4" s="1"/>
  <c r="ED16" i="12"/>
  <c r="DM16" i="12"/>
  <c r="BI17" i="12"/>
  <c r="DH17" i="12" s="1"/>
  <c r="AD17" i="12"/>
  <c r="CC17" i="12" s="1"/>
  <c r="EA17" i="12" s="1"/>
  <c r="AG17" i="12"/>
  <c r="CF17" i="12" s="1"/>
  <c r="Y17" i="12"/>
  <c r="BX17" i="12" s="1"/>
  <c r="BC17" i="10"/>
  <c r="DB17" i="10" s="1"/>
  <c r="AS17" i="10"/>
  <c r="CR17" i="10" s="1"/>
  <c r="AO17" i="10"/>
  <c r="CN17" i="10" s="1"/>
  <c r="BD17" i="10"/>
  <c r="DC17" i="10" s="1"/>
  <c r="AH17" i="10"/>
  <c r="CG17" i="10" s="1"/>
  <c r="EF16" i="12"/>
  <c r="BD17" i="12"/>
  <c r="DC17" i="12" s="1"/>
  <c r="FB17" i="12" s="1"/>
  <c r="AV17" i="12"/>
  <c r="CU17" i="12" s="1"/>
  <c r="ES17" i="12" s="1"/>
  <c r="AP17" i="12"/>
  <c r="CO17" i="12" s="1"/>
  <c r="AL17" i="12"/>
  <c r="CK17" i="12" s="1"/>
  <c r="P17" i="12"/>
  <c r="BO17" i="12" s="1"/>
  <c r="AC17" i="12"/>
  <c r="CB17" i="12" s="1"/>
  <c r="AZ17" i="10"/>
  <c r="CY17" i="10" s="1"/>
  <c r="AL17" i="10"/>
  <c r="CK17" i="10" s="1"/>
  <c r="AK17" i="10"/>
  <c r="CJ17" i="10" s="1"/>
  <c r="DL17" i="12"/>
  <c r="AX17" i="10"/>
  <c r="CW17" i="10" s="1"/>
  <c r="AF17" i="10"/>
  <c r="CE17" i="10" s="1"/>
  <c r="AG17" i="10"/>
  <c r="CF17" i="10" s="1"/>
  <c r="AE17" i="12"/>
  <c r="CD17" i="12" s="1"/>
  <c r="S17" i="12"/>
  <c r="BR17" i="12" s="1"/>
  <c r="AH17" i="12"/>
  <c r="CG17" i="12" s="1"/>
  <c r="EE17" i="12" s="1"/>
  <c r="AT17" i="12"/>
  <c r="CS17" i="12" s="1"/>
  <c r="AV17" i="10"/>
  <c r="CU17" i="10" s="1"/>
  <c r="S17" i="10"/>
  <c r="BR17" i="10" s="1"/>
  <c r="R17" i="10"/>
  <c r="BQ17" i="10" s="1"/>
  <c r="BK17" i="10"/>
  <c r="DJ17" i="10" s="1"/>
  <c r="FJ17" i="10" s="1"/>
  <c r="AE17" i="10"/>
  <c r="CD17" i="10" s="1"/>
  <c r="AQ17" i="10"/>
  <c r="CP17" i="10" s="1"/>
  <c r="AT17" i="10"/>
  <c r="CS17" i="10" s="1"/>
  <c r="ER17" i="10" s="1"/>
  <c r="BH17" i="12"/>
  <c r="DG17" i="12" s="1"/>
  <c r="AZ17" i="12"/>
  <c r="CY17" i="12" s="1"/>
  <c r="AJ17" i="12"/>
  <c r="CI17" i="12" s="1"/>
  <c r="AM17" i="12"/>
  <c r="CL17" i="12" s="1"/>
  <c r="EK17" i="12" s="1"/>
  <c r="Z17" i="12"/>
  <c r="BY17" i="12" s="1"/>
  <c r="AK17" i="12"/>
  <c r="CJ17" i="12" s="1"/>
  <c r="BH17" i="10"/>
  <c r="DG17" i="10" s="1"/>
  <c r="AC17" i="10"/>
  <c r="CB17" i="10" s="1"/>
  <c r="AJ17" i="10"/>
  <c r="CI17" i="10" s="1"/>
  <c r="DV16" i="10"/>
  <c r="L7" i="4" s="1"/>
  <c r="BG17" i="12"/>
  <c r="DF17" i="12" s="1"/>
  <c r="AY17" i="12"/>
  <c r="CX17" i="12" s="1"/>
  <c r="EV17" i="12" s="1"/>
  <c r="T17" i="12"/>
  <c r="BS17" i="12" s="1"/>
  <c r="AO17" i="12"/>
  <c r="CN17" i="12" s="1"/>
  <c r="EL17" i="12" s="1"/>
  <c r="AA17" i="12"/>
  <c r="BZ17" i="12" s="1"/>
  <c r="BF17" i="10"/>
  <c r="DE17" i="10" s="1"/>
  <c r="FD17" i="10" s="1"/>
  <c r="AN17" i="10"/>
  <c r="CM17" i="10" s="1"/>
  <c r="P17" i="10"/>
  <c r="BO17" i="10" s="1"/>
  <c r="DN17" i="10" s="1"/>
  <c r="EJ16" i="10"/>
  <c r="Z7" i="4" s="1"/>
  <c r="EZ17" i="12"/>
  <c r="BE17" i="10"/>
  <c r="DD17" i="10" s="1"/>
  <c r="AW17" i="10"/>
  <c r="CV17" i="10" s="1"/>
  <c r="U17" i="10"/>
  <c r="BT17" i="10" s="1"/>
  <c r="Y17" i="10"/>
  <c r="BX17" i="10" s="1"/>
  <c r="DW17" i="10" s="1"/>
  <c r="AD17" i="10"/>
  <c r="CC17" i="10" s="1"/>
  <c r="Z17" i="10"/>
  <c r="BY17" i="10" s="1"/>
  <c r="DO16" i="12"/>
  <c r="EB16" i="12"/>
  <c r="ED16" i="10"/>
  <c r="T7" i="4" s="1"/>
  <c r="EP16" i="10"/>
  <c r="GO16" i="10" s="1"/>
  <c r="DM16" i="10"/>
  <c r="C7" i="4" s="1"/>
  <c r="EH16" i="10"/>
  <c r="X7" i="4" s="1"/>
  <c r="GZ15" i="10"/>
  <c r="FM15" i="10"/>
  <c r="BJ17" i="10"/>
  <c r="DI17" i="10" s="1"/>
  <c r="BB17" i="10"/>
  <c r="DA17" i="10" s="1"/>
  <c r="N17" i="10"/>
  <c r="BM17" i="10" s="1"/>
  <c r="X17" i="10"/>
  <c r="BW17" i="10" s="1"/>
  <c r="DV17" i="10" s="1"/>
  <c r="V17" i="10"/>
  <c r="BU17" i="10" s="1"/>
  <c r="DT17" i="10" s="1"/>
  <c r="T17" i="10"/>
  <c r="BS17" i="10" s="1"/>
  <c r="DS17" i="10" s="1"/>
  <c r="EW16" i="10"/>
  <c r="EW100" i="10" s="1"/>
  <c r="L18" i="10"/>
  <c r="AE18" i="10" s="1"/>
  <c r="CD18" i="10" s="1"/>
  <c r="FF16" i="12"/>
  <c r="BI17" i="10"/>
  <c r="DH17" i="10" s="1"/>
  <c r="BA17" i="10"/>
  <c r="CZ17" i="10" s="1"/>
  <c r="AA17" i="10"/>
  <c r="BZ17" i="10" s="1"/>
  <c r="AI17" i="10"/>
  <c r="CH17" i="10" s="1"/>
  <c r="EG17" i="10" s="1"/>
  <c r="AB17" i="10"/>
  <c r="CA17" i="10" s="1"/>
  <c r="Q17" i="10"/>
  <c r="BP17" i="10" s="1"/>
  <c r="DU99" i="10"/>
  <c r="BG17" i="10"/>
  <c r="DF17" i="10" s="1"/>
  <c r="AY17" i="10"/>
  <c r="CX17" i="10" s="1"/>
  <c r="EX17" i="10" s="1"/>
  <c r="AM17" i="10"/>
  <c r="CL17" i="10" s="1"/>
  <c r="AR17" i="10"/>
  <c r="CQ17" i="10" s="1"/>
  <c r="EQ17" i="10" s="1"/>
  <c r="GP17" i="10" s="1"/>
  <c r="AP17" i="10"/>
  <c r="CO17" i="10" s="1"/>
  <c r="EO17" i="10" s="1"/>
  <c r="GN17" i="10" s="1"/>
  <c r="AU17" i="10"/>
  <c r="CT17" i="10" s="1"/>
  <c r="ES17" i="10" s="1"/>
  <c r="ES101" i="10" s="1"/>
  <c r="DO16" i="10"/>
  <c r="E7" i="4" s="1"/>
  <c r="ER16" i="10"/>
  <c r="ER100" i="10" s="1"/>
  <c r="DS16" i="10"/>
  <c r="I7" i="4" s="1"/>
  <c r="EP16" i="12"/>
  <c r="DS16" i="12"/>
  <c r="DT16" i="12"/>
  <c r="EG17" i="12"/>
  <c r="FC16" i="10"/>
  <c r="FC100" i="10" s="1"/>
  <c r="DQ16" i="10"/>
  <c r="G7" i="4" s="1"/>
  <c r="EI16" i="10"/>
  <c r="Y7" i="4" s="1"/>
  <c r="DU16" i="10"/>
  <c r="K7" i="4" s="1"/>
  <c r="DW16" i="10"/>
  <c r="DQ16" i="12"/>
  <c r="EL16" i="12"/>
  <c r="DL16" i="12"/>
  <c r="DW17" i="12"/>
  <c r="FC16" i="12"/>
  <c r="EU16" i="12"/>
  <c r="DZ16" i="12"/>
  <c r="EC16" i="12"/>
  <c r="DX16" i="12"/>
  <c r="FJ100" i="10"/>
  <c r="HI16" i="10"/>
  <c r="FA16" i="10"/>
  <c r="EG16" i="10"/>
  <c r="W7" i="4" s="1"/>
  <c r="EO16" i="10"/>
  <c r="DN16" i="10"/>
  <c r="D7" i="4" s="1"/>
  <c r="GI16" i="10"/>
  <c r="ES99" i="10"/>
  <c r="GR15" i="10"/>
  <c r="DQ99" i="10"/>
  <c r="FP15" i="10"/>
  <c r="H19" i="10"/>
  <c r="FD16" i="12"/>
  <c r="FE16" i="12"/>
  <c r="EV16" i="12"/>
  <c r="DW16" i="12"/>
  <c r="EO99" i="10"/>
  <c r="GN15" i="10"/>
  <c r="DO99" i="10"/>
  <c r="FN15" i="10"/>
  <c r="FH16" i="10"/>
  <c r="FI16" i="10"/>
  <c r="EB100" i="10"/>
  <c r="R7" i="13"/>
  <c r="EC16" i="10"/>
  <c r="S7" i="4" s="1"/>
  <c r="GY15" i="10"/>
  <c r="EZ99" i="10"/>
  <c r="EG99" i="10"/>
  <c r="GF15" i="10"/>
  <c r="I19" i="10"/>
  <c r="DP16" i="12"/>
  <c r="EN99" i="10"/>
  <c r="GM15" i="10"/>
  <c r="E20" i="10"/>
  <c r="H20" i="10" s="1"/>
  <c r="E20" i="12"/>
  <c r="H20" i="12" s="1"/>
  <c r="S25" i="3"/>
  <c r="S26" i="2" s="1"/>
  <c r="GQ15" i="10"/>
  <c r="ER99" i="10"/>
  <c r="FG16" i="10"/>
  <c r="EY16" i="10"/>
  <c r="EZ16" i="10"/>
  <c r="DP16" i="10"/>
  <c r="F7" i="4" s="1"/>
  <c r="DZ16" i="10"/>
  <c r="P7" i="4" s="1"/>
  <c r="DV100" i="10"/>
  <c r="L48" i="4" s="1"/>
  <c r="DX100" i="10"/>
  <c r="N48" i="4" s="1"/>
  <c r="N7" i="13"/>
  <c r="FW16" i="10"/>
  <c r="FI99" i="10"/>
  <c r="HH15" i="10"/>
  <c r="GK15" i="10"/>
  <c r="EL99" i="10"/>
  <c r="FE99" i="10"/>
  <c r="HD15" i="10"/>
  <c r="FB16" i="12"/>
  <c r="ET16" i="12"/>
  <c r="DY16" i="12"/>
  <c r="DU16" i="12"/>
  <c r="GW15" i="10"/>
  <c r="EX99" i="10"/>
  <c r="EE99" i="10"/>
  <c r="GD15" i="10"/>
  <c r="EQ99" i="10"/>
  <c r="GP15" i="10"/>
  <c r="EX100" i="10"/>
  <c r="GW16" i="10"/>
  <c r="ED100" i="10"/>
  <c r="GC16" i="10"/>
  <c r="T7" i="13"/>
  <c r="DM100" i="10"/>
  <c r="C48" i="4" s="1"/>
  <c r="C7" i="13"/>
  <c r="FH99" i="10"/>
  <c r="HG15" i="10"/>
  <c r="DZ99" i="10"/>
  <c r="FY15" i="10"/>
  <c r="EU99" i="10"/>
  <c r="GT15" i="10"/>
  <c r="FD99" i="10"/>
  <c r="HC15" i="10"/>
  <c r="J18" i="12"/>
  <c r="K18" i="12" s="1"/>
  <c r="GV15" i="10"/>
  <c r="EW99" i="10"/>
  <c r="FG99" i="10"/>
  <c r="HF15" i="10"/>
  <c r="FF16" i="10"/>
  <c r="EA16" i="10"/>
  <c r="Q7" i="4" s="1"/>
  <c r="DR100" i="10"/>
  <c r="H48" i="4" s="1"/>
  <c r="FQ16" i="10"/>
  <c r="H7" i="13"/>
  <c r="EM16" i="10"/>
  <c r="EN16" i="10"/>
  <c r="EP99" i="10"/>
  <c r="GO15" i="10"/>
  <c r="DP99" i="10"/>
  <c r="FO15" i="10"/>
  <c r="ET99" i="10"/>
  <c r="GS15" i="10"/>
  <c r="I19" i="12"/>
  <c r="J19" i="12" s="1"/>
  <c r="K19" i="12" s="1"/>
  <c r="EZ16" i="12"/>
  <c r="DN16" i="12"/>
  <c r="EC17" i="12"/>
  <c r="R26" i="3"/>
  <c r="R27" i="2" s="1"/>
  <c r="F21" i="10"/>
  <c r="F21" i="12"/>
  <c r="DW99" i="10"/>
  <c r="FV15" i="10"/>
  <c r="FD16" i="10"/>
  <c r="FE16" i="10"/>
  <c r="EV16" i="10"/>
  <c r="GD16" i="10"/>
  <c r="U7" i="13"/>
  <c r="EE100" i="10"/>
  <c r="EF16" i="10"/>
  <c r="EL16" i="10"/>
  <c r="AB7" i="4" s="1"/>
  <c r="DY16" i="10"/>
  <c r="O7" i="4" s="1"/>
  <c r="DY99" i="10"/>
  <c r="FX15" i="10"/>
  <c r="AI17" i="3"/>
  <c r="AI18" i="2" s="1"/>
  <c r="Q18" i="2"/>
  <c r="FG16" i="12"/>
  <c r="FH16" i="12"/>
  <c r="EQ16" i="12"/>
  <c r="ER16" i="12"/>
  <c r="EJ16" i="12"/>
  <c r="EK16" i="12"/>
  <c r="EA16" i="12"/>
  <c r="EO16" i="12"/>
  <c r="HE15" i="10"/>
  <c r="FF99" i="10"/>
  <c r="FJ101" i="10"/>
  <c r="HI17" i="10"/>
  <c r="DQ100" i="10"/>
  <c r="FP16" i="10"/>
  <c r="GI15" i="10"/>
  <c r="EJ99" i="10"/>
  <c r="HK14" i="10"/>
  <c r="EX16" i="12"/>
  <c r="EY16" i="12"/>
  <c r="EI16" i="12"/>
  <c r="EE16" i="12"/>
  <c r="EB99" i="10"/>
  <c r="GA15" i="10"/>
  <c r="FI17" i="10"/>
  <c r="DM17" i="10"/>
  <c r="DU17" i="10"/>
  <c r="AQ8" i="8"/>
  <c r="BP8" i="8" s="1"/>
  <c r="AG8" i="9"/>
  <c r="AI8" i="9" s="1"/>
  <c r="AM8" i="9" s="1"/>
  <c r="AN8" i="9" s="1"/>
  <c r="AO8" i="9" s="1"/>
  <c r="AP8" i="9" s="1"/>
  <c r="M18" i="3" s="1"/>
  <c r="M19" i="2" s="1"/>
  <c r="AR8" i="7"/>
  <c r="BQ8" i="7" s="1"/>
  <c r="Q18" i="3"/>
  <c r="FB16" i="10"/>
  <c r="ET16" i="10"/>
  <c r="EU16" i="10"/>
  <c r="EQ16" i="10"/>
  <c r="ES16" i="10"/>
  <c r="DT16" i="10"/>
  <c r="J7" i="4" s="1"/>
  <c r="GC15" i="10"/>
  <c r="ED99" i="10"/>
  <c r="DS99" i="10"/>
  <c r="FR15" i="10"/>
  <c r="FC99" i="10"/>
  <c r="HB15" i="10"/>
  <c r="EW16" i="12"/>
  <c r="EM16" i="12"/>
  <c r="EN16" i="12"/>
  <c r="EH16" i="12"/>
  <c r="EM99" i="10"/>
  <c r="GL15" i="10"/>
  <c r="EM17" i="12"/>
  <c r="EY17" i="10"/>
  <c r="BN44" i="8"/>
  <c r="AE45" i="8"/>
  <c r="BC16" i="9"/>
  <c r="BG47" i="9" s="1"/>
  <c r="AE16" i="9"/>
  <c r="AC16" i="9"/>
  <c r="U26" i="3" s="1"/>
  <c r="U27" i="2" s="1"/>
  <c r="Y17" i="9"/>
  <c r="AW13" i="9"/>
  <c r="AE23" i="3" s="1"/>
  <c r="AE24" i="2" s="1"/>
  <c r="AZ14" i="9"/>
  <c r="AH24" i="3" s="1"/>
  <c r="AH25" i="2" s="1"/>
  <c r="BI6" i="7"/>
  <c r="AK14" i="9"/>
  <c r="AX14" i="9"/>
  <c r="BO42" i="7"/>
  <c r="AE43" i="7"/>
  <c r="AO43" i="7" s="1"/>
  <c r="AR15" i="9"/>
  <c r="P25" i="3" s="1"/>
  <c r="P26" i="2" s="1"/>
  <c r="AY15" i="9"/>
  <c r="AJ15" i="9"/>
  <c r="T25" i="3" s="1"/>
  <c r="T26" i="2" s="1"/>
  <c r="AD15" i="9"/>
  <c r="AV15" i="9"/>
  <c r="AD25" i="3" s="1"/>
  <c r="AD26" i="2" s="1"/>
  <c r="AF15" i="9"/>
  <c r="Z16" i="9"/>
  <c r="AX43" i="7"/>
  <c r="AJ43" i="7"/>
  <c r="BA43" i="7"/>
  <c r="AL43" i="7"/>
  <c r="AK50" i="8"/>
  <c r="AZ50" i="8"/>
  <c r="AI50" i="8"/>
  <c r="AW50" i="8"/>
  <c r="Z80" i="8"/>
  <c r="X81" i="8"/>
  <c r="Z81" i="8" s="1"/>
  <c r="GQ17" i="10" l="1"/>
  <c r="ER101" i="10"/>
  <c r="EO17" i="12"/>
  <c r="EU17" i="12"/>
  <c r="EK100" i="10"/>
  <c r="AA48" i="4" s="1"/>
  <c r="AA7" i="13"/>
  <c r="FG17" i="12"/>
  <c r="EI17" i="10"/>
  <c r="EI101" i="10" s="1"/>
  <c r="FH17" i="12"/>
  <c r="HB16" i="10"/>
  <c r="EY17" i="12"/>
  <c r="EJ17" i="10"/>
  <c r="DY17" i="10"/>
  <c r="DV17" i="12"/>
  <c r="DR17" i="12"/>
  <c r="ED17" i="12"/>
  <c r="DU17" i="12"/>
  <c r="AU18" i="10"/>
  <c r="CT18" i="10" s="1"/>
  <c r="AO18" i="10"/>
  <c r="CN18" i="10" s="1"/>
  <c r="FH17" i="10"/>
  <c r="DQ17" i="10"/>
  <c r="ED17" i="10"/>
  <c r="EI17" i="12"/>
  <c r="FG17" i="10"/>
  <c r="HF17" i="10" s="1"/>
  <c r="EE17" i="10"/>
  <c r="EE101" i="10" s="1"/>
  <c r="EJ17" i="12"/>
  <c r="DP17" i="10"/>
  <c r="DP101" i="10" s="1"/>
  <c r="EM17" i="10"/>
  <c r="EM101" i="10" s="1"/>
  <c r="EQ17" i="12"/>
  <c r="FD17" i="12"/>
  <c r="FT16" i="10"/>
  <c r="EW17" i="12"/>
  <c r="DP17" i="12"/>
  <c r="FN16" i="10"/>
  <c r="EF17" i="12"/>
  <c r="E7" i="13"/>
  <c r="EP17" i="10"/>
  <c r="GO17" i="10" s="1"/>
  <c r="DM17" i="12"/>
  <c r="K7" i="13"/>
  <c r="GA16" i="10"/>
  <c r="AR18" i="10"/>
  <c r="CQ18" i="10" s="1"/>
  <c r="DU100" i="10"/>
  <c r="K48" i="4" s="1"/>
  <c r="ER17" i="12"/>
  <c r="DR17" i="10"/>
  <c r="DR101" i="10" s="1"/>
  <c r="GJ16" i="10"/>
  <c r="GH16" i="10"/>
  <c r="DS17" i="12"/>
  <c r="DS100" i="10"/>
  <c r="I48" i="4" s="1"/>
  <c r="EH100" i="10"/>
  <c r="X48" i="4" s="1"/>
  <c r="FA17" i="12"/>
  <c r="FE17" i="10"/>
  <c r="FE101" i="10" s="1"/>
  <c r="EB17" i="12"/>
  <c r="DZ17" i="12"/>
  <c r="DO17" i="12"/>
  <c r="EN17" i="10"/>
  <c r="EN101" i="10" s="1"/>
  <c r="FR16" i="10"/>
  <c r="X7" i="13"/>
  <c r="ET17" i="12"/>
  <c r="R18" i="10"/>
  <c r="BQ18" i="10" s="1"/>
  <c r="EI100" i="10"/>
  <c r="Y7" i="13"/>
  <c r="I7" i="13"/>
  <c r="GG16" i="10"/>
  <c r="FU16" i="10"/>
  <c r="DO100" i="10"/>
  <c r="E48" i="4" s="1"/>
  <c r="BG18" i="10"/>
  <c r="DF18" i="10" s="1"/>
  <c r="DY17" i="12"/>
  <c r="G7" i="13"/>
  <c r="EX17" i="12"/>
  <c r="FL16" i="10"/>
  <c r="L7" i="13"/>
  <c r="AY18" i="10"/>
  <c r="CX18" i="10" s="1"/>
  <c r="DO17" i="10"/>
  <c r="DO101" i="10" s="1"/>
  <c r="FS17" i="10"/>
  <c r="DT101" i="10"/>
  <c r="FE17" i="12"/>
  <c r="DX17" i="10"/>
  <c r="FF17" i="10"/>
  <c r="FF101" i="10" s="1"/>
  <c r="EJ100" i="10"/>
  <c r="Z48" i="4" s="1"/>
  <c r="EV17" i="10"/>
  <c r="EV101" i="10" s="1"/>
  <c r="Z7" i="13"/>
  <c r="FU17" i="10"/>
  <c r="DV101" i="10"/>
  <c r="EZ17" i="10"/>
  <c r="FA17" i="10"/>
  <c r="EF17" i="10"/>
  <c r="FB17" i="10"/>
  <c r="HA17" i="10" s="1"/>
  <c r="EL17" i="10"/>
  <c r="EL101" i="10" s="1"/>
  <c r="EA17" i="10"/>
  <c r="EH17" i="12"/>
  <c r="EW17" i="10"/>
  <c r="EW101" i="10" s="1"/>
  <c r="R48" i="4"/>
  <c r="EC17" i="10"/>
  <c r="ET17" i="10"/>
  <c r="GS17" i="10" s="1"/>
  <c r="DN101" i="10"/>
  <c r="FM17" i="10"/>
  <c r="EU17" i="10"/>
  <c r="EH17" i="10"/>
  <c r="U48" i="4"/>
  <c r="DN17" i="12"/>
  <c r="FF17" i="12"/>
  <c r="DX17" i="12"/>
  <c r="G48" i="13"/>
  <c r="G48" i="4"/>
  <c r="T48" i="4"/>
  <c r="M7" i="13"/>
  <c r="M7" i="4"/>
  <c r="GV16" i="10"/>
  <c r="GD17" i="10"/>
  <c r="GR17" i="10"/>
  <c r="GQ16" i="10"/>
  <c r="DQ17" i="12"/>
  <c r="AH43" i="7"/>
  <c r="Y48" i="4"/>
  <c r="FC17" i="10"/>
  <c r="FC101" i="10" s="1"/>
  <c r="J19" i="10"/>
  <c r="K19" i="10" s="1"/>
  <c r="GF17" i="10"/>
  <c r="EG101" i="10"/>
  <c r="EO101" i="10"/>
  <c r="BF18" i="10"/>
  <c r="DE18" i="10" s="1"/>
  <c r="X18" i="10"/>
  <c r="BW18" i="10" s="1"/>
  <c r="V18" i="10"/>
  <c r="BU18" i="10" s="1"/>
  <c r="AA18" i="10"/>
  <c r="BZ18" i="10" s="1"/>
  <c r="AH18" i="10"/>
  <c r="CG18" i="10" s="1"/>
  <c r="AP18" i="10"/>
  <c r="CO18" i="10" s="1"/>
  <c r="BE18" i="10"/>
  <c r="DD18" i="10" s="1"/>
  <c r="AV18" i="10"/>
  <c r="CU18" i="10" s="1"/>
  <c r="ET18" i="10" s="1"/>
  <c r="AJ18" i="10"/>
  <c r="CI18" i="10" s="1"/>
  <c r="AG18" i="10"/>
  <c r="CF18" i="10" s="1"/>
  <c r="S18" i="10"/>
  <c r="BR18" i="10" s="1"/>
  <c r="AL18" i="10"/>
  <c r="CK18" i="10" s="1"/>
  <c r="DZ17" i="10"/>
  <c r="FV16" i="10"/>
  <c r="EQ101" i="10"/>
  <c r="BD18" i="10"/>
  <c r="DC18" i="10" s="1"/>
  <c r="AB18" i="10"/>
  <c r="CA18" i="10" s="1"/>
  <c r="AD18" i="10"/>
  <c r="CC18" i="10" s="1"/>
  <c r="EC18" i="10" s="1"/>
  <c r="S8" i="4" s="1"/>
  <c r="N18" i="10"/>
  <c r="BM18" i="10" s="1"/>
  <c r="AK18" i="10"/>
  <c r="CJ18" i="10" s="1"/>
  <c r="Z18" i="10"/>
  <c r="BY18" i="10" s="1"/>
  <c r="DW100" i="10"/>
  <c r="M48" i="4" s="1"/>
  <c r="BK18" i="10"/>
  <c r="DJ18" i="10" s="1"/>
  <c r="FJ18" i="10" s="1"/>
  <c r="FJ102" i="10" s="1"/>
  <c r="BC18" i="10"/>
  <c r="DB18" i="10" s="1"/>
  <c r="U18" i="10"/>
  <c r="BT18" i="10" s="1"/>
  <c r="AF18" i="10"/>
  <c r="CE18" i="10" s="1"/>
  <c r="AS18" i="10"/>
  <c r="CR18" i="10" s="1"/>
  <c r="EQ18" i="10" s="1"/>
  <c r="O18" i="10"/>
  <c r="BN18" i="10" s="1"/>
  <c r="Q18" i="10"/>
  <c r="BP18" i="10" s="1"/>
  <c r="FQ17" i="10"/>
  <c r="I20" i="10"/>
  <c r="J20" i="10" s="1"/>
  <c r="K20" i="10" s="1"/>
  <c r="BJ18" i="10"/>
  <c r="DI18" i="10" s="1"/>
  <c r="BB18" i="10"/>
  <c r="DA18" i="10" s="1"/>
  <c r="Y18" i="10"/>
  <c r="BX18" i="10" s="1"/>
  <c r="DX18" i="10" s="1"/>
  <c r="N8" i="4" s="1"/>
  <c r="T18" i="10"/>
  <c r="BS18" i="10" s="1"/>
  <c r="AC18" i="10"/>
  <c r="CB18" i="10" s="1"/>
  <c r="AQ18" i="10"/>
  <c r="CP18" i="10" s="1"/>
  <c r="EP18" i="10" s="1"/>
  <c r="EP102" i="10" s="1"/>
  <c r="AW18" i="10"/>
  <c r="CV18" i="10" s="1"/>
  <c r="EK17" i="10"/>
  <c r="EP100" i="10"/>
  <c r="BI18" i="10"/>
  <c r="DH18" i="10" s="1"/>
  <c r="BA18" i="10"/>
  <c r="CZ18" i="10" s="1"/>
  <c r="W18" i="10"/>
  <c r="BV18" i="10" s="1"/>
  <c r="AT18" i="10"/>
  <c r="CS18" i="10" s="1"/>
  <c r="ES18" i="10" s="1"/>
  <c r="P18" i="10"/>
  <c r="BO18" i="10" s="1"/>
  <c r="AN18" i="10"/>
  <c r="CM18" i="10" s="1"/>
  <c r="EB17" i="10"/>
  <c r="BH18" i="10"/>
  <c r="DG18" i="10" s="1"/>
  <c r="FF18" i="10" s="1"/>
  <c r="AZ18" i="10"/>
  <c r="CY18" i="10" s="1"/>
  <c r="AX18" i="10"/>
  <c r="CW18" i="10" s="1"/>
  <c r="AM18" i="10"/>
  <c r="CL18" i="10" s="1"/>
  <c r="AI18" i="10"/>
  <c r="CH18" i="10" s="1"/>
  <c r="I20" i="12"/>
  <c r="HK15" i="10"/>
  <c r="AR10" i="7" s="1"/>
  <c r="BQ10" i="7" s="1"/>
  <c r="EY101" i="10"/>
  <c r="GX17" i="10"/>
  <c r="AI18" i="3"/>
  <c r="AI19" i="2" s="1"/>
  <c r="Q19" i="2"/>
  <c r="FE100" i="10"/>
  <c r="HD16" i="10"/>
  <c r="EY100" i="10"/>
  <c r="GX16" i="10"/>
  <c r="C48" i="13"/>
  <c r="R48" i="13"/>
  <c r="EJ101" i="10"/>
  <c r="GI17" i="10"/>
  <c r="FX16" i="10"/>
  <c r="DY100" i="10"/>
  <c r="O48" i="4" s="1"/>
  <c r="O7" i="13"/>
  <c r="FD100" i="10"/>
  <c r="HC16" i="10"/>
  <c r="DY101" i="10"/>
  <c r="FX17" i="10"/>
  <c r="GM16" i="10"/>
  <c r="EN100" i="10"/>
  <c r="FF100" i="10"/>
  <c r="HE16" i="10"/>
  <c r="N48" i="13"/>
  <c r="FG100" i="10"/>
  <c r="HF16" i="10"/>
  <c r="EX101" i="10"/>
  <c r="GW17" i="10"/>
  <c r="DN100" i="10"/>
  <c r="FM16" i="10"/>
  <c r="D7" i="13"/>
  <c r="F22" i="12"/>
  <c r="F22" i="10"/>
  <c r="R27" i="3"/>
  <c r="R28" i="2" s="1"/>
  <c r="DT100" i="10"/>
  <c r="J48" i="4" s="1"/>
  <c r="FS16" i="10"/>
  <c r="J7" i="13"/>
  <c r="FI101" i="10"/>
  <c r="HH17" i="10"/>
  <c r="DQ101" i="10"/>
  <c r="FP17" i="10"/>
  <c r="EL100" i="10"/>
  <c r="AB48" i="4" s="1"/>
  <c r="AB7" i="13"/>
  <c r="GK16" i="10"/>
  <c r="EU101" i="10"/>
  <c r="GT17" i="10"/>
  <c r="EM100" i="10"/>
  <c r="GL16" i="10"/>
  <c r="FD101" i="10"/>
  <c r="HC17" i="10"/>
  <c r="GV17" i="10"/>
  <c r="FI100" i="10"/>
  <c r="HH16" i="10"/>
  <c r="Y48" i="13"/>
  <c r="EO100" i="10"/>
  <c r="GN16" i="10"/>
  <c r="S26" i="3"/>
  <c r="S27" i="2" s="1"/>
  <c r="E21" i="10"/>
  <c r="I21" i="10" s="1"/>
  <c r="E21" i="12"/>
  <c r="H21" i="12" s="1"/>
  <c r="EA101" i="10"/>
  <c r="FZ17" i="10"/>
  <c r="ES100" i="10"/>
  <c r="GR16" i="10"/>
  <c r="FH101" i="10"/>
  <c r="HG17" i="10"/>
  <c r="V7" i="4"/>
  <c r="GE16" i="10"/>
  <c r="EF100" i="10"/>
  <c r="V48" i="4" s="1"/>
  <c r="V7" i="13"/>
  <c r="X48" i="13"/>
  <c r="HG16" i="10"/>
  <c r="FH100" i="10"/>
  <c r="GF16" i="10"/>
  <c r="W7" i="13"/>
  <c r="EG100" i="10"/>
  <c r="W48" i="4" s="1"/>
  <c r="GG17" i="10"/>
  <c r="EH101" i="10"/>
  <c r="EQ100" i="10"/>
  <c r="GP16" i="10"/>
  <c r="DS101" i="10"/>
  <c r="FR17" i="10"/>
  <c r="U48" i="13"/>
  <c r="L48" i="13"/>
  <c r="L18" i="12"/>
  <c r="FA100" i="10"/>
  <c r="GZ16" i="10"/>
  <c r="GT16" i="10"/>
  <c r="EU100" i="10"/>
  <c r="DU101" i="10"/>
  <c r="FT17" i="10"/>
  <c r="AG9" i="9"/>
  <c r="AI9" i="9" s="1"/>
  <c r="AM9" i="9" s="1"/>
  <c r="AN9" i="9" s="1"/>
  <c r="AO9" i="9" s="1"/>
  <c r="AQ9" i="8"/>
  <c r="BP9" i="8" s="1"/>
  <c r="Q19" i="3"/>
  <c r="AR9" i="7"/>
  <c r="BQ9" i="7" s="1"/>
  <c r="T48" i="13"/>
  <c r="H48" i="13"/>
  <c r="P7" i="13"/>
  <c r="DZ100" i="10"/>
  <c r="FY16" i="10"/>
  <c r="E48" i="13"/>
  <c r="GS16" i="10"/>
  <c r="ET100" i="10"/>
  <c r="DW101" i="10"/>
  <c r="FV17" i="10"/>
  <c r="L19" i="12"/>
  <c r="EA100" i="10"/>
  <c r="Q48" i="4" s="1"/>
  <c r="FZ16" i="10"/>
  <c r="Q7" i="13"/>
  <c r="DP100" i="10"/>
  <c r="F48" i="4" s="1"/>
  <c r="F7" i="13"/>
  <c r="FO16" i="10"/>
  <c r="J20" i="12"/>
  <c r="K20" i="12" s="1"/>
  <c r="GB16" i="10"/>
  <c r="S7" i="13"/>
  <c r="EC100" i="10"/>
  <c r="S48" i="4" s="1"/>
  <c r="EH18" i="10"/>
  <c r="X8" i="4" s="1"/>
  <c r="ED18" i="10"/>
  <c r="T8" i="4" s="1"/>
  <c r="AA48" i="13"/>
  <c r="HA16" i="10"/>
  <c r="FB100" i="10"/>
  <c r="FL17" i="10"/>
  <c r="DM101" i="10"/>
  <c r="K48" i="13"/>
  <c r="ED101" i="10"/>
  <c r="GC17" i="10"/>
  <c r="EV100" i="10"/>
  <c r="GU16" i="10"/>
  <c r="EZ100" i="10"/>
  <c r="GY16" i="10"/>
  <c r="FE18" i="10"/>
  <c r="AT45" i="8"/>
  <c r="BM45" i="8"/>
  <c r="AL45" i="8"/>
  <c r="AM45" i="8" s="1"/>
  <c r="AJ45" i="8"/>
  <c r="AG45" i="8"/>
  <c r="AN45" i="8"/>
  <c r="AM43" i="7"/>
  <c r="AN43" i="7" s="1"/>
  <c r="AU43" i="7"/>
  <c r="E43" i="14" s="1"/>
  <c r="AK43" i="7"/>
  <c r="BN43" i="7"/>
  <c r="AD44" i="7"/>
  <c r="AZ43" i="7"/>
  <c r="AD16" i="9"/>
  <c r="AF16" i="9"/>
  <c r="AV16" i="9"/>
  <c r="AD26" i="3" s="1"/>
  <c r="AD27" i="2" s="1"/>
  <c r="AJ16" i="9"/>
  <c r="T26" i="3" s="1"/>
  <c r="T27" i="2" s="1"/>
  <c r="AR16" i="9"/>
  <c r="P26" i="3" s="1"/>
  <c r="P27" i="2" s="1"/>
  <c r="AY16" i="9"/>
  <c r="AG26" i="3" s="1"/>
  <c r="AG27" i="2" s="1"/>
  <c r="Z17" i="9"/>
  <c r="AE17" i="9"/>
  <c r="BC17" i="9"/>
  <c r="BG48" i="9" s="1"/>
  <c r="AC17" i="9"/>
  <c r="Y18" i="9"/>
  <c r="AY42" i="7"/>
  <c r="BB43" i="7"/>
  <c r="AW14" i="9"/>
  <c r="AE24" i="3" s="1"/>
  <c r="AE25" i="2" s="1"/>
  <c r="AZ15" i="9"/>
  <c r="AH25" i="3" s="1"/>
  <c r="AH26" i="2" s="1"/>
  <c r="AX15" i="9"/>
  <c r="AK15" i="9"/>
  <c r="AX49" i="8"/>
  <c r="BA50" i="8"/>
  <c r="AY50" i="8"/>
  <c r="AD51" i="8"/>
  <c r="HE17" i="10" l="1"/>
  <c r="GH17" i="10"/>
  <c r="HD17" i="10"/>
  <c r="EM18" i="10"/>
  <c r="EN18" i="10"/>
  <c r="DP18" i="10"/>
  <c r="H21" i="10"/>
  <c r="FO17" i="10"/>
  <c r="M48" i="13"/>
  <c r="FG101" i="10"/>
  <c r="Z48" i="13"/>
  <c r="HI18" i="10"/>
  <c r="I48" i="13"/>
  <c r="EW18" i="10"/>
  <c r="EX18" i="10"/>
  <c r="EX102" i="10" s="1"/>
  <c r="GM17" i="10"/>
  <c r="GK17" i="10"/>
  <c r="DQ18" i="10"/>
  <c r="G8" i="4" s="1"/>
  <c r="EP101" i="10"/>
  <c r="GL17" i="10"/>
  <c r="FW18" i="10"/>
  <c r="FN17" i="10"/>
  <c r="N8" i="13"/>
  <c r="DV18" i="10"/>
  <c r="L8" i="4" s="1"/>
  <c r="EA18" i="10"/>
  <c r="EA102" i="10" s="1"/>
  <c r="Q49" i="4" s="1"/>
  <c r="EI18" i="10"/>
  <c r="Y8" i="4" s="1"/>
  <c r="HB17" i="10"/>
  <c r="ET101" i="10"/>
  <c r="FD18" i="10"/>
  <c r="FD102" i="10" s="1"/>
  <c r="L19" i="10"/>
  <c r="EV18" i="10"/>
  <c r="DM18" i="10"/>
  <c r="C8" i="13" s="1"/>
  <c r="DY18" i="10"/>
  <c r="O8" i="4" s="1"/>
  <c r="DT18" i="10"/>
  <c r="J8" i="4" s="1"/>
  <c r="DX102" i="10"/>
  <c r="FC18" i="10"/>
  <c r="DX101" i="10"/>
  <c r="FW17" i="10"/>
  <c r="DW18" i="10"/>
  <c r="GU17" i="10"/>
  <c r="DO18" i="10"/>
  <c r="E8" i="4" s="1"/>
  <c r="EY18" i="10"/>
  <c r="GE17" i="10"/>
  <c r="EF101" i="10"/>
  <c r="FH18" i="10"/>
  <c r="FH102" i="10" s="1"/>
  <c r="FA18" i="10"/>
  <c r="EC101" i="10"/>
  <c r="GB17" i="10"/>
  <c r="FA101" i="10"/>
  <c r="GZ17" i="10"/>
  <c r="EZ101" i="10"/>
  <c r="GY17" i="10"/>
  <c r="FB101" i="10"/>
  <c r="F8" i="4"/>
  <c r="DP102" i="10"/>
  <c r="F49" i="4" s="1"/>
  <c r="FO18" i="10"/>
  <c r="F8" i="13"/>
  <c r="FI18" i="10"/>
  <c r="FI102" i="10" s="1"/>
  <c r="EG18" i="10"/>
  <c r="W8" i="4" s="1"/>
  <c r="EF18" i="10"/>
  <c r="GE18" i="10" s="1"/>
  <c r="DU18" i="10"/>
  <c r="K8" i="4" s="1"/>
  <c r="DS18" i="10"/>
  <c r="I8" i="4" s="1"/>
  <c r="ER18" i="10"/>
  <c r="EL18" i="10"/>
  <c r="D48" i="13"/>
  <c r="D48" i="4"/>
  <c r="EZ18" i="10"/>
  <c r="EE18" i="10"/>
  <c r="U8" i="4" s="1"/>
  <c r="EJ18" i="10"/>
  <c r="Z8" i="4" s="1"/>
  <c r="EO18" i="10"/>
  <c r="GN18" i="10" s="1"/>
  <c r="ES102" i="10"/>
  <c r="GR18" i="10"/>
  <c r="GB18" i="10"/>
  <c r="EC102" i="10"/>
  <c r="S8" i="13"/>
  <c r="DN18" i="10"/>
  <c r="D8" i="4" s="1"/>
  <c r="EK101" i="10"/>
  <c r="GJ17" i="10"/>
  <c r="GO18" i="10"/>
  <c r="DR18" i="10"/>
  <c r="H8" i="4" s="1"/>
  <c r="FB18" i="10"/>
  <c r="DZ18" i="10"/>
  <c r="P8" i="4" s="1"/>
  <c r="AQ10" i="8"/>
  <c r="BP10" i="8" s="1"/>
  <c r="EU18" i="10"/>
  <c r="EB18" i="10"/>
  <c r="R8" i="4" s="1"/>
  <c r="V8" i="13"/>
  <c r="Q20" i="3"/>
  <c r="AI20" i="3" s="1"/>
  <c r="AI21" i="2" s="1"/>
  <c r="FG18" i="10"/>
  <c r="AG10" i="9"/>
  <c r="AI10" i="9" s="1"/>
  <c r="GA17" i="10"/>
  <c r="EB101" i="10"/>
  <c r="FY17" i="10"/>
  <c r="DZ101" i="10"/>
  <c r="EK18" i="10"/>
  <c r="AA8" i="4" s="1"/>
  <c r="HE18" i="10"/>
  <c r="FF102" i="10"/>
  <c r="GC18" i="10"/>
  <c r="ED102" i="10"/>
  <c r="T49" i="13" s="1"/>
  <c r="T8" i="13"/>
  <c r="F48" i="13"/>
  <c r="AV18" i="12"/>
  <c r="CU18" i="12" s="1"/>
  <c r="AN18" i="12"/>
  <c r="CM18" i="12" s="1"/>
  <c r="T18" i="12"/>
  <c r="BS18" i="12" s="1"/>
  <c r="AM18" i="12"/>
  <c r="CL18" i="12" s="1"/>
  <c r="AQ18" i="12"/>
  <c r="CP18" i="12" s="1"/>
  <c r="X18" i="12"/>
  <c r="BW18" i="12" s="1"/>
  <c r="Z18" i="12"/>
  <c r="BY18" i="12" s="1"/>
  <c r="AE18" i="12"/>
  <c r="CD18" i="12" s="1"/>
  <c r="AD18" i="12"/>
  <c r="CC18" i="12" s="1"/>
  <c r="AR18" i="12"/>
  <c r="CQ18" i="12" s="1"/>
  <c r="AW18" i="12"/>
  <c r="CV18" i="12" s="1"/>
  <c r="AF18" i="12"/>
  <c r="CE18" i="12" s="1"/>
  <c r="AJ18" i="12"/>
  <c r="CI18" i="12" s="1"/>
  <c r="U18" i="12"/>
  <c r="BT18" i="12" s="1"/>
  <c r="AS18" i="12"/>
  <c r="CR18" i="12" s="1"/>
  <c r="AP18" i="12"/>
  <c r="CO18" i="12" s="1"/>
  <c r="P18" i="12"/>
  <c r="BO18" i="12" s="1"/>
  <c r="O18" i="12"/>
  <c r="BN18" i="12" s="1"/>
  <c r="AB18" i="12"/>
  <c r="CA18" i="12" s="1"/>
  <c r="AI18" i="12"/>
  <c r="CH18" i="12" s="1"/>
  <c r="AT18" i="12"/>
  <c r="CS18" i="12" s="1"/>
  <c r="Q18" i="12"/>
  <c r="BP18" i="12" s="1"/>
  <c r="W18" i="12"/>
  <c r="BV18" i="12" s="1"/>
  <c r="AL18" i="12"/>
  <c r="CK18" i="12" s="1"/>
  <c r="AK18" i="12"/>
  <c r="CJ18" i="12" s="1"/>
  <c r="AU18" i="12"/>
  <c r="CT18" i="12" s="1"/>
  <c r="AH18" i="12"/>
  <c r="CG18" i="12" s="1"/>
  <c r="AG18" i="12"/>
  <c r="CF18" i="12" s="1"/>
  <c r="AA18" i="12"/>
  <c r="BZ18" i="12" s="1"/>
  <c r="Y18" i="12"/>
  <c r="BX18" i="12" s="1"/>
  <c r="R18" i="12"/>
  <c r="BQ18" i="12" s="1"/>
  <c r="V18" i="12"/>
  <c r="BU18" i="12" s="1"/>
  <c r="S18" i="12"/>
  <c r="BR18" i="12" s="1"/>
  <c r="AO18" i="12"/>
  <c r="CN18" i="12" s="1"/>
  <c r="N18" i="12"/>
  <c r="BM18" i="12" s="1"/>
  <c r="AC18" i="12"/>
  <c r="CB18" i="12" s="1"/>
  <c r="AX18" i="12"/>
  <c r="CW18" i="12" s="1"/>
  <c r="AY18" i="12"/>
  <c r="CX18" i="12" s="1"/>
  <c r="AZ18" i="12"/>
  <c r="CY18" i="12" s="1"/>
  <c r="BA18" i="12"/>
  <c r="CZ18" i="12" s="1"/>
  <c r="BB18" i="12"/>
  <c r="DA18" i="12" s="1"/>
  <c r="BC18" i="12"/>
  <c r="DB18" i="12" s="1"/>
  <c r="BD18" i="12"/>
  <c r="DC18" i="12" s="1"/>
  <c r="BE18" i="12"/>
  <c r="DD18" i="12" s="1"/>
  <c r="BF18" i="12"/>
  <c r="DE18" i="12" s="1"/>
  <c r="BG18" i="12"/>
  <c r="DF18" i="12" s="1"/>
  <c r="BH18" i="12"/>
  <c r="DG18" i="12" s="1"/>
  <c r="BI18" i="12"/>
  <c r="DH18" i="12" s="1"/>
  <c r="BJ18" i="12"/>
  <c r="DI18" i="12" s="1"/>
  <c r="BK18" i="12"/>
  <c r="DJ18" i="12" s="1"/>
  <c r="FI18" i="12" s="1"/>
  <c r="HK16" i="10"/>
  <c r="L20" i="12"/>
  <c r="FE102" i="10"/>
  <c r="HD18" i="10"/>
  <c r="EH102" i="10"/>
  <c r="X49" i="13" s="1"/>
  <c r="X8" i="13"/>
  <c r="GG18" i="10"/>
  <c r="AI19" i="3"/>
  <c r="AI20" i="2" s="1"/>
  <c r="Q20" i="2"/>
  <c r="FA102" i="10"/>
  <c r="GZ18" i="10"/>
  <c r="J21" i="10"/>
  <c r="K21" i="10" s="1"/>
  <c r="FC102" i="10"/>
  <c r="HB18" i="10"/>
  <c r="L20" i="10"/>
  <c r="S48" i="13"/>
  <c r="L8" i="13"/>
  <c r="P48" i="4"/>
  <c r="P48" i="13"/>
  <c r="W48" i="13"/>
  <c r="F23" i="12"/>
  <c r="R28" i="3"/>
  <c r="R29" i="2" s="1"/>
  <c r="F23" i="10"/>
  <c r="AP9" i="9"/>
  <c r="M19" i="3" s="1"/>
  <c r="M20" i="2" s="1"/>
  <c r="V48" i="13"/>
  <c r="G8" i="13"/>
  <c r="Q48" i="13"/>
  <c r="O48" i="13"/>
  <c r="E22" i="10"/>
  <c r="H22" i="10" s="1"/>
  <c r="E22" i="12"/>
  <c r="S27" i="3"/>
  <c r="S28" i="2" s="1"/>
  <c r="EQ102" i="10"/>
  <c r="GP18" i="10"/>
  <c r="EW102" i="10"/>
  <c r="GV18" i="10"/>
  <c r="GA18" i="10"/>
  <c r="N49" i="13"/>
  <c r="AB48" i="13"/>
  <c r="J48" i="13"/>
  <c r="Y8" i="13"/>
  <c r="Q21" i="2"/>
  <c r="EN102" i="10"/>
  <c r="GM18" i="10"/>
  <c r="GU18" i="10"/>
  <c r="EV102" i="10"/>
  <c r="AX19" i="12"/>
  <c r="CW19" i="12" s="1"/>
  <c r="Y19" i="12"/>
  <c r="BX19" i="12" s="1"/>
  <c r="AG19" i="12"/>
  <c r="CF19" i="12" s="1"/>
  <c r="R19" i="12"/>
  <c r="BQ19" i="12" s="1"/>
  <c r="U19" i="12"/>
  <c r="BT19" i="12" s="1"/>
  <c r="AT19" i="12"/>
  <c r="CS19" i="12" s="1"/>
  <c r="N19" i="12"/>
  <c r="BM19" i="12" s="1"/>
  <c r="AD19" i="12"/>
  <c r="CC19" i="12" s="1"/>
  <c r="T19" i="12"/>
  <c r="BS19" i="12" s="1"/>
  <c r="AJ19" i="12"/>
  <c r="CI19" i="12" s="1"/>
  <c r="AU19" i="12"/>
  <c r="CT19" i="12" s="1"/>
  <c r="P19" i="12"/>
  <c r="BO19" i="12" s="1"/>
  <c r="AF19" i="12"/>
  <c r="CE19" i="12" s="1"/>
  <c r="W19" i="12"/>
  <c r="BV19" i="12" s="1"/>
  <c r="AM19" i="12"/>
  <c r="CL19" i="12" s="1"/>
  <c r="AV19" i="12"/>
  <c r="CU19" i="12" s="1"/>
  <c r="AA19" i="12"/>
  <c r="BZ19" i="12" s="1"/>
  <c r="AK19" i="12"/>
  <c r="CJ19" i="12" s="1"/>
  <c r="Z19" i="12"/>
  <c r="BY19" i="12" s="1"/>
  <c r="S19" i="12"/>
  <c r="BR19" i="12" s="1"/>
  <c r="AW19" i="12"/>
  <c r="CV19" i="12" s="1"/>
  <c r="AC19" i="12"/>
  <c r="CB19" i="12" s="1"/>
  <c r="AL19" i="12"/>
  <c r="CK19" i="12" s="1"/>
  <c r="Q19" i="12"/>
  <c r="BP19" i="12" s="1"/>
  <c r="AP19" i="12"/>
  <c r="CO19" i="12" s="1"/>
  <c r="AY19" i="12"/>
  <c r="CX19" i="12" s="1"/>
  <c r="V19" i="12"/>
  <c r="BU19" i="12" s="1"/>
  <c r="AN19" i="12"/>
  <c r="CM19" i="12" s="1"/>
  <c r="AB19" i="12"/>
  <c r="CA19" i="12" s="1"/>
  <c r="AQ19" i="12"/>
  <c r="CP19" i="12" s="1"/>
  <c r="X19" i="12"/>
  <c r="BW19" i="12" s="1"/>
  <c r="AO19" i="12"/>
  <c r="CN19" i="12" s="1"/>
  <c r="AE19" i="12"/>
  <c r="CD19" i="12" s="1"/>
  <c r="AR19" i="12"/>
  <c r="CQ19" i="12" s="1"/>
  <c r="AI19" i="12"/>
  <c r="CH19" i="12" s="1"/>
  <c r="O19" i="12"/>
  <c r="BN19" i="12" s="1"/>
  <c r="DM19" i="12" s="1"/>
  <c r="AH19" i="12"/>
  <c r="CG19" i="12" s="1"/>
  <c r="AS19" i="12"/>
  <c r="CR19" i="12" s="1"/>
  <c r="EQ19" i="12" s="1"/>
  <c r="AZ19" i="12"/>
  <c r="CY19" i="12" s="1"/>
  <c r="BA19" i="12"/>
  <c r="CZ19" i="12" s="1"/>
  <c r="BB19" i="12"/>
  <c r="DA19" i="12" s="1"/>
  <c r="BC19" i="12"/>
  <c r="DB19" i="12" s="1"/>
  <c r="BD19" i="12"/>
  <c r="DC19" i="12" s="1"/>
  <c r="BE19" i="12"/>
  <c r="DD19" i="12" s="1"/>
  <c r="BF19" i="12"/>
  <c r="DE19" i="12" s="1"/>
  <c r="BG19" i="12"/>
  <c r="DF19" i="12" s="1"/>
  <c r="BH19" i="12"/>
  <c r="DG19" i="12" s="1"/>
  <c r="BI19" i="12"/>
  <c r="DH19" i="12" s="1"/>
  <c r="BJ19" i="12"/>
  <c r="DI19" i="12" s="1"/>
  <c r="BK19" i="12"/>
  <c r="DJ19" i="12" s="1"/>
  <c r="FI19" i="12" s="1"/>
  <c r="EM102" i="10"/>
  <c r="GL18" i="10"/>
  <c r="I8" i="13"/>
  <c r="DS102" i="10"/>
  <c r="I49" i="4" s="1"/>
  <c r="FR18" i="10"/>
  <c r="FY18" i="10"/>
  <c r="DZ102" i="10"/>
  <c r="P8" i="13"/>
  <c r="AM10" i="9"/>
  <c r="AN10" i="9" s="1"/>
  <c r="AO10" i="9" s="1"/>
  <c r="AP10" i="9" s="1"/>
  <c r="M20" i="3" s="1"/>
  <c r="M21" i="2" s="1"/>
  <c r="ET102" i="10"/>
  <c r="GS18" i="10"/>
  <c r="I21" i="12"/>
  <c r="J21" i="12" s="1"/>
  <c r="K21" i="12" s="1"/>
  <c r="DO102" i="10"/>
  <c r="E49" i="4" s="1"/>
  <c r="AX19" i="10"/>
  <c r="CW19" i="10" s="1"/>
  <c r="Y19" i="10"/>
  <c r="BX19" i="10" s="1"/>
  <c r="AA19" i="10"/>
  <c r="BZ19" i="10" s="1"/>
  <c r="V19" i="10"/>
  <c r="BU19" i="10" s="1"/>
  <c r="AL19" i="10"/>
  <c r="CK19" i="10" s="1"/>
  <c r="AW19" i="10"/>
  <c r="CV19" i="10" s="1"/>
  <c r="AY19" i="10"/>
  <c r="CX19" i="10" s="1"/>
  <c r="AB19" i="10"/>
  <c r="CA19" i="10" s="1"/>
  <c r="U19" i="10"/>
  <c r="BT19" i="10" s="1"/>
  <c r="AK19" i="10"/>
  <c r="CJ19" i="10" s="1"/>
  <c r="Q19" i="10"/>
  <c r="BP19" i="10" s="1"/>
  <c r="AE19" i="10"/>
  <c r="CD19" i="10" s="1"/>
  <c r="T19" i="10"/>
  <c r="BS19" i="10" s="1"/>
  <c r="AJ19" i="10"/>
  <c r="CI19" i="10" s="1"/>
  <c r="AQ19" i="10"/>
  <c r="CP19" i="10" s="1"/>
  <c r="Z19" i="10"/>
  <c r="BY19" i="10" s="1"/>
  <c r="AD19" i="10"/>
  <c r="CC19" i="10" s="1"/>
  <c r="X19" i="10"/>
  <c r="BW19" i="10" s="1"/>
  <c r="DW19" i="10" s="1"/>
  <c r="AR19" i="10"/>
  <c r="CQ19" i="10" s="1"/>
  <c r="AP19" i="10"/>
  <c r="CO19" i="10" s="1"/>
  <c r="AG19" i="10"/>
  <c r="CF19" i="10" s="1"/>
  <c r="AI19" i="10"/>
  <c r="CH19" i="10" s="1"/>
  <c r="EH19" i="10" s="1"/>
  <c r="AO19" i="10"/>
  <c r="CN19" i="10" s="1"/>
  <c r="AS19" i="10"/>
  <c r="CR19" i="10" s="1"/>
  <c r="AF19" i="10"/>
  <c r="CE19" i="10" s="1"/>
  <c r="N19" i="10"/>
  <c r="BM19" i="10" s="1"/>
  <c r="P19" i="10"/>
  <c r="BO19" i="10" s="1"/>
  <c r="DO19" i="10" s="1"/>
  <c r="R19" i="10"/>
  <c r="BQ19" i="10" s="1"/>
  <c r="AN19" i="10"/>
  <c r="CM19" i="10" s="1"/>
  <c r="AT19" i="10"/>
  <c r="CS19" i="10" s="1"/>
  <c r="AM19" i="10"/>
  <c r="CL19" i="10" s="1"/>
  <c r="AC19" i="10"/>
  <c r="CB19" i="10" s="1"/>
  <c r="O19" i="10"/>
  <c r="BN19" i="10" s="1"/>
  <c r="S19" i="10"/>
  <c r="BR19" i="10" s="1"/>
  <c r="AU19" i="10"/>
  <c r="CT19" i="10" s="1"/>
  <c r="W19" i="10"/>
  <c r="BV19" i="10" s="1"/>
  <c r="AH19" i="10"/>
  <c r="CG19" i="10" s="1"/>
  <c r="AV19" i="10"/>
  <c r="CU19" i="10" s="1"/>
  <c r="EU19" i="10" s="1"/>
  <c r="AZ19" i="10"/>
  <c r="CY19" i="10" s="1"/>
  <c r="EX19" i="10" s="1"/>
  <c r="BA19" i="10"/>
  <c r="CZ19" i="10" s="1"/>
  <c r="BB19" i="10"/>
  <c r="DA19" i="10" s="1"/>
  <c r="BC19" i="10"/>
  <c r="DB19" i="10" s="1"/>
  <c r="BD19" i="10"/>
  <c r="DC19" i="10" s="1"/>
  <c r="BE19" i="10"/>
  <c r="DD19" i="10" s="1"/>
  <c r="BF19" i="10"/>
  <c r="DE19" i="10" s="1"/>
  <c r="BG19" i="10"/>
  <c r="DF19" i="10" s="1"/>
  <c r="BH19" i="10"/>
  <c r="DG19" i="10" s="1"/>
  <c r="BI19" i="10"/>
  <c r="DH19" i="10" s="1"/>
  <c r="BJ19" i="10"/>
  <c r="DI19" i="10" s="1"/>
  <c r="BK19" i="10"/>
  <c r="DJ19" i="10" s="1"/>
  <c r="FJ19" i="10" s="1"/>
  <c r="Q49" i="13"/>
  <c r="F49" i="13"/>
  <c r="BN45" i="8"/>
  <c r="AE46" i="8"/>
  <c r="AW15" i="9"/>
  <c r="AE25" i="3" s="1"/>
  <c r="AE26" i="2" s="1"/>
  <c r="AZ16" i="9"/>
  <c r="AH26" i="3" s="1"/>
  <c r="AH27" i="2" s="1"/>
  <c r="V26" i="3"/>
  <c r="V27" i="2" s="1"/>
  <c r="AK16" i="9"/>
  <c r="W26" i="3" s="1"/>
  <c r="W27" i="2" s="1"/>
  <c r="AX16" i="9"/>
  <c r="AF26" i="3" s="1"/>
  <c r="AF27" i="2" s="1"/>
  <c r="AC18" i="9"/>
  <c r="AE18" i="9"/>
  <c r="BC18" i="9"/>
  <c r="BG49" i="9" s="1"/>
  <c r="Y19" i="9"/>
  <c r="AY17" i="9"/>
  <c r="AD17" i="9"/>
  <c r="AJ17" i="9"/>
  <c r="T27" i="3" s="1"/>
  <c r="T28" i="2" s="1"/>
  <c r="AV17" i="9"/>
  <c r="AD27" i="3" s="1"/>
  <c r="AD28" i="2" s="1"/>
  <c r="AR17" i="9"/>
  <c r="P27" i="3" s="1"/>
  <c r="P28" i="2" s="1"/>
  <c r="AF17" i="9"/>
  <c r="Z18" i="9"/>
  <c r="BO43" i="7"/>
  <c r="AE44" i="7"/>
  <c r="AO44" i="7" s="1"/>
  <c r="AL44" i="7"/>
  <c r="AJ44" i="7"/>
  <c r="AX44" i="7"/>
  <c r="BA44" i="7"/>
  <c r="AI51" i="8"/>
  <c r="AK51" i="8"/>
  <c r="AW51" i="8"/>
  <c r="AZ51" i="8"/>
  <c r="BF7" i="8" s="1"/>
  <c r="BD7" i="8"/>
  <c r="W8" i="13" l="1"/>
  <c r="FP18" i="10"/>
  <c r="DQ102" i="10"/>
  <c r="G49" i="4" s="1"/>
  <c r="GW18" i="10"/>
  <c r="HG18" i="10"/>
  <c r="DV102" i="10"/>
  <c r="L49" i="4" s="1"/>
  <c r="FU18" i="10"/>
  <c r="HC18" i="10"/>
  <c r="EJ19" i="12"/>
  <c r="Q8" i="13"/>
  <c r="S49" i="4"/>
  <c r="EI102" i="10"/>
  <c r="Y49" i="4" s="1"/>
  <c r="R8" i="13"/>
  <c r="GH18" i="10"/>
  <c r="EB102" i="10"/>
  <c r="R49" i="13" s="1"/>
  <c r="DV19" i="12"/>
  <c r="HH18" i="10"/>
  <c r="FZ18" i="10"/>
  <c r="Q8" i="4"/>
  <c r="HK17" i="10"/>
  <c r="AQ12" i="8" s="1"/>
  <c r="BP12" i="8" s="1"/>
  <c r="ER19" i="12"/>
  <c r="ED19" i="12"/>
  <c r="FD19" i="10"/>
  <c r="ES18" i="12"/>
  <c r="DM102" i="10"/>
  <c r="C49" i="13" s="1"/>
  <c r="N49" i="4"/>
  <c r="J8" i="13"/>
  <c r="DY102" i="10"/>
  <c r="FN18" i="10"/>
  <c r="FS18" i="10"/>
  <c r="FX18" i="10"/>
  <c r="E8" i="13"/>
  <c r="DT102" i="10"/>
  <c r="J49" i="4" s="1"/>
  <c r="O8" i="13"/>
  <c r="GI18" i="10"/>
  <c r="Z8" i="13"/>
  <c r="C8" i="4"/>
  <c r="FL18" i="10"/>
  <c r="EJ102" i="10"/>
  <c r="EU18" i="12"/>
  <c r="EG19" i="10"/>
  <c r="DQ18" i="12"/>
  <c r="FA19" i="10"/>
  <c r="GZ19" i="10" s="1"/>
  <c r="DM19" i="10"/>
  <c r="DM103" i="10" s="1"/>
  <c r="EG19" i="12"/>
  <c r="DU18" i="12"/>
  <c r="ET18" i="12"/>
  <c r="FV18" i="10"/>
  <c r="M8" i="4"/>
  <c r="M8" i="13"/>
  <c r="DW102" i="10"/>
  <c r="EC19" i="12"/>
  <c r="FB18" i="12"/>
  <c r="EA18" i="12"/>
  <c r="EE18" i="12"/>
  <c r="EO102" i="10"/>
  <c r="EK18" i="12"/>
  <c r="DL18" i="12"/>
  <c r="ET19" i="10"/>
  <c r="ET103" i="10" s="1"/>
  <c r="DU102" i="10"/>
  <c r="K49" i="13" s="1"/>
  <c r="DP18" i="12"/>
  <c r="GF18" i="10"/>
  <c r="DR19" i="10"/>
  <c r="EG102" i="10"/>
  <c r="W49" i="13" s="1"/>
  <c r="GX18" i="10"/>
  <c r="EY102" i="10"/>
  <c r="AB8" i="4"/>
  <c r="GK18" i="10"/>
  <c r="AB8" i="13"/>
  <c r="EL102" i="10"/>
  <c r="R49" i="4"/>
  <c r="GY18" i="10"/>
  <c r="EZ102" i="10"/>
  <c r="ER102" i="10"/>
  <c r="GQ18" i="10"/>
  <c r="DR102" i="10"/>
  <c r="H49" i="4" s="1"/>
  <c r="GD18" i="10"/>
  <c r="T49" i="4"/>
  <c r="S49" i="13"/>
  <c r="H8" i="13"/>
  <c r="EE102" i="10"/>
  <c r="DP19" i="10"/>
  <c r="FO19" i="10" s="1"/>
  <c r="FQ18" i="10"/>
  <c r="FF18" i="12"/>
  <c r="P49" i="4"/>
  <c r="U8" i="13"/>
  <c r="EF102" i="10"/>
  <c r="V8" i="4"/>
  <c r="EJ19" i="10"/>
  <c r="EJ103" i="10" s="1"/>
  <c r="K8" i="13"/>
  <c r="X49" i="4"/>
  <c r="EC19" i="10"/>
  <c r="EC103" i="10" s="1"/>
  <c r="DT19" i="10"/>
  <c r="DT103" i="10" s="1"/>
  <c r="EV19" i="12"/>
  <c r="DY18" i="12"/>
  <c r="ER18" i="12"/>
  <c r="EH18" i="12"/>
  <c r="EO18" i="12"/>
  <c r="FT18" i="10"/>
  <c r="DT19" i="12"/>
  <c r="ES19" i="12"/>
  <c r="EK102" i="10"/>
  <c r="AA49" i="4" s="1"/>
  <c r="GJ18" i="10"/>
  <c r="AA8" i="13"/>
  <c r="EQ18" i="12"/>
  <c r="FG102" i="10"/>
  <c r="HF18" i="10"/>
  <c r="FM18" i="10"/>
  <c r="D8" i="13"/>
  <c r="DN102" i="10"/>
  <c r="FG19" i="10"/>
  <c r="FG103" i="10" s="1"/>
  <c r="EY19" i="10"/>
  <c r="GX19" i="10" s="1"/>
  <c r="EB19" i="10"/>
  <c r="ER19" i="10"/>
  <c r="DY19" i="10"/>
  <c r="FX19" i="10" s="1"/>
  <c r="EY19" i="12"/>
  <c r="DR19" i="12"/>
  <c r="FE18" i="12"/>
  <c r="EV18" i="12"/>
  <c r="DW18" i="12"/>
  <c r="EG18" i="12"/>
  <c r="EM19" i="10"/>
  <c r="EA19" i="12"/>
  <c r="HA18" i="10"/>
  <c r="FB102" i="10"/>
  <c r="DM18" i="12"/>
  <c r="GT18" i="10"/>
  <c r="EU102" i="10"/>
  <c r="EL19" i="12"/>
  <c r="DN19" i="12"/>
  <c r="DX19" i="12"/>
  <c r="EZ19" i="12"/>
  <c r="DS18" i="12"/>
  <c r="EN19" i="10"/>
  <c r="GM19" i="10" s="1"/>
  <c r="EW19" i="10"/>
  <c r="EV19" i="10"/>
  <c r="GU19" i="10" s="1"/>
  <c r="FE19" i="12"/>
  <c r="DS19" i="10"/>
  <c r="EO19" i="12"/>
  <c r="EU19" i="12"/>
  <c r="FB19" i="12"/>
  <c r="DQ19" i="12"/>
  <c r="EY18" i="12"/>
  <c r="EI18" i="12"/>
  <c r="FB19" i="10"/>
  <c r="DO103" i="10"/>
  <c r="FN19" i="10"/>
  <c r="EQ19" i="10"/>
  <c r="DZ19" i="10"/>
  <c r="EW19" i="12"/>
  <c r="EX19" i="12"/>
  <c r="EK19" i="12"/>
  <c r="DL19" i="12"/>
  <c r="EW18" i="12"/>
  <c r="DX18" i="12"/>
  <c r="FJ103" i="10"/>
  <c r="HI19" i="10"/>
  <c r="DR103" i="10"/>
  <c r="FQ19" i="10"/>
  <c r="DW103" i="10"/>
  <c r="FV19" i="10"/>
  <c r="DX19" i="10"/>
  <c r="DU19" i="12"/>
  <c r="DO18" i="12"/>
  <c r="DV18" i="12"/>
  <c r="FH19" i="10"/>
  <c r="FI19" i="10"/>
  <c r="EZ19" i="10"/>
  <c r="DN19" i="10"/>
  <c r="EE19" i="10"/>
  <c r="FC19" i="12"/>
  <c r="FD19" i="12"/>
  <c r="EF19" i="12"/>
  <c r="DZ19" i="12"/>
  <c r="DS19" i="12"/>
  <c r="AZ20" i="12"/>
  <c r="CY20" i="12" s="1"/>
  <c r="AO20" i="12"/>
  <c r="CN20" i="12" s="1"/>
  <c r="Z20" i="12"/>
  <c r="BY20" i="12" s="1"/>
  <c r="AI20" i="12"/>
  <c r="CH20" i="12" s="1"/>
  <c r="AR20" i="12"/>
  <c r="CQ20" i="12" s="1"/>
  <c r="AK20" i="12"/>
  <c r="CJ20" i="12" s="1"/>
  <c r="N20" i="12"/>
  <c r="BM20" i="12" s="1"/>
  <c r="P20" i="12"/>
  <c r="BO20" i="12" s="1"/>
  <c r="AS20" i="12"/>
  <c r="CR20" i="12" s="1"/>
  <c r="BA20" i="12"/>
  <c r="CZ20" i="12" s="1"/>
  <c r="W20" i="12"/>
  <c r="BV20" i="12" s="1"/>
  <c r="V20" i="12"/>
  <c r="BU20" i="12" s="1"/>
  <c r="AG20" i="12"/>
  <c r="CF20" i="12" s="1"/>
  <c r="Q20" i="12"/>
  <c r="BP20" i="12" s="1"/>
  <c r="AT20" i="12"/>
  <c r="CS20" i="12" s="1"/>
  <c r="S20" i="12"/>
  <c r="BR20" i="12" s="1"/>
  <c r="AJ20" i="12"/>
  <c r="CI20" i="12" s="1"/>
  <c r="O20" i="12"/>
  <c r="BN20" i="12" s="1"/>
  <c r="AF20" i="12"/>
  <c r="CE20" i="12" s="1"/>
  <c r="AU20" i="12"/>
  <c r="CT20" i="12" s="1"/>
  <c r="Y20" i="12"/>
  <c r="BX20" i="12" s="1"/>
  <c r="AC20" i="12"/>
  <c r="CB20" i="12" s="1"/>
  <c r="AA20" i="12"/>
  <c r="BZ20" i="12" s="1"/>
  <c r="AN20" i="12"/>
  <c r="CM20" i="12" s="1"/>
  <c r="AM20" i="12"/>
  <c r="CL20" i="12" s="1"/>
  <c r="AV20" i="12"/>
  <c r="CU20" i="12" s="1"/>
  <c r="R20" i="12"/>
  <c r="BQ20" i="12" s="1"/>
  <c r="AD20" i="12"/>
  <c r="CC20" i="12" s="1"/>
  <c r="U20" i="12"/>
  <c r="BT20" i="12" s="1"/>
  <c r="T20" i="12"/>
  <c r="BS20" i="12" s="1"/>
  <c r="AP20" i="12"/>
  <c r="CO20" i="12" s="1"/>
  <c r="AW20" i="12"/>
  <c r="CV20" i="12" s="1"/>
  <c r="AH20" i="12"/>
  <c r="CG20" i="12" s="1"/>
  <c r="X20" i="12"/>
  <c r="BW20" i="12" s="1"/>
  <c r="AE20" i="12"/>
  <c r="CD20" i="12" s="1"/>
  <c r="EC20" i="12" s="1"/>
  <c r="AB20" i="12"/>
  <c r="CA20" i="12" s="1"/>
  <c r="AL20" i="12"/>
  <c r="CK20" i="12" s="1"/>
  <c r="AX20" i="12"/>
  <c r="CW20" i="12" s="1"/>
  <c r="AQ20" i="12"/>
  <c r="CP20" i="12" s="1"/>
  <c r="AY20" i="12"/>
  <c r="CX20" i="12" s="1"/>
  <c r="BB20" i="12"/>
  <c r="DA20" i="12" s="1"/>
  <c r="BC20" i="12"/>
  <c r="DB20" i="12" s="1"/>
  <c r="BD20" i="12"/>
  <c r="DC20" i="12" s="1"/>
  <c r="BE20" i="12"/>
  <c r="DD20" i="12" s="1"/>
  <c r="BF20" i="12"/>
  <c r="DE20" i="12" s="1"/>
  <c r="BG20" i="12"/>
  <c r="DF20" i="12" s="1"/>
  <c r="BH20" i="12"/>
  <c r="DG20" i="12" s="1"/>
  <c r="BI20" i="12"/>
  <c r="DH20" i="12" s="1"/>
  <c r="BJ20" i="12"/>
  <c r="DI20" i="12" s="1"/>
  <c r="BK20" i="12"/>
  <c r="DJ20" i="12" s="1"/>
  <c r="FI20" i="12" s="1"/>
  <c r="FC18" i="12"/>
  <c r="FD18" i="12"/>
  <c r="EB103" i="10"/>
  <c r="GA19" i="10"/>
  <c r="GQ19" i="10"/>
  <c r="ER103" i="10"/>
  <c r="EA19" i="10"/>
  <c r="DP19" i="12"/>
  <c r="I49" i="13"/>
  <c r="AZ20" i="10"/>
  <c r="CY20" i="10" s="1"/>
  <c r="N20" i="10"/>
  <c r="BM20" i="10" s="1"/>
  <c r="V20" i="10"/>
  <c r="BU20" i="10" s="1"/>
  <c r="AS20" i="10"/>
  <c r="CR20" i="10" s="1"/>
  <c r="AO20" i="10"/>
  <c r="CN20" i="10" s="1"/>
  <c r="AG20" i="10"/>
  <c r="CF20" i="10" s="1"/>
  <c r="AP20" i="10"/>
  <c r="CO20" i="10" s="1"/>
  <c r="AT20" i="10"/>
  <c r="CS20" i="10" s="1"/>
  <c r="BA20" i="10"/>
  <c r="CZ20" i="10" s="1"/>
  <c r="Z20" i="10"/>
  <c r="BY20" i="10" s="1"/>
  <c r="AE20" i="10"/>
  <c r="CD20" i="10" s="1"/>
  <c r="AI20" i="10"/>
  <c r="CH20" i="10" s="1"/>
  <c r="AV20" i="10"/>
  <c r="CU20" i="10" s="1"/>
  <c r="AF20" i="10"/>
  <c r="CE20" i="10" s="1"/>
  <c r="EE20" i="10" s="1"/>
  <c r="U9" i="4" s="1"/>
  <c r="AK20" i="10"/>
  <c r="CJ20" i="10" s="1"/>
  <c r="AM20" i="10"/>
  <c r="CL20" i="10" s="1"/>
  <c r="R20" i="10"/>
  <c r="BQ20" i="10" s="1"/>
  <c r="AX20" i="10"/>
  <c r="CW20" i="10" s="1"/>
  <c r="Y20" i="10"/>
  <c r="BX20" i="10" s="1"/>
  <c r="AD20" i="10"/>
  <c r="CC20" i="10" s="1"/>
  <c r="AH20" i="10"/>
  <c r="CG20" i="10" s="1"/>
  <c r="AY20" i="10"/>
  <c r="CX20" i="10" s="1"/>
  <c r="AB20" i="10"/>
  <c r="CA20" i="10" s="1"/>
  <c r="O20" i="10"/>
  <c r="BN20" i="10" s="1"/>
  <c r="Q20" i="10"/>
  <c r="BP20" i="10" s="1"/>
  <c r="DP20" i="10" s="1"/>
  <c r="F9" i="4" s="1"/>
  <c r="AA20" i="10"/>
  <c r="BZ20" i="10" s="1"/>
  <c r="AW20" i="10"/>
  <c r="CV20" i="10" s="1"/>
  <c r="AQ20" i="10"/>
  <c r="CP20" i="10" s="1"/>
  <c r="AC20" i="10"/>
  <c r="CB20" i="10" s="1"/>
  <c r="AR20" i="10"/>
  <c r="CQ20" i="10" s="1"/>
  <c r="T20" i="10"/>
  <c r="BS20" i="10" s="1"/>
  <c r="U20" i="10"/>
  <c r="BT20" i="10" s="1"/>
  <c r="W20" i="10"/>
  <c r="BV20" i="10" s="1"/>
  <c r="X20" i="10"/>
  <c r="BW20" i="10" s="1"/>
  <c r="AL20" i="10"/>
  <c r="CK20" i="10" s="1"/>
  <c r="AN20" i="10"/>
  <c r="CM20" i="10" s="1"/>
  <c r="P20" i="10"/>
  <c r="BO20" i="10" s="1"/>
  <c r="AJ20" i="10"/>
  <c r="CI20" i="10" s="1"/>
  <c r="S20" i="10"/>
  <c r="BR20" i="10" s="1"/>
  <c r="DR20" i="10" s="1"/>
  <c r="H9" i="4" s="1"/>
  <c r="BB20" i="10"/>
  <c r="DA20" i="10" s="1"/>
  <c r="AU20" i="10"/>
  <c r="CT20" i="10" s="1"/>
  <c r="BC20" i="10"/>
  <c r="DB20" i="10" s="1"/>
  <c r="BD20" i="10"/>
  <c r="DC20" i="10" s="1"/>
  <c r="BE20" i="10"/>
  <c r="DD20" i="10" s="1"/>
  <c r="BF20" i="10"/>
  <c r="DE20" i="10" s="1"/>
  <c r="BG20" i="10"/>
  <c r="DF20" i="10" s="1"/>
  <c r="BH20" i="10"/>
  <c r="DG20" i="10" s="1"/>
  <c r="BI20" i="10"/>
  <c r="DH20" i="10" s="1"/>
  <c r="BJ20" i="10"/>
  <c r="DI20" i="10" s="1"/>
  <c r="BK20" i="10"/>
  <c r="DJ20" i="10" s="1"/>
  <c r="FJ20" i="10" s="1"/>
  <c r="I22" i="10"/>
  <c r="J22" i="10" s="1"/>
  <c r="K22" i="10" s="1"/>
  <c r="J49" i="13"/>
  <c r="ED18" i="12"/>
  <c r="R29" i="3"/>
  <c r="R30" i="2" s="1"/>
  <c r="F24" i="10"/>
  <c r="F24" i="12"/>
  <c r="EX103" i="10"/>
  <c r="GW19" i="10"/>
  <c r="EL19" i="10"/>
  <c r="EN103" i="10"/>
  <c r="EP19" i="10"/>
  <c r="EW103" i="10"/>
  <c r="GV19" i="10"/>
  <c r="P49" i="13"/>
  <c r="FA19" i="12"/>
  <c r="EE19" i="12"/>
  <c r="EF18" i="12"/>
  <c r="DZ18" i="12"/>
  <c r="DR18" i="12"/>
  <c r="FE19" i="10"/>
  <c r="FF19" i="10"/>
  <c r="EU103" i="10"/>
  <c r="GT19" i="10"/>
  <c r="ES19" i="10"/>
  <c r="GG19" i="10"/>
  <c r="EH103" i="10"/>
  <c r="EI19" i="10"/>
  <c r="EP19" i="12"/>
  <c r="EI19" i="12"/>
  <c r="EH19" i="12"/>
  <c r="DW19" i="12"/>
  <c r="G49" i="13"/>
  <c r="EZ18" i="12"/>
  <c r="FA18" i="12"/>
  <c r="EP18" i="12"/>
  <c r="EL18" i="12"/>
  <c r="L21" i="10"/>
  <c r="FD103" i="10"/>
  <c r="HC19" i="10"/>
  <c r="EG103" i="10"/>
  <c r="GF19" i="10"/>
  <c r="EM103" i="10"/>
  <c r="GL19" i="10"/>
  <c r="EF19" i="10"/>
  <c r="DS103" i="10"/>
  <c r="FR19" i="10"/>
  <c r="EK19" i="10"/>
  <c r="E49" i="13"/>
  <c r="FH19" i="12"/>
  <c r="EN19" i="12"/>
  <c r="DY19" i="12"/>
  <c r="H22" i="12"/>
  <c r="HN7" i="10"/>
  <c r="Q21" i="3"/>
  <c r="AR11" i="7"/>
  <c r="BQ11" i="7" s="1"/>
  <c r="AQ11" i="8"/>
  <c r="BP11" i="8" s="1"/>
  <c r="AG11" i="9"/>
  <c r="AI11" i="9" s="1"/>
  <c r="AM11" i="9" s="1"/>
  <c r="AN11" i="9" s="1"/>
  <c r="AO11" i="9" s="1"/>
  <c r="AP11" i="9" s="1"/>
  <c r="M21" i="3" s="1"/>
  <c r="M22" i="2" s="1"/>
  <c r="FG18" i="12"/>
  <c r="FH18" i="12"/>
  <c r="DN18" i="12"/>
  <c r="EB18" i="12"/>
  <c r="E23" i="10"/>
  <c r="E23" i="12"/>
  <c r="I23" i="12" s="1"/>
  <c r="S28" i="3"/>
  <c r="S29" i="2" s="1"/>
  <c r="FC19" i="10"/>
  <c r="DV19" i="10"/>
  <c r="DQ19" i="10"/>
  <c r="EO19" i="10"/>
  <c r="ED19" i="10"/>
  <c r="DU19" i="10"/>
  <c r="L21" i="12"/>
  <c r="FF19" i="12"/>
  <c r="FG19" i="12"/>
  <c r="EM19" i="12"/>
  <c r="DO19" i="12"/>
  <c r="ET19" i="12"/>
  <c r="EB19" i="12"/>
  <c r="I22" i="12"/>
  <c r="L49" i="13"/>
  <c r="EX18" i="12"/>
  <c r="DT18" i="12"/>
  <c r="EJ18" i="12"/>
  <c r="EM18" i="12"/>
  <c r="EN18" i="12"/>
  <c r="EC18" i="12"/>
  <c r="AH44" i="7"/>
  <c r="AJ46" i="8"/>
  <c r="BM46" i="8"/>
  <c r="AT46" i="8"/>
  <c r="AL46" i="8"/>
  <c r="AM46" i="8" s="1"/>
  <c r="AG46" i="8"/>
  <c r="AN46" i="8"/>
  <c r="AW16" i="9"/>
  <c r="AE26" i="3" s="1"/>
  <c r="AE27" i="2" s="1"/>
  <c r="AZ17" i="9"/>
  <c r="AH27" i="3" s="1"/>
  <c r="AH28" i="2" s="1"/>
  <c r="AY43" i="7"/>
  <c r="BB44" i="7"/>
  <c r="AZ44" i="7"/>
  <c r="AD45" i="7"/>
  <c r="AX17" i="9"/>
  <c r="AK17" i="9"/>
  <c r="BC19" i="9"/>
  <c r="BG50" i="9" s="1"/>
  <c r="AE19" i="9"/>
  <c r="AC19" i="9"/>
  <c r="Y20" i="9"/>
  <c r="BN44" i="7"/>
  <c r="AK44" i="7"/>
  <c r="AM44" i="7"/>
  <c r="AN44" i="7" s="1"/>
  <c r="AU44" i="7"/>
  <c r="E44" i="14" s="1"/>
  <c r="AJ18" i="9"/>
  <c r="T28" i="3" s="1"/>
  <c r="T29" i="2" s="1"/>
  <c r="AD18" i="9"/>
  <c r="AV18" i="9"/>
  <c r="AD28" i="3" s="1"/>
  <c r="AD29" i="2" s="1"/>
  <c r="AY18" i="9"/>
  <c r="AR18" i="9"/>
  <c r="P28" i="3" s="1"/>
  <c r="P29" i="2" s="1"/>
  <c r="AF18" i="9"/>
  <c r="Z19" i="9"/>
  <c r="AY51" i="8"/>
  <c r="AD52" i="8"/>
  <c r="BG7" i="8"/>
  <c r="BA51" i="8"/>
  <c r="AX50" i="8"/>
  <c r="EY103" i="10" l="1"/>
  <c r="HF19" i="10"/>
  <c r="EV103" i="10"/>
  <c r="H49" i="13"/>
  <c r="FL19" i="10"/>
  <c r="GS19" i="10"/>
  <c r="AR12" i="7"/>
  <c r="BQ12" i="7" s="1"/>
  <c r="AG12" i="9"/>
  <c r="AI12" i="9" s="1"/>
  <c r="AM12" i="9" s="1"/>
  <c r="AN12" i="9" s="1"/>
  <c r="AO12" i="9" s="1"/>
  <c r="AP12" i="9" s="1"/>
  <c r="M22" i="3" s="1"/>
  <c r="M23" i="2" s="1"/>
  <c r="Y49" i="13"/>
  <c r="Q22" i="3"/>
  <c r="AI22" i="3" s="1"/>
  <c r="AI23" i="2" s="1"/>
  <c r="GI19" i="10"/>
  <c r="FA103" i="10"/>
  <c r="W49" i="4"/>
  <c r="DO20" i="10"/>
  <c r="E9" i="4" s="1"/>
  <c r="C49" i="4"/>
  <c r="EQ20" i="10"/>
  <c r="EQ104" i="10" s="1"/>
  <c r="FD20" i="10"/>
  <c r="EB20" i="10"/>
  <c r="R9" i="4" s="1"/>
  <c r="EG20" i="10"/>
  <c r="W9" i="4" s="1"/>
  <c r="O49" i="4"/>
  <c r="O49" i="13"/>
  <c r="Z49" i="4"/>
  <c r="Z49" i="13"/>
  <c r="HK18" i="10"/>
  <c r="AQ13" i="8" s="1"/>
  <c r="BP13" i="8" s="1"/>
  <c r="DW20" i="10"/>
  <c r="M9" i="4" s="1"/>
  <c r="DT20" i="10"/>
  <c r="J9" i="4" s="1"/>
  <c r="FF20" i="10"/>
  <c r="FF104" i="10" s="1"/>
  <c r="M49" i="4"/>
  <c r="M49" i="13"/>
  <c r="DP103" i="10"/>
  <c r="DZ20" i="12"/>
  <c r="K49" i="4"/>
  <c r="EZ20" i="12"/>
  <c r="DM20" i="12"/>
  <c r="EX20" i="12"/>
  <c r="DS20" i="12"/>
  <c r="FS19" i="10"/>
  <c r="EM20" i="12"/>
  <c r="EF20" i="12"/>
  <c r="EH20" i="12"/>
  <c r="EQ20" i="12"/>
  <c r="GB19" i="10"/>
  <c r="EC20" i="10"/>
  <c r="S9" i="4" s="1"/>
  <c r="DV20" i="12"/>
  <c r="AA49" i="13"/>
  <c r="AB49" i="13"/>
  <c r="AB49" i="4"/>
  <c r="EJ20" i="10"/>
  <c r="Z9" i="4" s="1"/>
  <c r="EO20" i="10"/>
  <c r="ER20" i="12"/>
  <c r="U49" i="13"/>
  <c r="U49" i="4"/>
  <c r="D49" i="13"/>
  <c r="D49" i="4"/>
  <c r="EX20" i="10"/>
  <c r="GW20" i="10" s="1"/>
  <c r="V49" i="13"/>
  <c r="V49" i="4"/>
  <c r="EI20" i="10"/>
  <c r="Y9" i="4" s="1"/>
  <c r="EY20" i="12"/>
  <c r="EU20" i="10"/>
  <c r="GT20" i="10" s="1"/>
  <c r="EN20" i="10"/>
  <c r="GM20" i="10" s="1"/>
  <c r="FG20" i="12"/>
  <c r="EU20" i="12"/>
  <c r="EL20" i="12"/>
  <c r="DQ20" i="12"/>
  <c r="DN20" i="12"/>
  <c r="DY103" i="10"/>
  <c r="EO20" i="12"/>
  <c r="EV20" i="10"/>
  <c r="GU20" i="10" s="1"/>
  <c r="DX20" i="10"/>
  <c r="N9" i="4" s="1"/>
  <c r="EA20" i="12"/>
  <c r="FG20" i="10"/>
  <c r="FG104" i="10" s="1"/>
  <c r="EL20" i="10"/>
  <c r="AB9" i="4" s="1"/>
  <c r="ES20" i="10"/>
  <c r="ES104" i="10" s="1"/>
  <c r="FA20" i="12"/>
  <c r="DP20" i="12"/>
  <c r="ED20" i="12"/>
  <c r="DX20" i="12"/>
  <c r="DR20" i="12"/>
  <c r="E24" i="10"/>
  <c r="H24" i="10" s="1"/>
  <c r="E24" i="12"/>
  <c r="S29" i="3"/>
  <c r="S30" i="2" s="1"/>
  <c r="FC103" i="10"/>
  <c r="HB19" i="10"/>
  <c r="GE19" i="10"/>
  <c r="EF103" i="10"/>
  <c r="BB21" i="10"/>
  <c r="DA21" i="10" s="1"/>
  <c r="AM21" i="10"/>
  <c r="CL21" i="10" s="1"/>
  <c r="Q21" i="10"/>
  <c r="BP21" i="10" s="1"/>
  <c r="AB21" i="10"/>
  <c r="CA21" i="10" s="1"/>
  <c r="AE21" i="10"/>
  <c r="CD21" i="10" s="1"/>
  <c r="AW21" i="10"/>
  <c r="CV21" i="10" s="1"/>
  <c r="U21" i="10"/>
  <c r="BT21" i="10" s="1"/>
  <c r="AR21" i="10"/>
  <c r="CQ21" i="10" s="1"/>
  <c r="N21" i="10"/>
  <c r="BM21" i="10" s="1"/>
  <c r="AC21" i="10"/>
  <c r="CB21" i="10" s="1"/>
  <c r="AJ21" i="10"/>
  <c r="CI21" i="10" s="1"/>
  <c r="AX21" i="10"/>
  <c r="CW21" i="10" s="1"/>
  <c r="BC21" i="10"/>
  <c r="DB21" i="10" s="1"/>
  <c r="AS21" i="10"/>
  <c r="CR21" i="10" s="1"/>
  <c r="W21" i="10"/>
  <c r="BV21" i="10" s="1"/>
  <c r="AP21" i="10"/>
  <c r="CO21" i="10" s="1"/>
  <c r="O21" i="10"/>
  <c r="BN21" i="10" s="1"/>
  <c r="Z21" i="10"/>
  <c r="BY21" i="10" s="1"/>
  <c r="AK21" i="10"/>
  <c r="CJ21" i="10" s="1"/>
  <c r="AY21" i="10"/>
  <c r="CX21" i="10" s="1"/>
  <c r="X21" i="10"/>
  <c r="BW21" i="10" s="1"/>
  <c r="T21" i="10"/>
  <c r="BS21" i="10" s="1"/>
  <c r="AA21" i="10"/>
  <c r="BZ21" i="10" s="1"/>
  <c r="AI21" i="10"/>
  <c r="CH21" i="10" s="1"/>
  <c r="AZ21" i="10"/>
  <c r="CY21" i="10" s="1"/>
  <c r="AN21" i="10"/>
  <c r="CM21" i="10" s="1"/>
  <c r="AQ21" i="10"/>
  <c r="CP21" i="10" s="1"/>
  <c r="R21" i="10"/>
  <c r="BQ21" i="10" s="1"/>
  <c r="AD21" i="10"/>
  <c r="CC21" i="10" s="1"/>
  <c r="AT21" i="10"/>
  <c r="CS21" i="10" s="1"/>
  <c r="AO21" i="10"/>
  <c r="CN21" i="10" s="1"/>
  <c r="Y21" i="10"/>
  <c r="BX21" i="10" s="1"/>
  <c r="S21" i="10"/>
  <c r="BR21" i="10" s="1"/>
  <c r="AH21" i="10"/>
  <c r="CG21" i="10" s="1"/>
  <c r="AU21" i="10"/>
  <c r="CT21" i="10" s="1"/>
  <c r="BA21" i="10"/>
  <c r="CZ21" i="10" s="1"/>
  <c r="AL21" i="10"/>
  <c r="CK21" i="10" s="1"/>
  <c r="P21" i="10"/>
  <c r="BO21" i="10" s="1"/>
  <c r="V21" i="10"/>
  <c r="BU21" i="10" s="1"/>
  <c r="AG21" i="10"/>
  <c r="CF21" i="10" s="1"/>
  <c r="AV21" i="10"/>
  <c r="CU21" i="10" s="1"/>
  <c r="AF21" i="10"/>
  <c r="CE21" i="10" s="1"/>
  <c r="BD21" i="10"/>
  <c r="DC21" i="10" s="1"/>
  <c r="BE21" i="10"/>
  <c r="DD21" i="10" s="1"/>
  <c r="BF21" i="10"/>
  <c r="DE21" i="10" s="1"/>
  <c r="BG21" i="10"/>
  <c r="DF21" i="10" s="1"/>
  <c r="BH21" i="10"/>
  <c r="DG21" i="10" s="1"/>
  <c r="BI21" i="10"/>
  <c r="DH21" i="10" s="1"/>
  <c r="BJ21" i="10"/>
  <c r="DI21" i="10" s="1"/>
  <c r="BK21" i="10"/>
  <c r="DJ21" i="10" s="1"/>
  <c r="FJ21" i="10" s="1"/>
  <c r="EP103" i="10"/>
  <c r="GO19" i="10"/>
  <c r="DN20" i="10"/>
  <c r="D9" i="4" s="1"/>
  <c r="AB9" i="13"/>
  <c r="GK20" i="10"/>
  <c r="EL104" i="10"/>
  <c r="DU20" i="12"/>
  <c r="EE103" i="10"/>
  <c r="GD19" i="10"/>
  <c r="R30" i="3"/>
  <c r="R31" i="2" s="1"/>
  <c r="F25" i="10"/>
  <c r="F25" i="12"/>
  <c r="Q23" i="2"/>
  <c r="HE19" i="10"/>
  <c r="FF103" i="10"/>
  <c r="H9" i="13"/>
  <c r="FQ20" i="10"/>
  <c r="DR104" i="10"/>
  <c r="H50" i="4" s="1"/>
  <c r="DS20" i="10"/>
  <c r="I9" i="4" s="1"/>
  <c r="EA20" i="10"/>
  <c r="Q9" i="4" s="1"/>
  <c r="GN20" i="10"/>
  <c r="EO104" i="10"/>
  <c r="ET20" i="12"/>
  <c r="DN103" i="10"/>
  <c r="FM19" i="10"/>
  <c r="EQ103" i="10"/>
  <c r="GP19" i="10"/>
  <c r="BA21" i="12"/>
  <c r="CZ21" i="12" s="1"/>
  <c r="O21" i="12"/>
  <c r="BN21" i="12" s="1"/>
  <c r="U21" i="12"/>
  <c r="BT21" i="12" s="1"/>
  <c r="AE21" i="12"/>
  <c r="CD21" i="12" s="1"/>
  <c r="AB21" i="12"/>
  <c r="CA21" i="12" s="1"/>
  <c r="AT21" i="12"/>
  <c r="CS21" i="12" s="1"/>
  <c r="AG21" i="12"/>
  <c r="CF21" i="12" s="1"/>
  <c r="V21" i="12"/>
  <c r="BU21" i="12" s="1"/>
  <c r="AO21" i="12"/>
  <c r="CN21" i="12" s="1"/>
  <c r="AH21" i="12"/>
  <c r="CG21" i="12" s="1"/>
  <c r="Y21" i="12"/>
  <c r="BX21" i="12" s="1"/>
  <c r="AU21" i="12"/>
  <c r="CT21" i="12" s="1"/>
  <c r="W21" i="12"/>
  <c r="BV21" i="12" s="1"/>
  <c r="AM21" i="12"/>
  <c r="CL21" i="12" s="1"/>
  <c r="N21" i="12"/>
  <c r="BM21" i="12" s="1"/>
  <c r="AI21" i="12"/>
  <c r="CH21" i="12" s="1"/>
  <c r="Q21" i="12"/>
  <c r="BP21" i="12" s="1"/>
  <c r="AV21" i="12"/>
  <c r="CU21" i="12" s="1"/>
  <c r="AF21" i="12"/>
  <c r="CE21" i="12" s="1"/>
  <c r="X21" i="12"/>
  <c r="BW21" i="12" s="1"/>
  <c r="AN21" i="12"/>
  <c r="CM21" i="12" s="1"/>
  <c r="AK21" i="12"/>
  <c r="CJ21" i="12" s="1"/>
  <c r="AW21" i="12"/>
  <c r="CV21" i="12" s="1"/>
  <c r="AP21" i="12"/>
  <c r="CO21" i="12" s="1"/>
  <c r="S21" i="12"/>
  <c r="BR21" i="12" s="1"/>
  <c r="Z21" i="12"/>
  <c r="BY21" i="12" s="1"/>
  <c r="T21" i="12"/>
  <c r="BS21" i="12" s="1"/>
  <c r="DR21" i="12" s="1"/>
  <c r="AY21" i="12"/>
  <c r="CX21" i="12" s="1"/>
  <c r="AA21" i="12"/>
  <c r="BZ21" i="12" s="1"/>
  <c r="DY21" i="12" s="1"/>
  <c r="AQ21" i="12"/>
  <c r="CP21" i="12" s="1"/>
  <c r="R21" i="12"/>
  <c r="BQ21" i="12" s="1"/>
  <c r="AR21" i="12"/>
  <c r="CQ21" i="12" s="1"/>
  <c r="AZ21" i="12"/>
  <c r="CY21" i="12" s="1"/>
  <c r="EX21" i="12" s="1"/>
  <c r="AJ21" i="12"/>
  <c r="CI21" i="12" s="1"/>
  <c r="AX21" i="12"/>
  <c r="CW21" i="12" s="1"/>
  <c r="BB21" i="12"/>
  <c r="DA21" i="12" s="1"/>
  <c r="AC21" i="12"/>
  <c r="CB21" i="12" s="1"/>
  <c r="P21" i="12"/>
  <c r="BO21" i="12" s="1"/>
  <c r="AL21" i="12"/>
  <c r="CK21" i="12" s="1"/>
  <c r="AS21" i="12"/>
  <c r="CR21" i="12" s="1"/>
  <c r="AD21" i="12"/>
  <c r="CC21" i="12" s="1"/>
  <c r="BC21" i="12"/>
  <c r="DB21" i="12" s="1"/>
  <c r="BD21" i="12"/>
  <c r="DC21" i="12" s="1"/>
  <c r="BE21" i="12"/>
  <c r="DD21" i="12" s="1"/>
  <c r="BF21" i="12"/>
  <c r="DE21" i="12" s="1"/>
  <c r="BG21" i="12"/>
  <c r="DF21" i="12" s="1"/>
  <c r="BH21" i="12"/>
  <c r="DG21" i="12" s="1"/>
  <c r="BI21" i="12"/>
  <c r="DH21" i="12" s="1"/>
  <c r="BJ21" i="12"/>
  <c r="DI21" i="12" s="1"/>
  <c r="BK21" i="12"/>
  <c r="DJ21" i="12" s="1"/>
  <c r="FI21" i="12" s="1"/>
  <c r="GH19" i="10"/>
  <c r="EI103" i="10"/>
  <c r="FE103" i="10"/>
  <c r="HD19" i="10"/>
  <c r="FE20" i="10"/>
  <c r="EI104" i="10"/>
  <c r="EE104" i="10"/>
  <c r="U9" i="13"/>
  <c r="GD20" i="10"/>
  <c r="EF20" i="10"/>
  <c r="V9" i="4" s="1"/>
  <c r="EA103" i="10"/>
  <c r="FZ19" i="10"/>
  <c r="FH20" i="12"/>
  <c r="EK20" i="12"/>
  <c r="GY19" i="10"/>
  <c r="EZ103" i="10"/>
  <c r="DU103" i="10"/>
  <c r="FT19" i="10"/>
  <c r="AI21" i="3"/>
  <c r="AI22" i="2" s="1"/>
  <c r="Q22" i="2"/>
  <c r="J22" i="12"/>
  <c r="K22" i="12" s="1"/>
  <c r="EL103" i="10"/>
  <c r="GK19" i="10"/>
  <c r="HC20" i="10"/>
  <c r="FD104" i="10"/>
  <c r="DO104" i="10"/>
  <c r="E50" i="4" s="1"/>
  <c r="E9" i="13"/>
  <c r="FN20" i="10"/>
  <c r="EU104" i="10"/>
  <c r="EV20" i="12"/>
  <c r="EW20" i="12"/>
  <c r="H23" i="10"/>
  <c r="HH19" i="10"/>
  <c r="FI103" i="10"/>
  <c r="GC19" i="10"/>
  <c r="ED103" i="10"/>
  <c r="EK103" i="10"/>
  <c r="GJ19" i="10"/>
  <c r="EM20" i="10"/>
  <c r="EP20" i="10"/>
  <c r="EH20" i="10"/>
  <c r="X9" i="4" s="1"/>
  <c r="ER20" i="10"/>
  <c r="FE20" i="12"/>
  <c r="FF20" i="12"/>
  <c r="EN20" i="12"/>
  <c r="DY20" i="12"/>
  <c r="DL20" i="12"/>
  <c r="I23" i="10"/>
  <c r="FH103" i="10"/>
  <c r="HG19" i="10"/>
  <c r="FW19" i="10"/>
  <c r="DX103" i="10"/>
  <c r="GN19" i="10"/>
  <c r="EO103" i="10"/>
  <c r="L22" i="10"/>
  <c r="FB20" i="10"/>
  <c r="FC20" i="10"/>
  <c r="EK20" i="10"/>
  <c r="AA9" i="4" s="1"/>
  <c r="DX104" i="10"/>
  <c r="ED20" i="10"/>
  <c r="T9" i="4" s="1"/>
  <c r="DU20" i="10"/>
  <c r="K9" i="4" s="1"/>
  <c r="FD20" i="12"/>
  <c r="DO20" i="12"/>
  <c r="EI20" i="12"/>
  <c r="FY19" i="10"/>
  <c r="DZ103" i="10"/>
  <c r="DQ103" i="10"/>
  <c r="FP19" i="10"/>
  <c r="ES103" i="10"/>
  <c r="GR19" i="10"/>
  <c r="H24" i="12"/>
  <c r="I24" i="12"/>
  <c r="FJ104" i="10"/>
  <c r="HI20" i="10"/>
  <c r="FA20" i="10"/>
  <c r="DW104" i="10"/>
  <c r="M50" i="4" s="1"/>
  <c r="FV20" i="10"/>
  <c r="M9" i="13"/>
  <c r="DZ20" i="10"/>
  <c r="P9" i="4" s="1"/>
  <c r="EW20" i="10"/>
  <c r="DY20" i="10"/>
  <c r="O9" i="4" s="1"/>
  <c r="DM20" i="10"/>
  <c r="C9" i="4" s="1"/>
  <c r="EJ20" i="12"/>
  <c r="DW20" i="12"/>
  <c r="EE20" i="12"/>
  <c r="EP20" i="12"/>
  <c r="FU19" i="10"/>
  <c r="DV103" i="10"/>
  <c r="H23" i="12"/>
  <c r="FH20" i="10"/>
  <c r="FI20" i="10"/>
  <c r="ET20" i="10"/>
  <c r="DV20" i="10"/>
  <c r="DP104" i="10"/>
  <c r="FO20" i="10"/>
  <c r="F9" i="13"/>
  <c r="DQ20" i="10"/>
  <c r="EY20" i="10"/>
  <c r="EZ20" i="10"/>
  <c r="FB20" i="12"/>
  <c r="FC20" i="12"/>
  <c r="EB20" i="12"/>
  <c r="ES20" i="12"/>
  <c r="DT20" i="12"/>
  <c r="EG20" i="12"/>
  <c r="FB103" i="10"/>
  <c r="HA19" i="10"/>
  <c r="BN46" i="8"/>
  <c r="AE47" i="8"/>
  <c r="BO44" i="7"/>
  <c r="AE45" i="7"/>
  <c r="AO45" i="7" s="1"/>
  <c r="AL45" i="7"/>
  <c r="AJ45" i="7"/>
  <c r="BA45" i="7"/>
  <c r="AX45" i="7"/>
  <c r="AY19" i="9"/>
  <c r="AR19" i="9"/>
  <c r="P29" i="3" s="1"/>
  <c r="P30" i="2" s="1"/>
  <c r="AV19" i="9"/>
  <c r="AD29" i="3" s="1"/>
  <c r="AD30" i="2" s="1"/>
  <c r="AF19" i="9"/>
  <c r="AD19" i="9"/>
  <c r="AJ19" i="9"/>
  <c r="T29" i="3" s="1"/>
  <c r="T30" i="2" s="1"/>
  <c r="Z20" i="9"/>
  <c r="AE20" i="9"/>
  <c r="BC20" i="9"/>
  <c r="BG51" i="9" s="1"/>
  <c r="AC20" i="9"/>
  <c r="Y21" i="9"/>
  <c r="AW17" i="9"/>
  <c r="AE27" i="3" s="1"/>
  <c r="AE28" i="2" s="1"/>
  <c r="AZ18" i="9"/>
  <c r="AH28" i="3" s="1"/>
  <c r="AH29" i="2" s="1"/>
  <c r="AX18" i="9"/>
  <c r="AK18" i="9"/>
  <c r="AW52" i="8"/>
  <c r="AI52" i="8"/>
  <c r="AZ52" i="8"/>
  <c r="AK52" i="8"/>
  <c r="AR13" i="7" l="1"/>
  <c r="BQ13" i="7" s="1"/>
  <c r="EG104" i="10"/>
  <c r="W50" i="4" s="1"/>
  <c r="S9" i="13"/>
  <c r="GF20" i="10"/>
  <c r="GB20" i="10"/>
  <c r="W9" i="13"/>
  <c r="HE20" i="10"/>
  <c r="EC104" i="10"/>
  <c r="S50" i="4" s="1"/>
  <c r="EB104" i="10"/>
  <c r="R50" i="4" s="1"/>
  <c r="J9" i="13"/>
  <c r="GA20" i="10"/>
  <c r="Y9" i="13"/>
  <c r="FS20" i="10"/>
  <c r="R9" i="13"/>
  <c r="GH20" i="10"/>
  <c r="DT104" i="10"/>
  <c r="GR20" i="10"/>
  <c r="DV21" i="12"/>
  <c r="EJ104" i="10"/>
  <c r="Z50" i="13" s="1"/>
  <c r="Z9" i="13"/>
  <c r="GI20" i="10"/>
  <c r="Q23" i="3"/>
  <c r="Q24" i="2" s="1"/>
  <c r="AG13" i="9"/>
  <c r="AI13" i="9" s="1"/>
  <c r="AM13" i="9" s="1"/>
  <c r="AN13" i="9" s="1"/>
  <c r="AO13" i="9" s="1"/>
  <c r="AP13" i="9" s="1"/>
  <c r="M23" i="3" s="1"/>
  <c r="M24" i="2" s="1"/>
  <c r="GP20" i="10"/>
  <c r="F50" i="4"/>
  <c r="FW20" i="10"/>
  <c r="N9" i="13"/>
  <c r="EX104" i="10"/>
  <c r="DU21" i="10"/>
  <c r="DS21" i="10"/>
  <c r="DN21" i="12"/>
  <c r="EV104" i="10"/>
  <c r="EL21" i="12"/>
  <c r="EY21" i="12"/>
  <c r="EW21" i="12"/>
  <c r="EA21" i="12"/>
  <c r="E50" i="13"/>
  <c r="EK21" i="10"/>
  <c r="GJ21" i="10" s="1"/>
  <c r="Y50" i="4"/>
  <c r="FC21" i="12"/>
  <c r="DX21" i="10"/>
  <c r="DX105" i="10" s="1"/>
  <c r="DO21" i="10"/>
  <c r="EC21" i="10"/>
  <c r="EC105" i="10" s="1"/>
  <c r="FB21" i="10"/>
  <c r="FB105" i="10" s="1"/>
  <c r="FB189" i="10" s="1"/>
  <c r="EN104" i="10"/>
  <c r="AB50" i="13"/>
  <c r="AB50" i="4"/>
  <c r="N50" i="4"/>
  <c r="U50" i="4"/>
  <c r="EF21" i="10"/>
  <c r="EF105" i="10" s="1"/>
  <c r="Z50" i="4"/>
  <c r="FE21" i="10"/>
  <c r="FE105" i="10" s="1"/>
  <c r="FE189" i="10" s="1"/>
  <c r="FD21" i="12"/>
  <c r="EI21" i="12"/>
  <c r="EQ21" i="12"/>
  <c r="HF20" i="10"/>
  <c r="FF21" i="10"/>
  <c r="HE21" i="10" s="1"/>
  <c r="DZ21" i="10"/>
  <c r="FY21" i="10" s="1"/>
  <c r="DV21" i="10"/>
  <c r="FU21" i="10" s="1"/>
  <c r="EC21" i="12"/>
  <c r="FA21" i="10"/>
  <c r="ED21" i="12"/>
  <c r="DS21" i="12"/>
  <c r="EZ21" i="10"/>
  <c r="GY21" i="10" s="1"/>
  <c r="DQ21" i="10"/>
  <c r="EX21" i="10"/>
  <c r="ET21" i="12"/>
  <c r="EF21" i="12"/>
  <c r="ET21" i="10"/>
  <c r="I24" i="10"/>
  <c r="J24" i="10" s="1"/>
  <c r="J23" i="10"/>
  <c r="K23" i="10" s="1"/>
  <c r="ES21" i="10"/>
  <c r="GR21" i="10" s="1"/>
  <c r="FC21" i="10"/>
  <c r="EA21" i="10"/>
  <c r="FH21" i="12"/>
  <c r="EB21" i="12"/>
  <c r="DQ21" i="12"/>
  <c r="DO21" i="12"/>
  <c r="EM21" i="12"/>
  <c r="FG21" i="10"/>
  <c r="HF21" i="10" s="1"/>
  <c r="EH21" i="10"/>
  <c r="EH105" i="10" s="1"/>
  <c r="EO21" i="10"/>
  <c r="GN21" i="10" s="1"/>
  <c r="EQ21" i="10"/>
  <c r="EQ105" i="10" s="1"/>
  <c r="EQ189" i="10" s="1"/>
  <c r="EM104" i="10"/>
  <c r="GL20" i="10"/>
  <c r="EK21" i="12"/>
  <c r="AI23" i="3"/>
  <c r="AI24" i="2" s="1"/>
  <c r="GE21" i="10"/>
  <c r="R31" i="3"/>
  <c r="R32" i="2" s="1"/>
  <c r="F26" i="10"/>
  <c r="F26" i="12"/>
  <c r="E25" i="10"/>
  <c r="H25" i="10" s="1"/>
  <c r="E25" i="12"/>
  <c r="I25" i="12" s="1"/>
  <c r="S30" i="3"/>
  <c r="S31" i="2" s="1"/>
  <c r="EK104" i="10"/>
  <c r="AA50" i="4" s="1"/>
  <c r="AA9" i="13"/>
  <c r="GJ20" i="10"/>
  <c r="M50" i="13"/>
  <c r="Y50" i="13"/>
  <c r="DU21" i="12"/>
  <c r="DZ21" i="12"/>
  <c r="EA104" i="10"/>
  <c r="Q50" i="13" s="1"/>
  <c r="FZ20" i="10"/>
  <c r="Q9" i="13"/>
  <c r="FT21" i="10"/>
  <c r="DU105" i="10"/>
  <c r="EN21" i="10"/>
  <c r="DT21" i="10"/>
  <c r="FA104" i="10"/>
  <c r="GZ20" i="10"/>
  <c r="FT20" i="10"/>
  <c r="K9" i="13"/>
  <c r="DU104" i="10"/>
  <c r="K50" i="13" s="1"/>
  <c r="HB20" i="10"/>
  <c r="FC104" i="10"/>
  <c r="ER104" i="10"/>
  <c r="GQ20" i="10"/>
  <c r="HK19" i="10"/>
  <c r="V9" i="13"/>
  <c r="EF104" i="10"/>
  <c r="V50" i="4" s="1"/>
  <c r="GE20" i="10"/>
  <c r="ER21" i="12"/>
  <c r="ES21" i="12"/>
  <c r="I9" i="13"/>
  <c r="FR20" i="10"/>
  <c r="DS104" i="10"/>
  <c r="I50" i="4" s="1"/>
  <c r="DO105" i="10"/>
  <c r="FN21" i="10"/>
  <c r="DS105" i="10"/>
  <c r="FR21" i="10"/>
  <c r="ER21" i="10"/>
  <c r="EU21" i="10"/>
  <c r="EV21" i="10"/>
  <c r="F50" i="13"/>
  <c r="L9" i="4"/>
  <c r="DV104" i="10"/>
  <c r="FU20" i="10"/>
  <c r="L9" i="13"/>
  <c r="C9" i="13"/>
  <c r="DM104" i="10"/>
  <c r="C50" i="4" s="1"/>
  <c r="FL20" i="10"/>
  <c r="T9" i="13"/>
  <c r="GC20" i="10"/>
  <c r="ED104" i="10"/>
  <c r="T50" i="4" s="1"/>
  <c r="FB104" i="10"/>
  <c r="HA20" i="10"/>
  <c r="GG20" i="10"/>
  <c r="X9" i="13"/>
  <c r="EH104" i="10"/>
  <c r="J23" i="12"/>
  <c r="K23" i="12" s="1"/>
  <c r="FB21" i="12"/>
  <c r="EV21" i="12"/>
  <c r="DW21" i="12"/>
  <c r="H50" i="13"/>
  <c r="FD21" i="10"/>
  <c r="GB21" i="10"/>
  <c r="DW21" i="10"/>
  <c r="FA105" i="10"/>
  <c r="FA189" i="10" s="1"/>
  <c r="GZ21" i="10"/>
  <c r="ED21" i="10"/>
  <c r="GS20" i="10"/>
  <c r="ET104" i="10"/>
  <c r="DY104" i="10"/>
  <c r="O50" i="13" s="1"/>
  <c r="O9" i="13"/>
  <c r="FX20" i="10"/>
  <c r="BD22" i="10"/>
  <c r="DC22" i="10" s="1"/>
  <c r="S22" i="10"/>
  <c r="BR22" i="10" s="1"/>
  <c r="U22" i="10"/>
  <c r="BT22" i="10" s="1"/>
  <c r="AS22" i="10"/>
  <c r="CR22" i="10" s="1"/>
  <c r="X22" i="10"/>
  <c r="BW22" i="10" s="1"/>
  <c r="AW22" i="10"/>
  <c r="CV22" i="10" s="1"/>
  <c r="N22" i="10"/>
  <c r="BM22" i="10" s="1"/>
  <c r="AQ22" i="10"/>
  <c r="CP22" i="10" s="1"/>
  <c r="AM22" i="10"/>
  <c r="CL22" i="10" s="1"/>
  <c r="AO22" i="10"/>
  <c r="CN22" i="10" s="1"/>
  <c r="AX22" i="10"/>
  <c r="CW22" i="10" s="1"/>
  <c r="BE22" i="10"/>
  <c r="DD22" i="10" s="1"/>
  <c r="Z22" i="10"/>
  <c r="BY22" i="10" s="1"/>
  <c r="V22" i="10"/>
  <c r="BU22" i="10" s="1"/>
  <c r="AK22" i="10"/>
  <c r="CJ22" i="10" s="1"/>
  <c r="AD22" i="10"/>
  <c r="CC22" i="10" s="1"/>
  <c r="AF22" i="10"/>
  <c r="CE22" i="10" s="1"/>
  <c r="AY22" i="10"/>
  <c r="CX22" i="10" s="1"/>
  <c r="AV22" i="10"/>
  <c r="CU22" i="10" s="1"/>
  <c r="AI22" i="10"/>
  <c r="CH22" i="10" s="1"/>
  <c r="AA22" i="10"/>
  <c r="BZ22" i="10" s="1"/>
  <c r="AC22" i="10"/>
  <c r="CB22" i="10" s="1"/>
  <c r="W22" i="10"/>
  <c r="BV22" i="10" s="1"/>
  <c r="AZ22" i="10"/>
  <c r="CY22" i="10" s="1"/>
  <c r="AJ22" i="10"/>
  <c r="CI22" i="10" s="1"/>
  <c r="R22" i="10"/>
  <c r="BQ22" i="10" s="1"/>
  <c r="DQ22" i="10" s="1"/>
  <c r="G10" i="4" s="1"/>
  <c r="T22" i="10"/>
  <c r="BS22" i="10" s="1"/>
  <c r="DS22" i="10" s="1"/>
  <c r="I10" i="4" s="1"/>
  <c r="P22" i="10"/>
  <c r="BO22" i="10" s="1"/>
  <c r="O22" i="10"/>
  <c r="BN22" i="10" s="1"/>
  <c r="BA22" i="10"/>
  <c r="CZ22" i="10" s="1"/>
  <c r="AR22" i="10"/>
  <c r="CQ22" i="10" s="1"/>
  <c r="Q22" i="10"/>
  <c r="BP22" i="10" s="1"/>
  <c r="AP22" i="10"/>
  <c r="CO22" i="10" s="1"/>
  <c r="AL22" i="10"/>
  <c r="CK22" i="10" s="1"/>
  <c r="AT22" i="10"/>
  <c r="CS22" i="10" s="1"/>
  <c r="BB22" i="10"/>
  <c r="DA22" i="10" s="1"/>
  <c r="AN22" i="10"/>
  <c r="CM22" i="10" s="1"/>
  <c r="AH22" i="10"/>
  <c r="CG22" i="10" s="1"/>
  <c r="AE22" i="10"/>
  <c r="CD22" i="10" s="1"/>
  <c r="AG22" i="10"/>
  <c r="CF22" i="10" s="1"/>
  <c r="AU22" i="10"/>
  <c r="CT22" i="10" s="1"/>
  <c r="BC22" i="10"/>
  <c r="DB22" i="10" s="1"/>
  <c r="Y22" i="10"/>
  <c r="BX22" i="10" s="1"/>
  <c r="AB22" i="10"/>
  <c r="CA22" i="10" s="1"/>
  <c r="BF22" i="10"/>
  <c r="DE22" i="10" s="1"/>
  <c r="BG22" i="10"/>
  <c r="DF22" i="10" s="1"/>
  <c r="BH22" i="10"/>
  <c r="DG22" i="10" s="1"/>
  <c r="BI22" i="10"/>
  <c r="DH22" i="10" s="1"/>
  <c r="BJ22" i="10"/>
  <c r="DI22" i="10" s="1"/>
  <c r="BK22" i="10"/>
  <c r="DJ22" i="10" s="1"/>
  <c r="FJ22" i="10" s="1"/>
  <c r="EZ21" i="12"/>
  <c r="FA21" i="12"/>
  <c r="EH21" i="12"/>
  <c r="DX21" i="12"/>
  <c r="DM21" i="12"/>
  <c r="FM20" i="10"/>
  <c r="DN104" i="10"/>
  <c r="D9" i="13"/>
  <c r="FC105" i="10"/>
  <c r="FC189" i="10" s="1"/>
  <c r="HB21" i="10"/>
  <c r="DQ105" i="10"/>
  <c r="FP21" i="10"/>
  <c r="EX105" i="10"/>
  <c r="EX189" i="10" s="1"/>
  <c r="GW21" i="10"/>
  <c r="EW21" i="10"/>
  <c r="FZ21" i="10"/>
  <c r="EA105" i="10"/>
  <c r="FI104" i="10"/>
  <c r="HH20" i="10"/>
  <c r="GV20" i="10"/>
  <c r="EW104" i="10"/>
  <c r="FE104" i="10"/>
  <c r="HD20" i="10"/>
  <c r="U50" i="13"/>
  <c r="HA21" i="10"/>
  <c r="ET105" i="10"/>
  <c r="ET189" i="10" s="1"/>
  <c r="GS21" i="10"/>
  <c r="EP21" i="10"/>
  <c r="EJ21" i="10"/>
  <c r="EI21" i="10"/>
  <c r="DP21" i="10"/>
  <c r="EZ104" i="10"/>
  <c r="GY20" i="10"/>
  <c r="GX20" i="10"/>
  <c r="EY104" i="10"/>
  <c r="FH104" i="10"/>
  <c r="HG20" i="10"/>
  <c r="P9" i="13"/>
  <c r="DZ104" i="10"/>
  <c r="P50" i="13" s="1"/>
  <c r="FY20" i="10"/>
  <c r="N50" i="13"/>
  <c r="W50" i="13"/>
  <c r="FG21" i="12"/>
  <c r="EO21" i="12"/>
  <c r="EP21" i="12"/>
  <c r="EN21" i="12"/>
  <c r="EG21" i="12"/>
  <c r="DT21" i="12"/>
  <c r="HI21" i="10"/>
  <c r="FJ105" i="10"/>
  <c r="FJ189" i="10" s="1"/>
  <c r="EE21" i="10"/>
  <c r="EG21" i="10"/>
  <c r="EM21" i="10"/>
  <c r="DY21" i="10"/>
  <c r="EB21" i="10"/>
  <c r="EL21" i="10"/>
  <c r="J24" i="12"/>
  <c r="K24" i="12" s="1"/>
  <c r="G9" i="4"/>
  <c r="G9" i="13"/>
  <c r="DQ104" i="10"/>
  <c r="G50" i="4" s="1"/>
  <c r="FP20" i="10"/>
  <c r="EP104" i="10"/>
  <c r="GO20" i="10"/>
  <c r="L22" i="12"/>
  <c r="FE21" i="12"/>
  <c r="FF21" i="12"/>
  <c r="EJ21" i="12"/>
  <c r="DP21" i="12"/>
  <c r="EU21" i="12"/>
  <c r="DL21" i="12"/>
  <c r="EE21" i="12"/>
  <c r="FH21" i="10"/>
  <c r="FI21" i="10"/>
  <c r="DR21" i="10"/>
  <c r="EY21" i="10"/>
  <c r="DN21" i="10"/>
  <c r="DM21" i="10"/>
  <c r="AJ47" i="8"/>
  <c r="AT47" i="8"/>
  <c r="AL47" i="8"/>
  <c r="AM47" i="8" s="1"/>
  <c r="BM47" i="8"/>
  <c r="AN47" i="8"/>
  <c r="AG47" i="8"/>
  <c r="AW18" i="9"/>
  <c r="AE28" i="3" s="1"/>
  <c r="AE29" i="2" s="1"/>
  <c r="AZ19" i="9"/>
  <c r="AH29" i="3" s="1"/>
  <c r="AH30" i="2" s="1"/>
  <c r="AZ45" i="7"/>
  <c r="AD46" i="7"/>
  <c r="AM45" i="7"/>
  <c r="AN45" i="7" s="1"/>
  <c r="AU45" i="7"/>
  <c r="E45" i="14" s="1"/>
  <c r="BN45" i="7"/>
  <c r="AK45" i="7"/>
  <c r="AJ20" i="9"/>
  <c r="T30" i="3" s="1"/>
  <c r="T31" i="2" s="1"/>
  <c r="AD20" i="9"/>
  <c r="AY20" i="9"/>
  <c r="AF20" i="9"/>
  <c r="AR20" i="9"/>
  <c r="P30" i="3" s="1"/>
  <c r="P31" i="2" s="1"/>
  <c r="AV20" i="9"/>
  <c r="AD30" i="3" s="1"/>
  <c r="AD31" i="2" s="1"/>
  <c r="Z21" i="9"/>
  <c r="AC21" i="9"/>
  <c r="BC21" i="9"/>
  <c r="BG52" i="9" s="1"/>
  <c r="AE21" i="9"/>
  <c r="Y22" i="9"/>
  <c r="AK19" i="9"/>
  <c r="AX19" i="9"/>
  <c r="AH45" i="7"/>
  <c r="AY44" i="7"/>
  <c r="BB45" i="7"/>
  <c r="AY52" i="8"/>
  <c r="AD53" i="8"/>
  <c r="AX51" i="8"/>
  <c r="BH7" i="8" s="1"/>
  <c r="BA52" i="8"/>
  <c r="S50" i="13" l="1"/>
  <c r="EZ105" i="10"/>
  <c r="EZ189" i="10" s="1"/>
  <c r="J50" i="4"/>
  <c r="J50" i="13"/>
  <c r="DV105" i="10"/>
  <c r="AA50" i="13"/>
  <c r="ES105" i="10"/>
  <c r="ES189" i="10" s="1"/>
  <c r="R50" i="13"/>
  <c r="HD21" i="10"/>
  <c r="EK105" i="10"/>
  <c r="FG105" i="10"/>
  <c r="FG189" i="10" s="1"/>
  <c r="FF105" i="10"/>
  <c r="FF189" i="10" s="1"/>
  <c r="EX22" i="10"/>
  <c r="T50" i="13"/>
  <c r="EO22" i="10"/>
  <c r="EO106" i="10" s="1"/>
  <c r="FW21" i="10"/>
  <c r="GG21" i="10"/>
  <c r="DN22" i="10"/>
  <c r="D10" i="4" s="1"/>
  <c r="I25" i="10"/>
  <c r="J25" i="10" s="1"/>
  <c r="K25" i="10" s="1"/>
  <c r="Q50" i="4"/>
  <c r="L23" i="10"/>
  <c r="AT23" i="10" s="1"/>
  <c r="CS23" i="10" s="1"/>
  <c r="K50" i="4"/>
  <c r="P50" i="4"/>
  <c r="L50" i="4"/>
  <c r="O50" i="4"/>
  <c r="K24" i="10"/>
  <c r="L24" i="10"/>
  <c r="FF22" i="10"/>
  <c r="HE22" i="10" s="1"/>
  <c r="EG22" i="10"/>
  <c r="W10" i="4" s="1"/>
  <c r="DX22" i="10"/>
  <c r="N10" i="4" s="1"/>
  <c r="ES22" i="10"/>
  <c r="GR22" i="10" s="1"/>
  <c r="DZ105" i="10"/>
  <c r="FB22" i="10"/>
  <c r="FB106" i="10" s="1"/>
  <c r="EK22" i="10"/>
  <c r="AA10" i="4" s="1"/>
  <c r="EN22" i="10"/>
  <c r="EN106" i="10" s="1"/>
  <c r="EI22" i="10"/>
  <c r="Y10" i="4" s="1"/>
  <c r="FG22" i="10"/>
  <c r="EC22" i="10"/>
  <c r="S10" i="4" s="1"/>
  <c r="EP22" i="10"/>
  <c r="EP106" i="10" s="1"/>
  <c r="EO105" i="10"/>
  <c r="EO189" i="10" s="1"/>
  <c r="DR22" i="10"/>
  <c r="H10" i="4" s="1"/>
  <c r="H25" i="12"/>
  <c r="J25" i="12" s="1"/>
  <c r="K25" i="12" s="1"/>
  <c r="EZ22" i="10"/>
  <c r="GY22" i="10" s="1"/>
  <c r="EB22" i="10"/>
  <c r="DU22" i="10"/>
  <c r="EV22" i="10"/>
  <c r="EV106" i="10" s="1"/>
  <c r="GP21" i="10"/>
  <c r="DZ22" i="10"/>
  <c r="P10" i="4" s="1"/>
  <c r="DW105" i="10"/>
  <c r="FV21" i="10"/>
  <c r="ER105" i="10"/>
  <c r="ER189" i="10" s="1"/>
  <c r="GQ21" i="10"/>
  <c r="EL105" i="10"/>
  <c r="GK21" i="10"/>
  <c r="DM105" i="10"/>
  <c r="FL21" i="10"/>
  <c r="GA21" i="10"/>
  <c r="EB105" i="10"/>
  <c r="DP105" i="10"/>
  <c r="FO21" i="10"/>
  <c r="FD22" i="10"/>
  <c r="FE22" i="10"/>
  <c r="EM22" i="10"/>
  <c r="DY22" i="10"/>
  <c r="O10" i="4" s="1"/>
  <c r="DW22" i="10"/>
  <c r="M10" i="4" s="1"/>
  <c r="BF23" i="10"/>
  <c r="DE23" i="10" s="1"/>
  <c r="T23" i="10"/>
  <c r="BS23" i="10" s="1"/>
  <c r="AJ23" i="10"/>
  <c r="CI23" i="10" s="1"/>
  <c r="BB23" i="10"/>
  <c r="DA23" i="10" s="1"/>
  <c r="Z23" i="10"/>
  <c r="BY23" i="10" s="1"/>
  <c r="S23" i="10"/>
  <c r="BR23" i="10" s="1"/>
  <c r="AI23" i="10"/>
  <c r="CH23" i="10" s="1"/>
  <c r="AD23" i="10"/>
  <c r="CC23" i="10" s="1"/>
  <c r="U23" i="10"/>
  <c r="BT23" i="10" s="1"/>
  <c r="AG23" i="10"/>
  <c r="CF23" i="10" s="1"/>
  <c r="N23" i="10"/>
  <c r="BM23" i="10" s="1"/>
  <c r="X23" i="10"/>
  <c r="BW23" i="10" s="1"/>
  <c r="AV23" i="10"/>
  <c r="CU23" i="10" s="1"/>
  <c r="AQ23" i="10"/>
  <c r="CP23" i="10" s="1"/>
  <c r="AP23" i="10"/>
  <c r="CO23" i="10" s="1"/>
  <c r="AE23" i="10"/>
  <c r="CD23" i="10" s="1"/>
  <c r="AW23" i="10"/>
  <c r="CV23" i="10" s="1"/>
  <c r="BE23" i="10"/>
  <c r="DD23" i="10" s="1"/>
  <c r="AH23" i="10"/>
  <c r="CG23" i="10" s="1"/>
  <c r="AL23" i="10"/>
  <c r="CK23" i="10" s="1"/>
  <c r="Q23" i="10"/>
  <c r="BP23" i="10" s="1"/>
  <c r="AX23" i="10"/>
  <c r="CW23" i="10" s="1"/>
  <c r="BG23" i="10"/>
  <c r="DF23" i="10" s="1"/>
  <c r="AF23" i="10"/>
  <c r="CE23" i="10" s="1"/>
  <c r="AY23" i="10"/>
  <c r="CX23" i="10" s="1"/>
  <c r="AA23" i="10"/>
  <c r="BZ23" i="10" s="1"/>
  <c r="AN23" i="10"/>
  <c r="CM23" i="10" s="1"/>
  <c r="AO23" i="10"/>
  <c r="CN23" i="10" s="1"/>
  <c r="BH23" i="10"/>
  <c r="DG23" i="10" s="1"/>
  <c r="BI23" i="10"/>
  <c r="DH23" i="10" s="1"/>
  <c r="BJ23" i="10"/>
  <c r="DI23" i="10" s="1"/>
  <c r="BK23" i="10"/>
  <c r="DJ23" i="10" s="1"/>
  <c r="FJ23" i="10" s="1"/>
  <c r="DN105" i="10"/>
  <c r="FM21" i="10"/>
  <c r="FX21" i="10"/>
  <c r="DY105" i="10"/>
  <c r="EI105" i="10"/>
  <c r="GH21" i="10"/>
  <c r="HK20" i="10"/>
  <c r="D50" i="4"/>
  <c r="EA22" i="10"/>
  <c r="Q10" i="4" s="1"/>
  <c r="FA22" i="10"/>
  <c r="DO22" i="10"/>
  <c r="E10" i="4" s="1"/>
  <c r="EH22" i="10"/>
  <c r="FC22" i="10"/>
  <c r="ER22" i="10"/>
  <c r="L50" i="13"/>
  <c r="F27" i="10"/>
  <c r="F27" i="12"/>
  <c r="R32" i="3"/>
  <c r="R33" i="2" s="1"/>
  <c r="EY105" i="10"/>
  <c r="EY189" i="10" s="1"/>
  <c r="GX21" i="10"/>
  <c r="EM105" i="10"/>
  <c r="EM189" i="10" s="1"/>
  <c r="GL21" i="10"/>
  <c r="EJ105" i="10"/>
  <c r="GI21" i="10"/>
  <c r="FR22" i="10"/>
  <c r="DS106" i="10"/>
  <c r="I51" i="13" s="1"/>
  <c r="I10" i="13"/>
  <c r="EU22" i="10"/>
  <c r="EW22" i="10"/>
  <c r="DT22" i="10"/>
  <c r="J10" i="4" s="1"/>
  <c r="I50" i="13"/>
  <c r="V50" i="13"/>
  <c r="EN105" i="10"/>
  <c r="EN189" i="10" s="1"/>
  <c r="GM21" i="10"/>
  <c r="FQ21" i="10"/>
  <c r="DR105" i="10"/>
  <c r="G50" i="13"/>
  <c r="EG105" i="10"/>
  <c r="GF21" i="10"/>
  <c r="EP105" i="10"/>
  <c r="EP189" i="10" s="1"/>
  <c r="GO21" i="10"/>
  <c r="FJ106" i="10"/>
  <c r="HI22" i="10"/>
  <c r="HA22" i="10"/>
  <c r="FP22" i="10"/>
  <c r="G10" i="13"/>
  <c r="DQ106" i="10"/>
  <c r="G51" i="13" s="1"/>
  <c r="EX106" i="10"/>
  <c r="GW22" i="10"/>
  <c r="H10" i="13"/>
  <c r="FS21" i="10"/>
  <c r="DT105" i="10"/>
  <c r="FI105" i="10"/>
  <c r="FI189" i="10" s="1"/>
  <c r="HH21" i="10"/>
  <c r="GD21" i="10"/>
  <c r="EE105" i="10"/>
  <c r="FH22" i="10"/>
  <c r="FI22" i="10"/>
  <c r="ET22" i="10"/>
  <c r="GN22" i="10"/>
  <c r="Y10" i="13"/>
  <c r="GH22" i="10"/>
  <c r="EI106" i="10"/>
  <c r="EE22" i="10"/>
  <c r="U10" i="4" s="1"/>
  <c r="EL22" i="10"/>
  <c r="AB10" i="4" s="1"/>
  <c r="ED105" i="10"/>
  <c r="GC21" i="10"/>
  <c r="HG21" i="10"/>
  <c r="FH105" i="10"/>
  <c r="FH189" i="10" s="1"/>
  <c r="FG106" i="10"/>
  <c r="HF22" i="10"/>
  <c r="EF22" i="10"/>
  <c r="V10" i="4" s="1"/>
  <c r="DP22" i="10"/>
  <c r="F10" i="4" s="1"/>
  <c r="EY22" i="10"/>
  <c r="EC106" i="10"/>
  <c r="S51" i="13" s="1"/>
  <c r="X50" i="4"/>
  <c r="X50" i="13"/>
  <c r="EV105" i="10"/>
  <c r="EV189" i="10" s="1"/>
  <c r="GU21" i="10"/>
  <c r="Q24" i="3"/>
  <c r="AG14" i="9"/>
  <c r="AI14" i="9" s="1"/>
  <c r="AM14" i="9" s="1"/>
  <c r="AN14" i="9" s="1"/>
  <c r="AO14" i="9" s="1"/>
  <c r="AP14" i="9" s="1"/>
  <c r="M24" i="3" s="1"/>
  <c r="M25" i="2" s="1"/>
  <c r="AR14" i="7"/>
  <c r="BQ14" i="7" s="1"/>
  <c r="AQ14" i="8"/>
  <c r="BP14" i="8" s="1"/>
  <c r="E26" i="12"/>
  <c r="E26" i="10"/>
  <c r="S31" i="3"/>
  <c r="S32" i="2" s="1"/>
  <c r="BD22" i="12"/>
  <c r="DC22" i="12" s="1"/>
  <c r="AL22" i="12"/>
  <c r="CK22" i="12" s="1"/>
  <c r="P22" i="12"/>
  <c r="BO22" i="12" s="1"/>
  <c r="AA22" i="12"/>
  <c r="BZ22" i="12" s="1"/>
  <c r="W22" i="12"/>
  <c r="BV22" i="12" s="1"/>
  <c r="AT22" i="12"/>
  <c r="CS22" i="12" s="1"/>
  <c r="BB22" i="12"/>
  <c r="DA22" i="12" s="1"/>
  <c r="AM22" i="12"/>
  <c r="CL22" i="12" s="1"/>
  <c r="U22" i="12"/>
  <c r="BT22" i="12" s="1"/>
  <c r="AB22" i="12"/>
  <c r="CA22" i="12" s="1"/>
  <c r="AH22" i="12"/>
  <c r="CG22" i="12" s="1"/>
  <c r="AU22" i="12"/>
  <c r="CT22" i="12" s="1"/>
  <c r="BC22" i="12"/>
  <c r="DB22" i="12" s="1"/>
  <c r="BE22" i="12"/>
  <c r="DD22" i="12" s="1"/>
  <c r="AN22" i="12"/>
  <c r="CM22" i="12" s="1"/>
  <c r="R22" i="12"/>
  <c r="BQ22" i="12" s="1"/>
  <c r="AG22" i="12"/>
  <c r="CF22" i="12" s="1"/>
  <c r="AI22" i="12"/>
  <c r="CH22" i="12" s="1"/>
  <c r="AV22" i="12"/>
  <c r="CU22" i="12" s="1"/>
  <c r="Z22" i="12"/>
  <c r="BY22" i="12" s="1"/>
  <c r="DX22" i="12" s="1"/>
  <c r="BA22" i="12"/>
  <c r="CZ22" i="12" s="1"/>
  <c r="AP22" i="12"/>
  <c r="CO22" i="12" s="1"/>
  <c r="S22" i="12"/>
  <c r="BR22" i="12" s="1"/>
  <c r="X22" i="12"/>
  <c r="BW22" i="12" s="1"/>
  <c r="AJ22" i="12"/>
  <c r="CI22" i="12" s="1"/>
  <c r="AW22" i="12"/>
  <c r="CV22" i="12" s="1"/>
  <c r="AQ22" i="12"/>
  <c r="CP22" i="12" s="1"/>
  <c r="T22" i="12"/>
  <c r="BS22" i="12" s="1"/>
  <c r="AD22" i="12"/>
  <c r="CC22" i="12" s="1"/>
  <c r="AO22" i="12"/>
  <c r="CN22" i="12" s="1"/>
  <c r="EM22" i="12" s="1"/>
  <c r="AX22" i="12"/>
  <c r="CW22" i="12" s="1"/>
  <c r="AK22" i="12"/>
  <c r="CJ22" i="12" s="1"/>
  <c r="Q22" i="12"/>
  <c r="BP22" i="12" s="1"/>
  <c r="Y22" i="12"/>
  <c r="BX22" i="12" s="1"/>
  <c r="AE22" i="12"/>
  <c r="CD22" i="12" s="1"/>
  <c r="AC22" i="12"/>
  <c r="CB22" i="12" s="1"/>
  <c r="AY22" i="12"/>
  <c r="CX22" i="12" s="1"/>
  <c r="N22" i="12"/>
  <c r="BM22" i="12" s="1"/>
  <c r="V22" i="12"/>
  <c r="BU22" i="12" s="1"/>
  <c r="AF22" i="12"/>
  <c r="CE22" i="12" s="1"/>
  <c r="AR22" i="12"/>
  <c r="CQ22" i="12" s="1"/>
  <c r="AZ22" i="12"/>
  <c r="CY22" i="12" s="1"/>
  <c r="O22" i="12"/>
  <c r="BN22" i="12" s="1"/>
  <c r="DM22" i="12" s="1"/>
  <c r="AS22" i="12"/>
  <c r="CR22" i="12" s="1"/>
  <c r="BF22" i="12"/>
  <c r="DE22" i="12" s="1"/>
  <c r="BG22" i="12"/>
  <c r="DF22" i="12" s="1"/>
  <c r="BH22" i="12"/>
  <c r="DG22" i="12" s="1"/>
  <c r="BI22" i="12"/>
  <c r="DH22" i="12" s="1"/>
  <c r="BJ22" i="12"/>
  <c r="DI22" i="12" s="1"/>
  <c r="BK22" i="12"/>
  <c r="DJ22" i="12" s="1"/>
  <c r="FI22" i="12" s="1"/>
  <c r="L24" i="12"/>
  <c r="GV21" i="10"/>
  <c r="EW105" i="10"/>
  <c r="EW189" i="10" s="1"/>
  <c r="ED22" i="10"/>
  <c r="T10" i="4" s="1"/>
  <c r="EQ22" i="10"/>
  <c r="DV22" i="10"/>
  <c r="L10" i="4" s="1"/>
  <c r="EJ22" i="10"/>
  <c r="Z10" i="4" s="1"/>
  <c r="DM22" i="10"/>
  <c r="C10" i="4" s="1"/>
  <c r="FD105" i="10"/>
  <c r="FD189" i="10" s="1"/>
  <c r="HC21" i="10"/>
  <c r="C50" i="13"/>
  <c r="EU105" i="10"/>
  <c r="EU189" i="10" s="1"/>
  <c r="GT21" i="10"/>
  <c r="D50" i="13"/>
  <c r="I26" i="10"/>
  <c r="H26" i="10"/>
  <c r="L23" i="12"/>
  <c r="AE48" i="8"/>
  <c r="BN47" i="8"/>
  <c r="AF21" i="9"/>
  <c r="AR21" i="9"/>
  <c r="P31" i="3" s="1"/>
  <c r="P32" i="2" s="1"/>
  <c r="AV21" i="9"/>
  <c r="AD31" i="3" s="1"/>
  <c r="AD32" i="2" s="1"/>
  <c r="AJ21" i="9"/>
  <c r="T31" i="3" s="1"/>
  <c r="T32" i="2" s="1"/>
  <c r="AY21" i="9"/>
  <c r="AD21" i="9"/>
  <c r="Z22" i="9"/>
  <c r="AW19" i="9"/>
  <c r="AE29" i="3" s="1"/>
  <c r="AE30" i="2" s="1"/>
  <c r="AZ20" i="9"/>
  <c r="AH30" i="3" s="1"/>
  <c r="AH31" i="2" s="1"/>
  <c r="BC22" i="9"/>
  <c r="BG53" i="9" s="1"/>
  <c r="AC22" i="9"/>
  <c r="AE22" i="9"/>
  <c r="Y23" i="9"/>
  <c r="AE46" i="7"/>
  <c r="AO46" i="7" s="1"/>
  <c r="BO45" i="7"/>
  <c r="BA46" i="7"/>
  <c r="AJ46" i="7"/>
  <c r="AL46" i="7"/>
  <c r="AX46" i="7"/>
  <c r="AK20" i="9"/>
  <c r="AX20" i="9"/>
  <c r="AW53" i="8"/>
  <c r="AZ53" i="8"/>
  <c r="AI53" i="8"/>
  <c r="AK53" i="8"/>
  <c r="ES106" i="10" l="1"/>
  <c r="GO22" i="10"/>
  <c r="DX106" i="10"/>
  <c r="N51" i="13" s="1"/>
  <c r="DR106" i="10"/>
  <c r="FQ22" i="10"/>
  <c r="AA24" i="10"/>
  <c r="BZ24" i="10" s="1"/>
  <c r="EK106" i="10"/>
  <c r="AA51" i="13" s="1"/>
  <c r="DN106" i="10"/>
  <c r="D51" i="4" s="1"/>
  <c r="GJ22" i="10"/>
  <c r="BI24" i="10"/>
  <c r="DH24" i="10" s="1"/>
  <c r="D10" i="13"/>
  <c r="AA10" i="13"/>
  <c r="FM22" i="10"/>
  <c r="AS23" i="10"/>
  <c r="CR23" i="10" s="1"/>
  <c r="ER23" i="10" s="1"/>
  <c r="AB23" i="10"/>
  <c r="CA23" i="10" s="1"/>
  <c r="R23" i="10"/>
  <c r="BQ23" i="10" s="1"/>
  <c r="DP23" i="10" s="1"/>
  <c r="P23" i="10"/>
  <c r="BO23" i="10" s="1"/>
  <c r="DO23" i="10" s="1"/>
  <c r="BC23" i="10"/>
  <c r="DB23" i="10" s="1"/>
  <c r="FA23" i="10" s="1"/>
  <c r="O23" i="10"/>
  <c r="BN23" i="10" s="1"/>
  <c r="DM23" i="10" s="1"/>
  <c r="FL23" i="10" s="1"/>
  <c r="AZ23" i="10"/>
  <c r="CY23" i="10" s="1"/>
  <c r="AR23" i="10"/>
  <c r="CQ23" i="10" s="1"/>
  <c r="W23" i="10"/>
  <c r="BV23" i="10" s="1"/>
  <c r="BA23" i="10"/>
  <c r="CZ23" i="10" s="1"/>
  <c r="AU23" i="10"/>
  <c r="CT23" i="10" s="1"/>
  <c r="ES23" i="10" s="1"/>
  <c r="ES107" i="10" s="1"/>
  <c r="AM23" i="10"/>
  <c r="CL23" i="10" s="1"/>
  <c r="EK23" i="10" s="1"/>
  <c r="AC23" i="10"/>
  <c r="CB23" i="10" s="1"/>
  <c r="EA23" i="10" s="1"/>
  <c r="AK23" i="10"/>
  <c r="CJ23" i="10" s="1"/>
  <c r="EI23" i="10" s="1"/>
  <c r="V23" i="10"/>
  <c r="BU23" i="10" s="1"/>
  <c r="BD23" i="10"/>
  <c r="DC23" i="10" s="1"/>
  <c r="FC23" i="10" s="1"/>
  <c r="Y23" i="10"/>
  <c r="BX23" i="10" s="1"/>
  <c r="EG106" i="10"/>
  <c r="W51" i="4" s="1"/>
  <c r="V24" i="10"/>
  <c r="BU24" i="10" s="1"/>
  <c r="Y24" i="10"/>
  <c r="BX24" i="10" s="1"/>
  <c r="AG24" i="10"/>
  <c r="CF24" i="10" s="1"/>
  <c r="AX24" i="10"/>
  <c r="CW24" i="10" s="1"/>
  <c r="AD24" i="10"/>
  <c r="CC24" i="10" s="1"/>
  <c r="BD24" i="10"/>
  <c r="DC24" i="10" s="1"/>
  <c r="BK24" i="10"/>
  <c r="DJ24" i="10" s="1"/>
  <c r="FJ24" i="10" s="1"/>
  <c r="FJ108" i="10" s="1"/>
  <c r="AL24" i="10"/>
  <c r="CK24" i="10" s="1"/>
  <c r="AH24" i="10"/>
  <c r="CG24" i="10" s="1"/>
  <c r="AI24" i="10"/>
  <c r="CH24" i="10" s="1"/>
  <c r="AZ24" i="10"/>
  <c r="CY24" i="10" s="1"/>
  <c r="Z24" i="10"/>
  <c r="BY24" i="10" s="1"/>
  <c r="DX24" i="10" s="1"/>
  <c r="N10" i="13"/>
  <c r="BJ24" i="10"/>
  <c r="DI24" i="10" s="1"/>
  <c r="AC24" i="10"/>
  <c r="CB24" i="10" s="1"/>
  <c r="AP24" i="10"/>
  <c r="CO24" i="10" s="1"/>
  <c r="R24" i="10"/>
  <c r="BQ24" i="10" s="1"/>
  <c r="AE24" i="10"/>
  <c r="CD24" i="10" s="1"/>
  <c r="AB24" i="10"/>
  <c r="CA24" i="10" s="1"/>
  <c r="BH24" i="10"/>
  <c r="DG24" i="10" s="1"/>
  <c r="FG24" i="10" s="1"/>
  <c r="BA24" i="10"/>
  <c r="CZ24" i="10" s="1"/>
  <c r="AQ24" i="10"/>
  <c r="CP24" i="10" s="1"/>
  <c r="AN24" i="10"/>
  <c r="CM24" i="10" s="1"/>
  <c r="AW24" i="10"/>
  <c r="CV24" i="10" s="1"/>
  <c r="P24" i="10"/>
  <c r="BO24" i="10" s="1"/>
  <c r="AJ24" i="10"/>
  <c r="CI24" i="10" s="1"/>
  <c r="EH24" i="10" s="1"/>
  <c r="X11" i="4" s="1"/>
  <c r="S24" i="10"/>
  <c r="BR24" i="10" s="1"/>
  <c r="W24" i="10"/>
  <c r="BV24" i="10" s="1"/>
  <c r="AF24" i="10"/>
  <c r="CE24" i="10" s="1"/>
  <c r="X24" i="10"/>
  <c r="BW24" i="10" s="1"/>
  <c r="AO24" i="10"/>
  <c r="CN24" i="10" s="1"/>
  <c r="BB24" i="10"/>
  <c r="DA24" i="10" s="1"/>
  <c r="AS24" i="10"/>
  <c r="CR24" i="10" s="1"/>
  <c r="AU24" i="10"/>
  <c r="CT24" i="10" s="1"/>
  <c r="BF24" i="10"/>
  <c r="DE24" i="10" s="1"/>
  <c r="Q24" i="10"/>
  <c r="BP24" i="10" s="1"/>
  <c r="BC24" i="10"/>
  <c r="DB24" i="10" s="1"/>
  <c r="N24" i="10"/>
  <c r="BM24" i="10" s="1"/>
  <c r="S10" i="13"/>
  <c r="O24" i="10"/>
  <c r="BN24" i="10" s="1"/>
  <c r="BG24" i="10"/>
  <c r="DF24" i="10" s="1"/>
  <c r="AR24" i="10"/>
  <c r="CQ24" i="10" s="1"/>
  <c r="AV24" i="10"/>
  <c r="CU24" i="10" s="1"/>
  <c r="T24" i="10"/>
  <c r="BS24" i="10" s="1"/>
  <c r="AK24" i="10"/>
  <c r="CJ24" i="10" s="1"/>
  <c r="DW22" i="12"/>
  <c r="GB22" i="10"/>
  <c r="GM22" i="10"/>
  <c r="FW22" i="10"/>
  <c r="BE24" i="10"/>
  <c r="DD24" i="10" s="1"/>
  <c r="AY24" i="10"/>
  <c r="CX24" i="10" s="1"/>
  <c r="U24" i="10"/>
  <c r="BT24" i="10" s="1"/>
  <c r="AT24" i="10"/>
  <c r="CS24" i="10" s="1"/>
  <c r="AM24" i="10"/>
  <c r="CL24" i="10" s="1"/>
  <c r="FY22" i="10"/>
  <c r="FF106" i="10"/>
  <c r="DZ106" i="10"/>
  <c r="P51" i="13" s="1"/>
  <c r="W10" i="13"/>
  <c r="P10" i="13"/>
  <c r="FC22" i="12"/>
  <c r="EM23" i="10"/>
  <c r="EM107" i="10" s="1"/>
  <c r="EH23" i="10"/>
  <c r="EH107" i="10" s="1"/>
  <c r="GF22" i="10"/>
  <c r="EG22" i="12"/>
  <c r="EP22" i="12"/>
  <c r="DO22" i="12"/>
  <c r="H51" i="4"/>
  <c r="DT22" i="12"/>
  <c r="DQ22" i="12"/>
  <c r="EZ22" i="12"/>
  <c r="K10" i="13"/>
  <c r="K10" i="4"/>
  <c r="R10" i="13"/>
  <c r="R10" i="4"/>
  <c r="S51" i="4"/>
  <c r="N51" i="4"/>
  <c r="G51" i="4"/>
  <c r="I51" i="4"/>
  <c r="EX22" i="12"/>
  <c r="DZ22" i="12"/>
  <c r="EB23" i="10"/>
  <c r="EB107" i="10" s="1"/>
  <c r="EB106" i="10"/>
  <c r="R51" i="13" s="1"/>
  <c r="EE23" i="10"/>
  <c r="GD23" i="10" s="1"/>
  <c r="ED22" i="12"/>
  <c r="EE22" i="12"/>
  <c r="DU106" i="10"/>
  <c r="DL22" i="12"/>
  <c r="EN22" i="12"/>
  <c r="ER22" i="12"/>
  <c r="FT22" i="10"/>
  <c r="EW23" i="10"/>
  <c r="GV23" i="10" s="1"/>
  <c r="DW23" i="10"/>
  <c r="FV23" i="10" s="1"/>
  <c r="DZ23" i="10"/>
  <c r="FY23" i="10" s="1"/>
  <c r="GA22" i="10"/>
  <c r="DS23" i="10"/>
  <c r="FR23" i="10" s="1"/>
  <c r="EI22" i="12"/>
  <c r="DP22" i="12"/>
  <c r="EK22" i="12"/>
  <c r="FB22" i="12"/>
  <c r="EY22" i="12"/>
  <c r="EZ23" i="10"/>
  <c r="EZ107" i="10" s="1"/>
  <c r="EJ23" i="10"/>
  <c r="EJ107" i="10" s="1"/>
  <c r="DX23" i="10"/>
  <c r="FW23" i="10" s="1"/>
  <c r="GU22" i="10"/>
  <c r="EZ106" i="10"/>
  <c r="EN23" i="10"/>
  <c r="EN107" i="10" s="1"/>
  <c r="FD23" i="10"/>
  <c r="FD107" i="10" s="1"/>
  <c r="EC23" i="10"/>
  <c r="GB23" i="10" s="1"/>
  <c r="FL22" i="10"/>
  <c r="DM106" i="10"/>
  <c r="C51" i="13" s="1"/>
  <c r="C10" i="13"/>
  <c r="EJ22" i="12"/>
  <c r="DP106" i="10"/>
  <c r="F51" i="4" s="1"/>
  <c r="F10" i="13"/>
  <c r="FO22" i="10"/>
  <c r="EA106" i="10"/>
  <c r="Q51" i="4" s="1"/>
  <c r="FZ22" i="10"/>
  <c r="Q10" i="13"/>
  <c r="F28" i="12"/>
  <c r="R33" i="3"/>
  <c r="R34" i="2" s="1"/>
  <c r="F28" i="10"/>
  <c r="EJ106" i="10"/>
  <c r="Z51" i="13" s="1"/>
  <c r="Z10" i="13"/>
  <c r="GI22" i="10"/>
  <c r="FH22" i="12"/>
  <c r="EH22" i="12"/>
  <c r="DS22" i="12"/>
  <c r="EF106" i="10"/>
  <c r="V51" i="4" s="1"/>
  <c r="V10" i="13"/>
  <c r="GE22" i="10"/>
  <c r="L25" i="10"/>
  <c r="EU23" i="10"/>
  <c r="DV106" i="10"/>
  <c r="L51" i="4" s="1"/>
  <c r="FU22" i="10"/>
  <c r="L10" i="13"/>
  <c r="FF22" i="12"/>
  <c r="FG22" i="12"/>
  <c r="DV22" i="12"/>
  <c r="AA51" i="4"/>
  <c r="H51" i="13"/>
  <c r="FJ107" i="10"/>
  <c r="HI23" i="10"/>
  <c r="EW107" i="10"/>
  <c r="EV23" i="10"/>
  <c r="GG23" i="10"/>
  <c r="GP22" i="10"/>
  <c r="EQ106" i="10"/>
  <c r="EU22" i="12"/>
  <c r="EV22" i="12"/>
  <c r="EL22" i="12"/>
  <c r="J26" i="10"/>
  <c r="K26" i="10" s="1"/>
  <c r="ET106" i="10"/>
  <c r="GS22" i="10"/>
  <c r="J10" i="13"/>
  <c r="FS22" i="10"/>
  <c r="DT106" i="10"/>
  <c r="J51" i="13" s="1"/>
  <c r="ER106" i="10"/>
  <c r="GQ22" i="10"/>
  <c r="AG15" i="9"/>
  <c r="AI15" i="9" s="1"/>
  <c r="AM15" i="9" s="1"/>
  <c r="AN15" i="9" s="1"/>
  <c r="AO15" i="9" s="1"/>
  <c r="AP15" i="9" s="1"/>
  <c r="AR15" i="7"/>
  <c r="BQ15" i="7" s="1"/>
  <c r="BS15" i="7" s="1"/>
  <c r="BT15" i="7" s="1"/>
  <c r="BU15" i="7" s="1"/>
  <c r="BV15" i="7" s="1"/>
  <c r="Q25" i="3"/>
  <c r="AQ15" i="8"/>
  <c r="BP15" i="8" s="1"/>
  <c r="BR15" i="8" s="1"/>
  <c r="BS15" i="8" s="1"/>
  <c r="BT15" i="8" s="1"/>
  <c r="BU15" i="8" s="1"/>
  <c r="FH23" i="10"/>
  <c r="FI23" i="10"/>
  <c r="ED23" i="10"/>
  <c r="DR23" i="10"/>
  <c r="FE23" i="10"/>
  <c r="BE23" i="12"/>
  <c r="DD23" i="12" s="1"/>
  <c r="AA23" i="12"/>
  <c r="BZ23" i="12" s="1"/>
  <c r="AN23" i="12"/>
  <c r="CM23" i="12" s="1"/>
  <c r="N23" i="12"/>
  <c r="BM23" i="12" s="1"/>
  <c r="AD23" i="12"/>
  <c r="CC23" i="12" s="1"/>
  <c r="AX23" i="12"/>
  <c r="CW23" i="12" s="1"/>
  <c r="BF23" i="12"/>
  <c r="DE23" i="12" s="1"/>
  <c r="S23" i="12"/>
  <c r="BR23" i="12" s="1"/>
  <c r="X23" i="12"/>
  <c r="BW23" i="12" s="1"/>
  <c r="AI23" i="12"/>
  <c r="CH23" i="12" s="1"/>
  <c r="AJ23" i="12"/>
  <c r="CI23" i="12" s="1"/>
  <c r="AY23" i="12"/>
  <c r="CX23" i="12" s="1"/>
  <c r="AR23" i="12"/>
  <c r="CQ23" i="12" s="1"/>
  <c r="AF23" i="12"/>
  <c r="CE23" i="12" s="1"/>
  <c r="AM23" i="12"/>
  <c r="CL23" i="12" s="1"/>
  <c r="AB23" i="12"/>
  <c r="CA23" i="12" s="1"/>
  <c r="AZ23" i="12"/>
  <c r="CY23" i="12" s="1"/>
  <c r="V23" i="12"/>
  <c r="BU23" i="12" s="1"/>
  <c r="AG23" i="12"/>
  <c r="CF23" i="12" s="1"/>
  <c r="P23" i="12"/>
  <c r="BO23" i="12" s="1"/>
  <c r="AP23" i="12"/>
  <c r="CO23" i="12" s="1"/>
  <c r="BA23" i="12"/>
  <c r="CZ23" i="12" s="1"/>
  <c r="AQ23" i="12"/>
  <c r="CP23" i="12" s="1"/>
  <c r="AE23" i="12"/>
  <c r="CD23" i="12" s="1"/>
  <c r="Y23" i="12"/>
  <c r="BX23" i="12" s="1"/>
  <c r="AS23" i="12"/>
  <c r="CR23" i="12" s="1"/>
  <c r="AT23" i="12"/>
  <c r="CS23" i="12" s="1"/>
  <c r="BB23" i="12"/>
  <c r="DA23" i="12" s="1"/>
  <c r="AC23" i="12"/>
  <c r="CB23" i="12" s="1"/>
  <c r="EA23" i="12" s="1"/>
  <c r="Z23" i="12"/>
  <c r="BY23" i="12" s="1"/>
  <c r="T23" i="12"/>
  <c r="BS23" i="12" s="1"/>
  <c r="AO23" i="12"/>
  <c r="CN23" i="12" s="1"/>
  <c r="U23" i="12"/>
  <c r="BT23" i="12" s="1"/>
  <c r="AU23" i="12"/>
  <c r="CT23" i="12" s="1"/>
  <c r="BC23" i="12"/>
  <c r="DB23" i="12" s="1"/>
  <c r="W23" i="12"/>
  <c r="BV23" i="12" s="1"/>
  <c r="AK23" i="12"/>
  <c r="CJ23" i="12" s="1"/>
  <c r="R23" i="12"/>
  <c r="BQ23" i="12" s="1"/>
  <c r="Q23" i="12"/>
  <c r="BP23" i="12" s="1"/>
  <c r="AH23" i="12"/>
  <c r="CG23" i="12" s="1"/>
  <c r="AV23" i="12"/>
  <c r="CU23" i="12" s="1"/>
  <c r="BD23" i="12"/>
  <c r="DC23" i="12" s="1"/>
  <c r="AL23" i="12"/>
  <c r="CK23" i="12" s="1"/>
  <c r="O23" i="12"/>
  <c r="BN23" i="12" s="1"/>
  <c r="DM23" i="12" s="1"/>
  <c r="AW23" i="12"/>
  <c r="CV23" i="12" s="1"/>
  <c r="BG23" i="12"/>
  <c r="DF23" i="12" s="1"/>
  <c r="BH23" i="12"/>
  <c r="DG23" i="12" s="1"/>
  <c r="BI23" i="12"/>
  <c r="DH23" i="12" s="1"/>
  <c r="BJ23" i="12"/>
  <c r="DI23" i="12" s="1"/>
  <c r="BK23" i="12"/>
  <c r="DJ23" i="12" s="1"/>
  <c r="FI23" i="12" s="1"/>
  <c r="ED106" i="10"/>
  <c r="T51" i="13" s="1"/>
  <c r="T10" i="13"/>
  <c r="GC22" i="10"/>
  <c r="FD22" i="12"/>
  <c r="FE22" i="12"/>
  <c r="AI24" i="3"/>
  <c r="AI25" i="2" s="1"/>
  <c r="Q25" i="2"/>
  <c r="GK22" i="10"/>
  <c r="AB10" i="13"/>
  <c r="EL106" i="10"/>
  <c r="AB51" i="4" s="1"/>
  <c r="FI106" i="10"/>
  <c r="HH22" i="10"/>
  <c r="EW106" i="10"/>
  <c r="GV22" i="10"/>
  <c r="FC106" i="10"/>
  <c r="HB22" i="10"/>
  <c r="FG23" i="10"/>
  <c r="EX23" i="10"/>
  <c r="EO23" i="10"/>
  <c r="EF23" i="10"/>
  <c r="DY23" i="10"/>
  <c r="FV22" i="10"/>
  <c r="M10" i="13"/>
  <c r="DW106" i="10"/>
  <c r="M51" i="4" s="1"/>
  <c r="EM106" i="10"/>
  <c r="GL22" i="10"/>
  <c r="S32" i="3"/>
  <c r="S33" i="2" s="1"/>
  <c r="E27" i="10"/>
  <c r="I27" i="10" s="1"/>
  <c r="E27" i="12"/>
  <c r="I27" i="12" s="1"/>
  <c r="EW22" i="12"/>
  <c r="EB22" i="12"/>
  <c r="FA22" i="12"/>
  <c r="DU22" i="12"/>
  <c r="EE106" i="10"/>
  <c r="U51" i="4" s="1"/>
  <c r="GD22" i="10"/>
  <c r="U10" i="13"/>
  <c r="FH106" i="10"/>
  <c r="HG22" i="10"/>
  <c r="EU106" i="10"/>
  <c r="GT22" i="10"/>
  <c r="X10" i="4"/>
  <c r="EH106" i="10"/>
  <c r="X51" i="4" s="1"/>
  <c r="GG22" i="10"/>
  <c r="X10" i="13"/>
  <c r="FF23" i="10"/>
  <c r="EG23" i="10"/>
  <c r="EP23" i="10"/>
  <c r="DT23" i="10"/>
  <c r="FX22" i="10"/>
  <c r="DY106" i="10"/>
  <c r="O51" i="13" s="1"/>
  <c r="O10" i="13"/>
  <c r="FE106" i="10"/>
  <c r="HD22" i="10"/>
  <c r="EQ22" i="12"/>
  <c r="EA22" i="12"/>
  <c r="DR22" i="12"/>
  <c r="ES22" i="12"/>
  <c r="DY22" i="12"/>
  <c r="I26" i="12"/>
  <c r="Y51" i="4"/>
  <c r="W51" i="13"/>
  <c r="E10" i="13"/>
  <c r="DO106" i="10"/>
  <c r="E51" i="4" s="1"/>
  <c r="FN22" i="10"/>
  <c r="Y51" i="13"/>
  <c r="ET24" i="10"/>
  <c r="HC22" i="10"/>
  <c r="FD106" i="10"/>
  <c r="HK21" i="10"/>
  <c r="L26" i="10"/>
  <c r="BG24" i="12"/>
  <c r="DF24" i="12" s="1"/>
  <c r="AF24" i="12"/>
  <c r="CE24" i="12" s="1"/>
  <c r="AC24" i="12"/>
  <c r="CB24" i="12" s="1"/>
  <c r="AJ24" i="12"/>
  <c r="CI24" i="12" s="1"/>
  <c r="BF24" i="12"/>
  <c r="DE24" i="12" s="1"/>
  <c r="AR24" i="12"/>
  <c r="CQ24" i="12" s="1"/>
  <c r="N24" i="12"/>
  <c r="BM24" i="12" s="1"/>
  <c r="AA24" i="12"/>
  <c r="BZ24" i="12" s="1"/>
  <c r="AV24" i="12"/>
  <c r="CU24" i="12" s="1"/>
  <c r="AX24" i="12"/>
  <c r="CW24" i="12" s="1"/>
  <c r="AP24" i="12"/>
  <c r="CO24" i="12" s="1"/>
  <c r="Z24" i="12"/>
  <c r="BY24" i="12" s="1"/>
  <c r="AW24" i="12"/>
  <c r="CV24" i="12" s="1"/>
  <c r="AO24" i="12"/>
  <c r="CN24" i="12" s="1"/>
  <c r="O24" i="12"/>
  <c r="BN24" i="12" s="1"/>
  <c r="AL24" i="12"/>
  <c r="CK24" i="12" s="1"/>
  <c r="AY24" i="12"/>
  <c r="CX24" i="12" s="1"/>
  <c r="BH24" i="12"/>
  <c r="DG24" i="12" s="1"/>
  <c r="AN24" i="12"/>
  <c r="CM24" i="12" s="1"/>
  <c r="AT24" i="12"/>
  <c r="CS24" i="12" s="1"/>
  <c r="AZ24" i="12"/>
  <c r="CY24" i="12" s="1"/>
  <c r="AQ24" i="12"/>
  <c r="CP24" i="12" s="1"/>
  <c r="V24" i="12"/>
  <c r="BU24" i="12" s="1"/>
  <c r="AS24" i="12"/>
  <c r="CR24" i="12" s="1"/>
  <c r="BD24" i="12"/>
  <c r="DC24" i="12" s="1"/>
  <c r="P24" i="12"/>
  <c r="BO24" i="12" s="1"/>
  <c r="AI24" i="12"/>
  <c r="CH24" i="12" s="1"/>
  <c r="S24" i="12"/>
  <c r="BR24" i="12" s="1"/>
  <c r="BE24" i="12"/>
  <c r="DD24" i="12" s="1"/>
  <c r="FC24" i="12" s="1"/>
  <c r="AU24" i="12"/>
  <c r="CT24" i="12" s="1"/>
  <c r="BB24" i="12"/>
  <c r="DA24" i="12" s="1"/>
  <c r="U24" i="12"/>
  <c r="BT24" i="12" s="1"/>
  <c r="AG24" i="12"/>
  <c r="CF24" i="12" s="1"/>
  <c r="W24" i="12"/>
  <c r="BV24" i="12" s="1"/>
  <c r="X24" i="12"/>
  <c r="BW24" i="12" s="1"/>
  <c r="AK24" i="12"/>
  <c r="CJ24" i="12" s="1"/>
  <c r="AB24" i="12"/>
  <c r="CA24" i="12" s="1"/>
  <c r="AD24" i="12"/>
  <c r="CC24" i="12" s="1"/>
  <c r="Y24" i="12"/>
  <c r="BX24" i="12" s="1"/>
  <c r="AE24" i="12"/>
  <c r="CD24" i="12" s="1"/>
  <c r="Q24" i="12"/>
  <c r="BP24" i="12" s="1"/>
  <c r="R24" i="12"/>
  <c r="BQ24" i="12" s="1"/>
  <c r="AM24" i="12"/>
  <c r="CL24" i="12" s="1"/>
  <c r="EK24" i="12" s="1"/>
  <c r="AH24" i="12"/>
  <c r="CG24" i="12" s="1"/>
  <c r="BI24" i="12"/>
  <c r="DH24" i="12" s="1"/>
  <c r="BC24" i="12"/>
  <c r="DB24" i="12" s="1"/>
  <c r="T24" i="12"/>
  <c r="BS24" i="12" s="1"/>
  <c r="BA24" i="12"/>
  <c r="CZ24" i="12" s="1"/>
  <c r="BJ24" i="12"/>
  <c r="DI24" i="12" s="1"/>
  <c r="BK24" i="12"/>
  <c r="DJ24" i="12" s="1"/>
  <c r="FI24" i="12" s="1"/>
  <c r="EC22" i="12"/>
  <c r="EO22" i="12"/>
  <c r="ET22" i="12"/>
  <c r="EF22" i="12"/>
  <c r="DN22" i="12"/>
  <c r="H26" i="12"/>
  <c r="J26" i="12" s="1"/>
  <c r="K26" i="12" s="1"/>
  <c r="EY106" i="10"/>
  <c r="GX22" i="10"/>
  <c r="GZ22" i="10"/>
  <c r="FA106" i="10"/>
  <c r="DV23" i="10"/>
  <c r="ET23" i="10"/>
  <c r="L25" i="12"/>
  <c r="AH46" i="7"/>
  <c r="AL48" i="8"/>
  <c r="AM48" i="8" s="1"/>
  <c r="AJ48" i="8"/>
  <c r="AT48" i="8"/>
  <c r="BM48" i="8"/>
  <c r="AN48" i="8"/>
  <c r="AG48" i="8"/>
  <c r="BC23" i="9"/>
  <c r="BG54" i="9" s="1"/>
  <c r="AE23" i="9"/>
  <c r="AC23" i="9"/>
  <c r="Y24" i="9"/>
  <c r="AZ21" i="9"/>
  <c r="AH31" i="3" s="1"/>
  <c r="AH32" i="2" s="1"/>
  <c r="AW20" i="9"/>
  <c r="AE30" i="3" s="1"/>
  <c r="AE31" i="2" s="1"/>
  <c r="BB46" i="7"/>
  <c r="AY45" i="7"/>
  <c r="AY22" i="9"/>
  <c r="AF22" i="9"/>
  <c r="AV22" i="9"/>
  <c r="AD32" i="3" s="1"/>
  <c r="AD33" i="2" s="1"/>
  <c r="AJ22" i="9"/>
  <c r="T32" i="3" s="1"/>
  <c r="T33" i="2" s="1"/>
  <c r="AD22" i="9"/>
  <c r="AR22" i="9"/>
  <c r="P32" i="3" s="1"/>
  <c r="P33" i="2" s="1"/>
  <c r="Z23" i="9"/>
  <c r="AX21" i="9"/>
  <c r="AK21" i="9"/>
  <c r="AZ46" i="7"/>
  <c r="AD47" i="7"/>
  <c r="AM46" i="7"/>
  <c r="AN46" i="7" s="1"/>
  <c r="AK46" i="7"/>
  <c r="AU46" i="7"/>
  <c r="E46" i="14" s="1"/>
  <c r="BN46" i="7"/>
  <c r="AY53" i="8"/>
  <c r="AD54" i="8"/>
  <c r="AX52" i="8"/>
  <c r="BA53" i="8"/>
  <c r="D51" i="13" l="1"/>
  <c r="DQ23" i="10"/>
  <c r="DQ107" i="10" s="1"/>
  <c r="DT24" i="10"/>
  <c r="DP24" i="10"/>
  <c r="F11" i="4" s="1"/>
  <c r="DU24" i="10"/>
  <c r="FT24" i="10" s="1"/>
  <c r="DQ24" i="10"/>
  <c r="G11" i="4" s="1"/>
  <c r="ED24" i="10"/>
  <c r="T11" i="4" s="1"/>
  <c r="DW24" i="10"/>
  <c r="M11" i="4" s="1"/>
  <c r="EF24" i="10"/>
  <c r="EQ23" i="10"/>
  <c r="ER24" i="10"/>
  <c r="EJ24" i="10"/>
  <c r="Z11" i="4" s="1"/>
  <c r="DU23" i="10"/>
  <c r="DU107" i="10" s="1"/>
  <c r="GJ23" i="10"/>
  <c r="EK107" i="10"/>
  <c r="HF24" i="10"/>
  <c r="FG108" i="10"/>
  <c r="M25" i="3"/>
  <c r="M26" i="2" s="1"/>
  <c r="EL23" i="10"/>
  <c r="DN23" i="10"/>
  <c r="FM23" i="10" s="1"/>
  <c r="GY23" i="10"/>
  <c r="DO24" i="10"/>
  <c r="E11" i="4" s="1"/>
  <c r="EM24" i="10"/>
  <c r="EM108" i="10" s="1"/>
  <c r="R51" i="4"/>
  <c r="EE24" i="10"/>
  <c r="U11" i="4" s="1"/>
  <c r="EC24" i="10"/>
  <c r="S11" i="4" s="1"/>
  <c r="EY23" i="10"/>
  <c r="ER107" i="10"/>
  <c r="GQ23" i="10"/>
  <c r="FO23" i="10"/>
  <c r="DP107" i="10"/>
  <c r="EB24" i="10"/>
  <c r="R11" i="4" s="1"/>
  <c r="EW24" i="10"/>
  <c r="EW108" i="10" s="1"/>
  <c r="FB23" i="10"/>
  <c r="FB107" i="10" s="1"/>
  <c r="EI24" i="10"/>
  <c r="Y11" i="4" s="1"/>
  <c r="HI24" i="10"/>
  <c r="ES24" i="10"/>
  <c r="GR24" i="10" s="1"/>
  <c r="DS107" i="10"/>
  <c r="EO24" i="12"/>
  <c r="FP23" i="10"/>
  <c r="DY24" i="10"/>
  <c r="FX24" i="10" s="1"/>
  <c r="EL24" i="10"/>
  <c r="AB11" i="4" s="1"/>
  <c r="FH24" i="10"/>
  <c r="FH108" i="10" s="1"/>
  <c r="GA23" i="10"/>
  <c r="DS24" i="10"/>
  <c r="I11" i="4" s="1"/>
  <c r="FB23" i="12"/>
  <c r="DM107" i="10"/>
  <c r="EP24" i="10"/>
  <c r="EP108" i="10" s="1"/>
  <c r="EY24" i="10"/>
  <c r="GX24" i="10" s="1"/>
  <c r="N11" i="4"/>
  <c r="DX108" i="10"/>
  <c r="N11" i="13"/>
  <c r="FW24" i="10"/>
  <c r="FB24" i="10"/>
  <c r="FB108" i="10" s="1"/>
  <c r="GR23" i="10"/>
  <c r="EC24" i="12"/>
  <c r="FF24" i="10"/>
  <c r="HE24" i="10" s="1"/>
  <c r="EG24" i="10"/>
  <c r="EZ24" i="10"/>
  <c r="EZ108" i="10" s="1"/>
  <c r="EV24" i="10"/>
  <c r="EV108" i="10" s="1"/>
  <c r="J11" i="4"/>
  <c r="FS24" i="10"/>
  <c r="EE107" i="10"/>
  <c r="FI24" i="10"/>
  <c r="FI108" i="10" s="1"/>
  <c r="GL23" i="10"/>
  <c r="GG24" i="10"/>
  <c r="FC24" i="10"/>
  <c r="DZ107" i="10"/>
  <c r="DM24" i="10"/>
  <c r="C11" i="4" s="1"/>
  <c r="EN24" i="10"/>
  <c r="EK24" i="10"/>
  <c r="GJ24" i="10" s="1"/>
  <c r="EC108" i="10"/>
  <c r="EH108" i="10"/>
  <c r="X52" i="13" s="1"/>
  <c r="GB24" i="10"/>
  <c r="EC107" i="10"/>
  <c r="S52" i="13" s="1"/>
  <c r="EU24" i="10"/>
  <c r="GT24" i="10" s="1"/>
  <c r="FE24" i="10"/>
  <c r="DR24" i="10"/>
  <c r="H11" i="4" s="1"/>
  <c r="EA24" i="10"/>
  <c r="Q11" i="4" s="1"/>
  <c r="X11" i="13"/>
  <c r="S11" i="13"/>
  <c r="FD24" i="10"/>
  <c r="HC24" i="10" s="1"/>
  <c r="EQ24" i="10"/>
  <c r="EQ108" i="10" s="1"/>
  <c r="DU108" i="10"/>
  <c r="P51" i="4"/>
  <c r="EO24" i="10"/>
  <c r="EO108" i="10" s="1"/>
  <c r="J11" i="13"/>
  <c r="DN24" i="10"/>
  <c r="D11" i="4" s="1"/>
  <c r="FA24" i="10"/>
  <c r="FA108" i="10" s="1"/>
  <c r="EX24" i="10"/>
  <c r="DZ24" i="10"/>
  <c r="DT108" i="10"/>
  <c r="DV24" i="10"/>
  <c r="FA24" i="12"/>
  <c r="ES24" i="12"/>
  <c r="EG24" i="12"/>
  <c r="C51" i="4"/>
  <c r="T51" i="4"/>
  <c r="J51" i="4"/>
  <c r="K51" i="13"/>
  <c r="K51" i="4"/>
  <c r="O51" i="4"/>
  <c r="EY24" i="12"/>
  <c r="DS24" i="12"/>
  <c r="GK24" i="10"/>
  <c r="Z51" i="4"/>
  <c r="DP23" i="12"/>
  <c r="GM23" i="10"/>
  <c r="GE24" i="10"/>
  <c r="V11" i="4"/>
  <c r="H27" i="10"/>
  <c r="J27" i="10" s="1"/>
  <c r="K27" i="10" s="1"/>
  <c r="FG23" i="12"/>
  <c r="EF23" i="12"/>
  <c r="EF24" i="12"/>
  <c r="DQ24" i="12"/>
  <c r="FF23" i="12"/>
  <c r="DR23" i="12"/>
  <c r="EK23" i="12"/>
  <c r="FC23" i="12"/>
  <c r="DW107" i="10"/>
  <c r="GI23" i="10"/>
  <c r="H27" i="12"/>
  <c r="J27" i="12" s="1"/>
  <c r="K27" i="12" s="1"/>
  <c r="DX23" i="12"/>
  <c r="V11" i="13"/>
  <c r="EI23" i="12"/>
  <c r="EF108" i="10"/>
  <c r="HC23" i="10"/>
  <c r="FD108" i="10"/>
  <c r="DV24" i="12"/>
  <c r="DU23" i="12"/>
  <c r="EW23" i="12"/>
  <c r="DO23" i="12"/>
  <c r="DO24" i="12"/>
  <c r="FB24" i="12"/>
  <c r="ET24" i="12"/>
  <c r="FE24" i="12"/>
  <c r="EU23" i="12"/>
  <c r="EN23" i="12"/>
  <c r="EP23" i="12"/>
  <c r="EB23" i="12"/>
  <c r="EQ24" i="12"/>
  <c r="EJ23" i="12"/>
  <c r="DX107" i="10"/>
  <c r="N52" i="13" s="1"/>
  <c r="EM24" i="12"/>
  <c r="EP24" i="12"/>
  <c r="ES23" i="12"/>
  <c r="EG23" i="12"/>
  <c r="FF24" i="12"/>
  <c r="EU24" i="12"/>
  <c r="EC23" i="12"/>
  <c r="E28" i="10"/>
  <c r="I28" i="10" s="1"/>
  <c r="E28" i="12"/>
  <c r="H28" i="12" s="1"/>
  <c r="S33" i="3"/>
  <c r="S34" i="2" s="1"/>
  <c r="F29" i="12"/>
  <c r="R34" i="3"/>
  <c r="R35" i="2" s="1"/>
  <c r="F29" i="10"/>
  <c r="FG24" i="12"/>
  <c r="FH24" i="12"/>
  <c r="EE24" i="12"/>
  <c r="EV24" i="12"/>
  <c r="EW24" i="12"/>
  <c r="FN23" i="10"/>
  <c r="DO107" i="10"/>
  <c r="E51" i="13"/>
  <c r="GF23" i="10"/>
  <c r="EG107" i="10"/>
  <c r="EE108" i="10"/>
  <c r="U11" i="13"/>
  <c r="GD24" i="10"/>
  <c r="EM23" i="12"/>
  <c r="DZ23" i="12"/>
  <c r="DQ23" i="12"/>
  <c r="ED107" i="10"/>
  <c r="GC23" i="10"/>
  <c r="FH107" i="10"/>
  <c r="HG23" i="10"/>
  <c r="U51" i="13"/>
  <c r="BI25" i="12"/>
  <c r="DH25" i="12" s="1"/>
  <c r="AE25" i="12"/>
  <c r="CD25" i="12" s="1"/>
  <c r="AC25" i="12"/>
  <c r="CB25" i="12" s="1"/>
  <c r="AO25" i="12"/>
  <c r="CN25" i="12" s="1"/>
  <c r="AS25" i="12"/>
  <c r="CR25" i="12" s="1"/>
  <c r="BD25" i="12"/>
  <c r="DC25" i="12" s="1"/>
  <c r="W25" i="12"/>
  <c r="BV25" i="12" s="1"/>
  <c r="AI25" i="12"/>
  <c r="CH25" i="12" s="1"/>
  <c r="AD25" i="12"/>
  <c r="CC25" i="12" s="1"/>
  <c r="AV25" i="12"/>
  <c r="CU25" i="12" s="1"/>
  <c r="BE25" i="12"/>
  <c r="DD25" i="12" s="1"/>
  <c r="AK25" i="12"/>
  <c r="CJ25" i="12" s="1"/>
  <c r="AR25" i="12"/>
  <c r="CQ25" i="12" s="1"/>
  <c r="EP25" i="12" s="1"/>
  <c r="AJ25" i="12"/>
  <c r="CI25" i="12" s="1"/>
  <c r="R25" i="12"/>
  <c r="BQ25" i="12" s="1"/>
  <c r="AW25" i="12"/>
  <c r="CV25" i="12" s="1"/>
  <c r="BF25" i="12"/>
  <c r="DE25" i="12" s="1"/>
  <c r="AN25" i="12"/>
  <c r="CM25" i="12" s="1"/>
  <c r="AH25" i="12"/>
  <c r="CG25" i="12" s="1"/>
  <c r="AB25" i="12"/>
  <c r="CA25" i="12" s="1"/>
  <c r="AM25" i="12"/>
  <c r="CL25" i="12" s="1"/>
  <c r="AX25" i="12"/>
  <c r="CW25" i="12" s="1"/>
  <c r="BG25" i="12"/>
  <c r="DF25" i="12" s="1"/>
  <c r="BJ25" i="12"/>
  <c r="DI25" i="12" s="1"/>
  <c r="S25" i="12"/>
  <c r="BR25" i="12" s="1"/>
  <c r="X25" i="12"/>
  <c r="BW25" i="12" s="1"/>
  <c r="Z25" i="12"/>
  <c r="BY25" i="12" s="1"/>
  <c r="Q25" i="12"/>
  <c r="BP25" i="12" s="1"/>
  <c r="AG25" i="12"/>
  <c r="CF25" i="12" s="1"/>
  <c r="AY25" i="12"/>
  <c r="CX25" i="12" s="1"/>
  <c r="BH25" i="12"/>
  <c r="DG25" i="12" s="1"/>
  <c r="BC25" i="12"/>
  <c r="DB25" i="12" s="1"/>
  <c r="Y25" i="12"/>
  <c r="BX25" i="12" s="1"/>
  <c r="AT25" i="12"/>
  <c r="CS25" i="12" s="1"/>
  <c r="AL25" i="12"/>
  <c r="CK25" i="12" s="1"/>
  <c r="U25" i="12"/>
  <c r="BT25" i="12" s="1"/>
  <c r="AZ25" i="12"/>
  <c r="CY25" i="12" s="1"/>
  <c r="T25" i="12"/>
  <c r="BS25" i="12" s="1"/>
  <c r="V25" i="12"/>
  <c r="BU25" i="12" s="1"/>
  <c r="DT25" i="12" s="1"/>
  <c r="AU25" i="12"/>
  <c r="CT25" i="12" s="1"/>
  <c r="AA25" i="12"/>
  <c r="BZ25" i="12" s="1"/>
  <c r="AP25" i="12"/>
  <c r="CO25" i="12" s="1"/>
  <c r="BB25" i="12"/>
  <c r="DA25" i="12" s="1"/>
  <c r="O25" i="12"/>
  <c r="BN25" i="12" s="1"/>
  <c r="BA25" i="12"/>
  <c r="CZ25" i="12" s="1"/>
  <c r="AF25" i="12"/>
  <c r="CE25" i="12" s="1"/>
  <c r="P25" i="12"/>
  <c r="BO25" i="12" s="1"/>
  <c r="N25" i="12"/>
  <c r="BM25" i="12" s="1"/>
  <c r="AQ25" i="12"/>
  <c r="CP25" i="12" s="1"/>
  <c r="BK25" i="12"/>
  <c r="DJ25" i="12" s="1"/>
  <c r="FI25" i="12" s="1"/>
  <c r="FU23" i="10"/>
  <c r="DV107" i="10"/>
  <c r="EJ24" i="12"/>
  <c r="AD26" i="10"/>
  <c r="CC26" i="10" s="1"/>
  <c r="AC26" i="10"/>
  <c r="CB26" i="10" s="1"/>
  <c r="AH26" i="10"/>
  <c r="CG26" i="10" s="1"/>
  <c r="T26" i="10"/>
  <c r="BS26" i="10" s="1"/>
  <c r="X26" i="10"/>
  <c r="BW26" i="10" s="1"/>
  <c r="BD26" i="10"/>
  <c r="DC26" i="10" s="1"/>
  <c r="S26" i="10"/>
  <c r="BR26" i="10" s="1"/>
  <c r="Y26" i="10"/>
  <c r="BX26" i="10" s="1"/>
  <c r="Z26" i="10"/>
  <c r="BY26" i="10" s="1"/>
  <c r="AL26" i="10"/>
  <c r="CK26" i="10" s="1"/>
  <c r="AA26" i="10"/>
  <c r="BZ26" i="10" s="1"/>
  <c r="BE26" i="10"/>
  <c r="DD26" i="10" s="1"/>
  <c r="AB26" i="10"/>
  <c r="CA26" i="10" s="1"/>
  <c r="P26" i="10"/>
  <c r="BO26" i="10" s="1"/>
  <c r="R26" i="10"/>
  <c r="BQ26" i="10" s="1"/>
  <c r="DQ26" i="10" s="1"/>
  <c r="G12" i="4" s="1"/>
  <c r="AW26" i="10"/>
  <c r="CV26" i="10" s="1"/>
  <c r="N26" i="10"/>
  <c r="BM26" i="10" s="1"/>
  <c r="AX26" i="10"/>
  <c r="CW26" i="10" s="1"/>
  <c r="BF26" i="10"/>
  <c r="DE26" i="10" s="1"/>
  <c r="AK26" i="10"/>
  <c r="CJ26" i="10" s="1"/>
  <c r="AE26" i="10"/>
  <c r="CD26" i="10" s="1"/>
  <c r="U26" i="10"/>
  <c r="BT26" i="10" s="1"/>
  <c r="AR26" i="10"/>
  <c r="CQ26" i="10" s="1"/>
  <c r="AY26" i="10"/>
  <c r="CX26" i="10" s="1"/>
  <c r="BG26" i="10"/>
  <c r="DF26" i="10" s="1"/>
  <c r="V26" i="10"/>
  <c r="BU26" i="10" s="1"/>
  <c r="W26" i="10"/>
  <c r="BV26" i="10" s="1"/>
  <c r="AQ26" i="10"/>
  <c r="CP26" i="10" s="1"/>
  <c r="AJ26" i="10"/>
  <c r="CI26" i="10" s="1"/>
  <c r="AZ26" i="10"/>
  <c r="CY26" i="10" s="1"/>
  <c r="BH26" i="10"/>
  <c r="DG26" i="10" s="1"/>
  <c r="O26" i="10"/>
  <c r="BN26" i="10" s="1"/>
  <c r="AM26" i="10"/>
  <c r="CL26" i="10" s="1"/>
  <c r="AO26" i="10"/>
  <c r="CN26" i="10" s="1"/>
  <c r="AP26" i="10"/>
  <c r="CO26" i="10" s="1"/>
  <c r="BA26" i="10"/>
  <c r="CZ26" i="10" s="1"/>
  <c r="BI26" i="10"/>
  <c r="DH26" i="10" s="1"/>
  <c r="AN26" i="10"/>
  <c r="CM26" i="10" s="1"/>
  <c r="AV26" i="10"/>
  <c r="CU26" i="10" s="1"/>
  <c r="BK26" i="10"/>
  <c r="DJ26" i="10" s="1"/>
  <c r="FJ26" i="10" s="1"/>
  <c r="AF26" i="10"/>
  <c r="CE26" i="10" s="1"/>
  <c r="AU26" i="10"/>
  <c r="CT26" i="10" s="1"/>
  <c r="AT26" i="10"/>
  <c r="CS26" i="10" s="1"/>
  <c r="AG26" i="10"/>
  <c r="CF26" i="10" s="1"/>
  <c r="AI26" i="10"/>
  <c r="CH26" i="10" s="1"/>
  <c r="EH26" i="10" s="1"/>
  <c r="X12" i="4" s="1"/>
  <c r="BB26" i="10"/>
  <c r="DA26" i="10" s="1"/>
  <c r="BJ26" i="10"/>
  <c r="DI26" i="10" s="1"/>
  <c r="AS26" i="10"/>
  <c r="CR26" i="10" s="1"/>
  <c r="Q26" i="10"/>
  <c r="BP26" i="10" s="1"/>
  <c r="BC26" i="10"/>
  <c r="DB26" i="10" s="1"/>
  <c r="F11" i="13"/>
  <c r="FO24" i="10"/>
  <c r="DP108" i="10"/>
  <c r="F52" i="4" s="1"/>
  <c r="M51" i="13"/>
  <c r="GO24" i="10"/>
  <c r="HK22" i="10"/>
  <c r="EO23" i="12"/>
  <c r="AI25" i="3"/>
  <c r="AI26" i="2" s="1"/>
  <c r="Q26" i="2"/>
  <c r="EQ107" i="10"/>
  <c r="GP23" i="10"/>
  <c r="DR24" i="12"/>
  <c r="DW24" i="12"/>
  <c r="EZ24" i="12"/>
  <c r="DM24" i="12"/>
  <c r="DL24" i="12"/>
  <c r="AB26" i="3"/>
  <c r="AB27" i="2" s="1"/>
  <c r="AR16" i="7"/>
  <c r="BQ16" i="7" s="1"/>
  <c r="BS16" i="7" s="1"/>
  <c r="BT16" i="7" s="1"/>
  <c r="BU16" i="7" s="1"/>
  <c r="BV16" i="7" s="1"/>
  <c r="AG16" i="9"/>
  <c r="AI16" i="9" s="1"/>
  <c r="AM16" i="9" s="1"/>
  <c r="AN16" i="9" s="1"/>
  <c r="AO16" i="9" s="1"/>
  <c r="AP16" i="9" s="1"/>
  <c r="Q26" i="3"/>
  <c r="AQ16" i="8"/>
  <c r="BP16" i="8" s="1"/>
  <c r="BR16" i="8" s="1"/>
  <c r="BS16" i="8" s="1"/>
  <c r="BT16" i="8" s="1"/>
  <c r="BU16" i="8" s="1"/>
  <c r="HD24" i="10"/>
  <c r="FE108" i="10"/>
  <c r="L26" i="12"/>
  <c r="EX107" i="10"/>
  <c r="GW23" i="10"/>
  <c r="FD23" i="12"/>
  <c r="FE23" i="12"/>
  <c r="EY23" i="12"/>
  <c r="ED23" i="12"/>
  <c r="EV23" i="12"/>
  <c r="GC24" i="10"/>
  <c r="ED108" i="10"/>
  <c r="T11" i="13"/>
  <c r="L51" i="13"/>
  <c r="BJ25" i="10"/>
  <c r="DI25" i="10" s="1"/>
  <c r="N25" i="10"/>
  <c r="BM25" i="10" s="1"/>
  <c r="U25" i="10"/>
  <c r="BT25" i="10" s="1"/>
  <c r="AL25" i="10"/>
  <c r="CK25" i="10" s="1"/>
  <c r="BF25" i="10"/>
  <c r="DE25" i="10" s="1"/>
  <c r="AT25" i="10"/>
  <c r="CS25" i="10" s="1"/>
  <c r="P25" i="10"/>
  <c r="BO25" i="10" s="1"/>
  <c r="AV25" i="10"/>
  <c r="CU25" i="10" s="1"/>
  <c r="BG25" i="10"/>
  <c r="DF25" i="10" s="1"/>
  <c r="R25" i="10"/>
  <c r="BQ25" i="10" s="1"/>
  <c r="AD25" i="10"/>
  <c r="CC25" i="10" s="1"/>
  <c r="AW25" i="10"/>
  <c r="CV25" i="10" s="1"/>
  <c r="BH25" i="10"/>
  <c r="DG25" i="10" s="1"/>
  <c r="O25" i="10"/>
  <c r="BN25" i="10" s="1"/>
  <c r="AA25" i="10"/>
  <c r="BZ25" i="10" s="1"/>
  <c r="AX25" i="10"/>
  <c r="CW25" i="10" s="1"/>
  <c r="AU25" i="10"/>
  <c r="CT25" i="10" s="1"/>
  <c r="AH25" i="10"/>
  <c r="CG25" i="10" s="1"/>
  <c r="AY25" i="10"/>
  <c r="CX25" i="10" s="1"/>
  <c r="AC25" i="10"/>
  <c r="CB25" i="10" s="1"/>
  <c r="AJ25" i="10"/>
  <c r="CI25" i="10" s="1"/>
  <c r="AR25" i="10"/>
  <c r="CQ25" i="10" s="1"/>
  <c r="AE25" i="10"/>
  <c r="CD25" i="10" s="1"/>
  <c r="AZ25" i="10"/>
  <c r="CY25" i="10" s="1"/>
  <c r="BK25" i="10"/>
  <c r="DJ25" i="10" s="1"/>
  <c r="FJ25" i="10" s="1"/>
  <c r="T25" i="10"/>
  <c r="BS25" i="10" s="1"/>
  <c r="BE25" i="10"/>
  <c r="DD25" i="10" s="1"/>
  <c r="AK25" i="10"/>
  <c r="CJ25" i="10" s="1"/>
  <c r="EJ25" i="10" s="1"/>
  <c r="AS25" i="10"/>
  <c r="CR25" i="10" s="1"/>
  <c r="AB25" i="10"/>
  <c r="CA25" i="10" s="1"/>
  <c r="BD25" i="10"/>
  <c r="DC25" i="10" s="1"/>
  <c r="V25" i="10"/>
  <c r="BU25" i="10" s="1"/>
  <c r="AO25" i="10"/>
  <c r="CN25" i="10" s="1"/>
  <c r="AP25" i="10"/>
  <c r="CO25" i="10" s="1"/>
  <c r="AI25" i="10"/>
  <c r="CH25" i="10" s="1"/>
  <c r="AM25" i="10"/>
  <c r="CL25" i="10" s="1"/>
  <c r="X25" i="10"/>
  <c r="BW25" i="10" s="1"/>
  <c r="S25" i="10"/>
  <c r="BR25" i="10" s="1"/>
  <c r="W25" i="10"/>
  <c r="BV25" i="10" s="1"/>
  <c r="BB25" i="10"/>
  <c r="DA25" i="10" s="1"/>
  <c r="AQ25" i="10"/>
  <c r="CP25" i="10" s="1"/>
  <c r="AN25" i="10"/>
  <c r="CM25" i="10" s="1"/>
  <c r="BC25" i="10"/>
  <c r="DB25" i="10" s="1"/>
  <c r="AF25" i="10"/>
  <c r="CE25" i="10" s="1"/>
  <c r="BA25" i="10"/>
  <c r="CZ25" i="10" s="1"/>
  <c r="AG25" i="10"/>
  <c r="CF25" i="10" s="1"/>
  <c r="Y25" i="10"/>
  <c r="BX25" i="10" s="1"/>
  <c r="Q25" i="10"/>
  <c r="BP25" i="10" s="1"/>
  <c r="Z25" i="10"/>
  <c r="BY25" i="10" s="1"/>
  <c r="BI25" i="10"/>
  <c r="DH25" i="10" s="1"/>
  <c r="FC108" i="10"/>
  <c r="HB24" i="10"/>
  <c r="EA24" i="12"/>
  <c r="EB24" i="12"/>
  <c r="ET108" i="10"/>
  <c r="GS24" i="10"/>
  <c r="FG107" i="10"/>
  <c r="HF23" i="10"/>
  <c r="FE107" i="10"/>
  <c r="HD23" i="10"/>
  <c r="DQ108" i="10"/>
  <c r="G52" i="4" s="1"/>
  <c r="G11" i="13"/>
  <c r="FP24" i="10"/>
  <c r="GH23" i="10"/>
  <c r="EI107" i="10"/>
  <c r="F51" i="13"/>
  <c r="DY24" i="12"/>
  <c r="DZ24" i="12"/>
  <c r="EX24" i="12"/>
  <c r="FD24" i="12"/>
  <c r="EA107" i="10"/>
  <c r="FZ23" i="10"/>
  <c r="ER108" i="10"/>
  <c r="GQ24" i="10"/>
  <c r="FF107" i="10"/>
  <c r="HE23" i="10"/>
  <c r="DR108" i="10"/>
  <c r="H11" i="13"/>
  <c r="FQ24" i="10"/>
  <c r="FX23" i="10"/>
  <c r="DY107" i="10"/>
  <c r="GH24" i="10"/>
  <c r="EZ23" i="12"/>
  <c r="DN23" i="12"/>
  <c r="DL23" i="12"/>
  <c r="DR107" i="10"/>
  <c r="FQ23" i="10"/>
  <c r="AB51" i="13"/>
  <c r="HB23" i="10"/>
  <c r="FC107" i="10"/>
  <c r="Q51" i="13"/>
  <c r="EL107" i="10"/>
  <c r="GK23" i="10"/>
  <c r="EI24" i="12"/>
  <c r="ER24" i="12"/>
  <c r="DX24" i="12"/>
  <c r="EH24" i="12"/>
  <c r="GZ23" i="10"/>
  <c r="FA107" i="10"/>
  <c r="GZ24" i="10"/>
  <c r="EF107" i="10"/>
  <c r="GE23" i="10"/>
  <c r="FN24" i="10"/>
  <c r="E11" i="13"/>
  <c r="DO108" i="10"/>
  <c r="FA23" i="12"/>
  <c r="EQ23" i="12"/>
  <c r="ER23" i="12"/>
  <c r="EE23" i="12"/>
  <c r="EH23" i="12"/>
  <c r="EL23" i="12"/>
  <c r="V51" i="13"/>
  <c r="ET107" i="10"/>
  <c r="GS23" i="10"/>
  <c r="EL24" i="12"/>
  <c r="EN24" i="12"/>
  <c r="DN107" i="10"/>
  <c r="DT107" i="10"/>
  <c r="FS23" i="10"/>
  <c r="EN108" i="10"/>
  <c r="GM24" i="10"/>
  <c r="GN23" i="10"/>
  <c r="EO107" i="10"/>
  <c r="DT23" i="12"/>
  <c r="DY23" i="12"/>
  <c r="I28" i="12"/>
  <c r="EJ108" i="10"/>
  <c r="Z52" i="13" s="1"/>
  <c r="GI24" i="10"/>
  <c r="Z11" i="13"/>
  <c r="DP24" i="12"/>
  <c r="DT24" i="12"/>
  <c r="DU24" i="12"/>
  <c r="DN24" i="12"/>
  <c r="ED24" i="12"/>
  <c r="C11" i="13"/>
  <c r="DM108" i="10"/>
  <c r="FL24" i="10"/>
  <c r="EP107" i="10"/>
  <c r="GO23" i="10"/>
  <c r="X51" i="13"/>
  <c r="FH23" i="12"/>
  <c r="ET23" i="12"/>
  <c r="DS23" i="12"/>
  <c r="DW23" i="12"/>
  <c r="EX23" i="12"/>
  <c r="DV23" i="12"/>
  <c r="FI107" i="10"/>
  <c r="HH23" i="10"/>
  <c r="HG24" i="10"/>
  <c r="GU23" i="10"/>
  <c r="EV107" i="10"/>
  <c r="EU107" i="10"/>
  <c r="GT23" i="10"/>
  <c r="EX108" i="10"/>
  <c r="GW24" i="10"/>
  <c r="I11" i="13"/>
  <c r="DS108" i="10"/>
  <c r="I52" i="4" s="1"/>
  <c r="FR24" i="10"/>
  <c r="BN48" i="8"/>
  <c r="AE49" i="8"/>
  <c r="AE24" i="9"/>
  <c r="BC24" i="9"/>
  <c r="BG55" i="9" s="1"/>
  <c r="AC24" i="9"/>
  <c r="Y25" i="9"/>
  <c r="AD23" i="9"/>
  <c r="AV23" i="9"/>
  <c r="AD33" i="3" s="1"/>
  <c r="AD34" i="2" s="1"/>
  <c r="AJ23" i="9"/>
  <c r="T33" i="3" s="1"/>
  <c r="T34" i="2" s="1"/>
  <c r="AR23" i="9"/>
  <c r="P33" i="3" s="1"/>
  <c r="P34" i="2" s="1"/>
  <c r="AF23" i="9"/>
  <c r="AY23" i="9"/>
  <c r="Z24" i="9"/>
  <c r="AL47" i="7"/>
  <c r="AJ47" i="7"/>
  <c r="AX47" i="7"/>
  <c r="BA47" i="7"/>
  <c r="AK22" i="9"/>
  <c r="AX22" i="9"/>
  <c r="BO46" i="7"/>
  <c r="AE47" i="7"/>
  <c r="AO47" i="7" s="1"/>
  <c r="AW21" i="9"/>
  <c r="AE31" i="3" s="1"/>
  <c r="AE32" i="2" s="1"/>
  <c r="AZ22" i="9"/>
  <c r="AH32" i="3" s="1"/>
  <c r="AH33" i="2" s="1"/>
  <c r="AK54" i="8"/>
  <c r="AI54" i="8"/>
  <c r="AW54" i="8"/>
  <c r="AZ54" i="8"/>
  <c r="AO51" i="9"/>
  <c r="GY24" i="10" l="1"/>
  <c r="FT23" i="10"/>
  <c r="K11" i="4"/>
  <c r="ES108" i="10"/>
  <c r="R11" i="13"/>
  <c r="DW108" i="10"/>
  <c r="GA24" i="10"/>
  <c r="K11" i="13"/>
  <c r="M11" i="13"/>
  <c r="EB108" i="10"/>
  <c r="R52" i="13" s="1"/>
  <c r="H28" i="10"/>
  <c r="FV24" i="10"/>
  <c r="EI108" i="10"/>
  <c r="GX23" i="10"/>
  <c r="EY107" i="10"/>
  <c r="HA23" i="10"/>
  <c r="HK23" i="10" s="1"/>
  <c r="FA25" i="10"/>
  <c r="M26" i="3"/>
  <c r="M27" i="2" s="1"/>
  <c r="AB11" i="13"/>
  <c r="EY108" i="10"/>
  <c r="GL24" i="10"/>
  <c r="HH24" i="10"/>
  <c r="EL108" i="10"/>
  <c r="AB52" i="4" s="1"/>
  <c r="Y11" i="13"/>
  <c r="U52" i="4"/>
  <c r="EU26" i="10"/>
  <c r="C52" i="13"/>
  <c r="X52" i="4"/>
  <c r="EK108" i="10"/>
  <c r="AA52" i="4" s="1"/>
  <c r="GV24" i="10"/>
  <c r="FZ24" i="10"/>
  <c r="HA24" i="10"/>
  <c r="Q11" i="13"/>
  <c r="O11" i="4"/>
  <c r="O11" i="13"/>
  <c r="DY108" i="10"/>
  <c r="O52" i="13" s="1"/>
  <c r="EA108" i="10"/>
  <c r="K52" i="13"/>
  <c r="S52" i="4"/>
  <c r="FH25" i="10"/>
  <c r="FH109" i="10" s="1"/>
  <c r="GU24" i="10"/>
  <c r="GP24" i="10"/>
  <c r="GN24" i="10"/>
  <c r="FF108" i="10"/>
  <c r="W11" i="4"/>
  <c r="EG108" i="10"/>
  <c r="W11" i="13"/>
  <c r="GF24" i="10"/>
  <c r="EU108" i="10"/>
  <c r="AA52" i="13"/>
  <c r="AA11" i="4"/>
  <c r="AA11" i="13"/>
  <c r="DN108" i="10"/>
  <c r="D52" i="4" s="1"/>
  <c r="FA25" i="12"/>
  <c r="FM24" i="10"/>
  <c r="D11" i="13"/>
  <c r="N52" i="4"/>
  <c r="P11" i="4"/>
  <c r="DZ108" i="10"/>
  <c r="FY24" i="10"/>
  <c r="P11" i="13"/>
  <c r="J52" i="13"/>
  <c r="Q52" i="4"/>
  <c r="EF26" i="10"/>
  <c r="V12" i="4" s="1"/>
  <c r="DY25" i="12"/>
  <c r="L11" i="4"/>
  <c r="FU24" i="10"/>
  <c r="L11" i="13"/>
  <c r="DV108" i="10"/>
  <c r="L52" i="13" s="1"/>
  <c r="Y52" i="4"/>
  <c r="DS25" i="10"/>
  <c r="FR25" i="10" s="1"/>
  <c r="EU25" i="12"/>
  <c r="EG25" i="12"/>
  <c r="DV25" i="10"/>
  <c r="FU25" i="10" s="1"/>
  <c r="J52" i="4"/>
  <c r="EW26" i="10"/>
  <c r="GV26" i="10" s="1"/>
  <c r="FC25" i="10"/>
  <c r="HB25" i="10" s="1"/>
  <c r="FC25" i="12"/>
  <c r="EA25" i="12"/>
  <c r="EE25" i="10"/>
  <c r="EE109" i="10" s="1"/>
  <c r="EB25" i="10"/>
  <c r="EV25" i="10"/>
  <c r="EV109" i="10" s="1"/>
  <c r="DW26" i="10"/>
  <c r="M12" i="4" s="1"/>
  <c r="EL25" i="12"/>
  <c r="R52" i="4"/>
  <c r="K52" i="4"/>
  <c r="V52" i="13"/>
  <c r="V52" i="4"/>
  <c r="EA26" i="10"/>
  <c r="Q12" i="4" s="1"/>
  <c r="EZ25" i="12"/>
  <c r="EJ25" i="12"/>
  <c r="EF25" i="12"/>
  <c r="T52" i="4"/>
  <c r="W52" i="13"/>
  <c r="W52" i="4"/>
  <c r="H52" i="13"/>
  <c r="H52" i="4"/>
  <c r="EZ26" i="10"/>
  <c r="EZ110" i="10" s="1"/>
  <c r="EP26" i="10"/>
  <c r="GO26" i="10" s="1"/>
  <c r="EJ26" i="10"/>
  <c r="Z12" i="4" s="1"/>
  <c r="FD26" i="10"/>
  <c r="FD110" i="10" s="1"/>
  <c r="DS26" i="10"/>
  <c r="I12" i="4" s="1"/>
  <c r="ER25" i="12"/>
  <c r="DV25" i="12"/>
  <c r="ET25" i="12"/>
  <c r="Z52" i="4"/>
  <c r="AB52" i="13"/>
  <c r="EY25" i="10"/>
  <c r="GX25" i="10" s="1"/>
  <c r="ES26" i="10"/>
  <c r="GR26" i="10" s="1"/>
  <c r="DQ25" i="12"/>
  <c r="M52" i="4"/>
  <c r="DP25" i="10"/>
  <c r="FO25" i="10" s="1"/>
  <c r="Q52" i="13"/>
  <c r="EM25" i="10"/>
  <c r="EM109" i="10" s="1"/>
  <c r="EO25" i="10"/>
  <c r="FH26" i="10"/>
  <c r="FH110" i="10" s="1"/>
  <c r="EI26" i="10"/>
  <c r="Y12" i="13" s="1"/>
  <c r="DX25" i="12"/>
  <c r="EW25" i="10"/>
  <c r="EW109" i="10" s="1"/>
  <c r="FB26" i="10"/>
  <c r="FB110" i="10" s="1"/>
  <c r="ET26" i="10"/>
  <c r="ET110" i="10" s="1"/>
  <c r="DL25" i="12"/>
  <c r="ES25" i="12"/>
  <c r="EF25" i="10"/>
  <c r="GE25" i="10" s="1"/>
  <c r="DR25" i="10"/>
  <c r="DR109" i="10" s="1"/>
  <c r="EA25" i="10"/>
  <c r="FZ25" i="10" s="1"/>
  <c r="EQ25" i="10"/>
  <c r="EQ109" i="10" s="1"/>
  <c r="DN25" i="10"/>
  <c r="FM25" i="10" s="1"/>
  <c r="ES25" i="10"/>
  <c r="ES109" i="10" s="1"/>
  <c r="DP26" i="10"/>
  <c r="F12" i="4" s="1"/>
  <c r="EE26" i="10"/>
  <c r="U12" i="4" s="1"/>
  <c r="EL26" i="10"/>
  <c r="EL110" i="10" s="1"/>
  <c r="FF26" i="10"/>
  <c r="HE26" i="10" s="1"/>
  <c r="DM26" i="10"/>
  <c r="DY26" i="10"/>
  <c r="O12" i="4" s="1"/>
  <c r="DN25" i="12"/>
  <c r="FF25" i="12"/>
  <c r="DP25" i="12"/>
  <c r="FE25" i="10"/>
  <c r="HD25" i="10" s="1"/>
  <c r="DN26" i="10"/>
  <c r="D12" i="13" s="1"/>
  <c r="EX26" i="10"/>
  <c r="GW26" i="10" s="1"/>
  <c r="DR25" i="12"/>
  <c r="EW25" i="12"/>
  <c r="EH25" i="12"/>
  <c r="C52" i="4"/>
  <c r="Y52" i="13"/>
  <c r="FA109" i="10"/>
  <c r="GZ25" i="10"/>
  <c r="DU25" i="10"/>
  <c r="EU25" i="10"/>
  <c r="X12" i="13"/>
  <c r="GG26" i="10"/>
  <c r="EH110" i="10"/>
  <c r="ED26" i="10"/>
  <c r="T12" i="4" s="1"/>
  <c r="FZ26" i="10"/>
  <c r="E52" i="13"/>
  <c r="DW25" i="10"/>
  <c r="DX25" i="10"/>
  <c r="FC109" i="10"/>
  <c r="ED25" i="10"/>
  <c r="DZ25" i="10"/>
  <c r="DO25" i="10"/>
  <c r="Q27" i="2"/>
  <c r="AI26" i="3"/>
  <c r="AI27" i="2" s="1"/>
  <c r="Z12" i="13"/>
  <c r="T52" i="13"/>
  <c r="EO26" i="10"/>
  <c r="DV26" i="10"/>
  <c r="L12" i="4" s="1"/>
  <c r="FE26" i="10"/>
  <c r="DZ26" i="10"/>
  <c r="P12" i="4" s="1"/>
  <c r="EG26" i="10"/>
  <c r="W12" i="4" s="1"/>
  <c r="EN25" i="12"/>
  <c r="EO25" i="12"/>
  <c r="DW25" i="12"/>
  <c r="FD25" i="12"/>
  <c r="EB25" i="12"/>
  <c r="D52" i="13"/>
  <c r="M52" i="13"/>
  <c r="EZ25" i="10"/>
  <c r="ER25" i="10"/>
  <c r="EI25" i="10"/>
  <c r="FG25" i="10"/>
  <c r="AR17" i="7"/>
  <c r="BQ17" i="7" s="1"/>
  <c r="BS17" i="7" s="1"/>
  <c r="BT17" i="7" s="1"/>
  <c r="BU17" i="7" s="1"/>
  <c r="BV17" i="7" s="1"/>
  <c r="AQ17" i="8"/>
  <c r="BP17" i="8" s="1"/>
  <c r="BR17" i="8" s="1"/>
  <c r="BS17" i="8" s="1"/>
  <c r="BT17" i="8" s="1"/>
  <c r="BU17" i="8" s="1"/>
  <c r="Q27" i="3"/>
  <c r="AG17" i="9"/>
  <c r="AI17" i="9" s="1"/>
  <c r="AM17" i="9" s="1"/>
  <c r="AN17" i="9" s="1"/>
  <c r="AO17" i="9" s="1"/>
  <c r="AP17" i="9" s="1"/>
  <c r="EN26" i="10"/>
  <c r="DU26" i="10"/>
  <c r="K12" i="4" s="1"/>
  <c r="EK26" i="10"/>
  <c r="AA12" i="4" s="1"/>
  <c r="EB26" i="10"/>
  <c r="R12" i="4" s="1"/>
  <c r="FG25" i="12"/>
  <c r="FH25" i="12"/>
  <c r="I52" i="13"/>
  <c r="EK25" i="10"/>
  <c r="EL25" i="10"/>
  <c r="EJ109" i="10"/>
  <c r="GI25" i="10"/>
  <c r="GA25" i="10"/>
  <c r="EB109" i="10"/>
  <c r="GU25" i="10"/>
  <c r="U12" i="13"/>
  <c r="AB12" i="13"/>
  <c r="C12" i="13"/>
  <c r="EC26" i="10"/>
  <c r="S12" i="4" s="1"/>
  <c r="FE25" i="12"/>
  <c r="DU25" i="12"/>
  <c r="FB25" i="10"/>
  <c r="EH25" i="10"/>
  <c r="FD25" i="10"/>
  <c r="EX25" i="10"/>
  <c r="EC25" i="10"/>
  <c r="DT25" i="10"/>
  <c r="F52" i="13"/>
  <c r="S26" i="12"/>
  <c r="BR26" i="12" s="1"/>
  <c r="AO26" i="12"/>
  <c r="CN26" i="12" s="1"/>
  <c r="Z26" i="12"/>
  <c r="BY26" i="12" s="1"/>
  <c r="AV26" i="12"/>
  <c r="CU26" i="12" s="1"/>
  <c r="AZ26" i="12"/>
  <c r="CY26" i="12" s="1"/>
  <c r="BH26" i="12"/>
  <c r="DG26" i="12" s="1"/>
  <c r="AN26" i="12"/>
  <c r="CM26" i="12" s="1"/>
  <c r="AT26" i="12"/>
  <c r="CS26" i="12" s="1"/>
  <c r="AU26" i="12"/>
  <c r="CT26" i="12" s="1"/>
  <c r="R26" i="12"/>
  <c r="BQ26" i="12" s="1"/>
  <c r="BA26" i="12"/>
  <c r="CZ26" i="12" s="1"/>
  <c r="BI26" i="12"/>
  <c r="DH26" i="12" s="1"/>
  <c r="N26" i="12"/>
  <c r="BM26" i="12" s="1"/>
  <c r="Y26" i="12"/>
  <c r="BX26" i="12" s="1"/>
  <c r="AC26" i="12"/>
  <c r="CB26" i="12" s="1"/>
  <c r="AI26" i="12"/>
  <c r="CH26" i="12" s="1"/>
  <c r="AA26" i="12"/>
  <c r="BZ26" i="12" s="1"/>
  <c r="BB26" i="12"/>
  <c r="DA26" i="12" s="1"/>
  <c r="BJ26" i="12"/>
  <c r="DI26" i="12" s="1"/>
  <c r="AP26" i="12"/>
  <c r="CO26" i="12" s="1"/>
  <c r="Q26" i="12"/>
  <c r="BP26" i="12" s="1"/>
  <c r="AE26" i="12"/>
  <c r="CD26" i="12" s="1"/>
  <c r="U26" i="12"/>
  <c r="BT26" i="12" s="1"/>
  <c r="P26" i="12"/>
  <c r="BO26" i="12" s="1"/>
  <c r="BC26" i="12"/>
  <c r="DB26" i="12" s="1"/>
  <c r="BK26" i="12"/>
  <c r="DJ26" i="12" s="1"/>
  <c r="FI26" i="12" s="1"/>
  <c r="AM26" i="12"/>
  <c r="CL26" i="12" s="1"/>
  <c r="V26" i="12"/>
  <c r="BU26" i="12" s="1"/>
  <c r="W26" i="12"/>
  <c r="BV26" i="12" s="1"/>
  <c r="AS26" i="12"/>
  <c r="CR26" i="12" s="1"/>
  <c r="AK26" i="12"/>
  <c r="CJ26" i="12" s="1"/>
  <c r="BD26" i="12"/>
  <c r="DC26" i="12" s="1"/>
  <c r="AJ26" i="12"/>
  <c r="CI26" i="12" s="1"/>
  <c r="AQ26" i="12"/>
  <c r="CP26" i="12" s="1"/>
  <c r="AR26" i="12"/>
  <c r="CQ26" i="12" s="1"/>
  <c r="O26" i="12"/>
  <c r="BN26" i="12" s="1"/>
  <c r="AW26" i="12"/>
  <c r="CV26" i="12" s="1"/>
  <c r="BE26" i="12"/>
  <c r="DD26" i="12" s="1"/>
  <c r="AD26" i="12"/>
  <c r="CC26" i="12" s="1"/>
  <c r="T26" i="12"/>
  <c r="BS26" i="12" s="1"/>
  <c r="AH26" i="12"/>
  <c r="CG26" i="12" s="1"/>
  <c r="X26" i="12"/>
  <c r="BW26" i="12" s="1"/>
  <c r="AY26" i="12"/>
  <c r="CX26" i="12" s="1"/>
  <c r="BG26" i="12"/>
  <c r="DF26" i="12" s="1"/>
  <c r="AG26" i="12"/>
  <c r="CF26" i="12" s="1"/>
  <c r="AB26" i="12"/>
  <c r="CA26" i="12" s="1"/>
  <c r="AF26" i="12"/>
  <c r="CE26" i="12" s="1"/>
  <c r="AL26" i="12"/>
  <c r="CK26" i="12" s="1"/>
  <c r="AX26" i="12"/>
  <c r="CW26" i="12" s="1"/>
  <c r="BF26" i="12"/>
  <c r="DE26" i="12" s="1"/>
  <c r="ER26" i="10"/>
  <c r="FJ110" i="10"/>
  <c r="HI26" i="10"/>
  <c r="D12" i="4"/>
  <c r="EV26" i="10"/>
  <c r="DX26" i="10"/>
  <c r="N12" i="4" s="1"/>
  <c r="EC25" i="12"/>
  <c r="ED25" i="12"/>
  <c r="EV25" i="12"/>
  <c r="FB25" i="12"/>
  <c r="J28" i="12"/>
  <c r="K28" i="12" s="1"/>
  <c r="E29" i="10"/>
  <c r="S34" i="3"/>
  <c r="S35" i="2" s="1"/>
  <c r="E29" i="12"/>
  <c r="H29" i="12" s="1"/>
  <c r="L27" i="10"/>
  <c r="G52" i="13"/>
  <c r="EO109" i="10"/>
  <c r="GN25" i="10"/>
  <c r="EG25" i="10"/>
  <c r="DQ25" i="10"/>
  <c r="DM25" i="10"/>
  <c r="FI26" i="10"/>
  <c r="EU110" i="10"/>
  <c r="GT26" i="10"/>
  <c r="FG26" i="10"/>
  <c r="EQ26" i="10"/>
  <c r="G12" i="13"/>
  <c r="DQ110" i="10"/>
  <c r="FP26" i="10"/>
  <c r="DR26" i="10"/>
  <c r="H12" i="4" s="1"/>
  <c r="EY25" i="12"/>
  <c r="EX25" i="12"/>
  <c r="EE25" i="12"/>
  <c r="EK25" i="12"/>
  <c r="EQ25" i="12"/>
  <c r="J28" i="10"/>
  <c r="K28" i="10" s="1"/>
  <c r="F30" i="10"/>
  <c r="F30" i="12"/>
  <c r="R35" i="3"/>
  <c r="R36" i="2" s="1"/>
  <c r="E52" i="4"/>
  <c r="DY25" i="10"/>
  <c r="EP25" i="10"/>
  <c r="EN25" i="10"/>
  <c r="FJ109" i="10"/>
  <c r="HI25" i="10"/>
  <c r="ET25" i="10"/>
  <c r="FF25" i="10"/>
  <c r="FI25" i="10"/>
  <c r="FA26" i="10"/>
  <c r="EM26" i="10"/>
  <c r="EY26" i="10"/>
  <c r="DT26" i="10"/>
  <c r="J12" i="4" s="1"/>
  <c r="DO26" i="10"/>
  <c r="E12" i="4" s="1"/>
  <c r="FC26" i="10"/>
  <c r="DM25" i="12"/>
  <c r="DS25" i="12"/>
  <c r="DO25" i="12"/>
  <c r="DZ25" i="12"/>
  <c r="EI25" i="12"/>
  <c r="EM25" i="12"/>
  <c r="U52" i="13"/>
  <c r="L27" i="12"/>
  <c r="AT49" i="8"/>
  <c r="AJ49" i="8"/>
  <c r="AL49" i="8"/>
  <c r="AM49" i="8" s="1"/>
  <c r="BM49" i="8"/>
  <c r="AG49" i="8"/>
  <c r="AN49" i="8"/>
  <c r="AZ23" i="9"/>
  <c r="AH33" i="3" s="1"/>
  <c r="AH34" i="2" s="1"/>
  <c r="AW22" i="9"/>
  <c r="AE32" i="3" s="1"/>
  <c r="AE33" i="2" s="1"/>
  <c r="AX23" i="9"/>
  <c r="AK23" i="9"/>
  <c r="AM47" i="7"/>
  <c r="AN47" i="7" s="1"/>
  <c r="AU47" i="7"/>
  <c r="E47" i="14" s="1"/>
  <c r="BN47" i="7"/>
  <c r="AK47" i="7"/>
  <c r="AH47" i="7"/>
  <c r="AV24" i="9"/>
  <c r="AD34" i="3" s="1"/>
  <c r="AD35" i="2" s="1"/>
  <c r="AF24" i="9"/>
  <c r="AR24" i="9"/>
  <c r="P34" i="3" s="1"/>
  <c r="P35" i="2" s="1"/>
  <c r="AY24" i="9"/>
  <c r="AD24" i="9"/>
  <c r="AJ24" i="9"/>
  <c r="T34" i="3" s="1"/>
  <c r="T35" i="2" s="1"/>
  <c r="Z25" i="9"/>
  <c r="AY46" i="7"/>
  <c r="BB47" i="7"/>
  <c r="AD48" i="7"/>
  <c r="AZ47" i="7"/>
  <c r="AC25" i="9"/>
  <c r="BC25" i="9"/>
  <c r="BG56" i="9" s="1"/>
  <c r="AE25" i="9"/>
  <c r="Y26" i="9"/>
  <c r="AX53" i="8"/>
  <c r="BA54" i="8"/>
  <c r="AY54" i="8"/>
  <c r="AD55" i="8"/>
  <c r="AP51" i="9"/>
  <c r="AO52" i="9"/>
  <c r="GD25" i="10" l="1"/>
  <c r="DV109" i="10"/>
  <c r="O52" i="4"/>
  <c r="EW110" i="10"/>
  <c r="HK24" i="10"/>
  <c r="DS110" i="10"/>
  <c r="DN110" i="10"/>
  <c r="HC26" i="10"/>
  <c r="O12" i="13"/>
  <c r="HG25" i="10"/>
  <c r="DY110" i="10"/>
  <c r="V12" i="13"/>
  <c r="EF110" i="10"/>
  <c r="GE26" i="10"/>
  <c r="L52" i="4"/>
  <c r="DR26" i="12"/>
  <c r="GP25" i="10"/>
  <c r="FX26" i="10"/>
  <c r="EE110" i="10"/>
  <c r="U53" i="13" s="1"/>
  <c r="EF109" i="10"/>
  <c r="EY109" i="10"/>
  <c r="M12" i="13"/>
  <c r="DW110" i="10"/>
  <c r="GY26" i="10"/>
  <c r="Q12" i="13"/>
  <c r="EA110" i="10"/>
  <c r="FE109" i="10"/>
  <c r="GD26" i="10"/>
  <c r="EP110" i="10"/>
  <c r="FV26" i="10"/>
  <c r="DP110" i="10"/>
  <c r="DS109" i="10"/>
  <c r="I53" i="13" s="1"/>
  <c r="EW26" i="12"/>
  <c r="FO26" i="10"/>
  <c r="I12" i="13"/>
  <c r="F12" i="13"/>
  <c r="DV26" i="12"/>
  <c r="P52" i="13"/>
  <c r="P52" i="4"/>
  <c r="EX110" i="10"/>
  <c r="DN109" i="10"/>
  <c r="GL25" i="10"/>
  <c r="U53" i="4"/>
  <c r="DZ26" i="12"/>
  <c r="HA26" i="10"/>
  <c r="EK26" i="12"/>
  <c r="ES110" i="10"/>
  <c r="EI110" i="10"/>
  <c r="FR26" i="10"/>
  <c r="M27" i="3"/>
  <c r="M28" i="2" s="1"/>
  <c r="GK26" i="10"/>
  <c r="AB12" i="4"/>
  <c r="GR25" i="10"/>
  <c r="GI26" i="10"/>
  <c r="EJ110" i="10"/>
  <c r="Z53" i="13" s="1"/>
  <c r="HG26" i="10"/>
  <c r="GS26" i="10"/>
  <c r="DN26" i="12"/>
  <c r="DP109" i="10"/>
  <c r="FL26" i="10"/>
  <c r="C12" i="4"/>
  <c r="DW26" i="12"/>
  <c r="GV25" i="10"/>
  <c r="GH26" i="10"/>
  <c r="Y12" i="4"/>
  <c r="FM26" i="10"/>
  <c r="EG26" i="12"/>
  <c r="ER26" i="12"/>
  <c r="DM110" i="10"/>
  <c r="FF110" i="10"/>
  <c r="L28" i="12"/>
  <c r="BK28" i="12" s="1"/>
  <c r="DJ28" i="12" s="1"/>
  <c r="FI28" i="12" s="1"/>
  <c r="EA109" i="10"/>
  <c r="DO26" i="12"/>
  <c r="FE26" i="12"/>
  <c r="FQ25" i="10"/>
  <c r="EP26" i="12"/>
  <c r="FH26" i="12"/>
  <c r="EY26" i="12"/>
  <c r="DX26" i="12"/>
  <c r="EZ26" i="12"/>
  <c r="DP26" i="12"/>
  <c r="ED26" i="12"/>
  <c r="EL26" i="12"/>
  <c r="FC26" i="12"/>
  <c r="EQ26" i="12"/>
  <c r="EC26" i="12"/>
  <c r="EE26" i="12"/>
  <c r="EU26" i="12"/>
  <c r="DM26" i="12"/>
  <c r="DT26" i="12"/>
  <c r="EN26" i="12"/>
  <c r="ET26" i="12"/>
  <c r="GX26" i="10"/>
  <c r="EY110" i="10"/>
  <c r="EN109" i="10"/>
  <c r="GM25" i="10"/>
  <c r="Q27" i="10"/>
  <c r="BP27" i="10" s="1"/>
  <c r="S27" i="10"/>
  <c r="BR27" i="10" s="1"/>
  <c r="X27" i="10"/>
  <c r="BW27" i="10" s="1"/>
  <c r="AW27" i="10"/>
  <c r="CV27" i="10" s="1"/>
  <c r="BE27" i="10"/>
  <c r="DD27" i="10" s="1"/>
  <c r="AV27" i="10"/>
  <c r="CU27" i="10" s="1"/>
  <c r="T27" i="10"/>
  <c r="BS27" i="10" s="1"/>
  <c r="P27" i="10"/>
  <c r="BO27" i="10" s="1"/>
  <c r="AJ27" i="10"/>
  <c r="CI27" i="10" s="1"/>
  <c r="U27" i="10"/>
  <c r="BT27" i="10" s="1"/>
  <c r="BF27" i="10"/>
  <c r="DE27" i="10" s="1"/>
  <c r="AK27" i="10"/>
  <c r="CJ27" i="10" s="1"/>
  <c r="O27" i="10"/>
  <c r="BN27" i="10" s="1"/>
  <c r="AB27" i="10"/>
  <c r="CA27" i="10" s="1"/>
  <c r="AH27" i="10"/>
  <c r="CG27" i="10" s="1"/>
  <c r="BG27" i="10"/>
  <c r="DF27" i="10" s="1"/>
  <c r="BD27" i="10"/>
  <c r="DC27" i="10" s="1"/>
  <c r="AC27" i="10"/>
  <c r="CB27" i="10" s="1"/>
  <c r="AD27" i="10"/>
  <c r="CC27" i="10" s="1"/>
  <c r="R27" i="10"/>
  <c r="BQ27" i="10" s="1"/>
  <c r="Z27" i="10"/>
  <c r="BY27" i="10" s="1"/>
  <c r="BH27" i="10"/>
  <c r="DG27" i="10" s="1"/>
  <c r="AL27" i="10"/>
  <c r="CK27" i="10" s="1"/>
  <c r="V27" i="10"/>
  <c r="BU27" i="10" s="1"/>
  <c r="AU27" i="10"/>
  <c r="CT27" i="10" s="1"/>
  <c r="AY27" i="10"/>
  <c r="CX27" i="10" s="1"/>
  <c r="BI27" i="10"/>
  <c r="DH27" i="10" s="1"/>
  <c r="AX27" i="10"/>
  <c r="CW27" i="10" s="1"/>
  <c r="AF27" i="10"/>
  <c r="CE27" i="10" s="1"/>
  <c r="AG27" i="10"/>
  <c r="CF27" i="10" s="1"/>
  <c r="AT27" i="10"/>
  <c r="CS27" i="10" s="1"/>
  <c r="AZ27" i="10"/>
  <c r="CY27" i="10" s="1"/>
  <c r="AA27" i="10"/>
  <c r="BZ27" i="10" s="1"/>
  <c r="W27" i="10"/>
  <c r="BV27" i="10" s="1"/>
  <c r="AM27" i="10"/>
  <c r="CL27" i="10" s="1"/>
  <c r="AI27" i="10"/>
  <c r="CH27" i="10" s="1"/>
  <c r="BA27" i="10"/>
  <c r="CZ27" i="10" s="1"/>
  <c r="BC27" i="10"/>
  <c r="DB27" i="10" s="1"/>
  <c r="AR27" i="10"/>
  <c r="CQ27" i="10" s="1"/>
  <c r="AO27" i="10"/>
  <c r="CN27" i="10" s="1"/>
  <c r="AP27" i="10"/>
  <c r="CO27" i="10" s="1"/>
  <c r="BB27" i="10"/>
  <c r="DA27" i="10" s="1"/>
  <c r="AQ27" i="10"/>
  <c r="CP27" i="10" s="1"/>
  <c r="AS27" i="10"/>
  <c r="CR27" i="10" s="1"/>
  <c r="BK27" i="10"/>
  <c r="DJ27" i="10" s="1"/>
  <c r="FJ27" i="10" s="1"/>
  <c r="Y27" i="10"/>
  <c r="BX27" i="10" s="1"/>
  <c r="AN27" i="10"/>
  <c r="CM27" i="10" s="1"/>
  <c r="AE27" i="10"/>
  <c r="CD27" i="10" s="1"/>
  <c r="N27" i="10"/>
  <c r="BM27" i="10" s="1"/>
  <c r="BJ27" i="10"/>
  <c r="DI27" i="10" s="1"/>
  <c r="EB26" i="12"/>
  <c r="EI26" i="12"/>
  <c r="DS26" i="12"/>
  <c r="EA26" i="12"/>
  <c r="DT109" i="10"/>
  <c r="FS25" i="10"/>
  <c r="EK110" i="10"/>
  <c r="AA12" i="13"/>
  <c r="GJ26" i="10"/>
  <c r="EI109" i="10"/>
  <c r="GH25" i="10"/>
  <c r="FE110" i="10"/>
  <c r="HD26" i="10"/>
  <c r="D53" i="13"/>
  <c r="EU109" i="10"/>
  <c r="GT25" i="10"/>
  <c r="GL26" i="10"/>
  <c r="EM110" i="10"/>
  <c r="EP109" i="10"/>
  <c r="GO25" i="10"/>
  <c r="H12" i="13"/>
  <c r="DR110" i="10"/>
  <c r="H53" i="13" s="1"/>
  <c r="FQ26" i="10"/>
  <c r="HH26" i="10"/>
  <c r="FI110" i="10"/>
  <c r="AL28" i="12"/>
  <c r="CK28" i="12" s="1"/>
  <c r="N28" i="12"/>
  <c r="BM28" i="12" s="1"/>
  <c r="FF26" i="12"/>
  <c r="EC109" i="10"/>
  <c r="GB25" i="10"/>
  <c r="ER109" i="10"/>
  <c r="GQ25" i="10"/>
  <c r="L12" i="13"/>
  <c r="FU26" i="10"/>
  <c r="DV110" i="10"/>
  <c r="L53" i="4" s="1"/>
  <c r="DO109" i="10"/>
  <c r="FN25" i="10"/>
  <c r="DX109" i="10"/>
  <c r="FW25" i="10"/>
  <c r="FA110" i="10"/>
  <c r="GZ26" i="10"/>
  <c r="DY109" i="10"/>
  <c r="FX25" i="10"/>
  <c r="DM109" i="10"/>
  <c r="C53" i="4" s="1"/>
  <c r="FL25" i="10"/>
  <c r="DX110" i="10"/>
  <c r="FW26" i="10"/>
  <c r="N12" i="13"/>
  <c r="DU26" i="12"/>
  <c r="DL26" i="12"/>
  <c r="EX26" i="12"/>
  <c r="GW25" i="10"/>
  <c r="EX109" i="10"/>
  <c r="S12" i="13"/>
  <c r="GB26" i="10"/>
  <c r="EC110" i="10"/>
  <c r="AI27" i="3"/>
  <c r="AI28" i="2" s="1"/>
  <c r="Q28" i="2"/>
  <c r="EZ109" i="10"/>
  <c r="GY25" i="10"/>
  <c r="GN26" i="10"/>
  <c r="EO110" i="10"/>
  <c r="DZ109" i="10"/>
  <c r="FY25" i="10"/>
  <c r="DW109" i="10"/>
  <c r="FV25" i="10"/>
  <c r="FI109" i="10"/>
  <c r="HH25" i="10"/>
  <c r="FP25" i="10"/>
  <c r="DQ109" i="10"/>
  <c r="G53" i="4" s="1"/>
  <c r="EV110" i="10"/>
  <c r="GU26" i="10"/>
  <c r="FG26" i="12"/>
  <c r="FD109" i="10"/>
  <c r="HC25" i="10"/>
  <c r="DU110" i="10"/>
  <c r="FT26" i="10"/>
  <c r="K12" i="13"/>
  <c r="ED109" i="10"/>
  <c r="GC25" i="10"/>
  <c r="S27" i="12"/>
  <c r="BR27" i="12" s="1"/>
  <c r="AC27" i="12"/>
  <c r="CB27" i="12" s="1"/>
  <c r="O27" i="12"/>
  <c r="BN27" i="12" s="1"/>
  <c r="Y27" i="12"/>
  <c r="BX27" i="12" s="1"/>
  <c r="AY27" i="12"/>
  <c r="CX27" i="12" s="1"/>
  <c r="BG27" i="12"/>
  <c r="DF27" i="12" s="1"/>
  <c r="AX27" i="12"/>
  <c r="CW27" i="12" s="1"/>
  <c r="AU27" i="12"/>
  <c r="CT27" i="12" s="1"/>
  <c r="AT27" i="12"/>
  <c r="CS27" i="12" s="1"/>
  <c r="U27" i="12"/>
  <c r="BT27" i="12" s="1"/>
  <c r="AM27" i="12"/>
  <c r="CL27" i="12" s="1"/>
  <c r="AZ27" i="12"/>
  <c r="CY27" i="12" s="1"/>
  <c r="BH27" i="12"/>
  <c r="DG27" i="12" s="1"/>
  <c r="AW27" i="12"/>
  <c r="CV27" i="12" s="1"/>
  <c r="T27" i="12"/>
  <c r="BS27" i="12" s="1"/>
  <c r="AV27" i="12"/>
  <c r="CU27" i="12" s="1"/>
  <c r="AS27" i="12"/>
  <c r="CR27" i="12" s="1"/>
  <c r="EQ27" i="12" s="1"/>
  <c r="BA27" i="12"/>
  <c r="CZ27" i="12" s="1"/>
  <c r="BI27" i="12"/>
  <c r="DH27" i="12" s="1"/>
  <c r="AD27" i="12"/>
  <c r="CC27" i="12" s="1"/>
  <c r="AN27" i="12"/>
  <c r="CM27" i="12" s="1"/>
  <c r="AE27" i="12"/>
  <c r="CD27" i="12" s="1"/>
  <c r="AO27" i="12"/>
  <c r="CN27" i="12" s="1"/>
  <c r="AA27" i="12"/>
  <c r="BZ27" i="12" s="1"/>
  <c r="AK27" i="12"/>
  <c r="CJ27" i="12" s="1"/>
  <c r="BB27" i="12"/>
  <c r="DA27" i="12" s="1"/>
  <c r="BJ27" i="12"/>
  <c r="DI27" i="12" s="1"/>
  <c r="AJ27" i="12"/>
  <c r="CI27" i="12" s="1"/>
  <c r="V27" i="12"/>
  <c r="BU27" i="12" s="1"/>
  <c r="AF27" i="12"/>
  <c r="CE27" i="12" s="1"/>
  <c r="R27" i="12"/>
  <c r="BQ27" i="12" s="1"/>
  <c r="AB27" i="12"/>
  <c r="CA27" i="12" s="1"/>
  <c r="BC27" i="12"/>
  <c r="DB27" i="12" s="1"/>
  <c r="BK27" i="12"/>
  <c r="DJ27" i="12" s="1"/>
  <c r="FI27" i="12" s="1"/>
  <c r="W27" i="12"/>
  <c r="BV27" i="12" s="1"/>
  <c r="BF27" i="12"/>
  <c r="DE27" i="12" s="1"/>
  <c r="AG27" i="12"/>
  <c r="CF27" i="12" s="1"/>
  <c r="AQ27" i="12"/>
  <c r="CP27" i="12" s="1"/>
  <c r="N27" i="12"/>
  <c r="BM27" i="12" s="1"/>
  <c r="X27" i="12"/>
  <c r="BW27" i="12" s="1"/>
  <c r="AP27" i="12"/>
  <c r="CO27" i="12" s="1"/>
  <c r="BD27" i="12"/>
  <c r="DC27" i="12" s="1"/>
  <c r="AH27" i="12"/>
  <c r="CG27" i="12" s="1"/>
  <c r="Z27" i="12"/>
  <c r="BY27" i="12" s="1"/>
  <c r="Q27" i="12"/>
  <c r="BP27" i="12" s="1"/>
  <c r="AL27" i="12"/>
  <c r="CK27" i="12" s="1"/>
  <c r="AI27" i="12"/>
  <c r="CH27" i="12" s="1"/>
  <c r="P27" i="12"/>
  <c r="BO27" i="12" s="1"/>
  <c r="BE27" i="12"/>
  <c r="DD27" i="12" s="1"/>
  <c r="AR27" i="12"/>
  <c r="CQ27" i="12" s="1"/>
  <c r="HE25" i="10"/>
  <c r="FF109" i="10"/>
  <c r="L28" i="10"/>
  <c r="EG109" i="10"/>
  <c r="GF25" i="10"/>
  <c r="GQ26" i="10"/>
  <c r="ER110" i="10"/>
  <c r="EH109" i="10"/>
  <c r="X53" i="4" s="1"/>
  <c r="GG25" i="10"/>
  <c r="EN110" i="10"/>
  <c r="GM26" i="10"/>
  <c r="AR19" i="7"/>
  <c r="BQ19" i="7" s="1"/>
  <c r="Q29" i="3"/>
  <c r="AQ19" i="8"/>
  <c r="BP19" i="8" s="1"/>
  <c r="AG19" i="9"/>
  <c r="AI19" i="9" s="1"/>
  <c r="F31" i="12"/>
  <c r="R36" i="3"/>
  <c r="R37" i="2" s="1"/>
  <c r="F31" i="10"/>
  <c r="FC110" i="10"/>
  <c r="HB26" i="10"/>
  <c r="GS25" i="10"/>
  <c r="ET109" i="10"/>
  <c r="EQ110" i="10"/>
  <c r="GP26" i="10"/>
  <c r="FD26" i="12"/>
  <c r="EO26" i="12"/>
  <c r="EM26" i="12"/>
  <c r="FB109" i="10"/>
  <c r="HA25" i="10"/>
  <c r="EL109" i="10"/>
  <c r="AB53" i="4" s="1"/>
  <c r="GK25" i="10"/>
  <c r="I29" i="10"/>
  <c r="FT25" i="10"/>
  <c r="DU109" i="10"/>
  <c r="E30" i="10"/>
  <c r="E30" i="12"/>
  <c r="S35" i="3"/>
  <c r="S36" i="2" s="1"/>
  <c r="E12" i="13"/>
  <c r="FN26" i="10"/>
  <c r="DO110" i="10"/>
  <c r="FG110" i="10"/>
  <c r="HF26" i="10"/>
  <c r="D53" i="4"/>
  <c r="EV26" i="12"/>
  <c r="EF26" i="12"/>
  <c r="EH26" i="12"/>
  <c r="FA26" i="12"/>
  <c r="DY26" i="12"/>
  <c r="ES26" i="12"/>
  <c r="DQ26" i="12"/>
  <c r="EK109" i="10"/>
  <c r="GJ25" i="10"/>
  <c r="EG110" i="10"/>
  <c r="W12" i="13"/>
  <c r="GF26" i="10"/>
  <c r="H29" i="10"/>
  <c r="GC26" i="10"/>
  <c r="ED110" i="10"/>
  <c r="T12" i="13"/>
  <c r="DT110" i="10"/>
  <c r="J12" i="13"/>
  <c r="FS26" i="10"/>
  <c r="AR18" i="7"/>
  <c r="BQ18" i="7" s="1"/>
  <c r="BS18" i="7" s="1"/>
  <c r="BT18" i="7" s="1"/>
  <c r="BU18" i="7" s="1"/>
  <c r="BV18" i="7" s="1"/>
  <c r="AQ18" i="8"/>
  <c r="BP18" i="8" s="1"/>
  <c r="BR18" i="8" s="1"/>
  <c r="BS18" i="8" s="1"/>
  <c r="BT18" i="8" s="1"/>
  <c r="BU18" i="8" s="1"/>
  <c r="Q28" i="3"/>
  <c r="AG18" i="9"/>
  <c r="AI18" i="9" s="1"/>
  <c r="AM18" i="9" s="1"/>
  <c r="AN18" i="9" s="1"/>
  <c r="AO18" i="9" s="1"/>
  <c r="AP18" i="9" s="1"/>
  <c r="EJ26" i="12"/>
  <c r="FB26" i="12"/>
  <c r="R12" i="13"/>
  <c r="GA26" i="10"/>
  <c r="EB110" i="10"/>
  <c r="R53" i="13" s="1"/>
  <c r="FG109" i="10"/>
  <c r="HF25" i="10"/>
  <c r="I29" i="12"/>
  <c r="J29" i="12" s="1"/>
  <c r="K29" i="12" s="1"/>
  <c r="P12" i="13"/>
  <c r="FY26" i="10"/>
  <c r="DZ110" i="10"/>
  <c r="BN49" i="8"/>
  <c r="AE50" i="8"/>
  <c r="AK24" i="9"/>
  <c r="AX24" i="9"/>
  <c r="BO47" i="7"/>
  <c r="AE48" i="7"/>
  <c r="AO48" i="7" s="1"/>
  <c r="AL48" i="7"/>
  <c r="BA48" i="7"/>
  <c r="AJ48" i="7"/>
  <c r="AX48" i="7"/>
  <c r="AW23" i="9"/>
  <c r="AE33" i="3" s="1"/>
  <c r="AE34" i="2" s="1"/>
  <c r="AZ24" i="9"/>
  <c r="AH34" i="3" s="1"/>
  <c r="AH35" i="2" s="1"/>
  <c r="AE26" i="9"/>
  <c r="AC26" i="9"/>
  <c r="BC26" i="9"/>
  <c r="BG57" i="9" s="1"/>
  <c r="Y27" i="9"/>
  <c r="AJ25" i="9"/>
  <c r="T35" i="3" s="1"/>
  <c r="T36" i="2" s="1"/>
  <c r="AR25" i="9"/>
  <c r="P35" i="3" s="1"/>
  <c r="P36" i="2" s="1"/>
  <c r="AF25" i="9"/>
  <c r="AD25" i="9"/>
  <c r="AY25" i="9"/>
  <c r="AV25" i="9"/>
  <c r="AD35" i="3" s="1"/>
  <c r="AD36" i="2" s="1"/>
  <c r="Z26" i="9"/>
  <c r="AI55" i="8"/>
  <c r="AW55" i="8"/>
  <c r="AZ55" i="8"/>
  <c r="AK55" i="8"/>
  <c r="AP52" i="9"/>
  <c r="AO53" i="9"/>
  <c r="Z53" i="4" l="1"/>
  <c r="AP28" i="12"/>
  <c r="CO28" i="12" s="1"/>
  <c r="AE28" i="12"/>
  <c r="CD28" i="12" s="1"/>
  <c r="I53" i="4"/>
  <c r="V28" i="12"/>
  <c r="BU28" i="12" s="1"/>
  <c r="BC28" i="12"/>
  <c r="DB28" i="12" s="1"/>
  <c r="AU28" i="12"/>
  <c r="CT28" i="12" s="1"/>
  <c r="U28" i="12"/>
  <c r="BT28" i="12" s="1"/>
  <c r="DS28" i="12" s="1"/>
  <c r="AG28" i="12"/>
  <c r="CF28" i="12" s="1"/>
  <c r="AF28" i="12"/>
  <c r="CE28" i="12" s="1"/>
  <c r="BE28" i="12"/>
  <c r="DD28" i="12" s="1"/>
  <c r="AA28" i="12"/>
  <c r="BZ28" i="12" s="1"/>
  <c r="V53" i="4"/>
  <c r="O53" i="4"/>
  <c r="V53" i="13"/>
  <c r="F53" i="4"/>
  <c r="DZ27" i="10"/>
  <c r="ET27" i="10"/>
  <c r="ET111" i="10" s="1"/>
  <c r="EU27" i="12"/>
  <c r="F53" i="13"/>
  <c r="Y53" i="4"/>
  <c r="AA53" i="4"/>
  <c r="EF27" i="12"/>
  <c r="M28" i="3"/>
  <c r="M29" i="2" s="1"/>
  <c r="N53" i="4"/>
  <c r="J53" i="4"/>
  <c r="K53" i="13"/>
  <c r="K53" i="4"/>
  <c r="E53" i="4"/>
  <c r="S53" i="4"/>
  <c r="Q53" i="13"/>
  <c r="Q53" i="4"/>
  <c r="P53" i="4"/>
  <c r="M53" i="4"/>
  <c r="DL27" i="12"/>
  <c r="H53" i="4"/>
  <c r="W53" i="4"/>
  <c r="EJ27" i="12"/>
  <c r="T53" i="4"/>
  <c r="FD27" i="12"/>
  <c r="R53" i="4"/>
  <c r="DZ27" i="12"/>
  <c r="BB28" i="12"/>
  <c r="DA28" i="12" s="1"/>
  <c r="AH28" i="12"/>
  <c r="CG28" i="12" s="1"/>
  <c r="AD28" i="12"/>
  <c r="CC28" i="12" s="1"/>
  <c r="AQ28" i="12"/>
  <c r="CP28" i="12" s="1"/>
  <c r="EN28" i="12" s="1"/>
  <c r="AV28" i="12"/>
  <c r="CU28" i="12" s="1"/>
  <c r="ES28" i="12" s="1"/>
  <c r="Q28" i="12"/>
  <c r="BP28" i="12" s="1"/>
  <c r="HK26" i="10"/>
  <c r="Q31" i="3" s="1"/>
  <c r="DR27" i="12"/>
  <c r="W28" i="12"/>
  <c r="BV28" i="12" s="1"/>
  <c r="AW28" i="12"/>
  <c r="CV28" i="12" s="1"/>
  <c r="T28" i="12"/>
  <c r="BS28" i="12" s="1"/>
  <c r="AS28" i="12"/>
  <c r="CR28" i="12" s="1"/>
  <c r="AK28" i="12"/>
  <c r="CJ28" i="12" s="1"/>
  <c r="EI28" i="12" s="1"/>
  <c r="S28" i="12"/>
  <c r="BR28" i="12" s="1"/>
  <c r="DV27" i="10"/>
  <c r="FU27" i="10" s="1"/>
  <c r="EB27" i="10"/>
  <c r="GA27" i="10" s="1"/>
  <c r="DT27" i="10"/>
  <c r="DR27" i="10"/>
  <c r="EO27" i="12"/>
  <c r="ED27" i="12"/>
  <c r="FE27" i="12"/>
  <c r="BI28" i="12"/>
  <c r="DH28" i="12" s="1"/>
  <c r="BH28" i="12"/>
  <c r="DG28" i="12" s="1"/>
  <c r="BJ28" i="12"/>
  <c r="DI28" i="12" s="1"/>
  <c r="FH28" i="12" s="1"/>
  <c r="AR28" i="12"/>
  <c r="CQ28" i="12" s="1"/>
  <c r="O28" i="12"/>
  <c r="BN28" i="12" s="1"/>
  <c r="DL28" i="12" s="1"/>
  <c r="AM28" i="12"/>
  <c r="CL28" i="12" s="1"/>
  <c r="EJ28" i="12" s="1"/>
  <c r="AO28" i="12"/>
  <c r="CN28" i="12" s="1"/>
  <c r="EM28" i="12" s="1"/>
  <c r="DM27" i="10"/>
  <c r="FC27" i="10"/>
  <c r="FC111" i="10" s="1"/>
  <c r="BA28" i="12"/>
  <c r="CZ28" i="12" s="1"/>
  <c r="AZ28" i="12"/>
  <c r="CY28" i="12" s="1"/>
  <c r="R28" i="12"/>
  <c r="BQ28" i="12" s="1"/>
  <c r="AX28" i="12"/>
  <c r="CW28" i="12" s="1"/>
  <c r="AI28" i="12"/>
  <c r="CH28" i="12" s="1"/>
  <c r="BG28" i="12"/>
  <c r="DF28" i="12" s="1"/>
  <c r="AT28" i="12"/>
  <c r="CS28" i="12" s="1"/>
  <c r="ER28" i="12" s="1"/>
  <c r="ED27" i="10"/>
  <c r="GC27" i="10" s="1"/>
  <c r="EY27" i="10"/>
  <c r="EY111" i="10" s="1"/>
  <c r="DX27" i="12"/>
  <c r="EH27" i="12"/>
  <c r="AB28" i="12"/>
  <c r="CA28" i="12" s="1"/>
  <c r="X28" i="12"/>
  <c r="BW28" i="12" s="1"/>
  <c r="AY28" i="12"/>
  <c r="CX28" i="12" s="1"/>
  <c r="Y28" i="12"/>
  <c r="BX28" i="12" s="1"/>
  <c r="Z28" i="12"/>
  <c r="BY28" i="12" s="1"/>
  <c r="DX28" i="12" s="1"/>
  <c r="AJ28" i="12"/>
  <c r="CI28" i="12" s="1"/>
  <c r="AM19" i="9"/>
  <c r="AN19" i="9" s="1"/>
  <c r="AO19" i="9" s="1"/>
  <c r="AP19" i="9" s="1"/>
  <c r="DU27" i="12"/>
  <c r="FH27" i="12"/>
  <c r="AN28" i="12"/>
  <c r="CM28" i="12" s="1"/>
  <c r="AC28" i="12"/>
  <c r="CB28" i="12" s="1"/>
  <c r="BF28" i="12"/>
  <c r="DE28" i="12" s="1"/>
  <c r="FC28" i="12" s="1"/>
  <c r="P28" i="12"/>
  <c r="BO28" i="12" s="1"/>
  <c r="DM28" i="12" s="1"/>
  <c r="BD28" i="12"/>
  <c r="DC28" i="12" s="1"/>
  <c r="FA28" i="12" s="1"/>
  <c r="DX27" i="10"/>
  <c r="DX111" i="10" s="1"/>
  <c r="EF27" i="10"/>
  <c r="W53" i="13"/>
  <c r="DO27" i="12"/>
  <c r="EL27" i="12"/>
  <c r="FF27" i="10"/>
  <c r="HE27" i="10" s="1"/>
  <c r="EB27" i="12"/>
  <c r="EX27" i="12"/>
  <c r="J29" i="10"/>
  <c r="K29" i="10" s="1"/>
  <c r="DT28" i="12"/>
  <c r="EE28" i="12"/>
  <c r="EN27" i="12"/>
  <c r="FA27" i="12"/>
  <c r="ER27" i="12"/>
  <c r="DQ27" i="12"/>
  <c r="ER27" i="10"/>
  <c r="ER111" i="10" s="1"/>
  <c r="EH27" i="10"/>
  <c r="EH111" i="10" s="1"/>
  <c r="DQ27" i="10"/>
  <c r="DQ111" i="10" s="1"/>
  <c r="EJ27" i="10"/>
  <c r="EJ111" i="10" s="1"/>
  <c r="EP27" i="10"/>
  <c r="GO27" i="10" s="1"/>
  <c r="EL27" i="10"/>
  <c r="GK27" i="10" s="1"/>
  <c r="EC27" i="10"/>
  <c r="EC111" i="10" s="1"/>
  <c r="FE27" i="10"/>
  <c r="FE111" i="10" s="1"/>
  <c r="AI28" i="3"/>
  <c r="AI29" i="2" s="1"/>
  <c r="Q29" i="2"/>
  <c r="EC27" i="12"/>
  <c r="T53" i="13"/>
  <c r="EV27" i="10"/>
  <c r="AA53" i="13"/>
  <c r="AN28" i="10"/>
  <c r="CM28" i="10" s="1"/>
  <c r="Z28" i="10"/>
  <c r="BY28" i="10" s="1"/>
  <c r="N28" i="10"/>
  <c r="BM28" i="10" s="1"/>
  <c r="R28" i="10"/>
  <c r="BQ28" i="10" s="1"/>
  <c r="AP28" i="10"/>
  <c r="CO28" i="10" s="1"/>
  <c r="BC28" i="10"/>
  <c r="DB28" i="10" s="1"/>
  <c r="BK28" i="10"/>
  <c r="DJ28" i="10" s="1"/>
  <c r="FJ28" i="10" s="1"/>
  <c r="AY28" i="10"/>
  <c r="CX28" i="10" s="1"/>
  <c r="BB28" i="10"/>
  <c r="DA28" i="10" s="1"/>
  <c r="AG28" i="10"/>
  <c r="CF28" i="10" s="1"/>
  <c r="AS28" i="10"/>
  <c r="CR28" i="10" s="1"/>
  <c r="AQ28" i="10"/>
  <c r="CP28" i="10" s="1"/>
  <c r="AA28" i="10"/>
  <c r="BZ28" i="10" s="1"/>
  <c r="AF28" i="10"/>
  <c r="CE28" i="10" s="1"/>
  <c r="BD28" i="10"/>
  <c r="DC28" i="10" s="1"/>
  <c r="AB28" i="10"/>
  <c r="CA28" i="10" s="1"/>
  <c r="AU28" i="10"/>
  <c r="CT28" i="10" s="1"/>
  <c r="X28" i="10"/>
  <c r="BW28" i="10" s="1"/>
  <c r="AV28" i="10"/>
  <c r="CU28" i="10" s="1"/>
  <c r="AD28" i="10"/>
  <c r="CC28" i="10" s="1"/>
  <c r="AT28" i="10"/>
  <c r="CS28" i="10" s="1"/>
  <c r="BE28" i="10"/>
  <c r="DD28" i="10" s="1"/>
  <c r="AM28" i="10"/>
  <c r="CL28" i="10" s="1"/>
  <c r="AK28" i="10"/>
  <c r="CJ28" i="10" s="1"/>
  <c r="O28" i="10"/>
  <c r="BN28" i="10" s="1"/>
  <c r="AW28" i="10"/>
  <c r="CV28" i="10" s="1"/>
  <c r="V28" i="10"/>
  <c r="BU28" i="10" s="1"/>
  <c r="W28" i="10"/>
  <c r="BV28" i="10" s="1"/>
  <c r="AX28" i="10"/>
  <c r="CW28" i="10" s="1"/>
  <c r="T28" i="10"/>
  <c r="BS28" i="10" s="1"/>
  <c r="BF28" i="10"/>
  <c r="DE28" i="10" s="1"/>
  <c r="AJ28" i="10"/>
  <c r="CI28" i="10" s="1"/>
  <c r="BG28" i="10"/>
  <c r="DF28" i="10" s="1"/>
  <c r="AE28" i="10"/>
  <c r="CD28" i="10" s="1"/>
  <c r="AO28" i="10"/>
  <c r="CN28" i="10" s="1"/>
  <c r="Q28" i="10"/>
  <c r="BP28" i="10" s="1"/>
  <c r="DP28" i="10" s="1"/>
  <c r="F13" i="4" s="1"/>
  <c r="Y28" i="10"/>
  <c r="BX28" i="10" s="1"/>
  <c r="AC28" i="10"/>
  <c r="CB28" i="10" s="1"/>
  <c r="AI28" i="10"/>
  <c r="CH28" i="10" s="1"/>
  <c r="AZ28" i="10"/>
  <c r="CY28" i="10" s="1"/>
  <c r="BH28" i="10"/>
  <c r="DG28" i="10" s="1"/>
  <c r="AR28" i="10"/>
  <c r="CQ28" i="10" s="1"/>
  <c r="AH28" i="10"/>
  <c r="CG28" i="10" s="1"/>
  <c r="AL28" i="10"/>
  <c r="CK28" i="10" s="1"/>
  <c r="U28" i="10"/>
  <c r="BT28" i="10" s="1"/>
  <c r="P28" i="10"/>
  <c r="BO28" i="10" s="1"/>
  <c r="S28" i="10"/>
  <c r="BR28" i="10" s="1"/>
  <c r="BA28" i="10"/>
  <c r="CZ28" i="10" s="1"/>
  <c r="BI28" i="10"/>
  <c r="DH28" i="10" s="1"/>
  <c r="BJ28" i="10"/>
  <c r="DI28" i="10" s="1"/>
  <c r="EE27" i="12"/>
  <c r="DT27" i="12"/>
  <c r="FF27" i="12"/>
  <c r="EW27" i="12"/>
  <c r="N53" i="13"/>
  <c r="EP111" i="10"/>
  <c r="DW27" i="10"/>
  <c r="X53" i="13"/>
  <c r="DW27" i="12"/>
  <c r="O53" i="13"/>
  <c r="FH27" i="10"/>
  <c r="FI27" i="10"/>
  <c r="EZ27" i="10"/>
  <c r="FA27" i="10"/>
  <c r="EW27" i="10"/>
  <c r="EX27" i="10"/>
  <c r="EB111" i="10"/>
  <c r="DT111" i="10"/>
  <c r="FS27" i="10"/>
  <c r="FQ27" i="10"/>
  <c r="DR111" i="10"/>
  <c r="BR19" i="8"/>
  <c r="BS19" i="8" s="1"/>
  <c r="BT19" i="8" s="1"/>
  <c r="BU19" i="8" s="1"/>
  <c r="FG27" i="12"/>
  <c r="EK27" i="12"/>
  <c r="DM27" i="12"/>
  <c r="E53" i="13"/>
  <c r="ED28" i="12"/>
  <c r="DY28" i="12"/>
  <c r="EC28" i="12"/>
  <c r="EO27" i="10"/>
  <c r="DZ111" i="10"/>
  <c r="FY27" i="10"/>
  <c r="EI27" i="10"/>
  <c r="DP27" i="10"/>
  <c r="S36" i="3"/>
  <c r="S37" i="2" s="1"/>
  <c r="E31" i="10"/>
  <c r="I31" i="10" s="1"/>
  <c r="E31" i="12"/>
  <c r="I31" i="12" s="1"/>
  <c r="L29" i="12"/>
  <c r="AI29" i="3"/>
  <c r="AI30" i="2" s="1"/>
  <c r="Q30" i="2"/>
  <c r="EP27" i="12"/>
  <c r="FB27" i="12"/>
  <c r="EZ27" i="12"/>
  <c r="EY27" i="12"/>
  <c r="DS27" i="12"/>
  <c r="EA27" i="12"/>
  <c r="G53" i="13"/>
  <c r="HK25" i="10"/>
  <c r="S53" i="13"/>
  <c r="EZ28" i="12"/>
  <c r="EB28" i="12"/>
  <c r="EO28" i="12"/>
  <c r="EM27" i="10"/>
  <c r="EN27" i="10"/>
  <c r="DU27" i="10"/>
  <c r="DO27" i="10"/>
  <c r="AB53" i="13"/>
  <c r="BS19" i="7"/>
  <c r="BT19" i="7" s="1"/>
  <c r="BU19" i="7" s="1"/>
  <c r="BV19" i="7" s="1"/>
  <c r="FC27" i="12"/>
  <c r="EI27" i="12"/>
  <c r="C53" i="13"/>
  <c r="H30" i="12"/>
  <c r="Y53" i="13"/>
  <c r="J53" i="13"/>
  <c r="EQ27" i="10"/>
  <c r="ES27" i="10"/>
  <c r="EK27" i="10"/>
  <c r="EG27" i="10"/>
  <c r="DS27" i="10"/>
  <c r="R37" i="3"/>
  <c r="R38" i="2" s="1"/>
  <c r="F32" i="10"/>
  <c r="F32" i="12"/>
  <c r="DN27" i="12"/>
  <c r="DV27" i="12"/>
  <c r="DY27" i="12"/>
  <c r="ET27" i="12"/>
  <c r="ES27" i="12"/>
  <c r="H30" i="10"/>
  <c r="M53" i="13"/>
  <c r="EP28" i="12"/>
  <c r="EK28" i="12"/>
  <c r="I30" i="12"/>
  <c r="L53" i="13"/>
  <c r="FB27" i="10"/>
  <c r="GE27" i="10"/>
  <c r="EF111" i="10"/>
  <c r="FG27" i="10"/>
  <c r="EA27" i="10"/>
  <c r="EU27" i="10"/>
  <c r="EG27" i="12"/>
  <c r="DP27" i="12"/>
  <c r="EM27" i="12"/>
  <c r="EV27" i="12"/>
  <c r="P53" i="13"/>
  <c r="I30" i="10"/>
  <c r="EV28" i="12"/>
  <c r="FJ111" i="10"/>
  <c r="HI27" i="10"/>
  <c r="EE27" i="10"/>
  <c r="DY27" i="10"/>
  <c r="DN27" i="10"/>
  <c r="FD27" i="10"/>
  <c r="BM50" i="8"/>
  <c r="AJ50" i="8"/>
  <c r="AL50" i="8"/>
  <c r="AM50" i="8" s="1"/>
  <c r="AT50" i="8"/>
  <c r="AN50" i="8"/>
  <c r="AG50" i="8"/>
  <c r="BC27" i="9"/>
  <c r="BG58" i="9" s="1"/>
  <c r="AC27" i="9"/>
  <c r="AE27" i="9"/>
  <c r="Y28" i="9"/>
  <c r="AY47" i="7"/>
  <c r="BB48" i="7"/>
  <c r="BN48" i="7"/>
  <c r="AK48" i="7"/>
  <c r="AM48" i="7"/>
  <c r="AN48" i="7" s="1"/>
  <c r="AU48" i="7"/>
  <c r="E48" i="14" s="1"/>
  <c r="AX25" i="9"/>
  <c r="AK25" i="9"/>
  <c r="AZ48" i="7"/>
  <c r="AD49" i="7"/>
  <c r="AZ25" i="9"/>
  <c r="AH35" i="3" s="1"/>
  <c r="AH36" i="2" s="1"/>
  <c r="AW24" i="9"/>
  <c r="AE34" i="3" s="1"/>
  <c r="AE35" i="2" s="1"/>
  <c r="AV26" i="9"/>
  <c r="AD36" i="3" s="1"/>
  <c r="AD37" i="2" s="1"/>
  <c r="AF26" i="9"/>
  <c r="AR26" i="9"/>
  <c r="P36" i="3" s="1"/>
  <c r="P37" i="2" s="1"/>
  <c r="AY26" i="9"/>
  <c r="AJ26" i="9"/>
  <c r="T36" i="3" s="1"/>
  <c r="T37" i="2" s="1"/>
  <c r="AD26" i="9"/>
  <c r="Z27" i="9"/>
  <c r="AH48" i="7"/>
  <c r="BA55" i="8"/>
  <c r="AX54" i="8"/>
  <c r="AY55" i="8"/>
  <c r="AD56" i="8"/>
  <c r="AP53" i="9"/>
  <c r="AO54" i="9"/>
  <c r="DR28" i="12" l="1"/>
  <c r="FB28" i="12"/>
  <c r="GS27" i="10"/>
  <c r="EA28" i="12"/>
  <c r="EX28" i="12"/>
  <c r="EG28" i="12"/>
  <c r="FF28" i="12"/>
  <c r="FW27" i="10"/>
  <c r="DV111" i="10"/>
  <c r="HD27" i="10"/>
  <c r="EW28" i="12"/>
  <c r="EL28" i="12"/>
  <c r="EI28" i="10"/>
  <c r="Y13" i="4" s="1"/>
  <c r="GX27" i="10"/>
  <c r="GB27" i="10"/>
  <c r="FI28" i="10"/>
  <c r="HH28" i="10" s="1"/>
  <c r="ED28" i="10"/>
  <c r="T13" i="4" s="1"/>
  <c r="AG21" i="9"/>
  <c r="AI21" i="9" s="1"/>
  <c r="EV28" i="10"/>
  <c r="GU28" i="10" s="1"/>
  <c r="DW28" i="10"/>
  <c r="M13" i="4" s="1"/>
  <c r="DY28" i="10"/>
  <c r="O13" i="4" s="1"/>
  <c r="EY28" i="12"/>
  <c r="GI27" i="10"/>
  <c r="EH28" i="12"/>
  <c r="FP27" i="10"/>
  <c r="EQ28" i="10"/>
  <c r="EQ112" i="10" s="1"/>
  <c r="EF28" i="10"/>
  <c r="V13" i="4" s="1"/>
  <c r="AQ21" i="8"/>
  <c r="BP21" i="8" s="1"/>
  <c r="DP28" i="12"/>
  <c r="DO28" i="12"/>
  <c r="FF111" i="10"/>
  <c r="ED111" i="10"/>
  <c r="HB27" i="10"/>
  <c r="DN28" i="10"/>
  <c r="D13" i="4" s="1"/>
  <c r="ET28" i="10"/>
  <c r="GS28" i="10" s="1"/>
  <c r="FA28" i="10"/>
  <c r="GZ28" i="10" s="1"/>
  <c r="EM28" i="10"/>
  <c r="EM112" i="10" s="1"/>
  <c r="HN8" i="10"/>
  <c r="DV28" i="12"/>
  <c r="FD28" i="12"/>
  <c r="EA28" i="10"/>
  <c r="Q13" i="4" s="1"/>
  <c r="DZ28" i="12"/>
  <c r="M29" i="3"/>
  <c r="M30" i="2" s="1"/>
  <c r="DT28" i="10"/>
  <c r="J13" i="4" s="1"/>
  <c r="AR21" i="7"/>
  <c r="BQ21" i="7" s="1"/>
  <c r="ET28" i="12"/>
  <c r="FL27" i="10"/>
  <c r="EZ28" i="10"/>
  <c r="EZ112" i="10" s="1"/>
  <c r="EQ28" i="12"/>
  <c r="DQ28" i="12"/>
  <c r="DM111" i="10"/>
  <c r="DR28" i="10"/>
  <c r="H13" i="13" s="1"/>
  <c r="EH28" i="10"/>
  <c r="FE28" i="10"/>
  <c r="FE112" i="10" s="1"/>
  <c r="EL28" i="10"/>
  <c r="AB13" i="4" s="1"/>
  <c r="FC28" i="10"/>
  <c r="FC112" i="10" s="1"/>
  <c r="DU28" i="12"/>
  <c r="EU28" i="12"/>
  <c r="EF28" i="12"/>
  <c r="FE28" i="12"/>
  <c r="EL111" i="10"/>
  <c r="EW28" i="10"/>
  <c r="EW112" i="10" s="1"/>
  <c r="L29" i="10"/>
  <c r="DN28" i="12"/>
  <c r="DW28" i="12"/>
  <c r="FG28" i="12"/>
  <c r="GG27" i="10"/>
  <c r="J30" i="10"/>
  <c r="K30" i="10" s="1"/>
  <c r="GQ27" i="10"/>
  <c r="J30" i="12"/>
  <c r="K30" i="12" s="1"/>
  <c r="EE111" i="10"/>
  <c r="GD27" i="10"/>
  <c r="HA27" i="10"/>
  <c r="FB111" i="10"/>
  <c r="EG111" i="10"/>
  <c r="GF27" i="10"/>
  <c r="GM27" i="10"/>
  <c r="EN111" i="10"/>
  <c r="FI112" i="10"/>
  <c r="FV28" i="10"/>
  <c r="EK111" i="10"/>
  <c r="GJ27" i="10"/>
  <c r="EM111" i="10"/>
  <c r="GL27" i="10"/>
  <c r="FH28" i="10"/>
  <c r="FG28" i="10"/>
  <c r="FF28" i="10"/>
  <c r="EU111" i="10"/>
  <c r="GT27" i="10"/>
  <c r="GR27" i="10"/>
  <c r="ES111" i="10"/>
  <c r="FN27" i="10"/>
  <c r="DO111" i="10"/>
  <c r="EY28" i="10"/>
  <c r="EI112" i="10"/>
  <c r="EJ28" i="10"/>
  <c r="Z13" i="4" s="1"/>
  <c r="EX28" i="10"/>
  <c r="EA111" i="10"/>
  <c r="FZ27" i="10"/>
  <c r="GP27" i="10"/>
  <c r="EQ111" i="10"/>
  <c r="FO27" i="10"/>
  <c r="DP111" i="10"/>
  <c r="GZ27" i="10"/>
  <c r="FA111" i="10"/>
  <c r="FJ112" i="10"/>
  <c r="HI28" i="10"/>
  <c r="F33" i="10"/>
  <c r="R38" i="3"/>
  <c r="R39" i="2" s="1"/>
  <c r="F33" i="12"/>
  <c r="FG111" i="10"/>
  <c r="HF27" i="10"/>
  <c r="H31" i="12"/>
  <c r="J31" i="12" s="1"/>
  <c r="K31" i="12" s="1"/>
  <c r="AQ20" i="8"/>
  <c r="BP20" i="8" s="1"/>
  <c r="BR20" i="8" s="1"/>
  <c r="BS20" i="8" s="1"/>
  <c r="BT20" i="8" s="1"/>
  <c r="BU20" i="8" s="1"/>
  <c r="AG20" i="9"/>
  <c r="AI20" i="9" s="1"/>
  <c r="AM20" i="9" s="1"/>
  <c r="AN20" i="9" s="1"/>
  <c r="AO20" i="9" s="1"/>
  <c r="AP20" i="9" s="1"/>
  <c r="Q30" i="3"/>
  <c r="AR20" i="7"/>
  <c r="BQ20" i="7" s="1"/>
  <c r="BS20" i="7" s="1"/>
  <c r="BT20" i="7" s="1"/>
  <c r="BU20" i="7" s="1"/>
  <c r="BV20" i="7" s="1"/>
  <c r="EI111" i="10"/>
  <c r="GH27" i="10"/>
  <c r="GN27" i="10"/>
  <c r="EO111" i="10"/>
  <c r="H31" i="10"/>
  <c r="EZ111" i="10"/>
  <c r="GY27" i="10"/>
  <c r="DO28" i="10"/>
  <c r="E13" i="4" s="1"/>
  <c r="EB28" i="10"/>
  <c r="R13" i="4" s="1"/>
  <c r="DS28" i="10"/>
  <c r="I13" i="4" s="1"/>
  <c r="FD28" i="10"/>
  <c r="EE28" i="10"/>
  <c r="U13" i="4" s="1"/>
  <c r="FB28" i="10"/>
  <c r="AI31" i="3"/>
  <c r="AI32" i="2" s="1"/>
  <c r="Q32" i="2"/>
  <c r="HC27" i="10"/>
  <c r="FD111" i="10"/>
  <c r="DU111" i="10"/>
  <c r="FT27" i="10"/>
  <c r="FI111" i="10"/>
  <c r="HH27" i="10"/>
  <c r="DW111" i="10"/>
  <c r="FV27" i="10"/>
  <c r="DX28" i="10"/>
  <c r="N13" i="4" s="1"/>
  <c r="GV28" i="10"/>
  <c r="ES28" i="10"/>
  <c r="DZ28" i="10"/>
  <c r="P13" i="4" s="1"/>
  <c r="EO28" i="10"/>
  <c r="S37" i="3"/>
  <c r="S38" i="2" s="1"/>
  <c r="E32" i="10"/>
  <c r="E32" i="12"/>
  <c r="I32" i="12" s="1"/>
  <c r="DN111" i="10"/>
  <c r="FM27" i="10"/>
  <c r="EX111" i="10"/>
  <c r="GW27" i="10"/>
  <c r="FH111" i="10"/>
  <c r="HG27" i="10"/>
  <c r="EK28" i="10"/>
  <c r="AA13" i="4" s="1"/>
  <c r="FO28" i="10"/>
  <c r="DP112" i="10"/>
  <c r="F13" i="13"/>
  <c r="DV28" i="10"/>
  <c r="L13" i="4" s="1"/>
  <c r="EC28" i="10"/>
  <c r="S13" i="4" s="1"/>
  <c r="EP28" i="10"/>
  <c r="DQ28" i="10"/>
  <c r="G13" i="4" s="1"/>
  <c r="DY111" i="10"/>
  <c r="FX27" i="10"/>
  <c r="DS111" i="10"/>
  <c r="FR27" i="10"/>
  <c r="AU29" i="12"/>
  <c r="CT29" i="12" s="1"/>
  <c r="V29" i="12"/>
  <c r="BU29" i="12" s="1"/>
  <c r="AE29" i="12"/>
  <c r="CD29" i="12" s="1"/>
  <c r="AG29" i="12"/>
  <c r="CF29" i="12" s="1"/>
  <c r="AB29" i="12"/>
  <c r="CA29" i="12" s="1"/>
  <c r="BG29" i="12"/>
  <c r="DF29" i="12" s="1"/>
  <c r="Y29" i="12"/>
  <c r="BX29" i="12" s="1"/>
  <c r="Z29" i="12"/>
  <c r="BY29" i="12" s="1"/>
  <c r="AV29" i="12"/>
  <c r="CU29" i="12" s="1"/>
  <c r="U29" i="12"/>
  <c r="BT29" i="12" s="1"/>
  <c r="DS29" i="12" s="1"/>
  <c r="AZ29" i="12"/>
  <c r="CY29" i="12" s="1"/>
  <c r="BH29" i="12"/>
  <c r="DG29" i="12" s="1"/>
  <c r="Q29" i="12"/>
  <c r="BP29" i="12" s="1"/>
  <c r="AM29" i="12"/>
  <c r="CL29" i="12" s="1"/>
  <c r="R29" i="12"/>
  <c r="BQ29" i="12" s="1"/>
  <c r="AY29" i="12"/>
  <c r="CX29" i="12" s="1"/>
  <c r="BA29" i="12"/>
  <c r="CZ29" i="12" s="1"/>
  <c r="BI29" i="12"/>
  <c r="DH29" i="12" s="1"/>
  <c r="AR29" i="12"/>
  <c r="CQ29" i="12" s="1"/>
  <c r="AQ29" i="12"/>
  <c r="CP29" i="12" s="1"/>
  <c r="BB29" i="12"/>
  <c r="DA29" i="12" s="1"/>
  <c r="BJ29" i="12"/>
  <c r="DI29" i="12" s="1"/>
  <c r="AS29" i="12"/>
  <c r="CR29" i="12" s="1"/>
  <c r="AI29" i="12"/>
  <c r="CH29" i="12" s="1"/>
  <c r="X29" i="12"/>
  <c r="BW29" i="12" s="1"/>
  <c r="T29" i="12"/>
  <c r="BS29" i="12" s="1"/>
  <c r="DR29" i="12" s="1"/>
  <c r="O29" i="12"/>
  <c r="BN29" i="12" s="1"/>
  <c r="AC29" i="12"/>
  <c r="CB29" i="12" s="1"/>
  <c r="N29" i="12"/>
  <c r="BM29" i="12" s="1"/>
  <c r="AD29" i="12"/>
  <c r="CC29" i="12" s="1"/>
  <c r="BC29" i="12"/>
  <c r="DB29" i="12" s="1"/>
  <c r="BK29" i="12"/>
  <c r="DJ29" i="12" s="1"/>
  <c r="FI29" i="12" s="1"/>
  <c r="AO29" i="12"/>
  <c r="CN29" i="12" s="1"/>
  <c r="P29" i="12"/>
  <c r="BO29" i="12" s="1"/>
  <c r="AJ29" i="12"/>
  <c r="CI29" i="12" s="1"/>
  <c r="S29" i="12"/>
  <c r="BR29" i="12" s="1"/>
  <c r="AN29" i="12"/>
  <c r="CM29" i="12" s="1"/>
  <c r="BD29" i="12"/>
  <c r="DC29" i="12" s="1"/>
  <c r="AH29" i="12"/>
  <c r="CG29" i="12" s="1"/>
  <c r="AF29" i="12"/>
  <c r="CE29" i="12" s="1"/>
  <c r="AT29" i="12"/>
  <c r="CS29" i="12" s="1"/>
  <c r="ER29" i="12" s="1"/>
  <c r="AL29" i="12"/>
  <c r="CK29" i="12" s="1"/>
  <c r="AX29" i="12"/>
  <c r="CW29" i="12" s="1"/>
  <c r="BE29" i="12"/>
  <c r="DD29" i="12" s="1"/>
  <c r="AA29" i="12"/>
  <c r="BZ29" i="12" s="1"/>
  <c r="DY29" i="12" s="1"/>
  <c r="AW29" i="12"/>
  <c r="CV29" i="12" s="1"/>
  <c r="W29" i="12"/>
  <c r="BV29" i="12" s="1"/>
  <c r="AK29" i="12"/>
  <c r="CJ29" i="12" s="1"/>
  <c r="AP29" i="12"/>
  <c r="CO29" i="12" s="1"/>
  <c r="BF29" i="12"/>
  <c r="DE29" i="12" s="1"/>
  <c r="EW111" i="10"/>
  <c r="GV27" i="10"/>
  <c r="EG28" i="10"/>
  <c r="W13" i="4" s="1"/>
  <c r="EN28" i="10"/>
  <c r="DU28" i="10"/>
  <c r="K13" i="4" s="1"/>
  <c r="EU28" i="10"/>
  <c r="ER28" i="10"/>
  <c r="DM28" i="10"/>
  <c r="C13" i="4" s="1"/>
  <c r="EV111" i="10"/>
  <c r="GU27" i="10"/>
  <c r="AL29" i="10"/>
  <c r="CK29" i="10" s="1"/>
  <c r="AI29" i="10"/>
  <c r="CH29" i="10" s="1"/>
  <c r="S29" i="10"/>
  <c r="BR29" i="10" s="1"/>
  <c r="AW29" i="10"/>
  <c r="CV29" i="10" s="1"/>
  <c r="BA29" i="10"/>
  <c r="CZ29" i="10" s="1"/>
  <c r="BI29" i="10"/>
  <c r="DH29" i="10" s="1"/>
  <c r="V29" i="10"/>
  <c r="BU29" i="10" s="1"/>
  <c r="T29" i="10"/>
  <c r="BS29" i="10" s="1"/>
  <c r="AH29" i="10"/>
  <c r="CG29" i="10" s="1"/>
  <c r="AM29" i="10"/>
  <c r="CL29" i="10" s="1"/>
  <c r="AS29" i="10"/>
  <c r="CR29" i="10" s="1"/>
  <c r="BB29" i="10"/>
  <c r="DA29" i="10" s="1"/>
  <c r="BJ29" i="10"/>
  <c r="DI29" i="10" s="1"/>
  <c r="R29" i="10"/>
  <c r="BQ29" i="10" s="1"/>
  <c r="P29" i="10"/>
  <c r="BO29" i="10" s="1"/>
  <c r="AD29" i="10"/>
  <c r="CC29" i="10" s="1"/>
  <c r="U29" i="10"/>
  <c r="BT29" i="10" s="1"/>
  <c r="DT29" i="10" s="1"/>
  <c r="AN29" i="10"/>
  <c r="CM29" i="10" s="1"/>
  <c r="BC29" i="10"/>
  <c r="DB29" i="10" s="1"/>
  <c r="BK29" i="10"/>
  <c r="DJ29" i="10" s="1"/>
  <c r="FJ29" i="10" s="1"/>
  <c r="AX29" i="10"/>
  <c r="CW29" i="10" s="1"/>
  <c r="AB29" i="10"/>
  <c r="CA29" i="10" s="1"/>
  <c r="AC29" i="10"/>
  <c r="CB29" i="10" s="1"/>
  <c r="Z29" i="10"/>
  <c r="BY29" i="10" s="1"/>
  <c r="AE29" i="10"/>
  <c r="CD29" i="10" s="1"/>
  <c r="BE29" i="10"/>
  <c r="DD29" i="10" s="1"/>
  <c r="AJ29" i="10"/>
  <c r="CI29" i="10" s="1"/>
  <c r="AA29" i="10"/>
  <c r="BZ29" i="10" s="1"/>
  <c r="AP29" i="10"/>
  <c r="CO29" i="10" s="1"/>
  <c r="AK29" i="10"/>
  <c r="CJ29" i="10" s="1"/>
  <c r="Q29" i="10"/>
  <c r="BP29" i="10" s="1"/>
  <c r="BF29" i="10"/>
  <c r="DE29" i="10" s="1"/>
  <c r="O29" i="10"/>
  <c r="BN29" i="10" s="1"/>
  <c r="DN29" i="10" s="1"/>
  <c r="AZ29" i="10"/>
  <c r="CY29" i="10" s="1"/>
  <c r="BD29" i="10"/>
  <c r="DC29" i="10" s="1"/>
  <c r="AG29" i="10"/>
  <c r="CF29" i="10" s="1"/>
  <c r="W29" i="10"/>
  <c r="BV29" i="10" s="1"/>
  <c r="AY29" i="10"/>
  <c r="CX29" i="10" s="1"/>
  <c r="AT29" i="10"/>
  <c r="CS29" i="10" s="1"/>
  <c r="AV29" i="10"/>
  <c r="CU29" i="10" s="1"/>
  <c r="BG29" i="10"/>
  <c r="DF29" i="10" s="1"/>
  <c r="Y29" i="10"/>
  <c r="BX29" i="10" s="1"/>
  <c r="AO29" i="10"/>
  <c r="CN29" i="10" s="1"/>
  <c r="AF29" i="10"/>
  <c r="CE29" i="10" s="1"/>
  <c r="EE29" i="10" s="1"/>
  <c r="X29" i="10"/>
  <c r="BW29" i="10" s="1"/>
  <c r="AU29" i="10"/>
  <c r="CT29" i="10" s="1"/>
  <c r="BH29" i="10"/>
  <c r="DG29" i="10" s="1"/>
  <c r="AQ29" i="10"/>
  <c r="CP29" i="10" s="1"/>
  <c r="AR29" i="10"/>
  <c r="CQ29" i="10" s="1"/>
  <c r="N29" i="10"/>
  <c r="BM29" i="10" s="1"/>
  <c r="AE51" i="8"/>
  <c r="BN50" i="8"/>
  <c r="BC28" i="9"/>
  <c r="BG59" i="9" s="1"/>
  <c r="AC28" i="9"/>
  <c r="AE28" i="9"/>
  <c r="Y29" i="9"/>
  <c r="BO48" i="7"/>
  <c r="AE49" i="7"/>
  <c r="AO49" i="7" s="1"/>
  <c r="AJ27" i="9"/>
  <c r="T37" i="3" s="1"/>
  <c r="T38" i="2" s="1"/>
  <c r="AD27" i="9"/>
  <c r="AV27" i="9"/>
  <c r="AD37" i="3" s="1"/>
  <c r="AD38" i="2" s="1"/>
  <c r="AF27" i="9"/>
  <c r="AY27" i="9"/>
  <c r="AR27" i="9"/>
  <c r="P37" i="3" s="1"/>
  <c r="P38" i="2" s="1"/>
  <c r="Z28" i="9"/>
  <c r="AX26" i="9"/>
  <c r="AK26" i="9"/>
  <c r="BA49" i="7"/>
  <c r="AL49" i="7"/>
  <c r="AJ49" i="7"/>
  <c r="AX49" i="7"/>
  <c r="AW25" i="9"/>
  <c r="AE35" i="3" s="1"/>
  <c r="AE36" i="2" s="1"/>
  <c r="AZ26" i="9"/>
  <c r="AH36" i="3" s="1"/>
  <c r="AH37" i="2" s="1"/>
  <c r="AI56" i="8"/>
  <c r="BD8" i="8"/>
  <c r="AW56" i="8"/>
  <c r="AK56" i="8"/>
  <c r="AZ56" i="8"/>
  <c r="BF8" i="8" s="1"/>
  <c r="AP54" i="9"/>
  <c r="AO55" i="9"/>
  <c r="GY28" i="10" l="1"/>
  <c r="HB28" i="10"/>
  <c r="AB13" i="13"/>
  <c r="HD28" i="10"/>
  <c r="Y13" i="13"/>
  <c r="GP28" i="10"/>
  <c r="FX28" i="10"/>
  <c r="BR21" i="8"/>
  <c r="BS21" i="8" s="1"/>
  <c r="BT21" i="8" s="1"/>
  <c r="BU21" i="8" s="1"/>
  <c r="EN29" i="12"/>
  <c r="DW112" i="10"/>
  <c r="M54" i="4" s="1"/>
  <c r="EV112" i="10"/>
  <c r="BI2" i="8"/>
  <c r="DT112" i="10"/>
  <c r="J54" i="4" s="1"/>
  <c r="J13" i="13"/>
  <c r="Y54" i="4"/>
  <c r="EL112" i="10"/>
  <c r="AB54" i="4" s="1"/>
  <c r="FS28" i="10"/>
  <c r="GK28" i="10"/>
  <c r="FA112" i="10"/>
  <c r="FZ28" i="10"/>
  <c r="ET112" i="10"/>
  <c r="Q13" i="13"/>
  <c r="GE28" i="10"/>
  <c r="V13" i="13"/>
  <c r="BJ2" i="7"/>
  <c r="O13" i="13"/>
  <c r="GC28" i="10"/>
  <c r="ED112" i="10"/>
  <c r="T54" i="13" s="1"/>
  <c r="EA112" i="10"/>
  <c r="Q54" i="13" s="1"/>
  <c r="T13" i="13"/>
  <c r="EF29" i="10"/>
  <c r="ED29" i="12"/>
  <c r="DN112" i="10"/>
  <c r="D54" i="4" s="1"/>
  <c r="M13" i="13"/>
  <c r="GH28" i="10"/>
  <c r="D13" i="13"/>
  <c r="DY112" i="10"/>
  <c r="O54" i="13" s="1"/>
  <c r="FA29" i="10"/>
  <c r="FM28" i="10"/>
  <c r="EF112" i="10"/>
  <c r="V54" i="13" s="1"/>
  <c r="F54" i="4"/>
  <c r="M30" i="3"/>
  <c r="M31" i="2" s="1"/>
  <c r="L30" i="10"/>
  <c r="AL30" i="10" s="1"/>
  <c r="CK30" i="10" s="1"/>
  <c r="L30" i="12"/>
  <c r="AU30" i="12" s="1"/>
  <c r="CT30" i="12" s="1"/>
  <c r="DV29" i="12"/>
  <c r="EY29" i="12"/>
  <c r="DR112" i="10"/>
  <c r="H13" i="4"/>
  <c r="X13" i="13"/>
  <c r="X13" i="4"/>
  <c r="GL28" i="10"/>
  <c r="FD29" i="12"/>
  <c r="EJ29" i="12"/>
  <c r="DT29" i="12"/>
  <c r="EQ29" i="10"/>
  <c r="EH112" i="10"/>
  <c r="M54" i="13"/>
  <c r="GG28" i="10"/>
  <c r="EB29" i="10"/>
  <c r="EB113" i="10" s="1"/>
  <c r="ET29" i="10"/>
  <c r="ET113" i="10" s="1"/>
  <c r="EJ29" i="10"/>
  <c r="EA29" i="10"/>
  <c r="EA113" i="10" s="1"/>
  <c r="AM21" i="9"/>
  <c r="AN21" i="9" s="1"/>
  <c r="AO21" i="9" s="1"/>
  <c r="AP21" i="9" s="1"/>
  <c r="FQ28" i="10"/>
  <c r="DN29" i="12"/>
  <c r="FG29" i="12"/>
  <c r="FF29" i="10"/>
  <c r="FF113" i="10" s="1"/>
  <c r="EU29" i="12"/>
  <c r="EB29" i="12"/>
  <c r="FG29" i="10"/>
  <c r="HF29" i="10" s="1"/>
  <c r="DP29" i="10"/>
  <c r="DP113" i="10" s="1"/>
  <c r="EV29" i="10"/>
  <c r="EV113" i="10" s="1"/>
  <c r="BS21" i="7"/>
  <c r="BT21" i="7" s="1"/>
  <c r="BU21" i="7" s="1"/>
  <c r="BV21" i="7" s="1"/>
  <c r="EN29" i="10"/>
  <c r="EN113" i="10" s="1"/>
  <c r="EI29" i="10"/>
  <c r="GH29" i="10" s="1"/>
  <c r="ER29" i="10"/>
  <c r="ER113" i="10" s="1"/>
  <c r="DR29" i="10"/>
  <c r="DR113" i="10" s="1"/>
  <c r="EG29" i="12"/>
  <c r="EW29" i="12"/>
  <c r="DX29" i="12"/>
  <c r="DZ29" i="10"/>
  <c r="DZ113" i="10" s="1"/>
  <c r="DM29" i="10"/>
  <c r="DM113" i="10" s="1"/>
  <c r="DX29" i="10"/>
  <c r="DX113" i="10" s="1"/>
  <c r="EY29" i="10"/>
  <c r="EY113" i="10" s="1"/>
  <c r="EM29" i="10"/>
  <c r="EM113" i="10" s="1"/>
  <c r="EH29" i="10"/>
  <c r="EH113" i="10" s="1"/>
  <c r="DU29" i="12"/>
  <c r="FA29" i="12"/>
  <c r="DP29" i="12"/>
  <c r="S38" i="3"/>
  <c r="S39" i="2" s="1"/>
  <c r="E33" i="10"/>
  <c r="H33" i="10" s="1"/>
  <c r="E33" i="12"/>
  <c r="H33" i="12" s="1"/>
  <c r="FB29" i="10"/>
  <c r="K13" i="13"/>
  <c r="DU112" i="10"/>
  <c r="K54" i="4" s="1"/>
  <c r="FT28" i="10"/>
  <c r="EM29" i="12"/>
  <c r="ET29" i="12"/>
  <c r="ES29" i="12"/>
  <c r="N13" i="13"/>
  <c r="FW28" i="10"/>
  <c r="DX112" i="10"/>
  <c r="N54" i="4" s="1"/>
  <c r="FR28" i="10"/>
  <c r="DS112" i="10"/>
  <c r="I54" i="4" s="1"/>
  <c r="I13" i="13"/>
  <c r="F54" i="13"/>
  <c r="FG112" i="10"/>
  <c r="HF28" i="10"/>
  <c r="AH30" i="10"/>
  <c r="CG30" i="10" s="1"/>
  <c r="Q30" i="10"/>
  <c r="BP30" i="10" s="1"/>
  <c r="AA30" i="10"/>
  <c r="BZ30" i="10" s="1"/>
  <c r="AF30" i="10"/>
  <c r="CE30" i="10" s="1"/>
  <c r="V30" i="10"/>
  <c r="BU30" i="10" s="1"/>
  <c r="FC29" i="10"/>
  <c r="FD29" i="10"/>
  <c r="EL29" i="10"/>
  <c r="EN112" i="10"/>
  <c r="GM28" i="10"/>
  <c r="EI29" i="12"/>
  <c r="AA13" i="13"/>
  <c r="GJ28" i="10"/>
  <c r="EK112" i="10"/>
  <c r="AA54" i="4" s="1"/>
  <c r="EB112" i="10"/>
  <c r="GA28" i="10"/>
  <c r="R13" i="13"/>
  <c r="HG28" i="10"/>
  <c r="FH112" i="10"/>
  <c r="EQ113" i="10"/>
  <c r="GP29" i="10"/>
  <c r="FM29" i="10"/>
  <c r="DN113" i="10"/>
  <c r="ED29" i="10"/>
  <c r="DT113" i="10"/>
  <c r="FS29" i="10"/>
  <c r="EG29" i="10"/>
  <c r="EK29" i="10"/>
  <c r="GF28" i="10"/>
  <c r="EG112" i="10"/>
  <c r="W54" i="13" s="1"/>
  <c r="W13" i="13"/>
  <c r="EF29" i="12"/>
  <c r="EQ29" i="12"/>
  <c r="DW29" i="12"/>
  <c r="FP28" i="10"/>
  <c r="G13" i="13"/>
  <c r="DQ112" i="10"/>
  <c r="DO112" i="10"/>
  <c r="E54" i="4" s="1"/>
  <c r="FN28" i="10"/>
  <c r="E13" i="13"/>
  <c r="H32" i="12"/>
  <c r="J32" i="12" s="1"/>
  <c r="K32" i="12" s="1"/>
  <c r="EX112" i="10"/>
  <c r="GW28" i="10"/>
  <c r="GX28" i="10"/>
  <c r="EY112" i="10"/>
  <c r="J31" i="10"/>
  <c r="K31" i="10" s="1"/>
  <c r="EP29" i="10"/>
  <c r="EU29" i="10"/>
  <c r="FE29" i="10"/>
  <c r="DY29" i="10"/>
  <c r="EC29" i="10"/>
  <c r="DS29" i="10"/>
  <c r="FB29" i="12"/>
  <c r="FH29" i="12"/>
  <c r="EK29" i="12"/>
  <c r="FE29" i="12"/>
  <c r="EP112" i="10"/>
  <c r="GO28" i="10"/>
  <c r="D54" i="13"/>
  <c r="GN28" i="10"/>
  <c r="EO112" i="10"/>
  <c r="ES29" i="10"/>
  <c r="FO29" i="10"/>
  <c r="DO29" i="10"/>
  <c r="DU29" i="10"/>
  <c r="EL29" i="12"/>
  <c r="DL29" i="12"/>
  <c r="EZ29" i="12"/>
  <c r="DO29" i="12"/>
  <c r="DZ29" i="12"/>
  <c r="S13" i="13"/>
  <c r="EC112" i="10"/>
  <c r="GB28" i="10"/>
  <c r="P13" i="13"/>
  <c r="FY28" i="10"/>
  <c r="DZ112" i="10"/>
  <c r="P54" i="4" s="1"/>
  <c r="AB54" i="13"/>
  <c r="Y54" i="13"/>
  <c r="HK27" i="10"/>
  <c r="F34" i="10"/>
  <c r="R39" i="3"/>
  <c r="R40" i="2" s="1"/>
  <c r="F34" i="12"/>
  <c r="EX29" i="10"/>
  <c r="EJ113" i="10"/>
  <c r="GI29" i="10"/>
  <c r="DQ29" i="10"/>
  <c r="FH29" i="10"/>
  <c r="C13" i="13"/>
  <c r="DM112" i="10"/>
  <c r="FL28" i="10"/>
  <c r="FC29" i="12"/>
  <c r="DQ29" i="12"/>
  <c r="EA29" i="12"/>
  <c r="EO29" i="12"/>
  <c r="FF29" i="12"/>
  <c r="EE29" i="12"/>
  <c r="DV112" i="10"/>
  <c r="L54" i="4" s="1"/>
  <c r="FU28" i="10"/>
  <c r="L13" i="13"/>
  <c r="ES112" i="10"/>
  <c r="GR28" i="10"/>
  <c r="I32" i="10"/>
  <c r="FB112" i="10"/>
  <c r="HA28" i="10"/>
  <c r="DW29" i="10"/>
  <c r="DV29" i="10"/>
  <c r="EO29" i="10"/>
  <c r="EW29" i="10"/>
  <c r="FI29" i="10"/>
  <c r="EZ29" i="10"/>
  <c r="ER112" i="10"/>
  <c r="GQ28" i="10"/>
  <c r="EV29" i="12"/>
  <c r="EH29" i="12"/>
  <c r="DM29" i="12"/>
  <c r="EP29" i="12"/>
  <c r="EX29" i="12"/>
  <c r="EC29" i="12"/>
  <c r="H32" i="10"/>
  <c r="GD28" i="10"/>
  <c r="EE112" i="10"/>
  <c r="U54" i="4" s="1"/>
  <c r="U13" i="13"/>
  <c r="AI30" i="3"/>
  <c r="AI31" i="2" s="1"/>
  <c r="Q31" i="2"/>
  <c r="GI28" i="10"/>
  <c r="Z13" i="13"/>
  <c r="EJ112" i="10"/>
  <c r="GD29" i="10"/>
  <c r="EE113" i="10"/>
  <c r="GE29" i="10"/>
  <c r="EF113" i="10"/>
  <c r="FJ113" i="10"/>
  <c r="HI29" i="10"/>
  <c r="FA113" i="10"/>
  <c r="GZ29" i="10"/>
  <c r="EU112" i="10"/>
  <c r="GT28" i="10"/>
  <c r="HC28" i="10"/>
  <c r="FD112" i="10"/>
  <c r="FF112" i="10"/>
  <c r="HE28" i="10"/>
  <c r="AA54" i="13"/>
  <c r="L31" i="12"/>
  <c r="AJ51" i="8"/>
  <c r="AT51" i="8"/>
  <c r="BM51" i="8"/>
  <c r="BE7" i="8"/>
  <c r="AL51" i="8"/>
  <c r="AM51" i="8" s="1"/>
  <c r="AG51" i="8"/>
  <c r="AN51" i="8"/>
  <c r="AZ27" i="9"/>
  <c r="AH37" i="3" s="1"/>
  <c r="AH38" i="2" s="1"/>
  <c r="AW26" i="9"/>
  <c r="AE36" i="3" s="1"/>
  <c r="AE37" i="2" s="1"/>
  <c r="AK27" i="9"/>
  <c r="AX27" i="9"/>
  <c r="AM49" i="7"/>
  <c r="AN49" i="7" s="1"/>
  <c r="AU49" i="7"/>
  <c r="E49" i="14" s="1"/>
  <c r="AK49" i="7"/>
  <c r="BN49" i="7"/>
  <c r="BC29" i="9"/>
  <c r="BG60" i="9" s="1"/>
  <c r="AC29" i="9"/>
  <c r="AE29" i="9"/>
  <c r="Y30" i="9"/>
  <c r="AH49" i="7"/>
  <c r="AY48" i="7"/>
  <c r="BB49" i="7"/>
  <c r="AZ49" i="7"/>
  <c r="AD50" i="7"/>
  <c r="AY28" i="9"/>
  <c r="AJ28" i="9"/>
  <c r="T38" i="3" s="1"/>
  <c r="T39" i="2" s="1"/>
  <c r="AD28" i="9"/>
  <c r="AV28" i="9"/>
  <c r="AD38" i="3" s="1"/>
  <c r="AD39" i="2" s="1"/>
  <c r="AF28" i="9"/>
  <c r="AR28" i="9"/>
  <c r="P38" i="3" s="1"/>
  <c r="P39" i="2" s="1"/>
  <c r="Z29" i="9"/>
  <c r="AX55" i="8"/>
  <c r="BA56" i="8"/>
  <c r="BG8" i="8"/>
  <c r="AY56" i="8"/>
  <c r="AD57" i="8"/>
  <c r="AP55" i="9"/>
  <c r="AO56" i="9"/>
  <c r="J54" i="13" l="1"/>
  <c r="Y30" i="10"/>
  <c r="BX30" i="10" s="1"/>
  <c r="AD30" i="12"/>
  <c r="CC30" i="12" s="1"/>
  <c r="K54" i="13"/>
  <c r="BA30" i="12"/>
  <c r="CZ30" i="12" s="1"/>
  <c r="I54" i="13"/>
  <c r="GU29" i="10"/>
  <c r="GS29" i="10"/>
  <c r="GX29" i="10"/>
  <c r="X30" i="12"/>
  <c r="BW30" i="12" s="1"/>
  <c r="AR30" i="12"/>
  <c r="CQ30" i="12" s="1"/>
  <c r="AI30" i="12"/>
  <c r="CH30" i="12" s="1"/>
  <c r="AQ30" i="10"/>
  <c r="CP30" i="10" s="1"/>
  <c r="AG30" i="10"/>
  <c r="CF30" i="10" s="1"/>
  <c r="AV30" i="12"/>
  <c r="CU30" i="12" s="1"/>
  <c r="AB30" i="12"/>
  <c r="CA30" i="12" s="1"/>
  <c r="DZ30" i="12" s="1"/>
  <c r="BH30" i="10"/>
  <c r="DG30" i="10" s="1"/>
  <c r="AK30" i="10"/>
  <c r="CJ30" i="10" s="1"/>
  <c r="U30" i="10"/>
  <c r="BT30" i="10" s="1"/>
  <c r="R30" i="10"/>
  <c r="BQ30" i="10" s="1"/>
  <c r="AE30" i="12"/>
  <c r="CD30" i="12" s="1"/>
  <c r="EB30" i="12" s="1"/>
  <c r="AL30" i="12"/>
  <c r="CK30" i="12" s="1"/>
  <c r="BB30" i="12"/>
  <c r="DA30" i="12" s="1"/>
  <c r="N30" i="10"/>
  <c r="BM30" i="10" s="1"/>
  <c r="DM30" i="10" s="1"/>
  <c r="C14" i="13" s="1"/>
  <c r="BC30" i="10"/>
  <c r="DB30" i="10" s="1"/>
  <c r="AC30" i="12"/>
  <c r="CB30" i="12" s="1"/>
  <c r="BG30" i="12"/>
  <c r="DF30" i="12" s="1"/>
  <c r="AX30" i="12"/>
  <c r="CW30" i="12" s="1"/>
  <c r="FW29" i="10"/>
  <c r="AD30" i="10"/>
  <c r="CC30" i="10" s="1"/>
  <c r="AB30" i="10"/>
  <c r="CA30" i="10" s="1"/>
  <c r="FL29" i="10"/>
  <c r="AZ30" i="10"/>
  <c r="CY30" i="10" s="1"/>
  <c r="FQ29" i="10"/>
  <c r="GL29" i="10"/>
  <c r="BJ30" i="10"/>
  <c r="DI30" i="10" s="1"/>
  <c r="BI30" i="10"/>
  <c r="DH30" i="10" s="1"/>
  <c r="FH30" i="10" s="1"/>
  <c r="AE30" i="10"/>
  <c r="CD30" i="10" s="1"/>
  <c r="AY30" i="10"/>
  <c r="CX30" i="10" s="1"/>
  <c r="S30" i="10"/>
  <c r="BR30" i="10" s="1"/>
  <c r="DQ30" i="10" s="1"/>
  <c r="G14" i="4" s="1"/>
  <c r="AN30" i="10"/>
  <c r="CM30" i="10" s="1"/>
  <c r="BB30" i="10"/>
  <c r="DA30" i="10" s="1"/>
  <c r="AM30" i="10"/>
  <c r="CL30" i="10" s="1"/>
  <c r="AX30" i="10"/>
  <c r="CW30" i="10" s="1"/>
  <c r="AC30" i="10"/>
  <c r="CB30" i="10" s="1"/>
  <c r="EB30" i="10" s="1"/>
  <c r="AO30" i="10"/>
  <c r="CN30" i="10" s="1"/>
  <c r="BK30" i="10"/>
  <c r="DJ30" i="10" s="1"/>
  <c r="FJ30" i="10" s="1"/>
  <c r="FJ114" i="10" s="1"/>
  <c r="BA30" i="10"/>
  <c r="CZ30" i="10" s="1"/>
  <c r="EZ30" i="10" s="1"/>
  <c r="AR30" i="10"/>
  <c r="CQ30" i="10" s="1"/>
  <c r="Z30" i="10"/>
  <c r="BY30" i="10" s="1"/>
  <c r="BG30" i="10"/>
  <c r="DF30" i="10" s="1"/>
  <c r="BD30" i="10"/>
  <c r="DC30" i="10" s="1"/>
  <c r="T30" i="10"/>
  <c r="BS30" i="10" s="1"/>
  <c r="AJ30" i="10"/>
  <c r="CI30" i="10" s="1"/>
  <c r="AU30" i="10"/>
  <c r="CT30" i="10" s="1"/>
  <c r="AW30" i="10"/>
  <c r="CV30" i="10" s="1"/>
  <c r="EU30" i="10" s="1"/>
  <c r="BE30" i="10"/>
  <c r="DD30" i="10" s="1"/>
  <c r="O30" i="10"/>
  <c r="BN30" i="10" s="1"/>
  <c r="X30" i="10"/>
  <c r="BW30" i="10" s="1"/>
  <c r="O54" i="4"/>
  <c r="AT30" i="10"/>
  <c r="CS30" i="10" s="1"/>
  <c r="P30" i="10"/>
  <c r="BO30" i="10" s="1"/>
  <c r="BF30" i="10"/>
  <c r="DE30" i="10" s="1"/>
  <c r="AI30" i="10"/>
  <c r="CH30" i="10" s="1"/>
  <c r="EH30" i="10" s="1"/>
  <c r="X14" i="4" s="1"/>
  <c r="AP30" i="10"/>
  <c r="CO30" i="10" s="1"/>
  <c r="AV30" i="10"/>
  <c r="CU30" i="10" s="1"/>
  <c r="AH30" i="12"/>
  <c r="CG30" i="12" s="1"/>
  <c r="EF30" i="12" s="1"/>
  <c r="P30" i="12"/>
  <c r="BO30" i="12" s="1"/>
  <c r="AJ30" i="12"/>
  <c r="CI30" i="12" s="1"/>
  <c r="EG30" i="12" s="1"/>
  <c r="Z30" i="12"/>
  <c r="BY30" i="12" s="1"/>
  <c r="AS30" i="12"/>
  <c r="CR30" i="12" s="1"/>
  <c r="AN30" i="12"/>
  <c r="CM30" i="12" s="1"/>
  <c r="FY29" i="10"/>
  <c r="AK30" i="12"/>
  <c r="CJ30" i="12" s="1"/>
  <c r="AW30" i="12"/>
  <c r="CV30" i="12" s="1"/>
  <c r="EU30" i="12" s="1"/>
  <c r="AM30" i="12"/>
  <c r="CL30" i="12" s="1"/>
  <c r="EK30" i="12" s="1"/>
  <c r="BD30" i="12"/>
  <c r="DC30" i="12" s="1"/>
  <c r="N30" i="12"/>
  <c r="BM30" i="12" s="1"/>
  <c r="AA30" i="12"/>
  <c r="BZ30" i="12" s="1"/>
  <c r="DY30" i="12" s="1"/>
  <c r="M31" i="3"/>
  <c r="M32" i="2" s="1"/>
  <c r="V54" i="4"/>
  <c r="U30" i="12"/>
  <c r="BT30" i="12" s="1"/>
  <c r="AO30" i="12"/>
  <c r="CN30" i="12" s="1"/>
  <c r="BK30" i="12"/>
  <c r="DJ30" i="12" s="1"/>
  <c r="FI30" i="12" s="1"/>
  <c r="AQ30" i="12"/>
  <c r="CP30" i="12" s="1"/>
  <c r="EO30" i="12" s="1"/>
  <c r="V30" i="12"/>
  <c r="BU30" i="12" s="1"/>
  <c r="BH30" i="12"/>
  <c r="DG30" i="12" s="1"/>
  <c r="FE30" i="12" s="1"/>
  <c r="I33" i="12"/>
  <c r="GQ29" i="10"/>
  <c r="Q54" i="4"/>
  <c r="AP30" i="12"/>
  <c r="CO30" i="12" s="1"/>
  <c r="BE30" i="12"/>
  <c r="DD30" i="12" s="1"/>
  <c r="BC30" i="12"/>
  <c r="DB30" i="12" s="1"/>
  <c r="FA30" i="12" s="1"/>
  <c r="BJ30" i="12"/>
  <c r="DI30" i="12" s="1"/>
  <c r="BI30" i="12"/>
  <c r="DH30" i="12" s="1"/>
  <c r="FG30" i="12" s="1"/>
  <c r="AZ30" i="12"/>
  <c r="CY30" i="12" s="1"/>
  <c r="BF30" i="12"/>
  <c r="DE30" i="12" s="1"/>
  <c r="W30" i="12"/>
  <c r="BV30" i="12" s="1"/>
  <c r="DU30" i="12" s="1"/>
  <c r="Y30" i="12"/>
  <c r="BX30" i="12" s="1"/>
  <c r="DV30" i="12" s="1"/>
  <c r="AF30" i="12"/>
  <c r="CE30" i="12" s="1"/>
  <c r="AG30" i="12"/>
  <c r="CF30" i="12" s="1"/>
  <c r="R30" i="12"/>
  <c r="BQ30" i="12" s="1"/>
  <c r="Q30" i="12"/>
  <c r="BP30" i="12" s="1"/>
  <c r="AT30" i="12"/>
  <c r="CS30" i="12" s="1"/>
  <c r="ER30" i="12" s="1"/>
  <c r="O30" i="12"/>
  <c r="BN30" i="12" s="1"/>
  <c r="AY30" i="12"/>
  <c r="CX30" i="12" s="1"/>
  <c r="T30" i="12"/>
  <c r="BS30" i="12" s="1"/>
  <c r="DR30" i="12" s="1"/>
  <c r="S30" i="12"/>
  <c r="BR30" i="12" s="1"/>
  <c r="W30" i="10"/>
  <c r="BV30" i="10" s="1"/>
  <c r="DU30" i="10" s="1"/>
  <c r="AS30" i="10"/>
  <c r="CR30" i="10" s="1"/>
  <c r="T54" i="4"/>
  <c r="GA29" i="10"/>
  <c r="X54" i="13"/>
  <c r="X54" i="4"/>
  <c r="G54" i="13"/>
  <c r="G54" i="4"/>
  <c r="EI113" i="10"/>
  <c r="W54" i="4"/>
  <c r="HE29" i="10"/>
  <c r="GM29" i="10"/>
  <c r="H54" i="13"/>
  <c r="H54" i="4"/>
  <c r="Z54" i="13"/>
  <c r="Z54" i="4"/>
  <c r="FG113" i="10"/>
  <c r="EE30" i="10"/>
  <c r="U14" i="4" s="1"/>
  <c r="FZ29" i="10"/>
  <c r="ED30" i="10"/>
  <c r="T14" i="4" s="1"/>
  <c r="EJ30" i="10"/>
  <c r="Z14" i="4" s="1"/>
  <c r="J32" i="10"/>
  <c r="K32" i="10" s="1"/>
  <c r="GG29" i="10"/>
  <c r="FA30" i="10"/>
  <c r="FA114" i="10" s="1"/>
  <c r="ES30" i="12"/>
  <c r="L32" i="12"/>
  <c r="AY32" i="12" s="1"/>
  <c r="CX32" i="12" s="1"/>
  <c r="EX30" i="12"/>
  <c r="DZ30" i="10"/>
  <c r="DP30" i="10"/>
  <c r="GY29" i="10"/>
  <c r="EZ113" i="10"/>
  <c r="FC113" i="10"/>
  <c r="HB29" i="10"/>
  <c r="DT30" i="10"/>
  <c r="J14" i="4" s="1"/>
  <c r="DX30" i="10"/>
  <c r="N14" i="4" s="1"/>
  <c r="DW30" i="10"/>
  <c r="M14" i="4" s="1"/>
  <c r="HH29" i="10"/>
  <c r="FI113" i="10"/>
  <c r="FH113" i="10"/>
  <c r="HG29" i="10"/>
  <c r="EX113" i="10"/>
  <c r="GW29" i="10"/>
  <c r="FT29" i="10"/>
  <c r="DU113" i="10"/>
  <c r="ES113" i="10"/>
  <c r="GR29" i="10"/>
  <c r="DS113" i="10"/>
  <c r="FR29" i="10"/>
  <c r="R54" i="4"/>
  <c r="R54" i="13"/>
  <c r="I33" i="10"/>
  <c r="J33" i="10" s="1"/>
  <c r="K33" i="10" s="1"/>
  <c r="E34" i="10"/>
  <c r="H34" i="10" s="1"/>
  <c r="S39" i="3"/>
  <c r="S40" i="2" s="1"/>
  <c r="E34" i="12"/>
  <c r="H34" i="12" s="1"/>
  <c r="EW113" i="10"/>
  <c r="GV29" i="10"/>
  <c r="DQ113" i="10"/>
  <c r="FP29" i="10"/>
  <c r="S54" i="4"/>
  <c r="S54" i="13"/>
  <c r="DO113" i="10"/>
  <c r="FN29" i="10"/>
  <c r="GB29" i="10"/>
  <c r="EC113" i="10"/>
  <c r="GJ29" i="10"/>
  <c r="EK113" i="10"/>
  <c r="J33" i="12"/>
  <c r="K33" i="12" s="1"/>
  <c r="U54" i="13"/>
  <c r="GN29" i="10"/>
  <c r="EO113" i="10"/>
  <c r="DY113" i="10"/>
  <c r="FX29" i="10"/>
  <c r="GF29" i="10"/>
  <c r="EG113" i="10"/>
  <c r="R40" i="3"/>
  <c r="R41" i="2" s="1"/>
  <c r="F35" i="10"/>
  <c r="F35" i="12"/>
  <c r="AG31" i="12"/>
  <c r="CF31" i="12" s="1"/>
  <c r="AZ31" i="12"/>
  <c r="CY31" i="12" s="1"/>
  <c r="AM31" i="12"/>
  <c r="CL31" i="12" s="1"/>
  <c r="AU31" i="12"/>
  <c r="CT31" i="12" s="1"/>
  <c r="AA31" i="12"/>
  <c r="BZ31" i="12" s="1"/>
  <c r="BH31" i="12"/>
  <c r="DG31" i="12" s="1"/>
  <c r="N31" i="12"/>
  <c r="BM31" i="12" s="1"/>
  <c r="S31" i="12"/>
  <c r="BR31" i="12" s="1"/>
  <c r="AW31" i="12"/>
  <c r="CV31" i="12" s="1"/>
  <c r="AC31" i="12"/>
  <c r="CB31" i="12" s="1"/>
  <c r="AV31" i="12"/>
  <c r="CU31" i="12" s="1"/>
  <c r="BI31" i="12"/>
  <c r="DH31" i="12" s="1"/>
  <c r="AL31" i="12"/>
  <c r="CK31" i="12" s="1"/>
  <c r="BD31" i="12"/>
  <c r="DC31" i="12" s="1"/>
  <c r="P31" i="12"/>
  <c r="BO31" i="12" s="1"/>
  <c r="AB31" i="12"/>
  <c r="CA31" i="12" s="1"/>
  <c r="AQ31" i="12"/>
  <c r="CP31" i="12" s="1"/>
  <c r="W31" i="12"/>
  <c r="BV31" i="12" s="1"/>
  <c r="AP31" i="12"/>
  <c r="CO31" i="12" s="1"/>
  <c r="BB31" i="12"/>
  <c r="DA31" i="12" s="1"/>
  <c r="BJ31" i="12"/>
  <c r="DI31" i="12" s="1"/>
  <c r="AY31" i="12"/>
  <c r="CX31" i="12" s="1"/>
  <c r="AR31" i="12"/>
  <c r="CQ31" i="12" s="1"/>
  <c r="AS31" i="12"/>
  <c r="CR31" i="12" s="1"/>
  <c r="AF31" i="12"/>
  <c r="CE31" i="12" s="1"/>
  <c r="ED31" i="12" s="1"/>
  <c r="AK31" i="12"/>
  <c r="CJ31" i="12" s="1"/>
  <c r="X31" i="12"/>
  <c r="BW31" i="12" s="1"/>
  <c r="BC31" i="12"/>
  <c r="DB31" i="12" s="1"/>
  <c r="BK31" i="12"/>
  <c r="DJ31" i="12" s="1"/>
  <c r="FI31" i="12" s="1"/>
  <c r="V31" i="12"/>
  <c r="BU31" i="12" s="1"/>
  <c r="AO31" i="12"/>
  <c r="CN31" i="12" s="1"/>
  <c r="AT31" i="12"/>
  <c r="CS31" i="12" s="1"/>
  <c r="AN31" i="12"/>
  <c r="CM31" i="12" s="1"/>
  <c r="T31" i="12"/>
  <c r="BS31" i="12" s="1"/>
  <c r="AI31" i="12"/>
  <c r="CH31" i="12" s="1"/>
  <c r="O31" i="12"/>
  <c r="BN31" i="12" s="1"/>
  <c r="BE31" i="12"/>
  <c r="DD31" i="12" s="1"/>
  <c r="R31" i="12"/>
  <c r="BQ31" i="12" s="1"/>
  <c r="U31" i="12"/>
  <c r="BT31" i="12" s="1"/>
  <c r="Y31" i="12"/>
  <c r="BX31" i="12" s="1"/>
  <c r="Z31" i="12"/>
  <c r="BY31" i="12" s="1"/>
  <c r="Q31" i="12"/>
  <c r="BP31" i="12" s="1"/>
  <c r="AJ31" i="12"/>
  <c r="CI31" i="12" s="1"/>
  <c r="BF31" i="12"/>
  <c r="DE31" i="12" s="1"/>
  <c r="AH31" i="12"/>
  <c r="CG31" i="12" s="1"/>
  <c r="AE31" i="12"/>
  <c r="CD31" i="12" s="1"/>
  <c r="AX31" i="12"/>
  <c r="CW31" i="12" s="1"/>
  <c r="AD31" i="12"/>
  <c r="CC31" i="12" s="1"/>
  <c r="BA31" i="12"/>
  <c r="CZ31" i="12" s="1"/>
  <c r="BG31" i="12"/>
  <c r="DF31" i="12" s="1"/>
  <c r="EY30" i="12"/>
  <c r="EA30" i="12"/>
  <c r="FU29" i="10"/>
  <c r="DV113" i="10"/>
  <c r="FE113" i="10"/>
  <c r="HD29" i="10"/>
  <c r="EL113" i="10"/>
  <c r="GK29" i="10"/>
  <c r="DY30" i="10"/>
  <c r="O14" i="4" s="1"/>
  <c r="EF30" i="10"/>
  <c r="V14" i="4" s="1"/>
  <c r="FB113" i="10"/>
  <c r="HA29" i="10"/>
  <c r="DW113" i="10"/>
  <c r="FV29" i="10"/>
  <c r="P54" i="13"/>
  <c r="EU113" i="10"/>
  <c r="GT29" i="10"/>
  <c r="L31" i="10"/>
  <c r="EW30" i="12"/>
  <c r="HK28" i="10"/>
  <c r="EP113" i="10"/>
  <c r="GO29" i="10"/>
  <c r="DO30" i="10"/>
  <c r="E14" i="4" s="1"/>
  <c r="DN30" i="10"/>
  <c r="D14" i="4" s="1"/>
  <c r="E54" i="13"/>
  <c r="N54" i="13"/>
  <c r="EJ30" i="12"/>
  <c r="EV30" i="12"/>
  <c r="L54" i="13"/>
  <c r="C54" i="4"/>
  <c r="C54" i="13"/>
  <c r="Q32" i="3"/>
  <c r="AQ22" i="8"/>
  <c r="BP22" i="8" s="1"/>
  <c r="BR22" i="8" s="1"/>
  <c r="BS22" i="8" s="1"/>
  <c r="BT22" i="8" s="1"/>
  <c r="BU22" i="8" s="1"/>
  <c r="AR22" i="7"/>
  <c r="BQ22" i="7" s="1"/>
  <c r="BS22" i="7" s="1"/>
  <c r="BT22" i="7" s="1"/>
  <c r="BU22" i="7" s="1"/>
  <c r="BV22" i="7" s="1"/>
  <c r="AG22" i="9"/>
  <c r="AI22" i="9" s="1"/>
  <c r="AM22" i="9" s="1"/>
  <c r="AN22" i="9" s="1"/>
  <c r="AO22" i="9" s="1"/>
  <c r="AP22" i="9" s="1"/>
  <c r="GC29" i="10"/>
  <c r="ED113" i="10"/>
  <c r="FD113" i="10"/>
  <c r="HC29" i="10"/>
  <c r="U14" i="13"/>
  <c r="EE114" i="10"/>
  <c r="U55" i="4" s="1"/>
  <c r="GD30" i="10"/>
  <c r="EC30" i="10"/>
  <c r="S14" i="4" s="1"/>
  <c r="DV30" i="10"/>
  <c r="L14" i="4" s="1"/>
  <c r="EK30" i="10"/>
  <c r="AA14" i="4" s="1"/>
  <c r="BN51" i="8"/>
  <c r="AE52" i="8"/>
  <c r="AW27" i="9"/>
  <c r="AE37" i="3" s="1"/>
  <c r="AE38" i="2" s="1"/>
  <c r="AZ28" i="9"/>
  <c r="AH38" i="3" s="1"/>
  <c r="AH39" i="2" s="1"/>
  <c r="AK28" i="9"/>
  <c r="AX28" i="9"/>
  <c r="AC30" i="9"/>
  <c r="AE30" i="9"/>
  <c r="BC30" i="9"/>
  <c r="BG61" i="9" s="1"/>
  <c r="Y31" i="9"/>
  <c r="BO49" i="7"/>
  <c r="AE50" i="7"/>
  <c r="AO50" i="7" s="1"/>
  <c r="BA50" i="7"/>
  <c r="AL50" i="7"/>
  <c r="AX50" i="7"/>
  <c r="AJ50" i="7"/>
  <c r="AY29" i="9"/>
  <c r="AV29" i="9"/>
  <c r="AD39" i="3" s="1"/>
  <c r="AD40" i="2" s="1"/>
  <c r="AD29" i="9"/>
  <c r="AJ29" i="9"/>
  <c r="T39" i="3" s="1"/>
  <c r="T40" i="2" s="1"/>
  <c r="AR29" i="9"/>
  <c r="P39" i="3" s="1"/>
  <c r="P40" i="2" s="1"/>
  <c r="AF29" i="9"/>
  <c r="Z30" i="9"/>
  <c r="AK57" i="8"/>
  <c r="AW57" i="8"/>
  <c r="AI57" i="8"/>
  <c r="AZ57" i="8"/>
  <c r="AP56" i="9"/>
  <c r="AO57" i="9"/>
  <c r="EG30" i="10" l="1"/>
  <c r="EG114" i="10" s="1"/>
  <c r="ER30" i="10"/>
  <c r="DR30" i="10"/>
  <c r="H14" i="4" s="1"/>
  <c r="EV30" i="10"/>
  <c r="EM30" i="10"/>
  <c r="EP30" i="10"/>
  <c r="GO30" i="10" s="1"/>
  <c r="FC30" i="10"/>
  <c r="EY30" i="10"/>
  <c r="EY114" i="10" s="1"/>
  <c r="DN30" i="12"/>
  <c r="L33" i="12"/>
  <c r="DS30" i="10"/>
  <c r="I14" i="4" s="1"/>
  <c r="DQ30" i="12"/>
  <c r="EL30" i="10"/>
  <c r="AB14" i="4" s="1"/>
  <c r="EA30" i="10"/>
  <c r="Q14" i="4" s="1"/>
  <c r="EO30" i="10"/>
  <c r="FB30" i="10"/>
  <c r="HA30" i="10" s="1"/>
  <c r="FF30" i="10"/>
  <c r="FF114" i="10" s="1"/>
  <c r="ET30" i="12"/>
  <c r="DW30" i="12"/>
  <c r="EC30" i="12"/>
  <c r="EI30" i="10"/>
  <c r="EQ30" i="10"/>
  <c r="EQ114" i="10" s="1"/>
  <c r="EN30" i="10"/>
  <c r="EN114" i="10" s="1"/>
  <c r="FG30" i="10"/>
  <c r="HF30" i="10" s="1"/>
  <c r="I34" i="10"/>
  <c r="EE30" i="12"/>
  <c r="FE30" i="10"/>
  <c r="ET30" i="10"/>
  <c r="GS30" i="10" s="1"/>
  <c r="FB30" i="12"/>
  <c r="EW30" i="10"/>
  <c r="EW114" i="10" s="1"/>
  <c r="EM30" i="12"/>
  <c r="EL30" i="12"/>
  <c r="DT30" i="12"/>
  <c r="K14" i="4"/>
  <c r="DU114" i="10"/>
  <c r="K55" i="13" s="1"/>
  <c r="EZ30" i="12"/>
  <c r="DM114" i="10"/>
  <c r="C55" i="13" s="1"/>
  <c r="EN30" i="12"/>
  <c r="EX30" i="10"/>
  <c r="FD30" i="10"/>
  <c r="HI30" i="10"/>
  <c r="EQ30" i="12"/>
  <c r="DP30" i="12"/>
  <c r="FH30" i="12"/>
  <c r="DX30" i="12"/>
  <c r="ES30" i="10"/>
  <c r="GR30" i="10" s="1"/>
  <c r="FI30" i="10"/>
  <c r="FI114" i="10" s="1"/>
  <c r="EH31" i="12"/>
  <c r="FF30" i="12"/>
  <c r="EJ114" i="10"/>
  <c r="Z55" i="4" s="1"/>
  <c r="DL30" i="12"/>
  <c r="FC30" i="12"/>
  <c r="EH30" i="12"/>
  <c r="GI30" i="10"/>
  <c r="EI30" i="12"/>
  <c r="FD30" i="12"/>
  <c r="DR114" i="10"/>
  <c r="H55" i="4" s="1"/>
  <c r="DO30" i="12"/>
  <c r="DM30" i="12"/>
  <c r="ED30" i="12"/>
  <c r="EP30" i="12"/>
  <c r="K14" i="13"/>
  <c r="EV31" i="12"/>
  <c r="FT30" i="10"/>
  <c r="Z14" i="13"/>
  <c r="DS30" i="12"/>
  <c r="AB32" i="12"/>
  <c r="CA32" i="12" s="1"/>
  <c r="DS31" i="12"/>
  <c r="AZ32" i="12"/>
  <c r="CY32" i="12" s="1"/>
  <c r="EW32" i="12" s="1"/>
  <c r="BI32" i="12"/>
  <c r="DH32" i="12" s="1"/>
  <c r="GC30" i="10"/>
  <c r="I34" i="12"/>
  <c r="ER31" i="12"/>
  <c r="ED114" i="10"/>
  <c r="T55" i="4" s="1"/>
  <c r="DW31" i="12"/>
  <c r="P32" i="12"/>
  <c r="BO32" i="12" s="1"/>
  <c r="T14" i="13"/>
  <c r="EM31" i="12"/>
  <c r="EF31" i="12"/>
  <c r="EJ31" i="12"/>
  <c r="W55" i="4"/>
  <c r="EB31" i="12"/>
  <c r="DZ31" i="12"/>
  <c r="L32" i="10"/>
  <c r="N32" i="10" s="1"/>
  <c r="BM32" i="10" s="1"/>
  <c r="H14" i="13"/>
  <c r="GA30" i="10"/>
  <c r="R14" i="4"/>
  <c r="M32" i="3"/>
  <c r="M33" i="2" s="1"/>
  <c r="FQ30" i="10"/>
  <c r="AK32" i="12"/>
  <c r="CJ32" i="12" s="1"/>
  <c r="GF30" i="10"/>
  <c r="W14" i="4"/>
  <c r="FL30" i="10"/>
  <c r="C14" i="4"/>
  <c r="DX31" i="12"/>
  <c r="DP114" i="10"/>
  <c r="F55" i="4" s="1"/>
  <c r="F14" i="4"/>
  <c r="P14" i="13"/>
  <c r="P14" i="4"/>
  <c r="DZ114" i="10"/>
  <c r="P55" i="4" s="1"/>
  <c r="BE32" i="12"/>
  <c r="DD32" i="12" s="1"/>
  <c r="EC31" i="12"/>
  <c r="DT31" i="12"/>
  <c r="EW31" i="12"/>
  <c r="FY30" i="10"/>
  <c r="AS32" i="12"/>
  <c r="CR32" i="12" s="1"/>
  <c r="W14" i="13"/>
  <c r="FO30" i="10"/>
  <c r="AR32" i="12"/>
  <c r="CQ32" i="12" s="1"/>
  <c r="FD31" i="12"/>
  <c r="DM31" i="12"/>
  <c r="FA31" i="12"/>
  <c r="ES31" i="12"/>
  <c r="EB114" i="10"/>
  <c r="GZ30" i="10"/>
  <c r="F14" i="13"/>
  <c r="AP32" i="12"/>
  <c r="CO32" i="12" s="1"/>
  <c r="EN31" i="12"/>
  <c r="ET31" i="12"/>
  <c r="R14" i="13"/>
  <c r="AF32" i="12"/>
  <c r="CE32" i="12" s="1"/>
  <c r="FE31" i="12"/>
  <c r="AG32" i="12"/>
  <c r="CF32" i="12" s="1"/>
  <c r="AW32" i="12"/>
  <c r="CV32" i="12" s="1"/>
  <c r="EP31" i="12"/>
  <c r="AU32" i="12"/>
  <c r="CT32" i="12" s="1"/>
  <c r="Z32" i="12"/>
  <c r="BY32" i="12" s="1"/>
  <c r="AM32" i="12"/>
  <c r="CL32" i="12" s="1"/>
  <c r="AL32" i="12"/>
  <c r="CK32" i="12" s="1"/>
  <c r="AN32" i="12"/>
  <c r="CM32" i="12" s="1"/>
  <c r="DP31" i="12"/>
  <c r="BF32" i="12"/>
  <c r="DE32" i="12" s="1"/>
  <c r="V32" i="12"/>
  <c r="BU32" i="12" s="1"/>
  <c r="N32" i="12"/>
  <c r="BM32" i="12" s="1"/>
  <c r="AD32" i="12"/>
  <c r="CC32" i="12" s="1"/>
  <c r="S32" i="12"/>
  <c r="BR32" i="12" s="1"/>
  <c r="O32" i="12"/>
  <c r="BN32" i="12" s="1"/>
  <c r="AT32" i="12"/>
  <c r="CS32" i="12" s="1"/>
  <c r="FC31" i="12"/>
  <c r="DY31" i="12"/>
  <c r="AE32" i="12"/>
  <c r="CD32" i="12" s="1"/>
  <c r="R32" i="12"/>
  <c r="BQ32" i="12" s="1"/>
  <c r="AA32" i="12"/>
  <c r="BZ32" i="12" s="1"/>
  <c r="DY32" i="12" s="1"/>
  <c r="AQ32" i="12"/>
  <c r="CP32" i="12" s="1"/>
  <c r="AC32" i="12"/>
  <c r="CB32" i="12" s="1"/>
  <c r="AX32" i="12"/>
  <c r="CW32" i="12" s="1"/>
  <c r="EV32" i="12" s="1"/>
  <c r="W55" i="13"/>
  <c r="Y32" i="12"/>
  <c r="BX32" i="12" s="1"/>
  <c r="BA32" i="12"/>
  <c r="CZ32" i="12" s="1"/>
  <c r="Q32" i="12"/>
  <c r="BP32" i="12" s="1"/>
  <c r="DN32" i="12" s="1"/>
  <c r="AH32" i="12"/>
  <c r="CG32" i="12" s="1"/>
  <c r="BB32" i="12"/>
  <c r="DA32" i="12" s="1"/>
  <c r="BJ32" i="12"/>
  <c r="DI32" i="12" s="1"/>
  <c r="AO32" i="12"/>
  <c r="CN32" i="12" s="1"/>
  <c r="BG32" i="12"/>
  <c r="DF32" i="12" s="1"/>
  <c r="DO31" i="12"/>
  <c r="T32" i="12"/>
  <c r="BS32" i="12" s="1"/>
  <c r="BD32" i="12"/>
  <c r="DC32" i="12" s="1"/>
  <c r="BK32" i="12"/>
  <c r="DJ32" i="12" s="1"/>
  <c r="FI32" i="12" s="1"/>
  <c r="AV32" i="12"/>
  <c r="CU32" i="12" s="1"/>
  <c r="W32" i="12"/>
  <c r="BV32" i="12" s="1"/>
  <c r="X32" i="12"/>
  <c r="BW32" i="12" s="1"/>
  <c r="HK29" i="10"/>
  <c r="AQ24" i="8" s="1"/>
  <c r="BP24" i="8" s="1"/>
  <c r="EY31" i="12"/>
  <c r="AJ32" i="12"/>
  <c r="CI32" i="12" s="1"/>
  <c r="AI32" i="12"/>
  <c r="CH32" i="12" s="1"/>
  <c r="BC32" i="12"/>
  <c r="DB32" i="12" s="1"/>
  <c r="U32" i="12"/>
  <c r="BT32" i="12" s="1"/>
  <c r="BH32" i="12"/>
  <c r="DG32" i="12" s="1"/>
  <c r="FE114" i="10"/>
  <c r="HD30" i="10"/>
  <c r="FH31" i="12"/>
  <c r="H55" i="13"/>
  <c r="EU114" i="10"/>
  <c r="GT30" i="10"/>
  <c r="O14" i="13"/>
  <c r="FX30" i="10"/>
  <c r="DY114" i="10"/>
  <c r="O55" i="4" s="1"/>
  <c r="EZ31" i="12"/>
  <c r="FG31" i="12"/>
  <c r="EM114" i="10"/>
  <c r="GL30" i="10"/>
  <c r="FS30" i="10"/>
  <c r="DT114" i="10"/>
  <c r="J14" i="13"/>
  <c r="U55" i="13"/>
  <c r="Y31" i="10"/>
  <c r="BX31" i="10" s="1"/>
  <c r="S31" i="10"/>
  <c r="BR31" i="10" s="1"/>
  <c r="AT31" i="10"/>
  <c r="CS31" i="10" s="1"/>
  <c r="AF31" i="10"/>
  <c r="CE31" i="10" s="1"/>
  <c r="V31" i="10"/>
  <c r="BU31" i="10" s="1"/>
  <c r="P31" i="10"/>
  <c r="BO31" i="10" s="1"/>
  <c r="BJ31" i="10"/>
  <c r="DI31" i="10" s="1"/>
  <c r="AE31" i="10"/>
  <c r="CD31" i="10" s="1"/>
  <c r="O31" i="10"/>
  <c r="BN31" i="10" s="1"/>
  <c r="AO31" i="10"/>
  <c r="CN31" i="10" s="1"/>
  <c r="U31" i="10"/>
  <c r="BT31" i="10" s="1"/>
  <c r="AX31" i="10"/>
  <c r="CW31" i="10" s="1"/>
  <c r="BC31" i="10"/>
  <c r="DB31" i="10" s="1"/>
  <c r="BK31" i="10"/>
  <c r="DJ31" i="10" s="1"/>
  <c r="FJ31" i="10" s="1"/>
  <c r="T31" i="10"/>
  <c r="BS31" i="10" s="1"/>
  <c r="W31" i="10"/>
  <c r="BV31" i="10" s="1"/>
  <c r="AK31" i="10"/>
  <c r="CJ31" i="10" s="1"/>
  <c r="AZ31" i="10"/>
  <c r="CY31" i="10" s="1"/>
  <c r="Q31" i="10"/>
  <c r="BP31" i="10" s="1"/>
  <c r="BD31" i="10"/>
  <c r="DC31" i="10" s="1"/>
  <c r="BB31" i="10"/>
  <c r="DA31" i="10" s="1"/>
  <c r="FA31" i="10" s="1"/>
  <c r="AY31" i="10"/>
  <c r="CX31" i="10" s="1"/>
  <c r="AI31" i="10"/>
  <c r="CH31" i="10" s="1"/>
  <c r="AJ31" i="10"/>
  <c r="CI31" i="10" s="1"/>
  <c r="AL31" i="10"/>
  <c r="CK31" i="10" s="1"/>
  <c r="AR31" i="10"/>
  <c r="CQ31" i="10" s="1"/>
  <c r="BE31" i="10"/>
  <c r="DD31" i="10" s="1"/>
  <c r="AH31" i="10"/>
  <c r="CG31" i="10" s="1"/>
  <c r="BF31" i="10"/>
  <c r="DE31" i="10" s="1"/>
  <c r="AV31" i="10"/>
  <c r="CU31" i="10" s="1"/>
  <c r="AD31" i="10"/>
  <c r="CC31" i="10" s="1"/>
  <c r="N31" i="10"/>
  <c r="BM31" i="10" s="1"/>
  <c r="AM31" i="10"/>
  <c r="CL31" i="10" s="1"/>
  <c r="AW31" i="10"/>
  <c r="CV31" i="10" s="1"/>
  <c r="BG31" i="10"/>
  <c r="DF31" i="10" s="1"/>
  <c r="AP31" i="10"/>
  <c r="CO31" i="10" s="1"/>
  <c r="AC31" i="10"/>
  <c r="CB31" i="10" s="1"/>
  <c r="Z31" i="10"/>
  <c r="BY31" i="10" s="1"/>
  <c r="BA31" i="10"/>
  <c r="CZ31" i="10" s="1"/>
  <c r="X31" i="10"/>
  <c r="BW31" i="10" s="1"/>
  <c r="AG31" i="10"/>
  <c r="CF31" i="10" s="1"/>
  <c r="BH31" i="10"/>
  <c r="DG31" i="10" s="1"/>
  <c r="AU31" i="10"/>
  <c r="CT31" i="10" s="1"/>
  <c r="AB31" i="10"/>
  <c r="CA31" i="10" s="1"/>
  <c r="AS31" i="10"/>
  <c r="CR31" i="10" s="1"/>
  <c r="AQ31" i="10"/>
  <c r="CP31" i="10" s="1"/>
  <c r="AA31" i="10"/>
  <c r="BZ31" i="10" s="1"/>
  <c r="R31" i="10"/>
  <c r="BQ31" i="10" s="1"/>
  <c r="BI31" i="10"/>
  <c r="DH31" i="10" s="1"/>
  <c r="AN31" i="10"/>
  <c r="CM31" i="10" s="1"/>
  <c r="EM31" i="10" s="1"/>
  <c r="EG31" i="12"/>
  <c r="DV31" i="12"/>
  <c r="EK31" i="12"/>
  <c r="HG30" i="10"/>
  <c r="FH114" i="10"/>
  <c r="AA14" i="13"/>
  <c r="GJ30" i="10"/>
  <c r="EK114" i="10"/>
  <c r="AA55" i="4" s="1"/>
  <c r="FR30" i="10"/>
  <c r="DS114" i="10"/>
  <c r="I55" i="4" s="1"/>
  <c r="I14" i="13"/>
  <c r="DR31" i="12"/>
  <c r="EI31" i="12"/>
  <c r="DU31" i="12"/>
  <c r="EA31" i="12"/>
  <c r="EX31" i="12"/>
  <c r="J34" i="12"/>
  <c r="K34" i="12" s="1"/>
  <c r="M14" i="13"/>
  <c r="DW114" i="10"/>
  <c r="M55" i="4" s="1"/>
  <c r="FV30" i="10"/>
  <c r="AH50" i="7"/>
  <c r="ER114" i="10"/>
  <c r="GQ30" i="10"/>
  <c r="AI32" i="3"/>
  <c r="AI33" i="2" s="1"/>
  <c r="Q33" i="2"/>
  <c r="FM30" i="10"/>
  <c r="D14" i="13"/>
  <c r="DN114" i="10"/>
  <c r="D55" i="4" s="1"/>
  <c r="EZ114" i="10"/>
  <c r="GY30" i="10"/>
  <c r="EL31" i="12"/>
  <c r="EO31" i="12"/>
  <c r="EU31" i="12"/>
  <c r="EE31" i="12"/>
  <c r="Q14" i="13"/>
  <c r="FZ30" i="10"/>
  <c r="EA114" i="10"/>
  <c r="Q55" i="4" s="1"/>
  <c r="GN30" i="10"/>
  <c r="EO114" i="10"/>
  <c r="FU30" i="10"/>
  <c r="L14" i="13"/>
  <c r="DV114" i="10"/>
  <c r="L55" i="13" s="1"/>
  <c r="EH114" i="10"/>
  <c r="GG30" i="10"/>
  <c r="X14" i="13"/>
  <c r="Q33" i="3"/>
  <c r="AG23" i="9"/>
  <c r="AI23" i="9" s="1"/>
  <c r="AM23" i="9" s="1"/>
  <c r="AN23" i="9" s="1"/>
  <c r="AO23" i="9" s="1"/>
  <c r="AP23" i="9" s="1"/>
  <c r="AQ23" i="8"/>
  <c r="BP23" i="8" s="1"/>
  <c r="BR23" i="8" s="1"/>
  <c r="BS23" i="8" s="1"/>
  <c r="BT23" i="8" s="1"/>
  <c r="BU23" i="8" s="1"/>
  <c r="AR23" i="7"/>
  <c r="BQ23" i="7" s="1"/>
  <c r="BS23" i="7" s="1"/>
  <c r="BT23" i="7" s="1"/>
  <c r="BU23" i="7" s="1"/>
  <c r="BV23" i="7" s="1"/>
  <c r="FC114" i="10"/>
  <c r="HB30" i="10"/>
  <c r="EQ31" i="12"/>
  <c r="DQ31" i="12"/>
  <c r="J34" i="10"/>
  <c r="K34" i="10" s="1"/>
  <c r="T32" i="10"/>
  <c r="BS32" i="10" s="1"/>
  <c r="AG32" i="10"/>
  <c r="CF32" i="10" s="1"/>
  <c r="P32" i="10"/>
  <c r="BO32" i="10" s="1"/>
  <c r="AV32" i="10"/>
  <c r="CU32" i="10" s="1"/>
  <c r="DX114" i="10"/>
  <c r="N55" i="4" s="1"/>
  <c r="N14" i="13"/>
  <c r="FW30" i="10"/>
  <c r="ED32" i="12"/>
  <c r="E35" i="10"/>
  <c r="H35" i="10" s="1"/>
  <c r="S40" i="3"/>
  <c r="S41" i="2" s="1"/>
  <c r="E35" i="12"/>
  <c r="I35" i="12" s="1"/>
  <c r="GB30" i="10"/>
  <c r="S14" i="13"/>
  <c r="EC114" i="10"/>
  <c r="S55" i="4" s="1"/>
  <c r="E14" i="13"/>
  <c r="DO114" i="10"/>
  <c r="E55" i="13" s="1"/>
  <c r="FN30" i="10"/>
  <c r="AM33" i="12"/>
  <c r="CL33" i="12" s="1"/>
  <c r="AV33" i="12"/>
  <c r="CU33" i="12" s="1"/>
  <c r="Y33" i="12"/>
  <c r="BX33" i="12" s="1"/>
  <c r="S33" i="12"/>
  <c r="BR33" i="12" s="1"/>
  <c r="P33" i="12"/>
  <c r="BO33" i="12" s="1"/>
  <c r="AN33" i="12"/>
  <c r="CM33" i="12" s="1"/>
  <c r="BJ33" i="12"/>
  <c r="DI33" i="12" s="1"/>
  <c r="R33" i="12"/>
  <c r="BQ33" i="12" s="1"/>
  <c r="AW33" i="12"/>
  <c r="CV33" i="12" s="1"/>
  <c r="AI33" i="12"/>
  <c r="CH33" i="12" s="1"/>
  <c r="AU33" i="12"/>
  <c r="CT33" i="12" s="1"/>
  <c r="BB33" i="12"/>
  <c r="DA33" i="12" s="1"/>
  <c r="T33" i="12"/>
  <c r="BS33" i="12" s="1"/>
  <c r="AQ33" i="12"/>
  <c r="CP33" i="12" s="1"/>
  <c r="BK33" i="12"/>
  <c r="DJ33" i="12" s="1"/>
  <c r="FI33" i="12" s="1"/>
  <c r="BI33" i="12"/>
  <c r="DH33" i="12" s="1"/>
  <c r="U33" i="12"/>
  <c r="BT33" i="12" s="1"/>
  <c r="AP33" i="12"/>
  <c r="CO33" i="12" s="1"/>
  <c r="AY33" i="12"/>
  <c r="CX33" i="12" s="1"/>
  <c r="AE33" i="12"/>
  <c r="CD33" i="12" s="1"/>
  <c r="W33" i="12"/>
  <c r="BV33" i="12" s="1"/>
  <c r="BD33" i="12"/>
  <c r="DC33" i="12" s="1"/>
  <c r="N33" i="12"/>
  <c r="BM33" i="12" s="1"/>
  <c r="AJ33" i="12"/>
  <c r="CI33" i="12" s="1"/>
  <c r="AC33" i="12"/>
  <c r="CB33" i="12" s="1"/>
  <c r="AL33" i="12"/>
  <c r="CK33" i="12" s="1"/>
  <c r="AX33" i="12"/>
  <c r="CW33" i="12" s="1"/>
  <c r="EV33" i="12" s="1"/>
  <c r="AB33" i="12"/>
  <c r="CA33" i="12" s="1"/>
  <c r="BE33" i="12"/>
  <c r="DD33" i="12" s="1"/>
  <c r="X33" i="12"/>
  <c r="BW33" i="12" s="1"/>
  <c r="AO33" i="12"/>
  <c r="CN33" i="12" s="1"/>
  <c r="AR33" i="12"/>
  <c r="CQ33" i="12" s="1"/>
  <c r="AG33" i="12"/>
  <c r="CF33" i="12" s="1"/>
  <c r="Q33" i="12"/>
  <c r="BP33" i="12" s="1"/>
  <c r="AK33" i="12"/>
  <c r="CJ33" i="12" s="1"/>
  <c r="BF33" i="12"/>
  <c r="DE33" i="12" s="1"/>
  <c r="AD33" i="12"/>
  <c r="CC33" i="12" s="1"/>
  <c r="AS33" i="12"/>
  <c r="CR33" i="12" s="1"/>
  <c r="BC33" i="12"/>
  <c r="DB33" i="12" s="1"/>
  <c r="AZ33" i="12"/>
  <c r="CY33" i="12" s="1"/>
  <c r="V33" i="12"/>
  <c r="BU33" i="12" s="1"/>
  <c r="BG33" i="12"/>
  <c r="DF33" i="12" s="1"/>
  <c r="AA33" i="12"/>
  <c r="BZ33" i="12" s="1"/>
  <c r="BA33" i="12"/>
  <c r="CZ33" i="12" s="1"/>
  <c r="EY33" i="12" s="1"/>
  <c r="AT33" i="12"/>
  <c r="CS33" i="12" s="1"/>
  <c r="O33" i="12"/>
  <c r="BN33" i="12" s="1"/>
  <c r="AH33" i="12"/>
  <c r="CG33" i="12" s="1"/>
  <c r="AF33" i="12"/>
  <c r="CE33" i="12" s="1"/>
  <c r="Z33" i="12"/>
  <c r="BY33" i="12" s="1"/>
  <c r="BH33" i="12"/>
  <c r="DG33" i="12" s="1"/>
  <c r="FD114" i="10"/>
  <c r="HC30" i="10"/>
  <c r="GE30" i="10"/>
  <c r="EF114" i="10"/>
  <c r="V55" i="4" s="1"/>
  <c r="V14" i="13"/>
  <c r="DN31" i="12"/>
  <c r="DL31" i="12"/>
  <c r="EL32" i="12"/>
  <c r="R41" i="3"/>
  <c r="R42" i="2" s="1"/>
  <c r="F36" i="10"/>
  <c r="F36" i="12"/>
  <c r="EV114" i="10"/>
  <c r="GU30" i="10"/>
  <c r="FB31" i="12"/>
  <c r="FF31" i="12"/>
  <c r="DQ114" i="10"/>
  <c r="G55" i="4" s="1"/>
  <c r="G14" i="13"/>
  <c r="FP30" i="10"/>
  <c r="L33" i="10"/>
  <c r="AL52" i="8"/>
  <c r="AM52" i="8" s="1"/>
  <c r="AT52" i="8"/>
  <c r="BM52" i="8"/>
  <c r="AJ52" i="8"/>
  <c r="AN52" i="8"/>
  <c r="AG52" i="8"/>
  <c r="AX29" i="9"/>
  <c r="AK29" i="9"/>
  <c r="AW28" i="9"/>
  <c r="AE38" i="3" s="1"/>
  <c r="AE39" i="2" s="1"/>
  <c r="AZ29" i="9"/>
  <c r="AH39" i="3" s="1"/>
  <c r="AH40" i="2" s="1"/>
  <c r="AU50" i="7"/>
  <c r="E50" i="14" s="1"/>
  <c r="BN50" i="7"/>
  <c r="AK50" i="7"/>
  <c r="AM50" i="7"/>
  <c r="AN50" i="7" s="1"/>
  <c r="BC31" i="9"/>
  <c r="BG62" i="9" s="1"/>
  <c r="AE31" i="9"/>
  <c r="AC31" i="9"/>
  <c r="Y32" i="9"/>
  <c r="AZ50" i="7"/>
  <c r="AD51" i="7"/>
  <c r="AV30" i="9"/>
  <c r="AD40" i="3" s="1"/>
  <c r="AD41" i="2" s="1"/>
  <c r="AR30" i="9"/>
  <c r="P40" i="3" s="1"/>
  <c r="P41" i="2" s="1"/>
  <c r="AF30" i="9"/>
  <c r="AY30" i="9"/>
  <c r="AJ30" i="9"/>
  <c r="T40" i="3" s="1"/>
  <c r="T41" i="2" s="1"/>
  <c r="AD30" i="9"/>
  <c r="Z31" i="9"/>
  <c r="BB50" i="7"/>
  <c r="AY49" i="7"/>
  <c r="AY57" i="8"/>
  <c r="AD58" i="8"/>
  <c r="AX56" i="8"/>
  <c r="BH8" i="8" s="1"/>
  <c r="BA57" i="8"/>
  <c r="AP57" i="9"/>
  <c r="AO58" i="9"/>
  <c r="FB114" i="10" l="1"/>
  <c r="GX30" i="10"/>
  <c r="ET32" i="12"/>
  <c r="GK30" i="10"/>
  <c r="EL114" i="10"/>
  <c r="EH32" i="12"/>
  <c r="ES114" i="10"/>
  <c r="EP114" i="10"/>
  <c r="AB14" i="13"/>
  <c r="HE30" i="10"/>
  <c r="BK32" i="10"/>
  <c r="DJ32" i="10" s="1"/>
  <c r="FJ32" i="10" s="1"/>
  <c r="AU32" i="10"/>
  <c r="CT32" i="10" s="1"/>
  <c r="ES32" i="10" s="1"/>
  <c r="C55" i="4"/>
  <c r="BC32" i="10"/>
  <c r="DB32" i="10" s="1"/>
  <c r="Y32" i="10"/>
  <c r="BX32" i="10" s="1"/>
  <c r="GP30" i="10"/>
  <c r="AO32" i="10"/>
  <c r="CN32" i="10" s="1"/>
  <c r="AT32" i="10"/>
  <c r="CS32" i="10" s="1"/>
  <c r="Z55" i="13"/>
  <c r="EM32" i="12"/>
  <c r="Y14" i="4"/>
  <c r="EI114" i="10"/>
  <c r="GH30" i="10"/>
  <c r="Y14" i="13"/>
  <c r="S32" i="10"/>
  <c r="BR32" i="10" s="1"/>
  <c r="DR32" i="10" s="1"/>
  <c r="AZ32" i="10"/>
  <c r="CY32" i="10" s="1"/>
  <c r="AD32" i="10"/>
  <c r="CC32" i="10" s="1"/>
  <c r="GM30" i="10"/>
  <c r="FG114" i="10"/>
  <c r="T55" i="13"/>
  <c r="DS32" i="12"/>
  <c r="ET114" i="10"/>
  <c r="GV30" i="10"/>
  <c r="EJ32" i="12"/>
  <c r="HH30" i="10"/>
  <c r="FG32" i="12"/>
  <c r="EX114" i="10"/>
  <c r="GW30" i="10"/>
  <c r="FF32" i="12"/>
  <c r="K55" i="4"/>
  <c r="ES32" i="12"/>
  <c r="DM32" i="12"/>
  <c r="FA32" i="12"/>
  <c r="EE32" i="12"/>
  <c r="EP32" i="12"/>
  <c r="AY32" i="10"/>
  <c r="CX32" i="10" s="1"/>
  <c r="AJ32" i="10"/>
  <c r="CI32" i="10" s="1"/>
  <c r="EH32" i="10" s="1"/>
  <c r="X15" i="4" s="1"/>
  <c r="AQ32" i="10"/>
  <c r="CP32" i="10" s="1"/>
  <c r="BB32" i="10"/>
  <c r="DA32" i="10" s="1"/>
  <c r="AI32" i="10"/>
  <c r="CH32" i="10" s="1"/>
  <c r="W32" i="10"/>
  <c r="BV32" i="10" s="1"/>
  <c r="EX32" i="12"/>
  <c r="AC32" i="10"/>
  <c r="CB32" i="10" s="1"/>
  <c r="R32" i="10"/>
  <c r="BQ32" i="10" s="1"/>
  <c r="BA32" i="10"/>
  <c r="CZ32" i="10" s="1"/>
  <c r="EY32" i="10" s="1"/>
  <c r="U32" i="10"/>
  <c r="BT32" i="10" s="1"/>
  <c r="DS32" i="10" s="1"/>
  <c r="I15" i="4" s="1"/>
  <c r="AS32" i="10"/>
  <c r="CR32" i="10" s="1"/>
  <c r="ER32" i="10" s="1"/>
  <c r="GQ32" i="10" s="1"/>
  <c r="BD32" i="10"/>
  <c r="DC32" i="10" s="1"/>
  <c r="AX32" i="10"/>
  <c r="CW32" i="10" s="1"/>
  <c r="Q32" i="10"/>
  <c r="BP32" i="10" s="1"/>
  <c r="X32" i="10"/>
  <c r="BW32" i="10" s="1"/>
  <c r="DW32" i="10" s="1"/>
  <c r="M15" i="4" s="1"/>
  <c r="AE32" i="10"/>
  <c r="CD32" i="10" s="1"/>
  <c r="BE32" i="10"/>
  <c r="DD32" i="10" s="1"/>
  <c r="AR32" i="10"/>
  <c r="CQ32" i="10" s="1"/>
  <c r="EQ32" i="10" s="1"/>
  <c r="GP32" i="10" s="1"/>
  <c r="F55" i="13"/>
  <c r="ER32" i="12"/>
  <c r="AW32" i="10"/>
  <c r="CV32" i="10" s="1"/>
  <c r="EV32" i="10" s="1"/>
  <c r="AL32" i="10"/>
  <c r="CK32" i="10" s="1"/>
  <c r="BG32" i="10"/>
  <c r="DF32" i="10" s="1"/>
  <c r="V32" i="10"/>
  <c r="BU32" i="10" s="1"/>
  <c r="AK32" i="10"/>
  <c r="CJ32" i="10" s="1"/>
  <c r="EI32" i="10" s="1"/>
  <c r="Z32" i="10"/>
  <c r="BY32" i="10" s="1"/>
  <c r="DX32" i="10" s="1"/>
  <c r="EP31" i="10"/>
  <c r="AA32" i="10"/>
  <c r="BZ32" i="10" s="1"/>
  <c r="AP32" i="10"/>
  <c r="CO32" i="10" s="1"/>
  <c r="EN32" i="10" s="1"/>
  <c r="AB32" i="10"/>
  <c r="CA32" i="10" s="1"/>
  <c r="BF32" i="10"/>
  <c r="DE32" i="10" s="1"/>
  <c r="O32" i="10"/>
  <c r="BN32" i="10" s="1"/>
  <c r="AM32" i="10"/>
  <c r="CL32" i="10" s="1"/>
  <c r="EI32" i="12"/>
  <c r="AN32" i="10"/>
  <c r="CM32" i="10" s="1"/>
  <c r="BJ32" i="10"/>
  <c r="DI32" i="10" s="1"/>
  <c r="FI32" i="10" s="1"/>
  <c r="BI32" i="10"/>
  <c r="DH32" i="10" s="1"/>
  <c r="FH32" i="10" s="1"/>
  <c r="BH32" i="10"/>
  <c r="DG32" i="10" s="1"/>
  <c r="AH32" i="10"/>
  <c r="CG32" i="10" s="1"/>
  <c r="EF32" i="10" s="1"/>
  <c r="AF32" i="10"/>
  <c r="CE32" i="10" s="1"/>
  <c r="DW31" i="10"/>
  <c r="DW115" i="10" s="1"/>
  <c r="FC32" i="12"/>
  <c r="EB32" i="12"/>
  <c r="FB32" i="12"/>
  <c r="EQ32" i="12"/>
  <c r="EF33" i="12"/>
  <c r="EV31" i="10"/>
  <c r="EB33" i="12"/>
  <c r="FD33" i="12"/>
  <c r="EU31" i="10"/>
  <c r="GT31" i="10" s="1"/>
  <c r="EX31" i="10"/>
  <c r="DO31" i="10"/>
  <c r="ER31" i="10"/>
  <c r="GQ31" i="10" s="1"/>
  <c r="FE31" i="10"/>
  <c r="HD31" i="10" s="1"/>
  <c r="EY32" i="12"/>
  <c r="EO32" i="12"/>
  <c r="FG33" i="12"/>
  <c r="FB31" i="10"/>
  <c r="FB115" i="10" s="1"/>
  <c r="M33" i="3"/>
  <c r="M34" i="2" s="1"/>
  <c r="J55" i="13"/>
  <c r="J55" i="4"/>
  <c r="FD32" i="12"/>
  <c r="DM33" i="12"/>
  <c r="EL33" i="12"/>
  <c r="H35" i="12"/>
  <c r="J35" i="12" s="1"/>
  <c r="K35" i="12" s="1"/>
  <c r="FH32" i="12"/>
  <c r="DX32" i="12"/>
  <c r="R55" i="13"/>
  <c r="R55" i="4"/>
  <c r="DQ31" i="10"/>
  <c r="FP31" i="10" s="1"/>
  <c r="DM31" i="10"/>
  <c r="DM115" i="10" s="1"/>
  <c r="DQ32" i="12"/>
  <c r="L55" i="4"/>
  <c r="O55" i="13"/>
  <c r="DZ31" i="10"/>
  <c r="FY31" i="10" s="1"/>
  <c r="EZ31" i="10"/>
  <c r="EZ115" i="10" s="1"/>
  <c r="EC31" i="10"/>
  <c r="EC115" i="10" s="1"/>
  <c r="DS31" i="10"/>
  <c r="FR31" i="10" s="1"/>
  <c r="P55" i="13"/>
  <c r="EC32" i="12"/>
  <c r="DW32" i="12"/>
  <c r="EI33" i="12"/>
  <c r="DV32" i="12"/>
  <c r="AG24" i="9"/>
  <c r="AI24" i="9" s="1"/>
  <c r="EU32" i="12"/>
  <c r="EG32" i="12"/>
  <c r="EX32" i="10"/>
  <c r="EX116" i="10" s="1"/>
  <c r="ED33" i="12"/>
  <c r="EM32" i="10"/>
  <c r="EM116" i="10" s="1"/>
  <c r="FH31" i="10"/>
  <c r="FH115" i="10" s="1"/>
  <c r="EA32" i="12"/>
  <c r="ED31" i="10"/>
  <c r="ED115" i="10" s="1"/>
  <c r="EK32" i="12"/>
  <c r="EE33" i="12"/>
  <c r="Q34" i="3"/>
  <c r="AI34" i="3" s="1"/>
  <c r="AI35" i="2" s="1"/>
  <c r="DM32" i="10"/>
  <c r="C15" i="4" s="1"/>
  <c r="EI31" i="10"/>
  <c r="EI115" i="10" s="1"/>
  <c r="AR24" i="7"/>
  <c r="BQ24" i="7" s="1"/>
  <c r="BS24" i="7" s="1"/>
  <c r="BT24" i="7" s="1"/>
  <c r="BU24" i="7" s="1"/>
  <c r="BV24" i="7" s="1"/>
  <c r="FE32" i="12"/>
  <c r="EH31" i="10"/>
  <c r="EH115" i="10" s="1"/>
  <c r="FI31" i="10"/>
  <c r="FI115" i="10" s="1"/>
  <c r="DU32" i="12"/>
  <c r="EN32" i="12"/>
  <c r="DP32" i="12"/>
  <c r="DL32" i="12"/>
  <c r="DU33" i="12"/>
  <c r="DR33" i="12"/>
  <c r="DT32" i="12"/>
  <c r="DZ33" i="12"/>
  <c r="EC33" i="12"/>
  <c r="EZ33" i="12"/>
  <c r="EB32" i="10"/>
  <c r="R15" i="4" s="1"/>
  <c r="DQ32" i="10"/>
  <c r="G15" i="4" s="1"/>
  <c r="EB31" i="10"/>
  <c r="DU31" i="10"/>
  <c r="FT31" i="10" s="1"/>
  <c r="EZ32" i="12"/>
  <c r="DZ32" i="12"/>
  <c r="I35" i="10"/>
  <c r="J35" i="10" s="1"/>
  <c r="K35" i="10" s="1"/>
  <c r="DY33" i="12"/>
  <c r="EW33" i="12"/>
  <c r="ES33" i="12"/>
  <c r="DW33" i="12"/>
  <c r="DP32" i="10"/>
  <c r="F15" i="4" s="1"/>
  <c r="EF32" i="12"/>
  <c r="FF33" i="12"/>
  <c r="DO33" i="12"/>
  <c r="EJ33" i="12"/>
  <c r="EN33" i="12"/>
  <c r="ET33" i="12"/>
  <c r="DR32" i="12"/>
  <c r="DO32" i="12"/>
  <c r="V55" i="13"/>
  <c r="EQ33" i="12"/>
  <c r="DV33" i="12"/>
  <c r="FA33" i="12"/>
  <c r="FB33" i="12"/>
  <c r="EO33" i="12"/>
  <c r="EC32" i="10"/>
  <c r="S15" i="4" s="1"/>
  <c r="DQ115" i="10"/>
  <c r="DV31" i="10"/>
  <c r="G55" i="13"/>
  <c r="ER33" i="12"/>
  <c r="FC33" i="12"/>
  <c r="DN33" i="12"/>
  <c r="FA32" i="10"/>
  <c r="I55" i="13"/>
  <c r="GY31" i="10"/>
  <c r="DS115" i="10"/>
  <c r="S41" i="3"/>
  <c r="S42" i="2" s="1"/>
  <c r="E36" i="12"/>
  <c r="I36" i="12" s="1"/>
  <c r="E36" i="10"/>
  <c r="H36" i="10" s="1"/>
  <c r="DQ33" i="12"/>
  <c r="Q55" i="13"/>
  <c r="EP115" i="10"/>
  <c r="GO31" i="10"/>
  <c r="DY31" i="10"/>
  <c r="EX115" i="10"/>
  <c r="GW31" i="10"/>
  <c r="HI31" i="10"/>
  <c r="FJ115" i="10"/>
  <c r="DO115" i="10"/>
  <c r="FN31" i="10"/>
  <c r="AA55" i="13"/>
  <c r="GZ31" i="10"/>
  <c r="FA115" i="10"/>
  <c r="FE33" i="12"/>
  <c r="EG33" i="12"/>
  <c r="FF32" i="10"/>
  <c r="AI33" i="3"/>
  <c r="AI34" i="2" s="1"/>
  <c r="Q34" i="2"/>
  <c r="M55" i="13"/>
  <c r="L34" i="12"/>
  <c r="EA31" i="10"/>
  <c r="EO31" i="10"/>
  <c r="EG31" i="10"/>
  <c r="EW31" i="10"/>
  <c r="EE31" i="10"/>
  <c r="BR24" i="8"/>
  <c r="BS24" i="8" s="1"/>
  <c r="BT24" i="8" s="1"/>
  <c r="BU24" i="8" s="1"/>
  <c r="F37" i="10"/>
  <c r="F37" i="12"/>
  <c r="R42" i="3"/>
  <c r="R43" i="2" s="1"/>
  <c r="Z33" i="10"/>
  <c r="BY33" i="10" s="1"/>
  <c r="AX33" i="10"/>
  <c r="CW33" i="10" s="1"/>
  <c r="Q33" i="10"/>
  <c r="BP33" i="10" s="1"/>
  <c r="AQ33" i="10"/>
  <c r="CP33" i="10" s="1"/>
  <c r="AH33" i="10"/>
  <c r="CG33" i="10" s="1"/>
  <c r="BI33" i="10"/>
  <c r="DH33" i="10" s="1"/>
  <c r="AN33" i="10"/>
  <c r="CM33" i="10" s="1"/>
  <c r="AS33" i="10"/>
  <c r="CR33" i="10" s="1"/>
  <c r="R33" i="10"/>
  <c r="BQ33" i="10" s="1"/>
  <c r="AY33" i="10"/>
  <c r="CX33" i="10" s="1"/>
  <c r="T33" i="10"/>
  <c r="BS33" i="10" s="1"/>
  <c r="BD33" i="10"/>
  <c r="DC33" i="10" s="1"/>
  <c r="BJ33" i="10"/>
  <c r="DI33" i="10" s="1"/>
  <c r="AJ33" i="10"/>
  <c r="CI33" i="10" s="1"/>
  <c r="AG33" i="10"/>
  <c r="CF33" i="10" s="1"/>
  <c r="BA33" i="10"/>
  <c r="CZ33" i="10" s="1"/>
  <c r="AI33" i="10"/>
  <c r="CH33" i="10" s="1"/>
  <c r="AD33" i="10"/>
  <c r="CC33" i="10" s="1"/>
  <c r="AV33" i="10"/>
  <c r="CU33" i="10" s="1"/>
  <c r="BK33" i="10"/>
  <c r="DJ33" i="10" s="1"/>
  <c r="FJ33" i="10" s="1"/>
  <c r="X33" i="10"/>
  <c r="BW33" i="10" s="1"/>
  <c r="N33" i="10"/>
  <c r="BM33" i="10" s="1"/>
  <c r="AK33" i="10"/>
  <c r="CJ33" i="10" s="1"/>
  <c r="AL33" i="10"/>
  <c r="CK33" i="10" s="1"/>
  <c r="V33" i="10"/>
  <c r="BU33" i="10" s="1"/>
  <c r="W33" i="10"/>
  <c r="BV33" i="10" s="1"/>
  <c r="Y33" i="10"/>
  <c r="BX33" i="10" s="1"/>
  <c r="AF33" i="10"/>
  <c r="CE33" i="10" s="1"/>
  <c r="AA33" i="10"/>
  <c r="BZ33" i="10" s="1"/>
  <c r="BC33" i="10"/>
  <c r="DB33" i="10" s="1"/>
  <c r="BB33" i="10"/>
  <c r="DA33" i="10" s="1"/>
  <c r="BE33" i="10"/>
  <c r="DD33" i="10" s="1"/>
  <c r="P33" i="10"/>
  <c r="BO33" i="10" s="1"/>
  <c r="O33" i="10"/>
  <c r="BN33" i="10" s="1"/>
  <c r="U33" i="10"/>
  <c r="BT33" i="10" s="1"/>
  <c r="AU33" i="10"/>
  <c r="CT33" i="10" s="1"/>
  <c r="AC33" i="10"/>
  <c r="CB33" i="10" s="1"/>
  <c r="BF33" i="10"/>
  <c r="DE33" i="10" s="1"/>
  <c r="S33" i="10"/>
  <c r="BR33" i="10" s="1"/>
  <c r="AT33" i="10"/>
  <c r="CS33" i="10" s="1"/>
  <c r="AW33" i="10"/>
  <c r="CV33" i="10" s="1"/>
  <c r="AO33" i="10"/>
  <c r="CN33" i="10" s="1"/>
  <c r="AR33" i="10"/>
  <c r="CQ33" i="10" s="1"/>
  <c r="BG33" i="10"/>
  <c r="DF33" i="10" s="1"/>
  <c r="AP33" i="10"/>
  <c r="CO33" i="10" s="1"/>
  <c r="AZ33" i="10"/>
  <c r="CY33" i="10" s="1"/>
  <c r="AM33" i="10"/>
  <c r="CL33" i="10" s="1"/>
  <c r="EL33" i="10" s="1"/>
  <c r="AB33" i="10"/>
  <c r="CA33" i="10" s="1"/>
  <c r="AE33" i="10"/>
  <c r="CD33" i="10" s="1"/>
  <c r="BH33" i="10"/>
  <c r="DG33" i="10" s="1"/>
  <c r="DX33" i="12"/>
  <c r="DT33" i="12"/>
  <c r="EA33" i="12"/>
  <c r="DS33" i="12"/>
  <c r="EU33" i="12"/>
  <c r="EK33" i="12"/>
  <c r="N55" i="13"/>
  <c r="EA32" i="10"/>
  <c r="Q15" i="4" s="1"/>
  <c r="FE32" i="10"/>
  <c r="DN32" i="10"/>
  <c r="D15" i="4" s="1"/>
  <c r="ET31" i="10"/>
  <c r="FF31" i="10"/>
  <c r="FC31" i="10"/>
  <c r="FD31" i="10"/>
  <c r="DP31" i="10"/>
  <c r="DT31" i="10"/>
  <c r="ES31" i="10"/>
  <c r="Q35" i="2"/>
  <c r="EX33" i="12"/>
  <c r="EP33" i="12"/>
  <c r="EH33" i="12"/>
  <c r="DP33" i="12"/>
  <c r="EG32" i="10"/>
  <c r="W15" i="4" s="1"/>
  <c r="EE32" i="10"/>
  <c r="U15" i="4" s="1"/>
  <c r="GL31" i="10"/>
  <c r="EM115" i="10"/>
  <c r="FG31" i="10"/>
  <c r="EV115" i="10"/>
  <c r="GU31" i="10"/>
  <c r="EQ31" i="10"/>
  <c r="EY31" i="10"/>
  <c r="EN31" i="10"/>
  <c r="DR31" i="10"/>
  <c r="S55" i="13"/>
  <c r="AM24" i="9"/>
  <c r="AN24" i="9" s="1"/>
  <c r="AO24" i="9" s="1"/>
  <c r="AP24" i="9" s="1"/>
  <c r="EM33" i="12"/>
  <c r="DL33" i="12"/>
  <c r="FH33" i="12"/>
  <c r="E55" i="4"/>
  <c r="FJ116" i="10"/>
  <c r="HI32" i="10"/>
  <c r="DO32" i="10"/>
  <c r="E15" i="4" s="1"/>
  <c r="X55" i="4"/>
  <c r="X55" i="13"/>
  <c r="D55" i="13"/>
  <c r="L34" i="10"/>
  <c r="EF31" i="10"/>
  <c r="EL31" i="10"/>
  <c r="EK31" i="10"/>
  <c r="EJ31" i="10"/>
  <c r="DN31" i="10"/>
  <c r="DX31" i="10"/>
  <c r="AE53" i="8"/>
  <c r="BN52" i="8"/>
  <c r="AC32" i="9"/>
  <c r="BC32" i="9"/>
  <c r="BG63" i="9" s="1"/>
  <c r="AE32" i="9"/>
  <c r="Y33" i="9"/>
  <c r="AW29" i="9"/>
  <c r="AE39" i="3" s="1"/>
  <c r="AE40" i="2" s="1"/>
  <c r="AZ30" i="9"/>
  <c r="AH40" i="3" s="1"/>
  <c r="AH41" i="2" s="1"/>
  <c r="AV31" i="9"/>
  <c r="AD41" i="3" s="1"/>
  <c r="AD42" i="2" s="1"/>
  <c r="AY31" i="9"/>
  <c r="AR31" i="9"/>
  <c r="P41" i="3" s="1"/>
  <c r="P42" i="2" s="1"/>
  <c r="AD31" i="9"/>
  <c r="AF31" i="9"/>
  <c r="AJ31" i="9"/>
  <c r="T41" i="3" s="1"/>
  <c r="T42" i="2" s="1"/>
  <c r="Z32" i="9"/>
  <c r="AK30" i="9"/>
  <c r="AX30" i="9"/>
  <c r="S61" i="3"/>
  <c r="BA51" i="7"/>
  <c r="BG7" i="7" s="1"/>
  <c r="AL51" i="7"/>
  <c r="AX51" i="7"/>
  <c r="BE7" i="7"/>
  <c r="AJ51" i="7"/>
  <c r="BO50" i="7"/>
  <c r="AE51" i="7"/>
  <c r="AH51" i="7" s="1"/>
  <c r="T61" i="3" s="1"/>
  <c r="T62" i="2" s="1"/>
  <c r="AI58" i="8"/>
  <c r="AZ58" i="8"/>
  <c r="AK58" i="8"/>
  <c r="AW58" i="8"/>
  <c r="AP58" i="9"/>
  <c r="AO59" i="9"/>
  <c r="HG31" i="10" l="1"/>
  <c r="AB55" i="4"/>
  <c r="AB55" i="13"/>
  <c r="EU115" i="10"/>
  <c r="HK30" i="10"/>
  <c r="Q35" i="3" s="1"/>
  <c r="DU32" i="10"/>
  <c r="K15" i="4" s="1"/>
  <c r="FB32" i="10"/>
  <c r="FB116" i="10" s="1"/>
  <c r="H15" i="4"/>
  <c r="DR116" i="10"/>
  <c r="H15" i="13"/>
  <c r="FQ32" i="10"/>
  <c r="ET32" i="10"/>
  <c r="EO33" i="10"/>
  <c r="ED32" i="10"/>
  <c r="T15" i="4" s="1"/>
  <c r="Y55" i="4"/>
  <c r="Y55" i="13"/>
  <c r="DV32" i="10"/>
  <c r="L15" i="4" s="1"/>
  <c r="FV31" i="10"/>
  <c r="EJ32" i="10"/>
  <c r="Z15" i="4" s="1"/>
  <c r="ER115" i="10"/>
  <c r="EZ32" i="10"/>
  <c r="EZ116" i="10" s="1"/>
  <c r="H36" i="12"/>
  <c r="HA31" i="10"/>
  <c r="EK32" i="10"/>
  <c r="AA15" i="4" s="1"/>
  <c r="FC32" i="10"/>
  <c r="GG31" i="10"/>
  <c r="FV32" i="10"/>
  <c r="DY32" i="10"/>
  <c r="O15" i="4" s="1"/>
  <c r="DT32" i="10"/>
  <c r="C15" i="13"/>
  <c r="FL32" i="10"/>
  <c r="DM116" i="10"/>
  <c r="C56" i="13" s="1"/>
  <c r="V15" i="4"/>
  <c r="GE32" i="10"/>
  <c r="EF116" i="10"/>
  <c r="V15" i="13"/>
  <c r="EP32" i="10"/>
  <c r="GO32" i="10" s="1"/>
  <c r="EW32" i="10"/>
  <c r="EW116" i="10" s="1"/>
  <c r="DW116" i="10"/>
  <c r="M56" i="4" s="1"/>
  <c r="DZ32" i="10"/>
  <c r="GM32" i="10"/>
  <c r="EN116" i="10"/>
  <c r="HA32" i="10"/>
  <c r="FI116" i="10"/>
  <c r="HH32" i="10"/>
  <c r="N15" i="4"/>
  <c r="DX116" i="10"/>
  <c r="FW32" i="10"/>
  <c r="N15" i="13"/>
  <c r="Y15" i="4"/>
  <c r="GH32" i="10"/>
  <c r="EI116" i="10"/>
  <c r="Y56" i="4" s="1"/>
  <c r="Y15" i="13"/>
  <c r="FE115" i="10"/>
  <c r="FG32" i="10"/>
  <c r="FG116" i="10" s="1"/>
  <c r="EO32" i="10"/>
  <c r="DP116" i="10"/>
  <c r="GB31" i="10"/>
  <c r="GC31" i="10"/>
  <c r="DU115" i="10"/>
  <c r="GL32" i="10"/>
  <c r="EL32" i="10"/>
  <c r="AB15" i="4" s="1"/>
  <c r="EQ116" i="10"/>
  <c r="FD32" i="10"/>
  <c r="FD116" i="10" s="1"/>
  <c r="EU32" i="10"/>
  <c r="EU116" i="10" s="1"/>
  <c r="EV33" i="10"/>
  <c r="GU33" i="10" s="1"/>
  <c r="DQ116" i="10"/>
  <c r="G56" i="4" s="1"/>
  <c r="G15" i="13"/>
  <c r="EB33" i="10"/>
  <c r="EB117" i="10" s="1"/>
  <c r="DW33" i="10"/>
  <c r="FV33" i="10" s="1"/>
  <c r="M15" i="13"/>
  <c r="FP32" i="10"/>
  <c r="DO33" i="10"/>
  <c r="DO117" i="10" s="1"/>
  <c r="GA32" i="10"/>
  <c r="FO32" i="10"/>
  <c r="F15" i="13"/>
  <c r="FI33" i="10"/>
  <c r="FI117" i="10" s="1"/>
  <c r="M34" i="3"/>
  <c r="M35" i="2" s="1"/>
  <c r="DZ115" i="10"/>
  <c r="GH31" i="10"/>
  <c r="ET33" i="10"/>
  <c r="ET117" i="10" s="1"/>
  <c r="GA31" i="10"/>
  <c r="EB115" i="10"/>
  <c r="DR33" i="10"/>
  <c r="DR117" i="10" s="1"/>
  <c r="R15" i="13"/>
  <c r="FL31" i="10"/>
  <c r="EY33" i="10"/>
  <c r="GX33" i="10" s="1"/>
  <c r="FE33" i="10"/>
  <c r="FE117" i="10" s="1"/>
  <c r="FB33" i="10"/>
  <c r="FB117" i="10" s="1"/>
  <c r="ED116" i="10"/>
  <c r="T56" i="13" s="1"/>
  <c r="EB116" i="10"/>
  <c r="AQ25" i="8"/>
  <c r="BP25" i="8" s="1"/>
  <c r="BR25" i="8" s="1"/>
  <c r="BS25" i="8" s="1"/>
  <c r="BT25" i="8" s="1"/>
  <c r="BU25" i="8" s="1"/>
  <c r="ER116" i="10"/>
  <c r="HH31" i="10"/>
  <c r="ED33" i="10"/>
  <c r="ED117" i="10" s="1"/>
  <c r="GW32" i="10"/>
  <c r="AG25" i="9"/>
  <c r="AI25" i="9" s="1"/>
  <c r="AM25" i="9" s="1"/>
  <c r="AN25" i="9" s="1"/>
  <c r="AO25" i="9" s="1"/>
  <c r="AP25" i="9" s="1"/>
  <c r="ES33" i="10"/>
  <c r="ES117" i="10" s="1"/>
  <c r="AR25" i="7"/>
  <c r="BQ25" i="7" s="1"/>
  <c r="BS25" i="7" s="1"/>
  <c r="BT25" i="7" s="1"/>
  <c r="BU25" i="7" s="1"/>
  <c r="BV25" i="7" s="1"/>
  <c r="DU33" i="10"/>
  <c r="DU117" i="10" s="1"/>
  <c r="EH33" i="10"/>
  <c r="EH117" i="10" s="1"/>
  <c r="EA33" i="10"/>
  <c r="EA117" i="10" s="1"/>
  <c r="FD33" i="10"/>
  <c r="HC33" i="10" s="1"/>
  <c r="EZ33" i="10"/>
  <c r="GY33" i="10" s="1"/>
  <c r="FA33" i="10"/>
  <c r="FA117" i="10" s="1"/>
  <c r="EL115" i="10"/>
  <c r="GK31" i="10"/>
  <c r="GR31" i="10"/>
  <c r="ES115" i="10"/>
  <c r="DN116" i="10"/>
  <c r="D15" i="13"/>
  <c r="FM32" i="10"/>
  <c r="EV117" i="10"/>
  <c r="FN33" i="10"/>
  <c r="DQ33" i="10"/>
  <c r="DY33" i="10"/>
  <c r="EO115" i="10"/>
  <c r="GN31" i="10"/>
  <c r="DU116" i="10"/>
  <c r="K15" i="13"/>
  <c r="FT32" i="10"/>
  <c r="L35" i="10"/>
  <c r="FC116" i="10"/>
  <c r="HB32" i="10"/>
  <c r="J36" i="12"/>
  <c r="K36" i="12" s="1"/>
  <c r="DV115" i="10"/>
  <c r="FU31" i="10"/>
  <c r="GE31" i="10"/>
  <c r="EF115" i="10"/>
  <c r="EE116" i="10"/>
  <c r="U15" i="13"/>
  <c r="GD32" i="10"/>
  <c r="DT115" i="10"/>
  <c r="FS31" i="10"/>
  <c r="FE116" i="10"/>
  <c r="HD32" i="10"/>
  <c r="EK33" i="10"/>
  <c r="ER33" i="10"/>
  <c r="FZ31" i="10"/>
  <c r="EA115" i="10"/>
  <c r="HE32" i="10"/>
  <c r="FF116" i="10"/>
  <c r="I36" i="10"/>
  <c r="FR32" i="10"/>
  <c r="DS116" i="10"/>
  <c r="I15" i="13"/>
  <c r="HF31" i="10"/>
  <c r="FG115" i="10"/>
  <c r="W15" i="13"/>
  <c r="GF32" i="10"/>
  <c r="EG116" i="10"/>
  <c r="FO31" i="10"/>
  <c r="DP115" i="10"/>
  <c r="Q15" i="13"/>
  <c r="EA116" i="10"/>
  <c r="FZ32" i="10"/>
  <c r="EL117" i="10"/>
  <c r="GK33" i="10"/>
  <c r="EJ33" i="10"/>
  <c r="EF33" i="10"/>
  <c r="EM33" i="10"/>
  <c r="AA34" i="12"/>
  <c r="BZ34" i="12" s="1"/>
  <c r="AW34" i="12"/>
  <c r="CV34" i="12" s="1"/>
  <c r="AD34" i="12"/>
  <c r="CC34" i="12" s="1"/>
  <c r="AF34" i="12"/>
  <c r="CE34" i="12" s="1"/>
  <c r="O34" i="12"/>
  <c r="BN34" i="12" s="1"/>
  <c r="R34" i="12"/>
  <c r="BQ34" i="12" s="1"/>
  <c r="BE34" i="12"/>
  <c r="DD34" i="12" s="1"/>
  <c r="BA34" i="12"/>
  <c r="CZ34" i="12" s="1"/>
  <c r="AP34" i="12"/>
  <c r="CO34" i="12" s="1"/>
  <c r="W34" i="12"/>
  <c r="BV34" i="12" s="1"/>
  <c r="Z34" i="12"/>
  <c r="BY34" i="12" s="1"/>
  <c r="BD34" i="12"/>
  <c r="DC34" i="12" s="1"/>
  <c r="AQ34" i="12"/>
  <c r="CP34" i="12" s="1"/>
  <c r="BF34" i="12"/>
  <c r="DE34" i="12" s="1"/>
  <c r="T34" i="12"/>
  <c r="BS34" i="12" s="1"/>
  <c r="BB34" i="12"/>
  <c r="DA34" i="12" s="1"/>
  <c r="AJ34" i="12"/>
  <c r="CI34" i="12" s="1"/>
  <c r="AT34" i="12"/>
  <c r="CS34" i="12" s="1"/>
  <c r="AY34" i="12"/>
  <c r="CX34" i="12" s="1"/>
  <c r="AV34" i="12"/>
  <c r="CU34" i="12" s="1"/>
  <c r="AE34" i="12"/>
  <c r="CD34" i="12" s="1"/>
  <c r="BG34" i="12"/>
  <c r="DF34" i="12" s="1"/>
  <c r="AX34" i="12"/>
  <c r="CW34" i="12" s="1"/>
  <c r="U34" i="12"/>
  <c r="BT34" i="12" s="1"/>
  <c r="P34" i="12"/>
  <c r="BO34" i="12" s="1"/>
  <c r="AC34" i="12"/>
  <c r="CB34" i="12" s="1"/>
  <c r="AR34" i="12"/>
  <c r="CQ34" i="12" s="1"/>
  <c r="AU34" i="12"/>
  <c r="CT34" i="12" s="1"/>
  <c r="ES34" i="12" s="1"/>
  <c r="AM34" i="12"/>
  <c r="CL34" i="12" s="1"/>
  <c r="BH34" i="12"/>
  <c r="DG34" i="12" s="1"/>
  <c r="AB34" i="12"/>
  <c r="CA34" i="12" s="1"/>
  <c r="BK34" i="12"/>
  <c r="DJ34" i="12" s="1"/>
  <c r="FI34" i="12" s="1"/>
  <c r="AS34" i="12"/>
  <c r="CR34" i="12" s="1"/>
  <c r="AZ34" i="12"/>
  <c r="CY34" i="12" s="1"/>
  <c r="X34" i="12"/>
  <c r="BW34" i="12" s="1"/>
  <c r="Q34" i="12"/>
  <c r="BP34" i="12" s="1"/>
  <c r="N34" i="12"/>
  <c r="BM34" i="12" s="1"/>
  <c r="DL34" i="12" s="1"/>
  <c r="AK34" i="12"/>
  <c r="CJ34" i="12" s="1"/>
  <c r="BI34" i="12"/>
  <c r="DH34" i="12" s="1"/>
  <c r="V34" i="12"/>
  <c r="BU34" i="12" s="1"/>
  <c r="AO34" i="12"/>
  <c r="CN34" i="12" s="1"/>
  <c r="EM34" i="12" s="1"/>
  <c r="AH34" i="12"/>
  <c r="CG34" i="12" s="1"/>
  <c r="AG34" i="12"/>
  <c r="CF34" i="12" s="1"/>
  <c r="S34" i="12"/>
  <c r="BR34" i="12" s="1"/>
  <c r="AL34" i="12"/>
  <c r="CK34" i="12" s="1"/>
  <c r="Y34" i="12"/>
  <c r="BX34" i="12" s="1"/>
  <c r="BJ34" i="12"/>
  <c r="DI34" i="12" s="1"/>
  <c r="BC34" i="12"/>
  <c r="DB34" i="12" s="1"/>
  <c r="AN34" i="12"/>
  <c r="CM34" i="12" s="1"/>
  <c r="EL34" i="12" s="1"/>
  <c r="AI34" i="12"/>
  <c r="CH34" i="12" s="1"/>
  <c r="EG34" i="12" s="1"/>
  <c r="DY115" i="10"/>
  <c r="FX31" i="10"/>
  <c r="GR32" i="10"/>
  <c r="ES116" i="10"/>
  <c r="FD115" i="10"/>
  <c r="HC31" i="10"/>
  <c r="EO116" i="10"/>
  <c r="GN32" i="10"/>
  <c r="EY117" i="10"/>
  <c r="DM33" i="10"/>
  <c r="EI33" i="10"/>
  <c r="FG33" i="10"/>
  <c r="FH33" i="10"/>
  <c r="G56" i="13"/>
  <c r="L35" i="12"/>
  <c r="DX115" i="10"/>
  <c r="FW31" i="10"/>
  <c r="BC34" i="10"/>
  <c r="DB34" i="10" s="1"/>
  <c r="AT34" i="10"/>
  <c r="CS34" i="10" s="1"/>
  <c r="O34" i="10"/>
  <c r="BN34" i="10" s="1"/>
  <c r="AV34" i="10"/>
  <c r="CU34" i="10" s="1"/>
  <c r="Y34" i="10"/>
  <c r="BX34" i="10" s="1"/>
  <c r="AM34" i="10"/>
  <c r="CL34" i="10" s="1"/>
  <c r="AA34" i="10"/>
  <c r="BZ34" i="10" s="1"/>
  <c r="S34" i="10"/>
  <c r="BR34" i="10" s="1"/>
  <c r="AP34" i="10"/>
  <c r="CO34" i="10" s="1"/>
  <c r="AO34" i="10"/>
  <c r="CN34" i="10" s="1"/>
  <c r="BH34" i="10"/>
  <c r="DG34" i="10" s="1"/>
  <c r="R34" i="10"/>
  <c r="BQ34" i="10" s="1"/>
  <c r="V34" i="10"/>
  <c r="BU34" i="10" s="1"/>
  <c r="BI34" i="10"/>
  <c r="DH34" i="10" s="1"/>
  <c r="AF34" i="10"/>
  <c r="CE34" i="10" s="1"/>
  <c r="AR34" i="10"/>
  <c r="CQ34" i="10" s="1"/>
  <c r="AX34" i="10"/>
  <c r="CW34" i="10" s="1"/>
  <c r="AL34" i="10"/>
  <c r="CK34" i="10" s="1"/>
  <c r="BJ34" i="10"/>
  <c r="DI34" i="10" s="1"/>
  <c r="U34" i="10"/>
  <c r="BT34" i="10" s="1"/>
  <c r="AU34" i="10"/>
  <c r="CT34" i="10" s="1"/>
  <c r="Q34" i="10"/>
  <c r="BP34" i="10" s="1"/>
  <c r="AB34" i="10"/>
  <c r="CA34" i="10" s="1"/>
  <c r="AI34" i="10"/>
  <c r="CH34" i="10" s="1"/>
  <c r="AG34" i="10"/>
  <c r="CF34" i="10" s="1"/>
  <c r="AY34" i="10"/>
  <c r="CX34" i="10" s="1"/>
  <c r="Z34" i="10"/>
  <c r="BY34" i="10" s="1"/>
  <c r="X34" i="10"/>
  <c r="BW34" i="10" s="1"/>
  <c r="AD34" i="10"/>
  <c r="CC34" i="10" s="1"/>
  <c r="AE34" i="10"/>
  <c r="CD34" i="10" s="1"/>
  <c r="AZ34" i="10"/>
  <c r="CY34" i="10" s="1"/>
  <c r="BA34" i="10"/>
  <c r="CZ34" i="10" s="1"/>
  <c r="BG34" i="10"/>
  <c r="DF34" i="10" s="1"/>
  <c r="N34" i="10"/>
  <c r="BM34" i="10" s="1"/>
  <c r="AH34" i="10"/>
  <c r="CG34" i="10" s="1"/>
  <c r="AJ34" i="10"/>
  <c r="CI34" i="10" s="1"/>
  <c r="AQ34" i="10"/>
  <c r="CP34" i="10" s="1"/>
  <c r="AK34" i="10"/>
  <c r="CJ34" i="10" s="1"/>
  <c r="AN34" i="10"/>
  <c r="CM34" i="10" s="1"/>
  <c r="W34" i="10"/>
  <c r="BV34" i="10" s="1"/>
  <c r="BE34" i="10"/>
  <c r="DD34" i="10" s="1"/>
  <c r="AW34" i="10"/>
  <c r="CV34" i="10" s="1"/>
  <c r="BD34" i="10"/>
  <c r="DC34" i="10" s="1"/>
  <c r="AC34" i="10"/>
  <c r="CB34" i="10" s="1"/>
  <c r="BB34" i="10"/>
  <c r="DA34" i="10" s="1"/>
  <c r="T34" i="10"/>
  <c r="BS34" i="10" s="1"/>
  <c r="BK34" i="10"/>
  <c r="DJ34" i="10" s="1"/>
  <c r="FJ34" i="10" s="1"/>
  <c r="BF34" i="10"/>
  <c r="DE34" i="10" s="1"/>
  <c r="P34" i="10"/>
  <c r="BO34" i="10" s="1"/>
  <c r="AS34" i="10"/>
  <c r="CR34" i="10" s="1"/>
  <c r="ER34" i="10" s="1"/>
  <c r="ET116" i="10"/>
  <c r="GS32" i="10"/>
  <c r="DR115" i="10"/>
  <c r="H56" i="4" s="1"/>
  <c r="FQ31" i="10"/>
  <c r="FH116" i="10"/>
  <c r="HG32" i="10"/>
  <c r="FC115" i="10"/>
  <c r="HB31" i="10"/>
  <c r="GN33" i="10"/>
  <c r="EO117" i="10"/>
  <c r="DZ33" i="10"/>
  <c r="EG33" i="10"/>
  <c r="EC116" i="10"/>
  <c r="S56" i="13" s="1"/>
  <c r="S15" i="13"/>
  <c r="GB32" i="10"/>
  <c r="FM31" i="10"/>
  <c r="DN115" i="10"/>
  <c r="D56" i="4" s="1"/>
  <c r="FN32" i="10"/>
  <c r="DO116" i="10"/>
  <c r="E56" i="4" s="1"/>
  <c r="E15" i="13"/>
  <c r="EN115" i="10"/>
  <c r="GM31" i="10"/>
  <c r="FF115" i="10"/>
  <c r="HE31" i="10"/>
  <c r="FF33" i="10"/>
  <c r="EE33" i="10"/>
  <c r="FJ117" i="10"/>
  <c r="HI33" i="10"/>
  <c r="FC33" i="10"/>
  <c r="EP33" i="10"/>
  <c r="GD31" i="10"/>
  <c r="EE115" i="10"/>
  <c r="GU32" i="10"/>
  <c r="EV116" i="10"/>
  <c r="F56" i="13"/>
  <c r="DV116" i="10"/>
  <c r="FU32" i="10"/>
  <c r="L15" i="13"/>
  <c r="EY116" i="10"/>
  <c r="GX32" i="10"/>
  <c r="AI35" i="3"/>
  <c r="AI36" i="2" s="1"/>
  <c r="Q36" i="2"/>
  <c r="E37" i="10"/>
  <c r="H37" i="10" s="1"/>
  <c r="E37" i="12"/>
  <c r="I37" i="12" s="1"/>
  <c r="S42" i="3"/>
  <c r="S43" i="2" s="1"/>
  <c r="F38" i="12"/>
  <c r="R43" i="3"/>
  <c r="R44" i="2" s="1"/>
  <c r="F38" i="10"/>
  <c r="EJ115" i="10"/>
  <c r="GI31" i="10"/>
  <c r="EY115" i="10"/>
  <c r="GX31" i="10"/>
  <c r="GS31" i="10"/>
  <c r="ET115" i="10"/>
  <c r="EQ33" i="10"/>
  <c r="DT33" i="10"/>
  <c r="DX33" i="10"/>
  <c r="EU33" i="10"/>
  <c r="DS33" i="10"/>
  <c r="DP33" i="10"/>
  <c r="EW115" i="10"/>
  <c r="GV31" i="10"/>
  <c r="FX32" i="10"/>
  <c r="O15" i="13"/>
  <c r="DY116" i="10"/>
  <c r="I56" i="13"/>
  <c r="X15" i="13"/>
  <c r="EH116" i="10"/>
  <c r="GG32" i="10"/>
  <c r="EK115" i="10"/>
  <c r="GJ31" i="10"/>
  <c r="GP31" i="10"/>
  <c r="EQ115" i="10"/>
  <c r="EN33" i="10"/>
  <c r="DN33" i="10"/>
  <c r="DV33" i="10"/>
  <c r="EC33" i="10"/>
  <c r="EX33" i="10"/>
  <c r="EW33" i="10"/>
  <c r="EG115" i="10"/>
  <c r="GF31" i="10"/>
  <c r="GI32" i="10"/>
  <c r="Z15" i="13"/>
  <c r="EJ116" i="10"/>
  <c r="J36" i="10"/>
  <c r="K36" i="10" s="1"/>
  <c r="FA116" i="10"/>
  <c r="GZ32" i="10"/>
  <c r="AJ53" i="8"/>
  <c r="BM53" i="8"/>
  <c r="AL53" i="8"/>
  <c r="AM53" i="8" s="1"/>
  <c r="AT53" i="8"/>
  <c r="AN53" i="8"/>
  <c r="AG53" i="8"/>
  <c r="AO51" i="7"/>
  <c r="P61" i="3" s="1"/>
  <c r="P62" i="2" s="1"/>
  <c r="BB51" i="7"/>
  <c r="BH7" i="7"/>
  <c r="AY50" i="7"/>
  <c r="AW30" i="9"/>
  <c r="AE40" i="3" s="1"/>
  <c r="AE41" i="2" s="1"/>
  <c r="AZ31" i="9"/>
  <c r="AH41" i="3" s="1"/>
  <c r="AH42" i="2" s="1"/>
  <c r="AE33" i="9"/>
  <c r="AC33" i="9"/>
  <c r="BC33" i="9"/>
  <c r="BG64" i="9" s="1"/>
  <c r="Y34" i="9"/>
  <c r="AD32" i="9"/>
  <c r="AV32" i="9"/>
  <c r="AD42" i="3" s="1"/>
  <c r="AD43" i="2" s="1"/>
  <c r="AY32" i="9"/>
  <c r="AF32" i="9"/>
  <c r="AJ32" i="9"/>
  <c r="T42" i="3" s="1"/>
  <c r="T43" i="2" s="1"/>
  <c r="AR32" i="9"/>
  <c r="P42" i="3" s="1"/>
  <c r="P43" i="2" s="1"/>
  <c r="Z33" i="9"/>
  <c r="AZ51" i="7"/>
  <c r="AD52" i="7"/>
  <c r="AX31" i="9"/>
  <c r="AK31" i="9"/>
  <c r="R61" i="3"/>
  <c r="R62" i="2" s="1"/>
  <c r="BN51" i="7"/>
  <c r="AK51" i="7"/>
  <c r="BF7" i="7"/>
  <c r="AM51" i="7"/>
  <c r="AN51" i="7" s="1"/>
  <c r="AU51" i="7"/>
  <c r="E51" i="14" s="1"/>
  <c r="AY58" i="8"/>
  <c r="AD59" i="8"/>
  <c r="BA58" i="8"/>
  <c r="AX57" i="8"/>
  <c r="AP59" i="9"/>
  <c r="AO60" i="9"/>
  <c r="DW117" i="10" l="1"/>
  <c r="EK116" i="10"/>
  <c r="C56" i="4"/>
  <c r="AA15" i="13"/>
  <c r="K56" i="4"/>
  <c r="HA33" i="10"/>
  <c r="M56" i="13"/>
  <c r="GC32" i="10"/>
  <c r="T15" i="13"/>
  <c r="Y56" i="13"/>
  <c r="EP116" i="10"/>
  <c r="GY32" i="10"/>
  <c r="GJ32" i="10"/>
  <c r="DO34" i="10"/>
  <c r="R56" i="13"/>
  <c r="GT32" i="10"/>
  <c r="GA33" i="10"/>
  <c r="V56" i="4"/>
  <c r="HC32" i="10"/>
  <c r="HD33" i="10"/>
  <c r="GS33" i="10"/>
  <c r="HH33" i="10"/>
  <c r="FG34" i="10"/>
  <c r="HF34" i="10" s="1"/>
  <c r="K56" i="13"/>
  <c r="J15" i="4"/>
  <c r="J15" i="13"/>
  <c r="FS32" i="10"/>
  <c r="DT116" i="10"/>
  <c r="P15" i="4"/>
  <c r="FY32" i="10"/>
  <c r="DZ116" i="10"/>
  <c r="P56" i="13" s="1"/>
  <c r="P15" i="13"/>
  <c r="GV32" i="10"/>
  <c r="HF32" i="10"/>
  <c r="AB15" i="13"/>
  <c r="GK32" i="10"/>
  <c r="EL116" i="10"/>
  <c r="AB56" i="4" s="1"/>
  <c r="FQ33" i="10"/>
  <c r="N56" i="4"/>
  <c r="FD117" i="10"/>
  <c r="EB34" i="10"/>
  <c r="R16" i="4" s="1"/>
  <c r="DT34" i="10"/>
  <c r="J16" i="4" s="1"/>
  <c r="EG34" i="10"/>
  <c r="W16" i="4" s="1"/>
  <c r="EK34" i="12"/>
  <c r="DM34" i="12"/>
  <c r="ET34" i="12"/>
  <c r="EE34" i="12"/>
  <c r="EP34" i="12"/>
  <c r="DX34" i="12"/>
  <c r="FT33" i="10"/>
  <c r="DY34" i="10"/>
  <c r="O16" i="4" s="1"/>
  <c r="FI34" i="10"/>
  <c r="FI118" i="10" s="1"/>
  <c r="EC34" i="12"/>
  <c r="GZ33" i="10"/>
  <c r="M35" i="3"/>
  <c r="M36" i="2" s="1"/>
  <c r="EX34" i="12"/>
  <c r="GG33" i="10"/>
  <c r="DQ34" i="10"/>
  <c r="G16" i="4" s="1"/>
  <c r="HK31" i="10"/>
  <c r="AR26" i="7" s="1"/>
  <c r="AA56" i="4"/>
  <c r="O56" i="4"/>
  <c r="Q56" i="4"/>
  <c r="T56" i="4"/>
  <c r="R56" i="4"/>
  <c r="F56" i="4"/>
  <c r="U56" i="4"/>
  <c r="J56" i="13"/>
  <c r="J56" i="4"/>
  <c r="L56" i="4"/>
  <c r="EC34" i="10"/>
  <c r="S16" i="4" s="1"/>
  <c r="X56" i="4"/>
  <c r="GR33" i="10"/>
  <c r="EJ34" i="12"/>
  <c r="FF34" i="10"/>
  <c r="FF118" i="10" s="1"/>
  <c r="FA34" i="12"/>
  <c r="DT34" i="12"/>
  <c r="FZ33" i="10"/>
  <c r="ED34" i="10"/>
  <c r="T16" i="4" s="1"/>
  <c r="FH34" i="12"/>
  <c r="DR34" i="12"/>
  <c r="EZ117" i="10"/>
  <c r="GC33" i="10"/>
  <c r="FA34" i="10"/>
  <c r="FA118" i="10" s="1"/>
  <c r="EP34" i="10"/>
  <c r="GO34" i="10" s="1"/>
  <c r="ET34" i="10"/>
  <c r="ET118" i="10" s="1"/>
  <c r="DU34" i="10"/>
  <c r="DW34" i="12"/>
  <c r="DP34" i="12"/>
  <c r="EU34" i="10"/>
  <c r="EU118" i="10" s="1"/>
  <c r="EO34" i="12"/>
  <c r="EW34" i="10"/>
  <c r="GV34" i="10" s="1"/>
  <c r="EA34" i="12"/>
  <c r="ER34" i="12"/>
  <c r="FE34" i="10"/>
  <c r="FE118" i="10" s="1"/>
  <c r="EQ34" i="10"/>
  <c r="GP34" i="10" s="1"/>
  <c r="EQ34" i="12"/>
  <c r="DN34" i="12"/>
  <c r="EM34" i="10"/>
  <c r="GL34" i="10" s="1"/>
  <c r="DZ34" i="12"/>
  <c r="EV34" i="12"/>
  <c r="EX117" i="10"/>
  <c r="GW33" i="10"/>
  <c r="DS117" i="10"/>
  <c r="FR33" i="10"/>
  <c r="GO33" i="10"/>
  <c r="EP117" i="10"/>
  <c r="D56" i="13"/>
  <c r="H56" i="13"/>
  <c r="DX34" i="10"/>
  <c r="N16" i="4" s="1"/>
  <c r="AU35" i="12"/>
  <c r="CT35" i="12" s="1"/>
  <c r="U35" i="12"/>
  <c r="BT35" i="12" s="1"/>
  <c r="AI35" i="12"/>
  <c r="CH35" i="12" s="1"/>
  <c r="X35" i="12"/>
  <c r="BW35" i="12" s="1"/>
  <c r="AF35" i="12"/>
  <c r="CE35" i="12" s="1"/>
  <c r="AQ35" i="12"/>
  <c r="CP35" i="12" s="1"/>
  <c r="P35" i="12"/>
  <c r="BO35" i="12" s="1"/>
  <c r="AA35" i="12"/>
  <c r="BZ35" i="12" s="1"/>
  <c r="AV35" i="12"/>
  <c r="CU35" i="12" s="1"/>
  <c r="AD35" i="12"/>
  <c r="CC35" i="12" s="1"/>
  <c r="N35" i="12"/>
  <c r="BM35" i="12" s="1"/>
  <c r="BF35" i="12"/>
  <c r="DE35" i="12" s="1"/>
  <c r="AY35" i="12"/>
  <c r="CX35" i="12" s="1"/>
  <c r="BC35" i="12"/>
  <c r="DB35" i="12" s="1"/>
  <c r="AM35" i="12"/>
  <c r="CL35" i="12" s="1"/>
  <c r="S35" i="12"/>
  <c r="BR35" i="12" s="1"/>
  <c r="AT35" i="12"/>
  <c r="CS35" i="12" s="1"/>
  <c r="ER35" i="12" s="1"/>
  <c r="BG35" i="12"/>
  <c r="DF35" i="12" s="1"/>
  <c r="Y35" i="12"/>
  <c r="BX35" i="12" s="1"/>
  <c r="W35" i="12"/>
  <c r="BV35" i="12" s="1"/>
  <c r="DU35" i="12" s="1"/>
  <c r="AH35" i="12"/>
  <c r="CG35" i="12" s="1"/>
  <c r="AW35" i="12"/>
  <c r="CV35" i="12" s="1"/>
  <c r="AR35" i="12"/>
  <c r="CQ35" i="12" s="1"/>
  <c r="BH35" i="12"/>
  <c r="DG35" i="12" s="1"/>
  <c r="Q35" i="12"/>
  <c r="BP35" i="12" s="1"/>
  <c r="AJ35" i="12"/>
  <c r="CI35" i="12" s="1"/>
  <c r="BD35" i="12"/>
  <c r="DC35" i="12" s="1"/>
  <c r="AC35" i="12"/>
  <c r="CB35" i="12" s="1"/>
  <c r="AZ35" i="12"/>
  <c r="CY35" i="12" s="1"/>
  <c r="BI35" i="12"/>
  <c r="DH35" i="12" s="1"/>
  <c r="AK35" i="12"/>
  <c r="CJ35" i="12" s="1"/>
  <c r="BA35" i="12"/>
  <c r="CZ35" i="12" s="1"/>
  <c r="AG35" i="12"/>
  <c r="CF35" i="12" s="1"/>
  <c r="AL35" i="12"/>
  <c r="CK35" i="12" s="1"/>
  <c r="AX35" i="12"/>
  <c r="CW35" i="12" s="1"/>
  <c r="V35" i="12"/>
  <c r="BU35" i="12" s="1"/>
  <c r="BJ35" i="12"/>
  <c r="DI35" i="12" s="1"/>
  <c r="AB35" i="12"/>
  <c r="CA35" i="12" s="1"/>
  <c r="AS35" i="12"/>
  <c r="CR35" i="12" s="1"/>
  <c r="R35" i="12"/>
  <c r="BQ35" i="12" s="1"/>
  <c r="DP35" i="12" s="1"/>
  <c r="AO35" i="12"/>
  <c r="CN35" i="12" s="1"/>
  <c r="AP35" i="12"/>
  <c r="CO35" i="12" s="1"/>
  <c r="Z35" i="12"/>
  <c r="BY35" i="12" s="1"/>
  <c r="BK35" i="12"/>
  <c r="DJ35" i="12" s="1"/>
  <c r="FI35" i="12" s="1"/>
  <c r="T35" i="12"/>
  <c r="BS35" i="12" s="1"/>
  <c r="O35" i="12"/>
  <c r="BN35" i="12" s="1"/>
  <c r="AE35" i="12"/>
  <c r="CD35" i="12" s="1"/>
  <c r="BE35" i="12"/>
  <c r="DD35" i="12" s="1"/>
  <c r="BB35" i="12"/>
  <c r="DA35" i="12" s="1"/>
  <c r="AN35" i="12"/>
  <c r="CM35" i="12" s="1"/>
  <c r="DM117" i="10"/>
  <c r="FL33" i="10"/>
  <c r="FG34" i="12"/>
  <c r="FC34" i="12"/>
  <c r="I56" i="4"/>
  <c r="DQ117" i="10"/>
  <c r="FP33" i="10"/>
  <c r="Z56" i="4"/>
  <c r="EC117" i="10"/>
  <c r="GB33" i="10"/>
  <c r="EU117" i="10"/>
  <c r="GT33" i="10"/>
  <c r="HB33" i="10"/>
  <c r="FC117" i="10"/>
  <c r="DV34" i="10"/>
  <c r="L16" i="4" s="1"/>
  <c r="DW34" i="10"/>
  <c r="M16" i="4" s="1"/>
  <c r="FS34" i="10"/>
  <c r="DT118" i="10"/>
  <c r="J16" i="13"/>
  <c r="FP34" i="10"/>
  <c r="G16" i="13"/>
  <c r="DQ118" i="10"/>
  <c r="X56" i="13"/>
  <c r="EI34" i="12"/>
  <c r="FF34" i="12"/>
  <c r="FE34" i="12"/>
  <c r="FD34" i="12"/>
  <c r="EM117" i="10"/>
  <c r="GL33" i="10"/>
  <c r="GQ33" i="10"/>
  <c r="ER117" i="10"/>
  <c r="Y35" i="10"/>
  <c r="BX35" i="10" s="1"/>
  <c r="R35" i="10"/>
  <c r="BQ35" i="10" s="1"/>
  <c r="Z35" i="10"/>
  <c r="BY35" i="10" s="1"/>
  <c r="AC35" i="10"/>
  <c r="CB35" i="10" s="1"/>
  <c r="AA35" i="10"/>
  <c r="BZ35" i="10" s="1"/>
  <c r="BG35" i="10"/>
  <c r="DF35" i="10" s="1"/>
  <c r="AP35" i="10"/>
  <c r="CO35" i="10" s="1"/>
  <c r="AM35" i="10"/>
  <c r="CL35" i="10" s="1"/>
  <c r="N35" i="10"/>
  <c r="BM35" i="10" s="1"/>
  <c r="AX35" i="10"/>
  <c r="CW35" i="10" s="1"/>
  <c r="AI35" i="10"/>
  <c r="CH35" i="10" s="1"/>
  <c r="BH35" i="10"/>
  <c r="DG35" i="10" s="1"/>
  <c r="AD35" i="10"/>
  <c r="CC35" i="10" s="1"/>
  <c r="BD35" i="10"/>
  <c r="DC35" i="10" s="1"/>
  <c r="BE35" i="10"/>
  <c r="DD35" i="10" s="1"/>
  <c r="V35" i="10"/>
  <c r="BU35" i="10" s="1"/>
  <c r="AF35" i="10"/>
  <c r="CE35" i="10" s="1"/>
  <c r="BI35" i="10"/>
  <c r="DH35" i="10" s="1"/>
  <c r="S35" i="10"/>
  <c r="BR35" i="10" s="1"/>
  <c r="X35" i="10"/>
  <c r="BW35" i="10" s="1"/>
  <c r="AB35" i="10"/>
  <c r="CA35" i="10" s="1"/>
  <c r="AT35" i="10"/>
  <c r="CS35" i="10" s="1"/>
  <c r="BF35" i="10"/>
  <c r="DE35" i="10" s="1"/>
  <c r="U35" i="10"/>
  <c r="BT35" i="10" s="1"/>
  <c r="BJ35" i="10"/>
  <c r="DI35" i="10" s="1"/>
  <c r="AW35" i="10"/>
  <c r="CV35" i="10" s="1"/>
  <c r="EV35" i="10" s="1"/>
  <c r="Q35" i="10"/>
  <c r="BP35" i="10" s="1"/>
  <c r="AG35" i="10"/>
  <c r="CF35" i="10" s="1"/>
  <c r="AV35" i="10"/>
  <c r="CU35" i="10" s="1"/>
  <c r="BB35" i="10"/>
  <c r="DA35" i="10" s="1"/>
  <c r="AY35" i="10"/>
  <c r="CX35" i="10" s="1"/>
  <c r="BK35" i="10"/>
  <c r="DJ35" i="10" s="1"/>
  <c r="FJ35" i="10" s="1"/>
  <c r="AQ35" i="10"/>
  <c r="CP35" i="10" s="1"/>
  <c r="AH35" i="10"/>
  <c r="CG35" i="10" s="1"/>
  <c r="AE35" i="10"/>
  <c r="CD35" i="10" s="1"/>
  <c r="AO35" i="10"/>
  <c r="CN35" i="10" s="1"/>
  <c r="AN35" i="10"/>
  <c r="CM35" i="10" s="1"/>
  <c r="AJ35" i="10"/>
  <c r="CI35" i="10" s="1"/>
  <c r="AS35" i="10"/>
  <c r="CR35" i="10" s="1"/>
  <c r="AU35" i="10"/>
  <c r="CT35" i="10" s="1"/>
  <c r="T35" i="10"/>
  <c r="BS35" i="10" s="1"/>
  <c r="W35" i="10"/>
  <c r="BV35" i="10" s="1"/>
  <c r="O35" i="10"/>
  <c r="BN35" i="10" s="1"/>
  <c r="AR35" i="10"/>
  <c r="CQ35" i="10" s="1"/>
  <c r="BA35" i="10"/>
  <c r="CZ35" i="10" s="1"/>
  <c r="AZ35" i="10"/>
  <c r="CY35" i="10" s="1"/>
  <c r="AK35" i="10"/>
  <c r="CJ35" i="10" s="1"/>
  <c r="AL35" i="10"/>
  <c r="CK35" i="10" s="1"/>
  <c r="EK35" i="10" s="1"/>
  <c r="BC35" i="10"/>
  <c r="DB35" i="10" s="1"/>
  <c r="P35" i="10"/>
  <c r="BO35" i="10" s="1"/>
  <c r="DV117" i="10"/>
  <c r="FU33" i="10"/>
  <c r="FW33" i="10"/>
  <c r="DX117" i="10"/>
  <c r="GF34" i="10"/>
  <c r="EG118" i="10"/>
  <c r="W16" i="13"/>
  <c r="O16" i="13"/>
  <c r="HH34" i="10"/>
  <c r="DN34" i="10"/>
  <c r="D16" i="4" s="1"/>
  <c r="AA56" i="13"/>
  <c r="EF117" i="10"/>
  <c r="GE33" i="10"/>
  <c r="L36" i="10"/>
  <c r="L56" i="13"/>
  <c r="F39" i="12"/>
  <c r="R44" i="3"/>
  <c r="R45" i="2" s="1"/>
  <c r="F39" i="10"/>
  <c r="DN117" i="10"/>
  <c r="FM33" i="10"/>
  <c r="FS33" i="10"/>
  <c r="DT117" i="10"/>
  <c r="ER118" i="10"/>
  <c r="GQ34" i="10"/>
  <c r="EV34" i="10"/>
  <c r="DM34" i="10"/>
  <c r="C16" i="4" s="1"/>
  <c r="EX34" i="10"/>
  <c r="EK34" i="10"/>
  <c r="AA16" i="4" s="1"/>
  <c r="EN34" i="10"/>
  <c r="ES34" i="10"/>
  <c r="I37" i="10"/>
  <c r="DQ34" i="12"/>
  <c r="DO34" i="12"/>
  <c r="FB34" i="12"/>
  <c r="ED34" i="12"/>
  <c r="EJ117" i="10"/>
  <c r="GI33" i="10"/>
  <c r="U56" i="13"/>
  <c r="GM33" i="10"/>
  <c r="EN117" i="10"/>
  <c r="EQ117" i="10"/>
  <c r="GP33" i="10"/>
  <c r="EE117" i="10"/>
  <c r="GD33" i="10"/>
  <c r="DZ117" i="10"/>
  <c r="FY33" i="10"/>
  <c r="E16" i="4"/>
  <c r="FN34" i="10"/>
  <c r="E16" i="13"/>
  <c r="DO118" i="10"/>
  <c r="E57" i="13" s="1"/>
  <c r="FC34" i="10"/>
  <c r="FD34" i="10"/>
  <c r="HE34" i="10"/>
  <c r="EF34" i="10"/>
  <c r="V16" i="4" s="1"/>
  <c r="EO34" i="10"/>
  <c r="FB34" i="10"/>
  <c r="O56" i="13"/>
  <c r="DV34" i="12"/>
  <c r="EW34" i="12"/>
  <c r="EB34" i="12"/>
  <c r="EK117" i="10"/>
  <c r="GJ33" i="10"/>
  <c r="L36" i="12"/>
  <c r="S56" i="4"/>
  <c r="EZ34" i="10"/>
  <c r="EH34" i="10"/>
  <c r="X16" i="4" s="1"/>
  <c r="EQ118" i="10"/>
  <c r="DR34" i="10"/>
  <c r="H16" i="4" s="1"/>
  <c r="HG33" i="10"/>
  <c r="FH117" i="10"/>
  <c r="EF34" i="12"/>
  <c r="DU34" i="12"/>
  <c r="EU34" i="12"/>
  <c r="V56" i="13"/>
  <c r="W56" i="4"/>
  <c r="W56" i="13"/>
  <c r="GF33" i="10"/>
  <c r="EG117" i="10"/>
  <c r="W57" i="13" s="1"/>
  <c r="FJ118" i="10"/>
  <c r="HI34" i="10"/>
  <c r="EY34" i="10"/>
  <c r="EA34" i="10"/>
  <c r="Q16" i="4" s="1"/>
  <c r="EE34" i="10"/>
  <c r="U16" i="4" s="1"/>
  <c r="DZ34" i="10"/>
  <c r="P16" i="4" s="1"/>
  <c r="E56" i="13"/>
  <c r="FG117" i="10"/>
  <c r="HF33" i="10"/>
  <c r="EH34" i="12"/>
  <c r="EN34" i="12"/>
  <c r="DY34" i="12"/>
  <c r="E38" i="12"/>
  <c r="I38" i="12" s="1"/>
  <c r="S43" i="3"/>
  <c r="S44" i="2" s="1"/>
  <c r="E38" i="10"/>
  <c r="I38" i="10" s="1"/>
  <c r="EW117" i="10"/>
  <c r="GV33" i="10"/>
  <c r="DP117" i="10"/>
  <c r="FO33" i="10"/>
  <c r="Z56" i="13"/>
  <c r="FF117" i="10"/>
  <c r="HE33" i="10"/>
  <c r="DS34" i="10"/>
  <c r="I16" i="4" s="1"/>
  <c r="EI34" i="10"/>
  <c r="Y16" i="4" s="1"/>
  <c r="EJ34" i="10"/>
  <c r="Z16" i="4" s="1"/>
  <c r="ED118" i="10"/>
  <c r="T57" i="13" s="1"/>
  <c r="T16" i="13"/>
  <c r="GC34" i="10"/>
  <c r="DP34" i="10"/>
  <c r="F16" i="4" s="1"/>
  <c r="FH34" i="10"/>
  <c r="EL34" i="10"/>
  <c r="AB16" i="4" s="1"/>
  <c r="N56" i="13"/>
  <c r="EI117" i="10"/>
  <c r="GH33" i="10"/>
  <c r="DS34" i="12"/>
  <c r="EZ34" i="12"/>
  <c r="EY34" i="12"/>
  <c r="H37" i="12"/>
  <c r="Q56" i="13"/>
  <c r="DY117" i="10"/>
  <c r="FX33" i="10"/>
  <c r="AB56" i="13"/>
  <c r="BN53" i="8"/>
  <c r="AE54" i="8"/>
  <c r="AJ33" i="9"/>
  <c r="T43" i="3" s="1"/>
  <c r="T44" i="2" s="1"/>
  <c r="AV33" i="9"/>
  <c r="AD43" i="3" s="1"/>
  <c r="AD44" i="2" s="1"/>
  <c r="AD33" i="9"/>
  <c r="AY33" i="9"/>
  <c r="AR33" i="9"/>
  <c r="P43" i="3" s="1"/>
  <c r="P44" i="2" s="1"/>
  <c r="AF33" i="9"/>
  <c r="Z34" i="9"/>
  <c r="BO51" i="7"/>
  <c r="AE52" i="7"/>
  <c r="AO52" i="7" s="1"/>
  <c r="P62" i="3" s="1"/>
  <c r="P63" i="2" s="1"/>
  <c r="S62" i="2"/>
  <c r="BC34" i="9"/>
  <c r="BG65" i="9" s="1"/>
  <c r="AC34" i="9"/>
  <c r="AE34" i="9"/>
  <c r="Y35" i="9"/>
  <c r="AW31" i="9"/>
  <c r="AE41" i="3" s="1"/>
  <c r="AE42" i="2" s="1"/>
  <c r="AZ32" i="9"/>
  <c r="AH42" i="3" s="1"/>
  <c r="AH43" i="2" s="1"/>
  <c r="AX32" i="9"/>
  <c r="AK32" i="9"/>
  <c r="S62" i="3"/>
  <c r="E57" i="10"/>
  <c r="E57" i="12"/>
  <c r="AL52" i="7"/>
  <c r="AX52" i="7"/>
  <c r="AJ52" i="7"/>
  <c r="BA52" i="7"/>
  <c r="AZ59" i="8"/>
  <c r="AI59" i="8"/>
  <c r="AW59" i="8"/>
  <c r="AK59" i="8"/>
  <c r="AP60" i="9"/>
  <c r="AO61" i="9"/>
  <c r="HK32" i="10" l="1"/>
  <c r="AR27" i="7" s="1"/>
  <c r="BQ27" i="7" s="1"/>
  <c r="R16" i="13"/>
  <c r="GA34" i="10"/>
  <c r="DT35" i="12"/>
  <c r="EM118" i="10"/>
  <c r="FG118" i="10"/>
  <c r="P56" i="4"/>
  <c r="EW118" i="10"/>
  <c r="AG27" i="9"/>
  <c r="AI27" i="9" s="1"/>
  <c r="DV35" i="10"/>
  <c r="FX34" i="10"/>
  <c r="DO35" i="10"/>
  <c r="EG35" i="10"/>
  <c r="GT34" i="10"/>
  <c r="DY118" i="10"/>
  <c r="O57" i="4" s="1"/>
  <c r="EB118" i="10"/>
  <c r="R57" i="13" s="1"/>
  <c r="AQ27" i="8"/>
  <c r="BP27" i="8" s="1"/>
  <c r="ED35" i="10"/>
  <c r="EZ35" i="12"/>
  <c r="G57" i="4"/>
  <c r="HD34" i="10"/>
  <c r="AQ26" i="8"/>
  <c r="BP26" i="8" s="1"/>
  <c r="AG26" i="9"/>
  <c r="AI26" i="9" s="1"/>
  <c r="AM26" i="9" s="1"/>
  <c r="AN26" i="9" s="1"/>
  <c r="AO26" i="9" s="1"/>
  <c r="AP26" i="9" s="1"/>
  <c r="Q36" i="3"/>
  <c r="AI36" i="3" s="1"/>
  <c r="AI37" i="2" s="1"/>
  <c r="DP35" i="10"/>
  <c r="DP119" i="10" s="1"/>
  <c r="GB34" i="10"/>
  <c r="S16" i="13"/>
  <c r="EO35" i="10"/>
  <c r="EF35" i="12"/>
  <c r="GS34" i="10"/>
  <c r="EC118" i="10"/>
  <c r="S57" i="4" s="1"/>
  <c r="EV35" i="12"/>
  <c r="DW35" i="10"/>
  <c r="FV35" i="10" s="1"/>
  <c r="EN35" i="12"/>
  <c r="K16" i="13"/>
  <c r="K16" i="4"/>
  <c r="J57" i="4"/>
  <c r="FA35" i="10"/>
  <c r="E57" i="4"/>
  <c r="EM35" i="10"/>
  <c r="EM119" i="10" s="1"/>
  <c r="EU35" i="10"/>
  <c r="EU119" i="10" s="1"/>
  <c r="EA35" i="10"/>
  <c r="EC35" i="10"/>
  <c r="DZ35" i="12"/>
  <c r="DU118" i="10"/>
  <c r="EP118" i="10"/>
  <c r="DR35" i="10"/>
  <c r="DR119" i="10" s="1"/>
  <c r="DR35" i="12"/>
  <c r="FT34" i="10"/>
  <c r="GZ34" i="10"/>
  <c r="Q37" i="3"/>
  <c r="EZ35" i="10"/>
  <c r="EZ119" i="10" s="1"/>
  <c r="EA35" i="12"/>
  <c r="DT35" i="10"/>
  <c r="DT119" i="10" s="1"/>
  <c r="O57" i="13"/>
  <c r="AH52" i="7"/>
  <c r="T62" i="3" s="1"/>
  <c r="T63" i="2" s="1"/>
  <c r="DX35" i="12"/>
  <c r="EJ35" i="10"/>
  <c r="GI35" i="10" s="1"/>
  <c r="ER35" i="10"/>
  <c r="GQ35" i="10" s="1"/>
  <c r="EX35" i="10"/>
  <c r="EX119" i="10" s="1"/>
  <c r="FE35" i="10"/>
  <c r="HD35" i="10" s="1"/>
  <c r="EM35" i="12"/>
  <c r="DM35" i="12"/>
  <c r="EO35" i="12"/>
  <c r="FH35" i="12"/>
  <c r="EX35" i="12"/>
  <c r="ED35" i="12"/>
  <c r="FH35" i="10"/>
  <c r="HG35" i="10" s="1"/>
  <c r="FB35" i="12"/>
  <c r="EG35" i="12"/>
  <c r="EL35" i="12"/>
  <c r="EJ35" i="12"/>
  <c r="EH35" i="12"/>
  <c r="EB35" i="12"/>
  <c r="R45" i="3"/>
  <c r="R46" i="2" s="1"/>
  <c r="F40" i="10"/>
  <c r="F40" i="12"/>
  <c r="S44" i="3"/>
  <c r="S45" i="2" s="1"/>
  <c r="E39" i="10"/>
  <c r="I39" i="10" s="1"/>
  <c r="E39" i="12"/>
  <c r="I39" i="12" s="1"/>
  <c r="FH118" i="10"/>
  <c r="HG34" i="10"/>
  <c r="EY118" i="10"/>
  <c r="GX34" i="10"/>
  <c r="J37" i="12"/>
  <c r="K37" i="12" s="1"/>
  <c r="GJ35" i="10"/>
  <c r="EK119" i="10"/>
  <c r="ET35" i="10"/>
  <c r="FJ119" i="10"/>
  <c r="HI35" i="10"/>
  <c r="DU35" i="10"/>
  <c r="EL35" i="10"/>
  <c r="FG35" i="12"/>
  <c r="EU35" i="12"/>
  <c r="FA35" i="12"/>
  <c r="BI3" i="8"/>
  <c r="DP118" i="10"/>
  <c r="F57" i="4" s="1"/>
  <c r="F16" i="13"/>
  <c r="FO34" i="10"/>
  <c r="GE34" i="10"/>
  <c r="EF118" i="10"/>
  <c r="V57" i="4" s="1"/>
  <c r="V16" i="13"/>
  <c r="GR34" i="10"/>
  <c r="ES118" i="10"/>
  <c r="FM34" i="10"/>
  <c r="D16" i="13"/>
  <c r="DN118" i="10"/>
  <c r="D57" i="13" s="1"/>
  <c r="FD35" i="10"/>
  <c r="EO119" i="10"/>
  <c r="GN35" i="10"/>
  <c r="M16" i="13"/>
  <c r="DW118" i="10"/>
  <c r="M57" i="4" s="1"/>
  <c r="FV34" i="10"/>
  <c r="EW35" i="12"/>
  <c r="H38" i="10"/>
  <c r="J38" i="10" s="1"/>
  <c r="K38" i="10" s="1"/>
  <c r="DR118" i="10"/>
  <c r="H57" i="4" s="1"/>
  <c r="H16" i="13"/>
  <c r="FQ34" i="10"/>
  <c r="EN118" i="10"/>
  <c r="GM34" i="10"/>
  <c r="W57" i="4"/>
  <c r="EY35" i="10"/>
  <c r="EI35" i="10"/>
  <c r="GZ35" i="10"/>
  <c r="FA119" i="10"/>
  <c r="ES35" i="10"/>
  <c r="FC35" i="10"/>
  <c r="FF35" i="10"/>
  <c r="FU34" i="10"/>
  <c r="L16" i="13"/>
  <c r="DV118" i="10"/>
  <c r="L57" i="4" s="1"/>
  <c r="HK33" i="10"/>
  <c r="FC35" i="12"/>
  <c r="FD35" i="12"/>
  <c r="DV35" i="12"/>
  <c r="GJ34" i="10"/>
  <c r="AA16" i="13"/>
  <c r="EK118" i="10"/>
  <c r="AA57" i="4" s="1"/>
  <c r="N36" i="10"/>
  <c r="BM36" i="10" s="1"/>
  <c r="BA36" i="10"/>
  <c r="CZ36" i="10" s="1"/>
  <c r="P36" i="10"/>
  <c r="BO36" i="10" s="1"/>
  <c r="BD36" i="10"/>
  <c r="DC36" i="10" s="1"/>
  <c r="AU36" i="10"/>
  <c r="CT36" i="10" s="1"/>
  <c r="V36" i="10"/>
  <c r="BU36" i="10" s="1"/>
  <c r="AT36" i="10"/>
  <c r="CS36" i="10" s="1"/>
  <c r="AM36" i="10"/>
  <c r="CL36" i="10" s="1"/>
  <c r="BE36" i="10"/>
  <c r="DD36" i="10" s="1"/>
  <c r="T36" i="10"/>
  <c r="BS36" i="10" s="1"/>
  <c r="AW36" i="10"/>
  <c r="CV36" i="10" s="1"/>
  <c r="AR36" i="10"/>
  <c r="CQ36" i="10" s="1"/>
  <c r="AV36" i="10"/>
  <c r="CU36" i="10" s="1"/>
  <c r="S36" i="10"/>
  <c r="BR36" i="10" s="1"/>
  <c r="Z36" i="10"/>
  <c r="BY36" i="10" s="1"/>
  <c r="AF36" i="10"/>
  <c r="CE36" i="10" s="1"/>
  <c r="AX36" i="10"/>
  <c r="CW36" i="10" s="1"/>
  <c r="AI36" i="10"/>
  <c r="CH36" i="10" s="1"/>
  <c r="BH36" i="10"/>
  <c r="DG36" i="10" s="1"/>
  <c r="AL36" i="10"/>
  <c r="CK36" i="10" s="1"/>
  <c r="AS36" i="10"/>
  <c r="CR36" i="10" s="1"/>
  <c r="AJ36" i="10"/>
  <c r="CI36" i="10" s="1"/>
  <c r="BB36" i="10"/>
  <c r="DA36" i="10" s="1"/>
  <c r="BI36" i="10"/>
  <c r="DH36" i="10" s="1"/>
  <c r="W36" i="10"/>
  <c r="BV36" i="10" s="1"/>
  <c r="AB36" i="10"/>
  <c r="CA36" i="10" s="1"/>
  <c r="AP36" i="10"/>
  <c r="CO36" i="10" s="1"/>
  <c r="AZ36" i="10"/>
  <c r="CY36" i="10" s="1"/>
  <c r="AH36" i="10"/>
  <c r="CG36" i="10" s="1"/>
  <c r="AG36" i="10"/>
  <c r="CF36" i="10" s="1"/>
  <c r="BJ36" i="10"/>
  <c r="DI36" i="10" s="1"/>
  <c r="BG36" i="10"/>
  <c r="DF36" i="10" s="1"/>
  <c r="AY36" i="10"/>
  <c r="CX36" i="10" s="1"/>
  <c r="BF36" i="10"/>
  <c r="DE36" i="10" s="1"/>
  <c r="U36" i="10"/>
  <c r="BT36" i="10" s="1"/>
  <c r="AA36" i="10"/>
  <c r="BZ36" i="10" s="1"/>
  <c r="X36" i="10"/>
  <c r="BW36" i="10" s="1"/>
  <c r="O36" i="10"/>
  <c r="BN36" i="10" s="1"/>
  <c r="BK36" i="10"/>
  <c r="DJ36" i="10" s="1"/>
  <c r="FJ36" i="10" s="1"/>
  <c r="AC36" i="10"/>
  <c r="CB36" i="10" s="1"/>
  <c r="AO36" i="10"/>
  <c r="CN36" i="10" s="1"/>
  <c r="R36" i="10"/>
  <c r="BQ36" i="10" s="1"/>
  <c r="AN36" i="10"/>
  <c r="CM36" i="10" s="1"/>
  <c r="AK36" i="10"/>
  <c r="CJ36" i="10" s="1"/>
  <c r="EJ36" i="10" s="1"/>
  <c r="Z17" i="4" s="1"/>
  <c r="AD36" i="10"/>
  <c r="CC36" i="10" s="1"/>
  <c r="Y36" i="10"/>
  <c r="BX36" i="10" s="1"/>
  <c r="AE36" i="10"/>
  <c r="CD36" i="10" s="1"/>
  <c r="Q36" i="10"/>
  <c r="BP36" i="10" s="1"/>
  <c r="BC36" i="10"/>
  <c r="DB36" i="10" s="1"/>
  <c r="AQ36" i="10"/>
  <c r="CP36" i="10" s="1"/>
  <c r="GY35" i="10"/>
  <c r="EA119" i="10"/>
  <c r="FZ35" i="10"/>
  <c r="GB35" i="10"/>
  <c r="EC119" i="10"/>
  <c r="DZ35" i="10"/>
  <c r="G57" i="13"/>
  <c r="DW35" i="12"/>
  <c r="DL35" i="12"/>
  <c r="AI37" i="3"/>
  <c r="AI38" i="2" s="1"/>
  <c r="Q38" i="2"/>
  <c r="T57" i="4"/>
  <c r="J37" i="10"/>
  <c r="K37" i="10" s="1"/>
  <c r="HC34" i="10"/>
  <c r="FD118" i="10"/>
  <c r="EX118" i="10"/>
  <c r="GW34" i="10"/>
  <c r="H38" i="12"/>
  <c r="J38" i="12" s="1"/>
  <c r="K38" i="12" s="1"/>
  <c r="EQ35" i="10"/>
  <c r="EN35" i="10"/>
  <c r="EF35" i="10"/>
  <c r="FG35" i="10"/>
  <c r="EB35" i="10"/>
  <c r="DS35" i="12"/>
  <c r="GI34" i="10"/>
  <c r="EJ118" i="10"/>
  <c r="Z57" i="4" s="1"/>
  <c r="Z16" i="13"/>
  <c r="FY34" i="10"/>
  <c r="P16" i="13"/>
  <c r="DZ118" i="10"/>
  <c r="P57" i="13" s="1"/>
  <c r="X16" i="13"/>
  <c r="GG34" i="10"/>
  <c r="EH118" i="10"/>
  <c r="X57" i="4" s="1"/>
  <c r="AK36" i="12"/>
  <c r="CJ36" i="12" s="1"/>
  <c r="W36" i="12"/>
  <c r="BV36" i="12" s="1"/>
  <c r="AZ36" i="12"/>
  <c r="CY36" i="12" s="1"/>
  <c r="U36" i="12"/>
  <c r="BT36" i="12" s="1"/>
  <c r="AX36" i="12"/>
  <c r="CW36" i="12" s="1"/>
  <c r="N36" i="12"/>
  <c r="BM36" i="12" s="1"/>
  <c r="BJ36" i="12"/>
  <c r="DI36" i="12" s="1"/>
  <c r="AG36" i="12"/>
  <c r="CF36" i="12" s="1"/>
  <c r="AH36" i="12"/>
  <c r="CG36" i="12" s="1"/>
  <c r="AA36" i="12"/>
  <c r="BZ36" i="12" s="1"/>
  <c r="AJ36" i="12"/>
  <c r="CI36" i="12" s="1"/>
  <c r="X36" i="12"/>
  <c r="BW36" i="12" s="1"/>
  <c r="AR36" i="12"/>
  <c r="CQ36" i="12" s="1"/>
  <c r="BK36" i="12"/>
  <c r="DJ36" i="12" s="1"/>
  <c r="FI36" i="12" s="1"/>
  <c r="AC36" i="12"/>
  <c r="CB36" i="12" s="1"/>
  <c r="AF36" i="12"/>
  <c r="CE36" i="12" s="1"/>
  <c r="ED36" i="12" s="1"/>
  <c r="BA36" i="12"/>
  <c r="CZ36" i="12" s="1"/>
  <c r="Z36" i="12"/>
  <c r="BY36" i="12" s="1"/>
  <c r="DX36" i="12" s="1"/>
  <c r="AT36" i="12"/>
  <c r="CS36" i="12" s="1"/>
  <c r="AY36" i="12"/>
  <c r="CX36" i="12" s="1"/>
  <c r="BC36" i="12"/>
  <c r="DB36" i="12" s="1"/>
  <c r="V36" i="12"/>
  <c r="BU36" i="12" s="1"/>
  <c r="Q36" i="12"/>
  <c r="BP36" i="12" s="1"/>
  <c r="BD36" i="12"/>
  <c r="DC36" i="12" s="1"/>
  <c r="Y36" i="12"/>
  <c r="BX36" i="12" s="1"/>
  <c r="AD36" i="12"/>
  <c r="CC36" i="12" s="1"/>
  <c r="S36" i="12"/>
  <c r="BR36" i="12" s="1"/>
  <c r="P36" i="12"/>
  <c r="BO36" i="12" s="1"/>
  <c r="BF36" i="12"/>
  <c r="DE36" i="12" s="1"/>
  <c r="AE36" i="12"/>
  <c r="CD36" i="12" s="1"/>
  <c r="AN36" i="12"/>
  <c r="CM36" i="12" s="1"/>
  <c r="AM36" i="12"/>
  <c r="CL36" i="12" s="1"/>
  <c r="AS36" i="12"/>
  <c r="CR36" i="12" s="1"/>
  <c r="AL36" i="12"/>
  <c r="CK36" i="12" s="1"/>
  <c r="AI36" i="12"/>
  <c r="CH36" i="12" s="1"/>
  <c r="EG36" i="12" s="1"/>
  <c r="BE36" i="12"/>
  <c r="DD36" i="12" s="1"/>
  <c r="O36" i="12"/>
  <c r="BN36" i="12" s="1"/>
  <c r="BG36" i="12"/>
  <c r="DF36" i="12" s="1"/>
  <c r="BB36" i="12"/>
  <c r="DA36" i="12" s="1"/>
  <c r="AW36" i="12"/>
  <c r="CV36" i="12" s="1"/>
  <c r="T36" i="12"/>
  <c r="BS36" i="12" s="1"/>
  <c r="AU36" i="12"/>
  <c r="CT36" i="12" s="1"/>
  <c r="AB36" i="12"/>
  <c r="CA36" i="12" s="1"/>
  <c r="BH36" i="12"/>
  <c r="DG36" i="12" s="1"/>
  <c r="AV36" i="12"/>
  <c r="CU36" i="12" s="1"/>
  <c r="AQ36" i="12"/>
  <c r="CP36" i="12" s="1"/>
  <c r="AP36" i="12"/>
  <c r="CO36" i="12" s="1"/>
  <c r="AO36" i="12"/>
  <c r="CN36" i="12" s="1"/>
  <c r="R36" i="12"/>
  <c r="BQ36" i="12" s="1"/>
  <c r="BI36" i="12"/>
  <c r="DH36" i="12" s="1"/>
  <c r="FB118" i="10"/>
  <c r="HA34" i="10"/>
  <c r="FC118" i="10"/>
  <c r="HB34" i="10"/>
  <c r="DM118" i="10"/>
  <c r="C57" i="4" s="1"/>
  <c r="C16" i="13"/>
  <c r="FL34" i="10"/>
  <c r="DN35" i="10"/>
  <c r="ED119" i="10"/>
  <c r="GC35" i="10"/>
  <c r="EH35" i="10"/>
  <c r="DY35" i="10"/>
  <c r="EE35" i="12"/>
  <c r="DO35" i="12"/>
  <c r="ET35" i="12"/>
  <c r="ES35" i="12"/>
  <c r="GH34" i="10"/>
  <c r="EI118" i="10"/>
  <c r="Y57" i="13" s="1"/>
  <c r="Y16" i="13"/>
  <c r="EE118" i="10"/>
  <c r="U57" i="13" s="1"/>
  <c r="U16" i="13"/>
  <c r="GD34" i="10"/>
  <c r="EZ118" i="10"/>
  <c r="GY34" i="10"/>
  <c r="EO118" i="10"/>
  <c r="GN34" i="10"/>
  <c r="GU34" i="10"/>
  <c r="EV118" i="10"/>
  <c r="DO119" i="10"/>
  <c r="FN35" i="10"/>
  <c r="DV119" i="10"/>
  <c r="FU35" i="10"/>
  <c r="EG119" i="10"/>
  <c r="GF35" i="10"/>
  <c r="EV119" i="10"/>
  <c r="GU35" i="10"/>
  <c r="FH119" i="10"/>
  <c r="EW35" i="10"/>
  <c r="DQ35" i="10"/>
  <c r="EY35" i="12"/>
  <c r="FE35" i="12"/>
  <c r="FF35" i="12"/>
  <c r="DQ35" i="12"/>
  <c r="DY35" i="12"/>
  <c r="DX118" i="10"/>
  <c r="N57" i="13" s="1"/>
  <c r="N16" i="13"/>
  <c r="FW34" i="10"/>
  <c r="AB16" i="13"/>
  <c r="GK34" i="10"/>
  <c r="EL118" i="10"/>
  <c r="AB57" i="4" s="1"/>
  <c r="I16" i="13"/>
  <c r="FR34" i="10"/>
  <c r="DS118" i="10"/>
  <c r="I57" i="4" s="1"/>
  <c r="Q16" i="13"/>
  <c r="FZ34" i="10"/>
  <c r="EA118" i="10"/>
  <c r="Q57" i="4" s="1"/>
  <c r="FB35" i="10"/>
  <c r="DS35" i="10"/>
  <c r="EP35" i="10"/>
  <c r="FI35" i="10"/>
  <c r="EE35" i="10"/>
  <c r="DM35" i="10"/>
  <c r="DX35" i="10"/>
  <c r="J57" i="13"/>
  <c r="EC35" i="12"/>
  <c r="EQ35" i="12"/>
  <c r="EI35" i="12"/>
  <c r="EP35" i="12"/>
  <c r="EK35" i="12"/>
  <c r="DN35" i="12"/>
  <c r="BJ3" i="7"/>
  <c r="BQ26" i="7"/>
  <c r="BS26" i="7" s="1"/>
  <c r="BT26" i="7" s="1"/>
  <c r="BU26" i="7" s="1"/>
  <c r="BV26" i="7" s="1"/>
  <c r="M36" i="3" s="1"/>
  <c r="M37" i="2" s="1"/>
  <c r="AL54" i="8"/>
  <c r="AM54" i="8" s="1"/>
  <c r="AJ54" i="8"/>
  <c r="AT54" i="8"/>
  <c r="BM54" i="8"/>
  <c r="AG54" i="8"/>
  <c r="AN54" i="8"/>
  <c r="BC35" i="9"/>
  <c r="BG66" i="9" s="1"/>
  <c r="AC35" i="9"/>
  <c r="AE35" i="9"/>
  <c r="Y36" i="9"/>
  <c r="AX33" i="9"/>
  <c r="AK33" i="9"/>
  <c r="AW32" i="9"/>
  <c r="AE42" i="3" s="1"/>
  <c r="AE43" i="2" s="1"/>
  <c r="AZ33" i="9"/>
  <c r="AH43" i="3" s="1"/>
  <c r="AH44" i="2" s="1"/>
  <c r="F57" i="12"/>
  <c r="R62" i="3"/>
  <c r="R63" i="2" s="1"/>
  <c r="F57" i="10"/>
  <c r="AU52" i="7"/>
  <c r="E52" i="14" s="1"/>
  <c r="BN52" i="7"/>
  <c r="AK52" i="7"/>
  <c r="AM52" i="7"/>
  <c r="AN52" i="7" s="1"/>
  <c r="AJ34" i="9"/>
  <c r="T44" i="3" s="1"/>
  <c r="T45" i="2" s="1"/>
  <c r="AR34" i="9"/>
  <c r="P44" i="3" s="1"/>
  <c r="P45" i="2" s="1"/>
  <c r="AD34" i="9"/>
  <c r="AV34" i="9"/>
  <c r="AD44" i="3" s="1"/>
  <c r="AD45" i="2" s="1"/>
  <c r="AF34" i="9"/>
  <c r="AY34" i="9"/>
  <c r="Z35" i="9"/>
  <c r="AD53" i="7"/>
  <c r="AZ52" i="7"/>
  <c r="AD62" i="3"/>
  <c r="AD63" i="2" s="1"/>
  <c r="AY51" i="7"/>
  <c r="BB52" i="7"/>
  <c r="AH62" i="3" s="1"/>
  <c r="AH63" i="2" s="1"/>
  <c r="AY59" i="8"/>
  <c r="AD60" i="8"/>
  <c r="BA59" i="8"/>
  <c r="AX58" i="8"/>
  <c r="AP61" i="9"/>
  <c r="AO62" i="9"/>
  <c r="FE119" i="10" l="1"/>
  <c r="F57" i="13"/>
  <c r="H39" i="10"/>
  <c r="FQ35" i="10"/>
  <c r="AM27" i="9"/>
  <c r="AN27" i="9" s="1"/>
  <c r="AO27" i="9" s="1"/>
  <c r="AP27" i="9" s="1"/>
  <c r="FO35" i="10"/>
  <c r="R57" i="4"/>
  <c r="GT35" i="10"/>
  <c r="DN36" i="10"/>
  <c r="D17" i="4" s="1"/>
  <c r="S57" i="13"/>
  <c r="DW119" i="10"/>
  <c r="GL35" i="10"/>
  <c r="Q37" i="2"/>
  <c r="EY36" i="10"/>
  <c r="BR26" i="8"/>
  <c r="BS26" i="8" s="1"/>
  <c r="BT26" i="8" s="1"/>
  <c r="BU26" i="8" s="1"/>
  <c r="BR27" i="8"/>
  <c r="BS27" i="8" s="1"/>
  <c r="ED36" i="10"/>
  <c r="T17" i="4" s="1"/>
  <c r="ER36" i="12"/>
  <c r="EF36" i="10"/>
  <c r="V17" i="4" s="1"/>
  <c r="S63" i="2"/>
  <c r="DM36" i="12"/>
  <c r="DX36" i="10"/>
  <c r="N17" i="4" s="1"/>
  <c r="ER119" i="10"/>
  <c r="EU36" i="10"/>
  <c r="EU120" i="10" s="1"/>
  <c r="GW35" i="10"/>
  <c r="DZ36" i="10"/>
  <c r="P17" i="4" s="1"/>
  <c r="DR36" i="10"/>
  <c r="H17" i="4" s="1"/>
  <c r="EJ36" i="12"/>
  <c r="EG36" i="10"/>
  <c r="W17" i="4" s="1"/>
  <c r="DP36" i="10"/>
  <c r="F17" i="4" s="1"/>
  <c r="FS35" i="10"/>
  <c r="N57" i="4"/>
  <c r="Y57" i="4"/>
  <c r="DQ36" i="12"/>
  <c r="EH36" i="12"/>
  <c r="EX36" i="12"/>
  <c r="EI36" i="10"/>
  <c r="Y17" i="4" s="1"/>
  <c r="U57" i="4"/>
  <c r="D57" i="4"/>
  <c r="EO36" i="12"/>
  <c r="P57" i="4"/>
  <c r="H39" i="12"/>
  <c r="J39" i="12" s="1"/>
  <c r="K39" i="12" s="1"/>
  <c r="EC36" i="12"/>
  <c r="DT36" i="12"/>
  <c r="FB36" i="10"/>
  <c r="FB120" i="10" s="1"/>
  <c r="EN36" i="10"/>
  <c r="GM36" i="10" s="1"/>
  <c r="K57" i="4"/>
  <c r="K57" i="13"/>
  <c r="ET36" i="12"/>
  <c r="FA36" i="12"/>
  <c r="EP36" i="12"/>
  <c r="EB36" i="10"/>
  <c r="EB120" i="10" s="1"/>
  <c r="FF36" i="10"/>
  <c r="HE36" i="10" s="1"/>
  <c r="EL36" i="10"/>
  <c r="AB17" i="4" s="1"/>
  <c r="EJ119" i="10"/>
  <c r="FF36" i="12"/>
  <c r="EW36" i="12"/>
  <c r="DV36" i="12"/>
  <c r="DY36" i="10"/>
  <c r="O17" i="4" s="1"/>
  <c r="ES36" i="10"/>
  <c r="GR36" i="10" s="1"/>
  <c r="FE36" i="12"/>
  <c r="FD36" i="12"/>
  <c r="EV36" i="12"/>
  <c r="FH36" i="10"/>
  <c r="FH120" i="10" s="1"/>
  <c r="FA36" i="10"/>
  <c r="FA120" i="10" s="1"/>
  <c r="DU36" i="10"/>
  <c r="K17" i="4" s="1"/>
  <c r="DR36" i="12"/>
  <c r="DW36" i="12"/>
  <c r="FC36" i="10"/>
  <c r="HB36" i="10" s="1"/>
  <c r="EN36" i="12"/>
  <c r="EZ36" i="12"/>
  <c r="EL36" i="12"/>
  <c r="DO36" i="12"/>
  <c r="EA36" i="12"/>
  <c r="FH36" i="12"/>
  <c r="DM119" i="10"/>
  <c r="FL35" i="10"/>
  <c r="GV35" i="10"/>
  <c r="EW119" i="10"/>
  <c r="EE36" i="10"/>
  <c r="U17" i="4" s="1"/>
  <c r="AA57" i="13"/>
  <c r="Q38" i="3"/>
  <c r="AR28" i="7"/>
  <c r="BQ28" i="7" s="1"/>
  <c r="BS28" i="7" s="1"/>
  <c r="AQ28" i="8"/>
  <c r="BP28" i="8" s="1"/>
  <c r="BR28" i="8" s="1"/>
  <c r="BS28" i="8" s="1"/>
  <c r="AG28" i="9"/>
  <c r="AI28" i="9" s="1"/>
  <c r="AM28" i="9" s="1"/>
  <c r="AN28" i="9" s="1"/>
  <c r="AO28" i="9" s="1"/>
  <c r="AP28" i="9" s="1"/>
  <c r="J39" i="10"/>
  <c r="K39" i="10" s="1"/>
  <c r="E40" i="10"/>
  <c r="H40" i="10" s="1"/>
  <c r="E40" i="12"/>
  <c r="H40" i="12" s="1"/>
  <c r="S45" i="3"/>
  <c r="S46" i="2" s="1"/>
  <c r="EE119" i="10"/>
  <c r="GD35" i="10"/>
  <c r="DL36" i="12"/>
  <c r="GE35" i="10"/>
  <c r="EF119" i="10"/>
  <c r="DZ119" i="10"/>
  <c r="FY35" i="10"/>
  <c r="ED120" i="10"/>
  <c r="T58" i="4" s="1"/>
  <c r="FJ120" i="10"/>
  <c r="HI36" i="10"/>
  <c r="FI36" i="10"/>
  <c r="L57" i="13"/>
  <c r="EI119" i="10"/>
  <c r="GH35" i="10"/>
  <c r="H57" i="13"/>
  <c r="HC35" i="10"/>
  <c r="FD119" i="10"/>
  <c r="L37" i="10"/>
  <c r="HH35" i="10"/>
  <c r="FI119" i="10"/>
  <c r="Q57" i="13"/>
  <c r="AB57" i="13"/>
  <c r="FX35" i="10"/>
  <c r="DY119" i="10"/>
  <c r="GM35" i="10"/>
  <c r="EN119" i="10"/>
  <c r="DX120" i="10"/>
  <c r="FW36" i="10"/>
  <c r="FM36" i="10"/>
  <c r="H17" i="13"/>
  <c r="FQ36" i="10"/>
  <c r="GX35" i="10"/>
  <c r="EY119" i="10"/>
  <c r="GO35" i="10"/>
  <c r="EP119" i="10"/>
  <c r="GG35" i="10"/>
  <c r="EH119" i="10"/>
  <c r="FC36" i="12"/>
  <c r="DN36" i="12"/>
  <c r="DS36" i="12"/>
  <c r="EQ119" i="10"/>
  <c r="GP35" i="10"/>
  <c r="EC36" i="10"/>
  <c r="S17" i="4" s="1"/>
  <c r="DW36" i="10"/>
  <c r="M17" i="4" s="1"/>
  <c r="ER36" i="10"/>
  <c r="ET36" i="10"/>
  <c r="F41" i="10"/>
  <c r="F41" i="12"/>
  <c r="R46" i="3"/>
  <c r="R47" i="2" s="1"/>
  <c r="FR35" i="10"/>
  <c r="DS119" i="10"/>
  <c r="DZ36" i="12"/>
  <c r="EB119" i="10"/>
  <c r="GA35" i="10"/>
  <c r="GI36" i="10"/>
  <c r="EJ120" i="10"/>
  <c r="Z17" i="13"/>
  <c r="EY120" i="10"/>
  <c r="GX36" i="10"/>
  <c r="EK36" i="10"/>
  <c r="AA17" i="4" s="1"/>
  <c r="EQ36" i="10"/>
  <c r="FF119" i="10"/>
  <c r="HE35" i="10"/>
  <c r="V57" i="13"/>
  <c r="FB119" i="10"/>
  <c r="HA35" i="10"/>
  <c r="BS27" i="7"/>
  <c r="BT27" i="7" s="1"/>
  <c r="BU27" i="7" s="1"/>
  <c r="BV27" i="7" s="1"/>
  <c r="M37" i="3" s="1"/>
  <c r="M38" i="2" s="1"/>
  <c r="FM35" i="10"/>
  <c r="DN119" i="10"/>
  <c r="FG36" i="12"/>
  <c r="ES36" i="12"/>
  <c r="EB36" i="12"/>
  <c r="DY36" i="12"/>
  <c r="DU36" i="12"/>
  <c r="FG119" i="10"/>
  <c r="HF35" i="10"/>
  <c r="C57" i="13"/>
  <c r="EM36" i="10"/>
  <c r="DT36" i="10"/>
  <c r="J17" i="4" s="1"/>
  <c r="EO36" i="10"/>
  <c r="FG36" i="10"/>
  <c r="EV36" i="10"/>
  <c r="DO36" i="10"/>
  <c r="E17" i="4" s="1"/>
  <c r="HB35" i="10"/>
  <c r="FC119" i="10"/>
  <c r="M57" i="13"/>
  <c r="ET119" i="10"/>
  <c r="GS35" i="10"/>
  <c r="L37" i="12"/>
  <c r="HK34" i="10"/>
  <c r="DP36" i="12"/>
  <c r="EQ36" i="12"/>
  <c r="EY36" i="12"/>
  <c r="EF36" i="12"/>
  <c r="EI36" i="12"/>
  <c r="Z57" i="13"/>
  <c r="EP36" i="10"/>
  <c r="DQ36" i="10"/>
  <c r="G17" i="4" s="1"/>
  <c r="FE36" i="10"/>
  <c r="EA36" i="10"/>
  <c r="Q17" i="4" s="1"/>
  <c r="EH36" i="10"/>
  <c r="X17" i="4" s="1"/>
  <c r="DS36" i="10"/>
  <c r="I17" i="4" s="1"/>
  <c r="EZ36" i="10"/>
  <c r="GR35" i="10"/>
  <c r="ES119" i="10"/>
  <c r="EL119" i="10"/>
  <c r="GK35" i="10"/>
  <c r="L38" i="12"/>
  <c r="DX119" i="10"/>
  <c r="FW35" i="10"/>
  <c r="I57" i="13"/>
  <c r="DQ119" i="10"/>
  <c r="FP35" i="10"/>
  <c r="EM36" i="12"/>
  <c r="EU36" i="12"/>
  <c r="EK36" i="12"/>
  <c r="FB36" i="12"/>
  <c r="EE36" i="12"/>
  <c r="X57" i="13"/>
  <c r="EN120" i="10"/>
  <c r="EX36" i="10"/>
  <c r="DV36" i="10"/>
  <c r="L17" i="4" s="1"/>
  <c r="EW36" i="10"/>
  <c r="FD36" i="10"/>
  <c r="DM36" i="10"/>
  <c r="C17" i="4" s="1"/>
  <c r="FT35" i="10"/>
  <c r="DU119" i="10"/>
  <c r="L38" i="10"/>
  <c r="AE55" i="8"/>
  <c r="BN54" i="8"/>
  <c r="E58" i="10"/>
  <c r="S63" i="3"/>
  <c r="E58" i="12"/>
  <c r="AX53" i="7"/>
  <c r="AJ53" i="7"/>
  <c r="AL53" i="7"/>
  <c r="BA53" i="7"/>
  <c r="AW33" i="9"/>
  <c r="AE43" i="3" s="1"/>
  <c r="AE44" i="2" s="1"/>
  <c r="AZ34" i="9"/>
  <c r="AH44" i="3" s="1"/>
  <c r="AH45" i="2" s="1"/>
  <c r="I57" i="10"/>
  <c r="H57" i="10"/>
  <c r="AX34" i="9"/>
  <c r="AK34" i="9"/>
  <c r="I57" i="12"/>
  <c r="H57" i="12"/>
  <c r="BI7" i="7"/>
  <c r="AE61" i="3"/>
  <c r="AE62" i="2" s="1"/>
  <c r="BC36" i="9"/>
  <c r="BG67" i="9" s="1"/>
  <c r="AC36" i="9"/>
  <c r="AE36" i="9"/>
  <c r="Y37" i="9"/>
  <c r="AY35" i="9"/>
  <c r="AJ35" i="9"/>
  <c r="T45" i="3" s="1"/>
  <c r="T46" i="2" s="1"/>
  <c r="AR35" i="9"/>
  <c r="P45" i="3" s="1"/>
  <c r="P46" i="2" s="1"/>
  <c r="AD35" i="9"/>
  <c r="AV35" i="9"/>
  <c r="AD45" i="3" s="1"/>
  <c r="AD46" i="2" s="1"/>
  <c r="AF35" i="9"/>
  <c r="Z36" i="9"/>
  <c r="BO52" i="7"/>
  <c r="AE53" i="7"/>
  <c r="AO53" i="7" s="1"/>
  <c r="P63" i="3" s="1"/>
  <c r="P64" i="2" s="1"/>
  <c r="AI60" i="8"/>
  <c r="AW60" i="8"/>
  <c r="AZ60" i="8"/>
  <c r="AK60" i="8"/>
  <c r="AP62" i="9"/>
  <c r="AO63" i="9"/>
  <c r="DN120" i="10" l="1"/>
  <c r="D17" i="13"/>
  <c r="T17" i="13"/>
  <c r="GT36" i="10"/>
  <c r="K17" i="13"/>
  <c r="P17" i="13"/>
  <c r="DU120" i="10"/>
  <c r="K58" i="4" s="1"/>
  <c r="DZ120" i="10"/>
  <c r="P58" i="13" s="1"/>
  <c r="FY36" i="10"/>
  <c r="GC36" i="10"/>
  <c r="ES120" i="10"/>
  <c r="GE36" i="10"/>
  <c r="O17" i="13"/>
  <c r="EF120" i="10"/>
  <c r="V58" i="4" s="1"/>
  <c r="FX36" i="10"/>
  <c r="R58" i="4"/>
  <c r="GH36" i="10"/>
  <c r="GF36" i="10"/>
  <c r="V17" i="13"/>
  <c r="DY120" i="10"/>
  <c r="BT27" i="8"/>
  <c r="BU27" i="8" s="1"/>
  <c r="FC120" i="10"/>
  <c r="W17" i="13"/>
  <c r="EG120" i="10"/>
  <c r="W58" i="13" s="1"/>
  <c r="DR120" i="10"/>
  <c r="H58" i="4" s="1"/>
  <c r="I40" i="10"/>
  <c r="J40" i="10" s="1"/>
  <c r="DP120" i="10"/>
  <c r="F58" i="13" s="1"/>
  <c r="F17" i="13"/>
  <c r="HA36" i="10"/>
  <c r="EI120" i="10"/>
  <c r="Y58" i="4" s="1"/>
  <c r="N17" i="13"/>
  <c r="BT28" i="7"/>
  <c r="BU28" i="7" s="1"/>
  <c r="BV28" i="7" s="1"/>
  <c r="M38" i="3" s="1"/>
  <c r="M39" i="2" s="1"/>
  <c r="FT36" i="10"/>
  <c r="T58" i="13"/>
  <c r="FF120" i="10"/>
  <c r="Y17" i="13"/>
  <c r="FO36" i="10"/>
  <c r="AB17" i="13"/>
  <c r="D58" i="13"/>
  <c r="D58" i="4"/>
  <c r="GK36" i="10"/>
  <c r="Z58" i="4"/>
  <c r="N58" i="13"/>
  <c r="N58" i="4"/>
  <c r="GZ36" i="10"/>
  <c r="O58" i="4"/>
  <c r="R17" i="13"/>
  <c r="R17" i="4"/>
  <c r="EL120" i="10"/>
  <c r="AB58" i="13" s="1"/>
  <c r="GA36" i="10"/>
  <c r="I40" i="12"/>
  <c r="J40" i="12" s="1"/>
  <c r="K40" i="12" s="1"/>
  <c r="HG36" i="10"/>
  <c r="L39" i="12"/>
  <c r="AF39" i="12" s="1"/>
  <c r="CE39" i="12" s="1"/>
  <c r="F42" i="10"/>
  <c r="F42" i="12"/>
  <c r="R47" i="3"/>
  <c r="R48" i="2" s="1"/>
  <c r="EP120" i="10"/>
  <c r="GO36" i="10"/>
  <c r="AG29" i="9"/>
  <c r="AI29" i="9" s="1"/>
  <c r="AM29" i="9" s="1"/>
  <c r="AN29" i="9" s="1"/>
  <c r="AO29" i="9" s="1"/>
  <c r="AP29" i="9" s="1"/>
  <c r="Q39" i="3"/>
  <c r="AQ29" i="8"/>
  <c r="BP29" i="8" s="1"/>
  <c r="BR29" i="8" s="1"/>
  <c r="BS29" i="8" s="1"/>
  <c r="AR29" i="7"/>
  <c r="BQ29" i="7" s="1"/>
  <c r="BS29" i="7" s="1"/>
  <c r="BT29" i="7" s="1"/>
  <c r="AI38" i="3"/>
  <c r="AI39" i="2" s="1"/>
  <c r="Q39" i="2"/>
  <c r="DM120" i="10"/>
  <c r="C58" i="4" s="1"/>
  <c r="FL36" i="10"/>
  <c r="C17" i="13"/>
  <c r="FN36" i="10"/>
  <c r="DO120" i="10"/>
  <c r="E58" i="4" s="1"/>
  <c r="E17" i="13"/>
  <c r="R58" i="13"/>
  <c r="AJ38" i="10"/>
  <c r="CI38" i="10" s="1"/>
  <c r="AY38" i="10"/>
  <c r="CX38" i="10" s="1"/>
  <c r="X38" i="10"/>
  <c r="BW38" i="10" s="1"/>
  <c r="AP38" i="10"/>
  <c r="CO38" i="10" s="1"/>
  <c r="V38" i="10"/>
  <c r="BU38" i="10" s="1"/>
  <c r="AU38" i="10"/>
  <c r="CT38" i="10" s="1"/>
  <c r="O38" i="10"/>
  <c r="BN38" i="10" s="1"/>
  <c r="AD38" i="10"/>
  <c r="CC38" i="10" s="1"/>
  <c r="T38" i="10"/>
  <c r="BS38" i="10" s="1"/>
  <c r="AL38" i="10"/>
  <c r="CK38" i="10" s="1"/>
  <c r="AT38" i="10"/>
  <c r="CS38" i="10" s="1"/>
  <c r="Z38" i="10"/>
  <c r="BY38" i="10" s="1"/>
  <c r="R38" i="10"/>
  <c r="BQ38" i="10" s="1"/>
  <c r="AO38" i="10"/>
  <c r="CN38" i="10" s="1"/>
  <c r="BD38" i="10"/>
  <c r="DC38" i="10" s="1"/>
  <c r="AA38" i="10"/>
  <c r="BZ38" i="10" s="1"/>
  <c r="AW38" i="10"/>
  <c r="CV38" i="10" s="1"/>
  <c r="N38" i="10"/>
  <c r="BM38" i="10" s="1"/>
  <c r="BJ38" i="10"/>
  <c r="DI38" i="10" s="1"/>
  <c r="AV38" i="10"/>
  <c r="CU38" i="10" s="1"/>
  <c r="AK38" i="10"/>
  <c r="CJ38" i="10" s="1"/>
  <c r="AZ38" i="10"/>
  <c r="CY38" i="10" s="1"/>
  <c r="W38" i="10"/>
  <c r="BV38" i="10" s="1"/>
  <c r="AB38" i="10"/>
  <c r="CA38" i="10" s="1"/>
  <c r="BA38" i="10"/>
  <c r="CZ38" i="10" s="1"/>
  <c r="BK38" i="10"/>
  <c r="DJ38" i="10" s="1"/>
  <c r="FJ38" i="10" s="1"/>
  <c r="AG38" i="10"/>
  <c r="CF38" i="10" s="1"/>
  <c r="BI38" i="10"/>
  <c r="DH38" i="10" s="1"/>
  <c r="BG38" i="10"/>
  <c r="DF38" i="10" s="1"/>
  <c r="AH38" i="10"/>
  <c r="CG38" i="10" s="1"/>
  <c r="BB38" i="10"/>
  <c r="DA38" i="10" s="1"/>
  <c r="AF38" i="10"/>
  <c r="CE38" i="10" s="1"/>
  <c r="P38" i="10"/>
  <c r="BO38" i="10" s="1"/>
  <c r="AE38" i="10"/>
  <c r="CD38" i="10" s="1"/>
  <c r="BC38" i="10"/>
  <c r="DB38" i="10" s="1"/>
  <c r="BH38" i="10"/>
  <c r="DG38" i="10" s="1"/>
  <c r="FG38" i="10" s="1"/>
  <c r="AX38" i="10"/>
  <c r="CW38" i="10" s="1"/>
  <c r="BF38" i="10"/>
  <c r="DE38" i="10" s="1"/>
  <c r="AC38" i="10"/>
  <c r="CB38" i="10" s="1"/>
  <c r="AR38" i="10"/>
  <c r="CQ38" i="10" s="1"/>
  <c r="S38" i="10"/>
  <c r="BR38" i="10" s="1"/>
  <c r="DR38" i="10" s="1"/>
  <c r="H18" i="4" s="1"/>
  <c r="AM38" i="10"/>
  <c r="CL38" i="10" s="1"/>
  <c r="Q38" i="10"/>
  <c r="BP38" i="10" s="1"/>
  <c r="BE38" i="10"/>
  <c r="DD38" i="10" s="1"/>
  <c r="Y38" i="10"/>
  <c r="BX38" i="10" s="1"/>
  <c r="AN38" i="10"/>
  <c r="CM38" i="10" s="1"/>
  <c r="EM38" i="10" s="1"/>
  <c r="AS38" i="10"/>
  <c r="CR38" i="10" s="1"/>
  <c r="AI38" i="10"/>
  <c r="CH38" i="10" s="1"/>
  <c r="AQ38" i="10"/>
  <c r="CP38" i="10" s="1"/>
  <c r="U38" i="10"/>
  <c r="BT38" i="10" s="1"/>
  <c r="FD120" i="10"/>
  <c r="HC36" i="10"/>
  <c r="EZ120" i="10"/>
  <c r="GY36" i="10"/>
  <c r="AC37" i="12"/>
  <c r="CB37" i="12" s="1"/>
  <c r="BG37" i="12"/>
  <c r="DF37" i="12" s="1"/>
  <c r="U37" i="12"/>
  <c r="BT37" i="12" s="1"/>
  <c r="AD37" i="12"/>
  <c r="CC37" i="12" s="1"/>
  <c r="O37" i="12"/>
  <c r="BN37" i="12" s="1"/>
  <c r="AL37" i="12"/>
  <c r="CK37" i="12" s="1"/>
  <c r="AN37" i="12"/>
  <c r="CM37" i="12" s="1"/>
  <c r="AX37" i="12"/>
  <c r="CW37" i="12" s="1"/>
  <c r="T37" i="12"/>
  <c r="BS37" i="12" s="1"/>
  <c r="S37" i="12"/>
  <c r="BR37" i="12" s="1"/>
  <c r="V37" i="12"/>
  <c r="BU37" i="12" s="1"/>
  <c r="AF37" i="12"/>
  <c r="CE37" i="12" s="1"/>
  <c r="AP37" i="12"/>
  <c r="CO37" i="12" s="1"/>
  <c r="AM37" i="12"/>
  <c r="CL37" i="12" s="1"/>
  <c r="AG37" i="12"/>
  <c r="CF37" i="12" s="1"/>
  <c r="P37" i="12"/>
  <c r="BO37" i="12" s="1"/>
  <c r="AI37" i="12"/>
  <c r="CH37" i="12" s="1"/>
  <c r="BH37" i="12"/>
  <c r="DG37" i="12" s="1"/>
  <c r="AY37" i="12"/>
  <c r="CX37" i="12" s="1"/>
  <c r="AS37" i="12"/>
  <c r="CR37" i="12" s="1"/>
  <c r="AK37" i="12"/>
  <c r="CJ37" i="12" s="1"/>
  <c r="W37" i="12"/>
  <c r="BV37" i="12" s="1"/>
  <c r="Y37" i="12"/>
  <c r="BX37" i="12" s="1"/>
  <c r="BI37" i="12"/>
  <c r="DH37" i="12" s="1"/>
  <c r="AB37" i="12"/>
  <c r="CA37" i="12" s="1"/>
  <c r="DZ37" i="12" s="1"/>
  <c r="BC37" i="12"/>
  <c r="DB37" i="12" s="1"/>
  <c r="BF37" i="12"/>
  <c r="DE37" i="12" s="1"/>
  <c r="AZ37" i="12"/>
  <c r="CY37" i="12" s="1"/>
  <c r="AV37" i="12"/>
  <c r="CU37" i="12" s="1"/>
  <c r="Q37" i="12"/>
  <c r="BP37" i="12" s="1"/>
  <c r="BJ37" i="12"/>
  <c r="DI37" i="12" s="1"/>
  <c r="AJ37" i="12"/>
  <c r="CI37" i="12" s="1"/>
  <c r="AA37" i="12"/>
  <c r="BZ37" i="12" s="1"/>
  <c r="DY37" i="12" s="1"/>
  <c r="Z37" i="12"/>
  <c r="BY37" i="12" s="1"/>
  <c r="BA37" i="12"/>
  <c r="CZ37" i="12" s="1"/>
  <c r="N37" i="12"/>
  <c r="BM37" i="12" s="1"/>
  <c r="BD37" i="12"/>
  <c r="DC37" i="12" s="1"/>
  <c r="BK37" i="12"/>
  <c r="DJ37" i="12" s="1"/>
  <c r="FI37" i="12" s="1"/>
  <c r="AH37" i="12"/>
  <c r="CG37" i="12" s="1"/>
  <c r="AQ37" i="12"/>
  <c r="CP37" i="12" s="1"/>
  <c r="BB37" i="12"/>
  <c r="DA37" i="12" s="1"/>
  <c r="AT37" i="12"/>
  <c r="CS37" i="12" s="1"/>
  <c r="AW37" i="12"/>
  <c r="CV37" i="12" s="1"/>
  <c r="AU37" i="12"/>
  <c r="CT37" i="12" s="1"/>
  <c r="AO37" i="12"/>
  <c r="CN37" i="12" s="1"/>
  <c r="EM37" i="12" s="1"/>
  <c r="BE37" i="12"/>
  <c r="DD37" i="12" s="1"/>
  <c r="AE37" i="12"/>
  <c r="CD37" i="12" s="1"/>
  <c r="X37" i="12"/>
  <c r="BW37" i="12" s="1"/>
  <c r="R37" i="12"/>
  <c r="BQ37" i="12" s="1"/>
  <c r="AR37" i="12"/>
  <c r="CQ37" i="12" s="1"/>
  <c r="EV120" i="10"/>
  <c r="GU36" i="10"/>
  <c r="EW120" i="10"/>
  <c r="GV36" i="10"/>
  <c r="FR36" i="10"/>
  <c r="DS120" i="10"/>
  <c r="I58" i="13" s="1"/>
  <c r="I17" i="13"/>
  <c r="FG120" i="10"/>
  <c r="HF36" i="10"/>
  <c r="FV36" i="10"/>
  <c r="M17" i="13"/>
  <c r="DW120" i="10"/>
  <c r="L17" i="13"/>
  <c r="FU36" i="10"/>
  <c r="DV120" i="10"/>
  <c r="L58" i="4" s="1"/>
  <c r="AO38" i="12"/>
  <c r="CN38" i="12" s="1"/>
  <c r="AH38" i="12"/>
  <c r="CG38" i="12" s="1"/>
  <c r="BB38" i="12"/>
  <c r="DA38" i="12" s="1"/>
  <c r="BA38" i="12"/>
  <c r="CZ38" i="12" s="1"/>
  <c r="Y38" i="12"/>
  <c r="BX38" i="12" s="1"/>
  <c r="AG38" i="12"/>
  <c r="CF38" i="12" s="1"/>
  <c r="O38" i="12"/>
  <c r="BN38" i="12" s="1"/>
  <c r="Z38" i="12"/>
  <c r="BY38" i="12" s="1"/>
  <c r="AD38" i="12"/>
  <c r="CC38" i="12" s="1"/>
  <c r="AA38" i="12"/>
  <c r="BZ38" i="12" s="1"/>
  <c r="AF38" i="12"/>
  <c r="CE38" i="12" s="1"/>
  <c r="AJ38" i="12"/>
  <c r="CI38" i="12" s="1"/>
  <c r="AC38" i="12"/>
  <c r="CB38" i="12" s="1"/>
  <c r="BE38" i="12"/>
  <c r="DD38" i="12" s="1"/>
  <c r="BF38" i="12"/>
  <c r="DE38" i="12" s="1"/>
  <c r="V38" i="12"/>
  <c r="BU38" i="12" s="1"/>
  <c r="AL38" i="12"/>
  <c r="CK38" i="12" s="1"/>
  <c r="AI38" i="12"/>
  <c r="CH38" i="12" s="1"/>
  <c r="AZ38" i="12"/>
  <c r="CY38" i="12" s="1"/>
  <c r="AK38" i="12"/>
  <c r="CJ38" i="12" s="1"/>
  <c r="AQ38" i="12"/>
  <c r="CP38" i="12" s="1"/>
  <c r="P38" i="12"/>
  <c r="BO38" i="12" s="1"/>
  <c r="Q38" i="12"/>
  <c r="BP38" i="12" s="1"/>
  <c r="AE38" i="12"/>
  <c r="CD38" i="12" s="1"/>
  <c r="R38" i="12"/>
  <c r="BQ38" i="12" s="1"/>
  <c r="S38" i="12"/>
  <c r="BR38" i="12" s="1"/>
  <c r="N38" i="12"/>
  <c r="BM38" i="12" s="1"/>
  <c r="X38" i="12"/>
  <c r="BW38" i="12" s="1"/>
  <c r="BG38" i="12"/>
  <c r="DF38" i="12" s="1"/>
  <c r="BH38" i="12"/>
  <c r="DG38" i="12" s="1"/>
  <c r="AV38" i="12"/>
  <c r="CU38" i="12" s="1"/>
  <c r="W38" i="12"/>
  <c r="BV38" i="12" s="1"/>
  <c r="T38" i="12"/>
  <c r="BS38" i="12" s="1"/>
  <c r="U38" i="12"/>
  <c r="BT38" i="12" s="1"/>
  <c r="AN38" i="12"/>
  <c r="CM38" i="12" s="1"/>
  <c r="BI38" i="12"/>
  <c r="DH38" i="12" s="1"/>
  <c r="AB38" i="12"/>
  <c r="CA38" i="12" s="1"/>
  <c r="DZ38" i="12" s="1"/>
  <c r="AR38" i="12"/>
  <c r="CQ38" i="12" s="1"/>
  <c r="AW38" i="12"/>
  <c r="CV38" i="12" s="1"/>
  <c r="AM38" i="12"/>
  <c r="CL38" i="12" s="1"/>
  <c r="AX38" i="12"/>
  <c r="CW38" i="12" s="1"/>
  <c r="AY38" i="12"/>
  <c r="CX38" i="12" s="1"/>
  <c r="BJ38" i="12"/>
  <c r="DI38" i="12" s="1"/>
  <c r="BD38" i="12"/>
  <c r="DC38" i="12" s="1"/>
  <c r="BC38" i="12"/>
  <c r="DB38" i="12" s="1"/>
  <c r="AS38" i="12"/>
  <c r="CR38" i="12" s="1"/>
  <c r="AP38" i="12"/>
  <c r="CO38" i="12" s="1"/>
  <c r="AT38" i="12"/>
  <c r="CS38" i="12" s="1"/>
  <c r="AU38" i="12"/>
  <c r="CT38" i="12" s="1"/>
  <c r="BK38" i="12"/>
  <c r="DJ38" i="12" s="1"/>
  <c r="FI38" i="12" s="1"/>
  <c r="EH120" i="10"/>
  <c r="X58" i="13" s="1"/>
  <c r="X17" i="13"/>
  <c r="GG36" i="10"/>
  <c r="GN36" i="10"/>
  <c r="EO120" i="10"/>
  <c r="GS36" i="10"/>
  <c r="ET120" i="10"/>
  <c r="S17" i="13"/>
  <c r="EC120" i="10"/>
  <c r="S58" i="4" s="1"/>
  <c r="GB36" i="10"/>
  <c r="O58" i="13"/>
  <c r="L39" i="10"/>
  <c r="S46" i="3"/>
  <c r="S47" i="2" s="1"/>
  <c r="E41" i="10"/>
  <c r="I41" i="10" s="1"/>
  <c r="E41" i="12"/>
  <c r="I41" i="12" s="1"/>
  <c r="EX120" i="10"/>
  <c r="GW36" i="10"/>
  <c r="EA120" i="10"/>
  <c r="Q58" i="4" s="1"/>
  <c r="FZ36" i="10"/>
  <c r="Q17" i="13"/>
  <c r="DT120" i="10"/>
  <c r="J58" i="4" s="1"/>
  <c r="FS36" i="10"/>
  <c r="J17" i="13"/>
  <c r="EQ120" i="10"/>
  <c r="GP36" i="10"/>
  <c r="N37" i="10"/>
  <c r="BM37" i="10" s="1"/>
  <c r="AJ37" i="10"/>
  <c r="CI37" i="10" s="1"/>
  <c r="AL37" i="10"/>
  <c r="CK37" i="10" s="1"/>
  <c r="Q37" i="10"/>
  <c r="BP37" i="10" s="1"/>
  <c r="AU37" i="10"/>
  <c r="CT37" i="10" s="1"/>
  <c r="T37" i="10"/>
  <c r="BS37" i="10" s="1"/>
  <c r="BJ37" i="10"/>
  <c r="DI37" i="10" s="1"/>
  <c r="W37" i="10"/>
  <c r="BV37" i="10" s="1"/>
  <c r="AR37" i="10"/>
  <c r="CQ37" i="10" s="1"/>
  <c r="AN37" i="10"/>
  <c r="CM37" i="10" s="1"/>
  <c r="X37" i="10"/>
  <c r="BW37" i="10" s="1"/>
  <c r="BH37" i="10"/>
  <c r="DG37" i="10" s="1"/>
  <c r="AT37" i="10"/>
  <c r="CS37" i="10" s="1"/>
  <c r="ES37" i="10" s="1"/>
  <c r="BK37" i="10"/>
  <c r="DJ37" i="10" s="1"/>
  <c r="FJ37" i="10" s="1"/>
  <c r="U37" i="10"/>
  <c r="BT37" i="10" s="1"/>
  <c r="AY37" i="10"/>
  <c r="CX37" i="10" s="1"/>
  <c r="AO37" i="10"/>
  <c r="CN37" i="10" s="1"/>
  <c r="AQ37" i="10"/>
  <c r="CP37" i="10" s="1"/>
  <c r="BB37" i="10"/>
  <c r="DA37" i="10" s="1"/>
  <c r="AD37" i="10"/>
  <c r="CC37" i="10" s="1"/>
  <c r="AA37" i="10"/>
  <c r="BZ37" i="10" s="1"/>
  <c r="AC37" i="10"/>
  <c r="CB37" i="10" s="1"/>
  <c r="R37" i="10"/>
  <c r="BQ37" i="10" s="1"/>
  <c r="AV37" i="10"/>
  <c r="CU37" i="10" s="1"/>
  <c r="AZ37" i="10"/>
  <c r="CY37" i="10" s="1"/>
  <c r="BF37" i="10"/>
  <c r="DE37" i="10" s="1"/>
  <c r="Y37" i="10"/>
  <c r="BX37" i="10" s="1"/>
  <c r="BC37" i="10"/>
  <c r="DB37" i="10" s="1"/>
  <c r="AW37" i="10"/>
  <c r="CV37" i="10" s="1"/>
  <c r="AF37" i="10"/>
  <c r="CE37" i="10" s="1"/>
  <c r="AE37" i="10"/>
  <c r="CD37" i="10" s="1"/>
  <c r="AI37" i="10"/>
  <c r="CH37" i="10" s="1"/>
  <c r="BG37" i="10"/>
  <c r="DF37" i="10" s="1"/>
  <c r="AP37" i="10"/>
  <c r="CO37" i="10" s="1"/>
  <c r="EO37" i="10" s="1"/>
  <c r="BD37" i="10"/>
  <c r="DC37" i="10" s="1"/>
  <c r="AM37" i="10"/>
  <c r="CL37" i="10" s="1"/>
  <c r="O37" i="10"/>
  <c r="BN37" i="10" s="1"/>
  <c r="Z37" i="10"/>
  <c r="BY37" i="10" s="1"/>
  <c r="BA37" i="10"/>
  <c r="CZ37" i="10" s="1"/>
  <c r="S37" i="10"/>
  <c r="BR37" i="10" s="1"/>
  <c r="AS37" i="10"/>
  <c r="CR37" i="10" s="1"/>
  <c r="AK37" i="10"/>
  <c r="CJ37" i="10" s="1"/>
  <c r="AB37" i="10"/>
  <c r="CA37" i="10" s="1"/>
  <c r="AX37" i="10"/>
  <c r="CW37" i="10" s="1"/>
  <c r="BE37" i="10"/>
  <c r="DD37" i="10" s="1"/>
  <c r="AH37" i="10"/>
  <c r="CG37" i="10" s="1"/>
  <c r="AG37" i="10"/>
  <c r="CF37" i="10" s="1"/>
  <c r="P37" i="10"/>
  <c r="BO37" i="10" s="1"/>
  <c r="V37" i="10"/>
  <c r="BU37" i="10" s="1"/>
  <c r="BI37" i="10"/>
  <c r="DH37" i="10" s="1"/>
  <c r="FE120" i="10"/>
  <c r="HD36" i="10"/>
  <c r="EM120" i="10"/>
  <c r="GL36" i="10"/>
  <c r="EK120" i="10"/>
  <c r="AA58" i="4" s="1"/>
  <c r="AA17" i="13"/>
  <c r="GJ36" i="10"/>
  <c r="Z58" i="13"/>
  <c r="U17" i="13"/>
  <c r="EE120" i="10"/>
  <c r="U58" i="4" s="1"/>
  <c r="GD36" i="10"/>
  <c r="HK35" i="10"/>
  <c r="DQ120" i="10"/>
  <c r="G58" i="4" s="1"/>
  <c r="FP36" i="10"/>
  <c r="G17" i="13"/>
  <c r="ER120" i="10"/>
  <c r="GQ36" i="10"/>
  <c r="FI120" i="10"/>
  <c r="HH36" i="10"/>
  <c r="C58" i="13"/>
  <c r="J57" i="12"/>
  <c r="K57" i="12" s="1"/>
  <c r="J57" i="10"/>
  <c r="K57" i="10" s="1"/>
  <c r="AL55" i="8"/>
  <c r="AM55" i="8" s="1"/>
  <c r="BM55" i="8"/>
  <c r="AT55" i="8"/>
  <c r="AJ55" i="8"/>
  <c r="AG55" i="8"/>
  <c r="AN55" i="8"/>
  <c r="AK35" i="9"/>
  <c r="AX35" i="9"/>
  <c r="AH53" i="7"/>
  <c r="T63" i="3" s="1"/>
  <c r="T64" i="2" s="1"/>
  <c r="AV36" i="9"/>
  <c r="AD46" i="3" s="1"/>
  <c r="AD47" i="2" s="1"/>
  <c r="AD36" i="9"/>
  <c r="AY36" i="9"/>
  <c r="AF36" i="9"/>
  <c r="AJ36" i="9"/>
  <c r="T46" i="3" s="1"/>
  <c r="T47" i="2" s="1"/>
  <c r="AR36" i="9"/>
  <c r="P46" i="3" s="1"/>
  <c r="P47" i="2" s="1"/>
  <c r="Z37" i="9"/>
  <c r="AC37" i="9"/>
  <c r="AE37" i="9"/>
  <c r="BC37" i="9"/>
  <c r="BG68" i="9" s="1"/>
  <c r="Y38" i="9"/>
  <c r="AZ53" i="7"/>
  <c r="AD54" i="7"/>
  <c r="AD63" i="3"/>
  <c r="AD64" i="2" s="1"/>
  <c r="AY52" i="7"/>
  <c r="AE62" i="3" s="1"/>
  <c r="AE63" i="2" s="1"/>
  <c r="BB53" i="7"/>
  <c r="AH63" i="3" s="1"/>
  <c r="AH64" i="2" s="1"/>
  <c r="R63" i="3"/>
  <c r="R64" i="2" s="1"/>
  <c r="F58" i="12"/>
  <c r="F58" i="10"/>
  <c r="AU53" i="7"/>
  <c r="E53" i="14" s="1"/>
  <c r="BN53" i="7"/>
  <c r="AM53" i="7"/>
  <c r="AN53" i="7" s="1"/>
  <c r="AK53" i="7"/>
  <c r="AW34" i="9"/>
  <c r="AE44" i="3" s="1"/>
  <c r="AE45" i="2" s="1"/>
  <c r="AZ35" i="9"/>
  <c r="AH45" i="3" s="1"/>
  <c r="AH46" i="2" s="1"/>
  <c r="AX59" i="8"/>
  <c r="BA60" i="8"/>
  <c r="AY60" i="8"/>
  <c r="AD61" i="8"/>
  <c r="AP63" i="9"/>
  <c r="AO64" i="9"/>
  <c r="V58" i="13" l="1"/>
  <c r="P58" i="4"/>
  <c r="W58" i="4"/>
  <c r="DV37" i="12"/>
  <c r="ED37" i="12"/>
  <c r="DT38" i="10"/>
  <c r="J18" i="4" s="1"/>
  <c r="Y58" i="13"/>
  <c r="DY37" i="10"/>
  <c r="DY121" i="10" s="1"/>
  <c r="K58" i="13"/>
  <c r="F58" i="4"/>
  <c r="K40" i="10"/>
  <c r="L40" i="10"/>
  <c r="H58" i="13"/>
  <c r="DV38" i="12"/>
  <c r="EK37" i="12"/>
  <c r="DP38" i="10"/>
  <c r="F18" i="4" s="1"/>
  <c r="BT28" i="8"/>
  <c r="BU28" i="8" s="1"/>
  <c r="DX37" i="12"/>
  <c r="DQ37" i="12"/>
  <c r="EH38" i="10"/>
  <c r="X18" i="4" s="1"/>
  <c r="EP37" i="10"/>
  <c r="EP121" i="10" s="1"/>
  <c r="FG37" i="12"/>
  <c r="FE38" i="10"/>
  <c r="AL39" i="12"/>
  <c r="CK39" i="12" s="1"/>
  <c r="EN38" i="12"/>
  <c r="AA39" i="12"/>
  <c r="BZ39" i="12" s="1"/>
  <c r="AH39" i="12"/>
  <c r="CG39" i="12" s="1"/>
  <c r="U39" i="12"/>
  <c r="BT39" i="12" s="1"/>
  <c r="EQ38" i="10"/>
  <c r="EQ122" i="10" s="1"/>
  <c r="EA38" i="10"/>
  <c r="Q18" i="4" s="1"/>
  <c r="X39" i="12"/>
  <c r="BW39" i="12" s="1"/>
  <c r="BC39" i="12"/>
  <c r="DB39" i="12" s="1"/>
  <c r="AC39" i="12"/>
  <c r="CB39" i="12" s="1"/>
  <c r="Z39" i="12"/>
  <c r="BY39" i="12" s="1"/>
  <c r="FB38" i="10"/>
  <c r="HA38" i="10" s="1"/>
  <c r="AU39" i="12"/>
  <c r="CT39" i="12" s="1"/>
  <c r="AB39" i="12"/>
  <c r="CA39" i="12" s="1"/>
  <c r="DQ38" i="12"/>
  <c r="DM38" i="10"/>
  <c r="C18" i="4" s="1"/>
  <c r="V39" i="12"/>
  <c r="BU39" i="12" s="1"/>
  <c r="AI39" i="12"/>
  <c r="CH39" i="12" s="1"/>
  <c r="AX39" i="12"/>
  <c r="CW39" i="12" s="1"/>
  <c r="AT39" i="12"/>
  <c r="CS39" i="12" s="1"/>
  <c r="BD39" i="12"/>
  <c r="DC39" i="12" s="1"/>
  <c r="BF39" i="12"/>
  <c r="DE39" i="12" s="1"/>
  <c r="BA39" i="12"/>
  <c r="CZ39" i="12" s="1"/>
  <c r="BK39" i="12"/>
  <c r="DJ39" i="12" s="1"/>
  <c r="FI39" i="12" s="1"/>
  <c r="DO37" i="10"/>
  <c r="FN37" i="10" s="1"/>
  <c r="FB38" i="12"/>
  <c r="EI38" i="12"/>
  <c r="FC37" i="12"/>
  <c r="FD38" i="10"/>
  <c r="EU38" i="10"/>
  <c r="GT38" i="10" s="1"/>
  <c r="AP39" i="12"/>
  <c r="CO39" i="12" s="1"/>
  <c r="AK39" i="12"/>
  <c r="CJ39" i="12" s="1"/>
  <c r="R39" i="12"/>
  <c r="BQ39" i="12" s="1"/>
  <c r="Y39" i="12"/>
  <c r="BX39" i="12" s="1"/>
  <c r="AW39" i="12"/>
  <c r="CV39" i="12" s="1"/>
  <c r="EL38" i="12"/>
  <c r="ED38" i="12"/>
  <c r="ET37" i="12"/>
  <c r="FI38" i="10"/>
  <c r="FI122" i="10" s="1"/>
  <c r="ES38" i="10"/>
  <c r="BI39" i="12"/>
  <c r="DH39" i="12" s="1"/>
  <c r="AS39" i="12"/>
  <c r="CR39" i="12" s="1"/>
  <c r="AN39" i="12"/>
  <c r="CM39" i="12" s="1"/>
  <c r="N39" i="12"/>
  <c r="BM39" i="12" s="1"/>
  <c r="AY39" i="12"/>
  <c r="CX39" i="12" s="1"/>
  <c r="AB58" i="4"/>
  <c r="X58" i="4"/>
  <c r="ER38" i="12"/>
  <c r="DX38" i="12"/>
  <c r="EP37" i="12"/>
  <c r="ER37" i="12"/>
  <c r="FF37" i="12"/>
  <c r="O39" i="12"/>
  <c r="BN39" i="12" s="1"/>
  <c r="AO39" i="12"/>
  <c r="CN39" i="12" s="1"/>
  <c r="AZ39" i="12"/>
  <c r="CY39" i="12" s="1"/>
  <c r="EX39" i="12" s="1"/>
  <c r="AJ39" i="12"/>
  <c r="CI39" i="12" s="1"/>
  <c r="BH39" i="12"/>
  <c r="DG39" i="12" s="1"/>
  <c r="AR39" i="12"/>
  <c r="CQ39" i="12" s="1"/>
  <c r="W39" i="12"/>
  <c r="BV39" i="12" s="1"/>
  <c r="DU39" i="12" s="1"/>
  <c r="AE39" i="12"/>
  <c r="CD39" i="12" s="1"/>
  <c r="EC39" i="12" s="1"/>
  <c r="I58" i="4"/>
  <c r="EG37" i="10"/>
  <c r="EG121" i="10" s="1"/>
  <c r="EE37" i="10"/>
  <c r="EE121" i="10" s="1"/>
  <c r="EB37" i="10"/>
  <c r="EB121" i="10" s="1"/>
  <c r="DS37" i="10"/>
  <c r="DS121" i="10" s="1"/>
  <c r="EW38" i="12"/>
  <c r="EX37" i="12"/>
  <c r="DN37" i="10"/>
  <c r="FM37" i="10" s="1"/>
  <c r="EV37" i="10"/>
  <c r="ET37" i="10"/>
  <c r="EI37" i="12"/>
  <c r="EW37" i="10"/>
  <c r="EK38" i="12"/>
  <c r="EC38" i="12"/>
  <c r="FA37" i="10"/>
  <c r="FA121" i="10" s="1"/>
  <c r="EU38" i="12"/>
  <c r="DO38" i="12"/>
  <c r="DR37" i="12"/>
  <c r="BE39" i="12"/>
  <c r="DD39" i="12" s="1"/>
  <c r="FB39" i="12" s="1"/>
  <c r="FH37" i="10"/>
  <c r="EJ37" i="10"/>
  <c r="EJ121" i="10" s="1"/>
  <c r="EY38" i="10"/>
  <c r="EY122" i="10" s="1"/>
  <c r="Q39" i="12"/>
  <c r="BP39" i="12" s="1"/>
  <c r="AD39" i="12"/>
  <c r="CC39" i="12" s="1"/>
  <c r="AG39" i="12"/>
  <c r="CF39" i="12" s="1"/>
  <c r="AV39" i="12"/>
  <c r="CU39" i="12" s="1"/>
  <c r="S39" i="12"/>
  <c r="BR39" i="12" s="1"/>
  <c r="AQ39" i="12"/>
  <c r="CP39" i="12" s="1"/>
  <c r="DU37" i="10"/>
  <c r="FT37" i="10" s="1"/>
  <c r="FF37" i="10"/>
  <c r="FF121" i="10" s="1"/>
  <c r="EA38" i="12"/>
  <c r="EC37" i="12"/>
  <c r="EF37" i="12"/>
  <c r="DX38" i="10"/>
  <c r="N18" i="4" s="1"/>
  <c r="EW38" i="10"/>
  <c r="EW122" i="10" s="1"/>
  <c r="EJ38" i="10"/>
  <c r="Z18" i="4" s="1"/>
  <c r="BJ39" i="12"/>
  <c r="DI39" i="12" s="1"/>
  <c r="FG39" i="12" s="1"/>
  <c r="AM39" i="12"/>
  <c r="CL39" i="12" s="1"/>
  <c r="T39" i="12"/>
  <c r="BS39" i="12" s="1"/>
  <c r="P39" i="12"/>
  <c r="BO39" i="12" s="1"/>
  <c r="BB39" i="12"/>
  <c r="DA39" i="12" s="1"/>
  <c r="BG39" i="12"/>
  <c r="DF39" i="12" s="1"/>
  <c r="FE37" i="10"/>
  <c r="FE121" i="10" s="1"/>
  <c r="EM37" i="10"/>
  <c r="FD38" i="12"/>
  <c r="DM38" i="12"/>
  <c r="DR37" i="10"/>
  <c r="FQ37" i="10" s="1"/>
  <c r="EX37" i="10"/>
  <c r="GW37" i="10" s="1"/>
  <c r="DV37" i="10"/>
  <c r="FU37" i="10" s="1"/>
  <c r="FE38" i="12"/>
  <c r="EZ37" i="10"/>
  <c r="GY37" i="10" s="1"/>
  <c r="FG38" i="12"/>
  <c r="EY38" i="12"/>
  <c r="FB37" i="12"/>
  <c r="EN37" i="12"/>
  <c r="DM37" i="12"/>
  <c r="DW38" i="10"/>
  <c r="M18" i="4" s="1"/>
  <c r="DZ37" i="10"/>
  <c r="EU37" i="12"/>
  <c r="FA37" i="12"/>
  <c r="EE38" i="10"/>
  <c r="U18" i="4" s="1"/>
  <c r="DZ38" i="10"/>
  <c r="P18" i="4" s="1"/>
  <c r="EC38" i="10"/>
  <c r="S18" i="4" s="1"/>
  <c r="AR30" i="7"/>
  <c r="BQ30" i="7" s="1"/>
  <c r="BS30" i="7" s="1"/>
  <c r="BT30" i="7" s="1"/>
  <c r="Q40" i="3"/>
  <c r="AG30" i="9"/>
  <c r="AI30" i="9" s="1"/>
  <c r="AM30" i="9" s="1"/>
  <c r="AN30" i="9" s="1"/>
  <c r="AO30" i="9" s="1"/>
  <c r="AP30" i="9" s="1"/>
  <c r="AQ30" i="8"/>
  <c r="BP30" i="8" s="1"/>
  <c r="BR30" i="8" s="1"/>
  <c r="BS30" i="8" s="1"/>
  <c r="ER37" i="10"/>
  <c r="EY37" i="10"/>
  <c r="EN37" i="10"/>
  <c r="EQ37" i="10"/>
  <c r="DM37" i="10"/>
  <c r="T39" i="10"/>
  <c r="BS39" i="10" s="1"/>
  <c r="BA39" i="10"/>
  <c r="CZ39" i="10" s="1"/>
  <c r="BI39" i="10"/>
  <c r="DH39" i="10" s="1"/>
  <c r="BD39" i="10"/>
  <c r="DC39" i="10" s="1"/>
  <c r="AA39" i="10"/>
  <c r="BZ39" i="10" s="1"/>
  <c r="AQ39" i="10"/>
  <c r="CP39" i="10" s="1"/>
  <c r="R39" i="10"/>
  <c r="BQ39" i="10" s="1"/>
  <c r="U39" i="10"/>
  <c r="BT39" i="10" s="1"/>
  <c r="BK39" i="10"/>
  <c r="DJ39" i="10" s="1"/>
  <c r="FJ39" i="10" s="1"/>
  <c r="V39" i="10"/>
  <c r="BU39" i="10" s="1"/>
  <c r="AL39" i="10"/>
  <c r="CK39" i="10" s="1"/>
  <c r="AH39" i="10"/>
  <c r="CG39" i="10" s="1"/>
  <c r="P39" i="10"/>
  <c r="BO39" i="10" s="1"/>
  <c r="AN39" i="10"/>
  <c r="CM39" i="10" s="1"/>
  <c r="AY39" i="10"/>
  <c r="CX39" i="10" s="1"/>
  <c r="AB39" i="10"/>
  <c r="CA39" i="10" s="1"/>
  <c r="AC39" i="10"/>
  <c r="CB39" i="10" s="1"/>
  <c r="AV39" i="10"/>
  <c r="CU39" i="10" s="1"/>
  <c r="W39" i="10"/>
  <c r="BV39" i="10" s="1"/>
  <c r="BF39" i="10"/>
  <c r="DE39" i="10" s="1"/>
  <c r="AP39" i="10"/>
  <c r="CO39" i="10" s="1"/>
  <c r="AF39" i="10"/>
  <c r="CE39" i="10" s="1"/>
  <c r="AX39" i="10"/>
  <c r="CW39" i="10" s="1"/>
  <c r="EW39" i="10" s="1"/>
  <c r="BC39" i="10"/>
  <c r="DB39" i="10" s="1"/>
  <c r="Y39" i="10"/>
  <c r="BX39" i="10" s="1"/>
  <c r="AO39" i="10"/>
  <c r="CN39" i="10" s="1"/>
  <c r="AR39" i="10"/>
  <c r="CQ39" i="10" s="1"/>
  <c r="BH39" i="10"/>
  <c r="DG39" i="10" s="1"/>
  <c r="AG39" i="10"/>
  <c r="CF39" i="10" s="1"/>
  <c r="AS39" i="10"/>
  <c r="CR39" i="10" s="1"/>
  <c r="BE39" i="10"/>
  <c r="DD39" i="10" s="1"/>
  <c r="AM39" i="10"/>
  <c r="CL39" i="10" s="1"/>
  <c r="BG39" i="10"/>
  <c r="DF39" i="10" s="1"/>
  <c r="AW39" i="10"/>
  <c r="CV39" i="10" s="1"/>
  <c r="AE39" i="10"/>
  <c r="CD39" i="10" s="1"/>
  <c r="AT39" i="10"/>
  <c r="CS39" i="10" s="1"/>
  <c r="Q39" i="10"/>
  <c r="BP39" i="10" s="1"/>
  <c r="O39" i="10"/>
  <c r="BN39" i="10" s="1"/>
  <c r="BB39" i="10"/>
  <c r="DA39" i="10" s="1"/>
  <c r="AZ39" i="10"/>
  <c r="CY39" i="10" s="1"/>
  <c r="BJ39" i="10"/>
  <c r="DI39" i="10" s="1"/>
  <c r="FI39" i="10" s="1"/>
  <c r="X39" i="10"/>
  <c r="BW39" i="10" s="1"/>
  <c r="N39" i="10"/>
  <c r="BM39" i="10" s="1"/>
  <c r="AD39" i="10"/>
  <c r="CC39" i="10" s="1"/>
  <c r="AK39" i="10"/>
  <c r="CJ39" i="10" s="1"/>
  <c r="AJ39" i="10"/>
  <c r="CI39" i="10" s="1"/>
  <c r="AU39" i="10"/>
  <c r="CT39" i="10" s="1"/>
  <c r="S39" i="10"/>
  <c r="BR39" i="10" s="1"/>
  <c r="AI39" i="10"/>
  <c r="CH39" i="10" s="1"/>
  <c r="Z39" i="10"/>
  <c r="BY39" i="10" s="1"/>
  <c r="S58" i="13"/>
  <c r="FH38" i="12"/>
  <c r="DL38" i="12"/>
  <c r="EX38" i="12"/>
  <c r="EZ38" i="12"/>
  <c r="M58" i="4"/>
  <c r="M58" i="13"/>
  <c r="DP37" i="12"/>
  <c r="EZ37" i="12"/>
  <c r="EG37" i="12"/>
  <c r="EA37" i="12"/>
  <c r="ER38" i="10"/>
  <c r="EB38" i="10"/>
  <c r="R18" i="4" s="1"/>
  <c r="FA38" i="10"/>
  <c r="DV38" i="10"/>
  <c r="L18" i="4" s="1"/>
  <c r="FC38" i="10"/>
  <c r="DN38" i="10"/>
  <c r="D18" i="4" s="1"/>
  <c r="E58" i="13"/>
  <c r="EH39" i="12"/>
  <c r="FH121" i="10"/>
  <c r="HG37" i="10"/>
  <c r="EI37" i="10"/>
  <c r="J58" i="13"/>
  <c r="EH37" i="10"/>
  <c r="EU37" i="10"/>
  <c r="DS38" i="12"/>
  <c r="EG38" i="12"/>
  <c r="DY38" i="12"/>
  <c r="EF38" i="12"/>
  <c r="EO37" i="12"/>
  <c r="EH37" i="12"/>
  <c r="DN37" i="12"/>
  <c r="EV37" i="12"/>
  <c r="GL38" i="10"/>
  <c r="EM122" i="10"/>
  <c r="HD38" i="10"/>
  <c r="FE122" i="10"/>
  <c r="EF38" i="10"/>
  <c r="V18" i="4" s="1"/>
  <c r="EG38" i="10"/>
  <c r="W18" i="4" s="1"/>
  <c r="EN38" i="10"/>
  <c r="ET38" i="10"/>
  <c r="GP38" i="10"/>
  <c r="F43" i="10"/>
  <c r="F43" i="12"/>
  <c r="R48" i="3"/>
  <c r="R49" i="2" s="1"/>
  <c r="EF37" i="10"/>
  <c r="ED37" i="10"/>
  <c r="DQ37" i="10"/>
  <c r="DT37" i="10"/>
  <c r="FI37" i="10"/>
  <c r="Q58" i="13"/>
  <c r="ES38" i="12"/>
  <c r="EV38" i="12"/>
  <c r="DR38" i="12"/>
  <c r="DP38" i="12"/>
  <c r="EJ38" i="12"/>
  <c r="EB38" i="12"/>
  <c r="EM38" i="12"/>
  <c r="FH37" i="12"/>
  <c r="DW37" i="12"/>
  <c r="EE37" i="12"/>
  <c r="EL37" i="12"/>
  <c r="N18" i="13"/>
  <c r="DX122" i="10"/>
  <c r="FW38" i="10"/>
  <c r="FF38" i="10"/>
  <c r="GI38" i="10"/>
  <c r="EJ122" i="10"/>
  <c r="Z18" i="13"/>
  <c r="DQ38" i="10"/>
  <c r="G18" i="4" s="1"/>
  <c r="DU38" i="10"/>
  <c r="K18" i="4" s="1"/>
  <c r="L40" i="12"/>
  <c r="H41" i="12"/>
  <c r="J41" i="12" s="1"/>
  <c r="K41" i="12" s="1"/>
  <c r="AA58" i="13"/>
  <c r="EH38" i="12"/>
  <c r="GG38" i="10"/>
  <c r="EH122" i="10"/>
  <c r="X18" i="13"/>
  <c r="FJ121" i="10"/>
  <c r="HI37" i="10"/>
  <c r="FR37" i="10"/>
  <c r="DU38" i="12"/>
  <c r="DT38" i="12"/>
  <c r="L58" i="13"/>
  <c r="AO40" i="10"/>
  <c r="CN40" i="10" s="1"/>
  <c r="AS40" i="10"/>
  <c r="CR40" i="10" s="1"/>
  <c r="AW40" i="10"/>
  <c r="CV40" i="10" s="1"/>
  <c r="AT40" i="10"/>
  <c r="CS40" i="10" s="1"/>
  <c r="AJ40" i="10"/>
  <c r="CI40" i="10" s="1"/>
  <c r="AE40" i="10"/>
  <c r="CD40" i="10" s="1"/>
  <c r="DO37" i="12"/>
  <c r="DU37" i="12"/>
  <c r="EJ37" i="12"/>
  <c r="FD122" i="10"/>
  <c r="HC38" i="10"/>
  <c r="FG122" i="10"/>
  <c r="HF38" i="10"/>
  <c r="FH38" i="10"/>
  <c r="DY38" i="10"/>
  <c r="O18" i="4" s="1"/>
  <c r="EO38" i="10"/>
  <c r="H41" i="10"/>
  <c r="J41" i="10" s="1"/>
  <c r="K41" i="10" s="1"/>
  <c r="HK36" i="10"/>
  <c r="GL37" i="10"/>
  <c r="EM121" i="10"/>
  <c r="EE122" i="10"/>
  <c r="FD37" i="10"/>
  <c r="EV121" i="10"/>
  <c r="GU37" i="10"/>
  <c r="FY37" i="10"/>
  <c r="DZ121" i="10"/>
  <c r="GR37" i="10"/>
  <c r="ES121" i="10"/>
  <c r="ET121" i="10"/>
  <c r="GS37" i="10"/>
  <c r="ET38" i="12"/>
  <c r="F18" i="13"/>
  <c r="GR38" i="10"/>
  <c r="ES122" i="10"/>
  <c r="DW122" i="10"/>
  <c r="M18" i="13"/>
  <c r="BU29" i="7"/>
  <c r="BV29" i="7" s="1"/>
  <c r="M39" i="3" s="1"/>
  <c r="M40" i="2" s="1"/>
  <c r="EM39" i="12"/>
  <c r="FE37" i="12"/>
  <c r="S47" i="3"/>
  <c r="S48" i="2" s="1"/>
  <c r="E42" i="12"/>
  <c r="H42" i="12" s="1"/>
  <c r="E42" i="10"/>
  <c r="I42" i="10" s="1"/>
  <c r="U58" i="13"/>
  <c r="G58" i="13"/>
  <c r="EW121" i="10"/>
  <c r="GV37" i="10"/>
  <c r="EL37" i="10"/>
  <c r="FB37" i="10"/>
  <c r="EC37" i="10"/>
  <c r="FG37" i="10"/>
  <c r="DP37" i="10"/>
  <c r="EQ38" i="12"/>
  <c r="EP38" i="12"/>
  <c r="FF38" i="12"/>
  <c r="DN38" i="12"/>
  <c r="FC38" i="12"/>
  <c r="EE38" i="12"/>
  <c r="ES37" i="12"/>
  <c r="DL37" i="12"/>
  <c r="EQ37" i="12"/>
  <c r="EB37" i="12"/>
  <c r="J18" i="13"/>
  <c r="FS38" i="10"/>
  <c r="DT122" i="10"/>
  <c r="EL38" i="10"/>
  <c r="AB18" i="4" s="1"/>
  <c r="ED38" i="10"/>
  <c r="T18" i="4" s="1"/>
  <c r="FJ122" i="10"/>
  <c r="HI38" i="10"/>
  <c r="DM122" i="10"/>
  <c r="C18" i="13"/>
  <c r="FL38" i="10"/>
  <c r="EK38" i="10"/>
  <c r="AA18" i="4" s="1"/>
  <c r="EX38" i="10"/>
  <c r="FA39" i="12"/>
  <c r="EO121" i="10"/>
  <c r="GN37" i="10"/>
  <c r="L57" i="10"/>
  <c r="Q57" i="10" s="1"/>
  <c r="BP57" i="10" s="1"/>
  <c r="L57" i="12"/>
  <c r="AD57" i="12" s="1"/>
  <c r="CC57" i="12" s="1"/>
  <c r="EA37" i="10"/>
  <c r="FC37" i="10"/>
  <c r="DX37" i="10"/>
  <c r="DW37" i="10"/>
  <c r="EK37" i="10"/>
  <c r="FA38" i="12"/>
  <c r="EO38" i="12"/>
  <c r="DW38" i="12"/>
  <c r="EY37" i="12"/>
  <c r="FD37" i="12"/>
  <c r="EW37" i="12"/>
  <c r="DT37" i="12"/>
  <c r="DS37" i="12"/>
  <c r="EP38" i="10"/>
  <c r="H18" i="13"/>
  <c r="FQ38" i="10"/>
  <c r="DR122" i="10"/>
  <c r="DO38" i="10"/>
  <c r="E18" i="4" s="1"/>
  <c r="EZ38" i="10"/>
  <c r="EV38" i="10"/>
  <c r="DS38" i="10"/>
  <c r="I18" i="4" s="1"/>
  <c r="EI38" i="10"/>
  <c r="Y18" i="4" s="1"/>
  <c r="AI39" i="3"/>
  <c r="AI40" i="2" s="1"/>
  <c r="Q40" i="2"/>
  <c r="EI39" i="12"/>
  <c r="DX39" i="12"/>
  <c r="EU39" i="12"/>
  <c r="AE56" i="8"/>
  <c r="BN55" i="8"/>
  <c r="I58" i="10"/>
  <c r="H58" i="10"/>
  <c r="I58" i="12"/>
  <c r="H58" i="12"/>
  <c r="AK36" i="9"/>
  <c r="AX36" i="9"/>
  <c r="AW35" i="9"/>
  <c r="AE45" i="3" s="1"/>
  <c r="AE46" i="2" s="1"/>
  <c r="AZ36" i="9"/>
  <c r="AH46" i="3" s="1"/>
  <c r="AH47" i="2" s="1"/>
  <c r="E59" i="10"/>
  <c r="E59" i="12"/>
  <c r="S64" i="3"/>
  <c r="BA54" i="7"/>
  <c r="AL54" i="7"/>
  <c r="AX54" i="7"/>
  <c r="AJ54" i="7"/>
  <c r="AE38" i="9"/>
  <c r="BC38" i="9"/>
  <c r="BG69" i="9" s="1"/>
  <c r="AC38" i="9"/>
  <c r="Y39" i="9"/>
  <c r="AR37" i="9"/>
  <c r="P47" i="3" s="1"/>
  <c r="P48" i="2" s="1"/>
  <c r="AD37" i="9"/>
  <c r="AF37" i="9"/>
  <c r="AY37" i="9"/>
  <c r="AV37" i="9"/>
  <c r="AD47" i="3" s="1"/>
  <c r="AD48" i="2" s="1"/>
  <c r="AJ37" i="9"/>
  <c r="T47" i="3" s="1"/>
  <c r="T48" i="2" s="1"/>
  <c r="Z38" i="9"/>
  <c r="BO53" i="7"/>
  <c r="AE54" i="7"/>
  <c r="AH54" i="7" s="1"/>
  <c r="T64" i="3" s="1"/>
  <c r="T65" i="2" s="1"/>
  <c r="S64" i="2"/>
  <c r="AI61" i="8"/>
  <c r="AZ61" i="8"/>
  <c r="BF9" i="8" s="1"/>
  <c r="BD9" i="8"/>
  <c r="AK61" i="8"/>
  <c r="AW61" i="8"/>
  <c r="AP64" i="9"/>
  <c r="AO65" i="9"/>
  <c r="FF39" i="12" l="1"/>
  <c r="DP122" i="10"/>
  <c r="FX37" i="10"/>
  <c r="DO121" i="10"/>
  <c r="U18" i="13"/>
  <c r="EZ39" i="12"/>
  <c r="FO38" i="10"/>
  <c r="AK40" i="10"/>
  <c r="CJ40" i="10" s="1"/>
  <c r="EI40" i="10" s="1"/>
  <c r="GH40" i="10" s="1"/>
  <c r="BE40" i="10"/>
  <c r="DD40" i="10" s="1"/>
  <c r="AM40" i="10"/>
  <c r="CL40" i="10" s="1"/>
  <c r="AY40" i="10"/>
  <c r="CX40" i="10" s="1"/>
  <c r="BJ40" i="10"/>
  <c r="DI40" i="10" s="1"/>
  <c r="S40" i="10"/>
  <c r="BR40" i="10" s="1"/>
  <c r="AP40" i="10"/>
  <c r="CO40" i="10" s="1"/>
  <c r="P40" i="10"/>
  <c r="BO40" i="10" s="1"/>
  <c r="DO40" i="10" s="1"/>
  <c r="E19" i="4" s="1"/>
  <c r="BF40" i="10"/>
  <c r="DE40" i="10" s="1"/>
  <c r="AH40" i="10"/>
  <c r="CG40" i="10" s="1"/>
  <c r="AD40" i="10"/>
  <c r="CC40" i="10" s="1"/>
  <c r="BC40" i="10"/>
  <c r="DB40" i="10" s="1"/>
  <c r="Q40" i="10"/>
  <c r="BP40" i="10" s="1"/>
  <c r="AI40" i="10"/>
  <c r="CH40" i="10" s="1"/>
  <c r="BG40" i="10"/>
  <c r="DF40" i="10" s="1"/>
  <c r="FB122" i="10"/>
  <c r="V40" i="10"/>
  <c r="BU40" i="10" s="1"/>
  <c r="AQ40" i="10"/>
  <c r="CP40" i="10" s="1"/>
  <c r="Z40" i="10"/>
  <c r="BY40" i="10" s="1"/>
  <c r="BI40" i="10"/>
  <c r="DH40" i="10" s="1"/>
  <c r="R40" i="10"/>
  <c r="BQ40" i="10" s="1"/>
  <c r="Y40" i="10"/>
  <c r="BX40" i="10" s="1"/>
  <c r="BB40" i="10"/>
  <c r="DA40" i="10" s="1"/>
  <c r="BH40" i="10"/>
  <c r="DG40" i="10" s="1"/>
  <c r="FF40" i="10" s="1"/>
  <c r="AR40" i="10"/>
  <c r="CQ40" i="10" s="1"/>
  <c r="EP40" i="10" s="1"/>
  <c r="GO40" i="10" s="1"/>
  <c r="AX40" i="10"/>
  <c r="CW40" i="10" s="1"/>
  <c r="AB40" i="10"/>
  <c r="CA40" i="10" s="1"/>
  <c r="T40" i="10"/>
  <c r="BS40" i="10" s="1"/>
  <c r="AA40" i="10"/>
  <c r="BZ40" i="10" s="1"/>
  <c r="BD40" i="10"/>
  <c r="DC40" i="10" s="1"/>
  <c r="FC40" i="10" s="1"/>
  <c r="AG40" i="10"/>
  <c r="CF40" i="10" s="1"/>
  <c r="BA40" i="10"/>
  <c r="CZ40" i="10" s="1"/>
  <c r="EZ40" i="10" s="1"/>
  <c r="AN40" i="10"/>
  <c r="CM40" i="10" s="1"/>
  <c r="EM40" i="10" s="1"/>
  <c r="GL40" i="10" s="1"/>
  <c r="W40" i="10"/>
  <c r="BV40" i="10" s="1"/>
  <c r="U40" i="10"/>
  <c r="BT40" i="10" s="1"/>
  <c r="AC40" i="10"/>
  <c r="CB40" i="10" s="1"/>
  <c r="O40" i="10"/>
  <c r="BN40" i="10" s="1"/>
  <c r="X40" i="10"/>
  <c r="BW40" i="10" s="1"/>
  <c r="AU40" i="10"/>
  <c r="CT40" i="10" s="1"/>
  <c r="AZ40" i="10"/>
  <c r="CY40" i="10" s="1"/>
  <c r="EY40" i="10" s="1"/>
  <c r="EY124" i="10" s="1"/>
  <c r="AF40" i="10"/>
  <c r="CE40" i="10" s="1"/>
  <c r="AL40" i="10"/>
  <c r="CK40" i="10" s="1"/>
  <c r="AV40" i="10"/>
  <c r="CU40" i="10" s="1"/>
  <c r="N40" i="10"/>
  <c r="BM40" i="10" s="1"/>
  <c r="BK40" i="10"/>
  <c r="DJ40" i="10" s="1"/>
  <c r="FJ40" i="10" s="1"/>
  <c r="EO39" i="12"/>
  <c r="DZ39" i="12"/>
  <c r="GX38" i="10"/>
  <c r="EP39" i="12"/>
  <c r="DS39" i="12"/>
  <c r="FZ38" i="10"/>
  <c r="Q18" i="13"/>
  <c r="EY39" i="10"/>
  <c r="EA122" i="10"/>
  <c r="EZ121" i="10"/>
  <c r="DV121" i="10"/>
  <c r="EL39" i="12"/>
  <c r="EV39" i="12"/>
  <c r="HH38" i="10"/>
  <c r="EN39" i="12"/>
  <c r="GD37" i="10"/>
  <c r="HD37" i="10"/>
  <c r="GV38" i="10"/>
  <c r="EW39" i="12"/>
  <c r="FC39" i="12"/>
  <c r="DL39" i="12"/>
  <c r="EF39" i="12"/>
  <c r="DW39" i="12"/>
  <c r="GZ37" i="10"/>
  <c r="S18" i="13"/>
  <c r="FV38" i="10"/>
  <c r="GD38" i="10"/>
  <c r="GF37" i="10"/>
  <c r="GO37" i="10"/>
  <c r="BT29" i="8"/>
  <c r="BU29" i="8" s="1"/>
  <c r="EK39" i="12"/>
  <c r="EC122" i="10"/>
  <c r="GB38" i="10"/>
  <c r="EU122" i="10"/>
  <c r="DN40" i="10"/>
  <c r="D19" i="4" s="1"/>
  <c r="GI37" i="10"/>
  <c r="HE37" i="10"/>
  <c r="EQ39" i="12"/>
  <c r="EJ39" i="12"/>
  <c r="FD39" i="12"/>
  <c r="ET39" i="12"/>
  <c r="EE39" i="12"/>
  <c r="DN121" i="10"/>
  <c r="DT39" i="12"/>
  <c r="EG39" i="12"/>
  <c r="DU121" i="10"/>
  <c r="DY39" i="12"/>
  <c r="DO39" i="12"/>
  <c r="EF39" i="10"/>
  <c r="GE39" i="10" s="1"/>
  <c r="J58" i="10"/>
  <c r="K58" i="10" s="1"/>
  <c r="DP39" i="10"/>
  <c r="FO39" i="10" s="1"/>
  <c r="DQ39" i="12"/>
  <c r="ER39" i="12"/>
  <c r="AJ57" i="12"/>
  <c r="CI57" i="12" s="1"/>
  <c r="ED39" i="10"/>
  <c r="FH39" i="12"/>
  <c r="EV39" i="10"/>
  <c r="GU39" i="10" s="1"/>
  <c r="DP39" i="12"/>
  <c r="P18" i="13"/>
  <c r="FY38" i="10"/>
  <c r="U59" i="4"/>
  <c r="EH39" i="10"/>
  <c r="DS39" i="10"/>
  <c r="DS123" i="10" s="1"/>
  <c r="DZ122" i="10"/>
  <c r="P59" i="4" s="1"/>
  <c r="FE39" i="12"/>
  <c r="EL39" i="10"/>
  <c r="EL123" i="10" s="1"/>
  <c r="DR39" i="12"/>
  <c r="BB57" i="10"/>
  <c r="DA57" i="10" s="1"/>
  <c r="BE57" i="10"/>
  <c r="DD57" i="10" s="1"/>
  <c r="AA57" i="10"/>
  <c r="BZ57" i="10" s="1"/>
  <c r="DR121" i="10"/>
  <c r="H59" i="13" s="1"/>
  <c r="AS57" i="10"/>
  <c r="CR57" i="10" s="1"/>
  <c r="GA37" i="10"/>
  <c r="EJ39" i="10"/>
  <c r="EJ123" i="10" s="1"/>
  <c r="EO39" i="10"/>
  <c r="EO123" i="10" s="1"/>
  <c r="EC39" i="10"/>
  <c r="EC123" i="10" s="1"/>
  <c r="FG39" i="10"/>
  <c r="DN39" i="12"/>
  <c r="EB39" i="12"/>
  <c r="ES39" i="12"/>
  <c r="DV39" i="12"/>
  <c r="AY57" i="10"/>
  <c r="CX57" i="10" s="1"/>
  <c r="DM39" i="12"/>
  <c r="EC40" i="10"/>
  <c r="S19" i="4" s="1"/>
  <c r="FB40" i="10"/>
  <c r="EH40" i="10"/>
  <c r="X19" i="4" s="1"/>
  <c r="ED39" i="12"/>
  <c r="P57" i="10"/>
  <c r="BO57" i="10" s="1"/>
  <c r="W57" i="10"/>
  <c r="BV57" i="10" s="1"/>
  <c r="AX57" i="10"/>
  <c r="CW57" i="10" s="1"/>
  <c r="EW57" i="10" s="1"/>
  <c r="DZ39" i="10"/>
  <c r="DZ123" i="10" s="1"/>
  <c r="EY39" i="12"/>
  <c r="BI57" i="10"/>
  <c r="DH57" i="10" s="1"/>
  <c r="AD57" i="10"/>
  <c r="CC57" i="10" s="1"/>
  <c r="V57" i="10"/>
  <c r="BU57" i="10" s="1"/>
  <c r="AQ57" i="10"/>
  <c r="CP57" i="10" s="1"/>
  <c r="EW40" i="10"/>
  <c r="GV40" i="10" s="1"/>
  <c r="EX121" i="10"/>
  <c r="O57" i="10"/>
  <c r="BN57" i="10" s="1"/>
  <c r="DM39" i="10"/>
  <c r="FL39" i="10" s="1"/>
  <c r="EA39" i="12"/>
  <c r="EZ39" i="10"/>
  <c r="EZ123" i="10" s="1"/>
  <c r="EK40" i="10"/>
  <c r="AA19" i="4" s="1"/>
  <c r="DX39" i="10"/>
  <c r="FW39" i="10" s="1"/>
  <c r="DT39" i="10"/>
  <c r="DT123" i="10" s="1"/>
  <c r="DY40" i="10"/>
  <c r="O19" i="4" s="1"/>
  <c r="FH40" i="10"/>
  <c r="FH124" i="10" s="1"/>
  <c r="DQ40" i="10"/>
  <c r="DQ124" i="10" s="1"/>
  <c r="EA40" i="10"/>
  <c r="Q19" i="4" s="1"/>
  <c r="DS40" i="10"/>
  <c r="I19" i="4" s="1"/>
  <c r="DO39" i="10"/>
  <c r="DO123" i="10" s="1"/>
  <c r="ES39" i="10"/>
  <c r="ES123" i="10" s="1"/>
  <c r="FE39" i="10"/>
  <c r="FE123" i="10" s="1"/>
  <c r="EG39" i="10"/>
  <c r="GF39" i="10" s="1"/>
  <c r="FC39" i="10"/>
  <c r="FC123" i="10" s="1"/>
  <c r="EN40" i="10"/>
  <c r="GM40" i="10" s="1"/>
  <c r="EQ39" i="10"/>
  <c r="GP39" i="10" s="1"/>
  <c r="T57" i="12"/>
  <c r="BS57" i="12" s="1"/>
  <c r="S57" i="12"/>
  <c r="BR57" i="12" s="1"/>
  <c r="AZ57" i="12"/>
  <c r="CY57" i="12" s="1"/>
  <c r="EF123" i="10"/>
  <c r="BG57" i="12"/>
  <c r="DF57" i="12" s="1"/>
  <c r="AB57" i="12"/>
  <c r="CA57" i="12" s="1"/>
  <c r="AP57" i="12"/>
  <c r="CO57" i="12" s="1"/>
  <c r="GU38" i="10"/>
  <c r="EV122" i="10"/>
  <c r="HF39" i="10"/>
  <c r="FG123" i="10"/>
  <c r="AI40" i="3"/>
  <c r="AI41" i="2" s="1"/>
  <c r="Q41" i="2"/>
  <c r="BC57" i="12"/>
  <c r="DB57" i="12" s="1"/>
  <c r="X57" i="12"/>
  <c r="BW57" i="12" s="1"/>
  <c r="W57" i="12"/>
  <c r="BV57" i="12" s="1"/>
  <c r="FR38" i="10"/>
  <c r="DS122" i="10"/>
  <c r="I59" i="4" s="1"/>
  <c r="I18" i="13"/>
  <c r="HB38" i="10"/>
  <c r="FC122" i="10"/>
  <c r="AH57" i="10"/>
  <c r="CG57" i="10" s="1"/>
  <c r="AX57" i="12"/>
  <c r="CW57" i="12" s="1"/>
  <c r="AW57" i="12"/>
  <c r="CV57" i="12" s="1"/>
  <c r="Z57" i="12"/>
  <c r="BY57" i="12" s="1"/>
  <c r="AT57" i="12"/>
  <c r="CS57" i="12" s="1"/>
  <c r="FV37" i="10"/>
  <c r="DW121" i="10"/>
  <c r="M59" i="13" s="1"/>
  <c r="FA40" i="10"/>
  <c r="FG40" i="10"/>
  <c r="DS124" i="10"/>
  <c r="Z59" i="4"/>
  <c r="ED121" i="10"/>
  <c r="GC37" i="10"/>
  <c r="DV122" i="10"/>
  <c r="FU38" i="10"/>
  <c r="L18" i="13"/>
  <c r="AK57" i="10"/>
  <c r="CJ57" i="10" s="1"/>
  <c r="AO57" i="10"/>
  <c r="CN57" i="10" s="1"/>
  <c r="Y57" i="10"/>
  <c r="BX57" i="10" s="1"/>
  <c r="N57" i="10"/>
  <c r="BM57" i="10" s="1"/>
  <c r="S57" i="10"/>
  <c r="BR57" i="10" s="1"/>
  <c r="X57" i="10"/>
  <c r="BW57" i="10" s="1"/>
  <c r="DV57" i="10" s="1"/>
  <c r="AG57" i="12"/>
  <c r="CF57" i="12" s="1"/>
  <c r="AK57" i="12"/>
  <c r="CJ57" i="12" s="1"/>
  <c r="BA57" i="12"/>
  <c r="CZ57" i="12" s="1"/>
  <c r="AR57" i="12"/>
  <c r="CQ57" i="12" s="1"/>
  <c r="N57" i="12"/>
  <c r="BM57" i="12" s="1"/>
  <c r="BB57" i="12"/>
  <c r="DA57" i="12" s="1"/>
  <c r="GY38" i="10"/>
  <c r="EZ122" i="10"/>
  <c r="FO37" i="10"/>
  <c r="DP121" i="10"/>
  <c r="F59" i="13" s="1"/>
  <c r="EO122" i="10"/>
  <c r="GN38" i="10"/>
  <c r="DZ40" i="10"/>
  <c r="P19" i="4" s="1"/>
  <c r="EF40" i="10"/>
  <c r="V19" i="4" s="1"/>
  <c r="DV40" i="10"/>
  <c r="L19" i="4" s="1"/>
  <c r="FA122" i="10"/>
  <c r="GZ38" i="10"/>
  <c r="DM123" i="10"/>
  <c r="GC39" i="10"/>
  <c r="ED123" i="10"/>
  <c r="DV39" i="10"/>
  <c r="EK39" i="10"/>
  <c r="FH39" i="10"/>
  <c r="BU30" i="7"/>
  <c r="BV30" i="7" s="1"/>
  <c r="M40" i="3" s="1"/>
  <c r="M41" i="2" s="1"/>
  <c r="AN57" i="12"/>
  <c r="CM57" i="12" s="1"/>
  <c r="AM57" i="12"/>
  <c r="CL57" i="12" s="1"/>
  <c r="EK57" i="12" s="1"/>
  <c r="BF57" i="12"/>
  <c r="DE57" i="12" s="1"/>
  <c r="AQ57" i="12"/>
  <c r="CP57" i="12" s="1"/>
  <c r="Y57" i="12"/>
  <c r="BX57" i="12" s="1"/>
  <c r="O57" i="12"/>
  <c r="BN57" i="12" s="1"/>
  <c r="DM57" i="12" s="1"/>
  <c r="DO122" i="10"/>
  <c r="E59" i="4" s="1"/>
  <c r="E18" i="13"/>
  <c r="FN38" i="10"/>
  <c r="ED122" i="10"/>
  <c r="T18" i="13"/>
  <c r="GC38" i="10"/>
  <c r="FG121" i="10"/>
  <c r="HF37" i="10"/>
  <c r="DY122" i="10"/>
  <c r="O18" i="13"/>
  <c r="FX38" i="10"/>
  <c r="ES40" i="10"/>
  <c r="EV40" i="10"/>
  <c r="ER40" i="10"/>
  <c r="FF122" i="10"/>
  <c r="HE38" i="10"/>
  <c r="W18" i="13"/>
  <c r="EG122" i="10"/>
  <c r="W59" i="13" s="1"/>
  <c r="GF38" i="10"/>
  <c r="EB122" i="10"/>
  <c r="R59" i="13" s="1"/>
  <c r="GA38" i="10"/>
  <c r="R18" i="13"/>
  <c r="DY39" i="10"/>
  <c r="DW39" i="10"/>
  <c r="EV123" i="10"/>
  <c r="EN39" i="10"/>
  <c r="EU39" i="10"/>
  <c r="DU39" i="10"/>
  <c r="GY39" i="10"/>
  <c r="GQ37" i="10"/>
  <c r="ER121" i="10"/>
  <c r="Y18" i="13"/>
  <c r="GH38" i="10"/>
  <c r="EI122" i="10"/>
  <c r="FD121" i="10"/>
  <c r="HC37" i="10"/>
  <c r="BJ57" i="12"/>
  <c r="DI57" i="12" s="1"/>
  <c r="BD57" i="10"/>
  <c r="DC57" i="10" s="1"/>
  <c r="FC57" i="10" s="1"/>
  <c r="AT57" i="10"/>
  <c r="CS57" i="10" s="1"/>
  <c r="AC57" i="10"/>
  <c r="CB57" i="10" s="1"/>
  <c r="AM57" i="10"/>
  <c r="CL57" i="10" s="1"/>
  <c r="AN57" i="10"/>
  <c r="CM57" i="10" s="1"/>
  <c r="AG57" i="10"/>
  <c r="CF57" i="10" s="1"/>
  <c r="BH57" i="10"/>
  <c r="DG57" i="10" s="1"/>
  <c r="FG57" i="10" s="1"/>
  <c r="T57" i="10"/>
  <c r="BS57" i="10" s="1"/>
  <c r="BJ57" i="10"/>
  <c r="DI57" i="10" s="1"/>
  <c r="FH57" i="10" s="1"/>
  <c r="FH141" i="10" s="1"/>
  <c r="F44" i="10"/>
  <c r="F44" i="12"/>
  <c r="R49" i="3"/>
  <c r="R50" i="2" s="1"/>
  <c r="P57" i="12"/>
  <c r="BO57" i="12" s="1"/>
  <c r="EB40" i="10"/>
  <c r="R19" i="4" s="1"/>
  <c r="FM40" i="10"/>
  <c r="DW40" i="10"/>
  <c r="M19" i="4" s="1"/>
  <c r="EF121" i="10"/>
  <c r="GE37" i="10"/>
  <c r="EF122" i="10"/>
  <c r="GE38" i="10"/>
  <c r="V18" i="13"/>
  <c r="ER122" i="10"/>
  <c r="GQ38" i="10"/>
  <c r="EH123" i="10"/>
  <c r="GG39" i="10"/>
  <c r="FI123" i="10"/>
  <c r="HH39" i="10"/>
  <c r="FF39" i="10"/>
  <c r="EB39" i="10"/>
  <c r="FJ123" i="10"/>
  <c r="HI39" i="10"/>
  <c r="BI57" i="12"/>
  <c r="DH57" i="12" s="1"/>
  <c r="EP122" i="10"/>
  <c r="GO38" i="10"/>
  <c r="GB40" i="10"/>
  <c r="EN122" i="10"/>
  <c r="GM38" i="10"/>
  <c r="GH37" i="10"/>
  <c r="EI121" i="10"/>
  <c r="EY121" i="10"/>
  <c r="GX37" i="10"/>
  <c r="R57" i="10"/>
  <c r="BQ57" i="10" s="1"/>
  <c r="DP57" i="10" s="1"/>
  <c r="FO57" i="10" s="1"/>
  <c r="AI57" i="10"/>
  <c r="CH57" i="10" s="1"/>
  <c r="BC57" i="10"/>
  <c r="DB57" i="10" s="1"/>
  <c r="AJ57" i="10"/>
  <c r="CI57" i="10" s="1"/>
  <c r="BE57" i="12"/>
  <c r="DD57" i="12" s="1"/>
  <c r="Q57" i="12"/>
  <c r="BP57" i="12" s="1"/>
  <c r="BK57" i="12"/>
  <c r="DJ57" i="12" s="1"/>
  <c r="FI57" i="12" s="1"/>
  <c r="AI57" i="12"/>
  <c r="CH57" i="12" s="1"/>
  <c r="AV57" i="12"/>
  <c r="CU57" i="12" s="1"/>
  <c r="AF57" i="10"/>
  <c r="CE57" i="10" s="1"/>
  <c r="AO57" i="12"/>
  <c r="CN57" i="12" s="1"/>
  <c r="R57" i="12"/>
  <c r="BQ57" i="12" s="1"/>
  <c r="DP57" i="12" s="1"/>
  <c r="U57" i="12"/>
  <c r="BT57" i="12" s="1"/>
  <c r="AC57" i="12"/>
  <c r="CB57" i="12" s="1"/>
  <c r="EA57" i="12" s="1"/>
  <c r="AS57" i="12"/>
  <c r="CR57" i="12" s="1"/>
  <c r="AU57" i="12"/>
  <c r="CT57" i="12" s="1"/>
  <c r="BH57" i="12"/>
  <c r="DG57" i="12" s="1"/>
  <c r="FC121" i="10"/>
  <c r="HB37" i="10"/>
  <c r="EK122" i="10"/>
  <c r="AA18" i="13"/>
  <c r="GJ38" i="10"/>
  <c r="FB121" i="10"/>
  <c r="HA37" i="10"/>
  <c r="EU40" i="10"/>
  <c r="DM40" i="10"/>
  <c r="C19" i="4" s="1"/>
  <c r="FJ124" i="10"/>
  <c r="HI40" i="10"/>
  <c r="Z59" i="13"/>
  <c r="AQ40" i="12"/>
  <c r="CP40" i="12" s="1"/>
  <c r="P40" i="12"/>
  <c r="BO40" i="12" s="1"/>
  <c r="W40" i="12"/>
  <c r="BV40" i="12" s="1"/>
  <c r="Z40" i="12"/>
  <c r="BY40" i="12" s="1"/>
  <c r="N40" i="12"/>
  <c r="BM40" i="12" s="1"/>
  <c r="Y40" i="12"/>
  <c r="BX40" i="12" s="1"/>
  <c r="AJ40" i="12"/>
  <c r="CI40" i="12" s="1"/>
  <c r="AM40" i="12"/>
  <c r="CL40" i="12" s="1"/>
  <c r="AA40" i="12"/>
  <c r="BZ40" i="12" s="1"/>
  <c r="AD40" i="12"/>
  <c r="CC40" i="12" s="1"/>
  <c r="AX40" i="12"/>
  <c r="CW40" i="12" s="1"/>
  <c r="AC40" i="12"/>
  <c r="CB40" i="12" s="1"/>
  <c r="BA40" i="12"/>
  <c r="CZ40" i="12" s="1"/>
  <c r="BK40" i="12"/>
  <c r="DJ40" i="12" s="1"/>
  <c r="FI40" i="12" s="1"/>
  <c r="X40" i="12"/>
  <c r="BW40" i="12" s="1"/>
  <c r="BC40" i="12"/>
  <c r="DB40" i="12" s="1"/>
  <c r="AY40" i="12"/>
  <c r="CX40" i="12" s="1"/>
  <c r="AT40" i="12"/>
  <c r="CS40" i="12" s="1"/>
  <c r="BE40" i="12"/>
  <c r="DD40" i="12" s="1"/>
  <c r="O40" i="12"/>
  <c r="BN40" i="12" s="1"/>
  <c r="BD40" i="12"/>
  <c r="DC40" i="12" s="1"/>
  <c r="S40" i="12"/>
  <c r="BR40" i="12" s="1"/>
  <c r="AW40" i="12"/>
  <c r="CV40" i="12" s="1"/>
  <c r="BI40" i="12"/>
  <c r="DH40" i="12" s="1"/>
  <c r="AU40" i="12"/>
  <c r="CT40" i="12" s="1"/>
  <c r="AB40" i="12"/>
  <c r="CA40" i="12" s="1"/>
  <c r="AO40" i="12"/>
  <c r="CN40" i="12" s="1"/>
  <c r="AH40" i="12"/>
  <c r="CG40" i="12" s="1"/>
  <c r="BF40" i="12"/>
  <c r="DE40" i="12" s="1"/>
  <c r="AL40" i="12"/>
  <c r="CK40" i="12" s="1"/>
  <c r="BH40" i="12"/>
  <c r="DG40" i="12" s="1"/>
  <c r="AZ40" i="12"/>
  <c r="CY40" i="12" s="1"/>
  <c r="V40" i="12"/>
  <c r="BU40" i="12" s="1"/>
  <c r="AI40" i="12"/>
  <c r="CH40" i="12" s="1"/>
  <c r="AP40" i="12"/>
  <c r="CO40" i="12" s="1"/>
  <c r="AF40" i="12"/>
  <c r="CE40" i="12" s="1"/>
  <c r="AK40" i="12"/>
  <c r="CJ40" i="12" s="1"/>
  <c r="AV40" i="12"/>
  <c r="CU40" i="12" s="1"/>
  <c r="BB40" i="12"/>
  <c r="DA40" i="12" s="1"/>
  <c r="AE40" i="12"/>
  <c r="CD40" i="12" s="1"/>
  <c r="U40" i="12"/>
  <c r="BT40" i="12" s="1"/>
  <c r="DS40" i="12" s="1"/>
  <c r="AS40" i="12"/>
  <c r="CR40" i="12" s="1"/>
  <c r="EQ40" i="12" s="1"/>
  <c r="AG40" i="12"/>
  <c r="CF40" i="12" s="1"/>
  <c r="BG40" i="12"/>
  <c r="DF40" i="12" s="1"/>
  <c r="T40" i="12"/>
  <c r="BS40" i="12" s="1"/>
  <c r="BJ40" i="12"/>
  <c r="DI40" i="12" s="1"/>
  <c r="FH40" i="12" s="1"/>
  <c r="Q40" i="12"/>
  <c r="BP40" i="12" s="1"/>
  <c r="R40" i="12"/>
  <c r="BQ40" i="12" s="1"/>
  <c r="AR40" i="12"/>
  <c r="CQ40" i="12" s="1"/>
  <c r="AN40" i="12"/>
  <c r="CM40" i="12" s="1"/>
  <c r="DR39" i="10"/>
  <c r="EY123" i="10"/>
  <c r="GX39" i="10"/>
  <c r="FB39" i="10"/>
  <c r="EA39" i="10"/>
  <c r="DM121" i="10"/>
  <c r="C59" i="4" s="1"/>
  <c r="FL37" i="10"/>
  <c r="AA57" i="12"/>
  <c r="BZ57" i="12" s="1"/>
  <c r="AL57" i="12"/>
  <c r="CK57" i="12" s="1"/>
  <c r="EK121" i="10"/>
  <c r="GJ37" i="10"/>
  <c r="AR31" i="7"/>
  <c r="HN9" i="10"/>
  <c r="AQ31" i="8"/>
  <c r="Q41" i="3"/>
  <c r="AG31" i="9"/>
  <c r="AI31" i="9" s="1"/>
  <c r="AM31" i="9" s="1"/>
  <c r="AN31" i="9" s="1"/>
  <c r="AO31" i="9" s="1"/>
  <c r="AP31" i="9" s="1"/>
  <c r="DX40" i="10"/>
  <c r="N19" i="4" s="1"/>
  <c r="DQ121" i="10"/>
  <c r="FP37" i="10"/>
  <c r="AR57" i="10"/>
  <c r="CQ57" i="10" s="1"/>
  <c r="AZ57" i="10"/>
  <c r="CY57" i="10" s="1"/>
  <c r="S48" i="3"/>
  <c r="S49" i="2" s="1"/>
  <c r="E43" i="12"/>
  <c r="I43" i="12" s="1"/>
  <c r="E43" i="10"/>
  <c r="H43" i="10" s="1"/>
  <c r="BA57" i="10"/>
  <c r="CZ57" i="10" s="1"/>
  <c r="BK57" i="10"/>
  <c r="DJ57" i="10" s="1"/>
  <c r="FJ57" i="10" s="1"/>
  <c r="HI57" i="10" s="1"/>
  <c r="BF57" i="10"/>
  <c r="DE57" i="10" s="1"/>
  <c r="FD57" i="10" s="1"/>
  <c r="FD141" i="10" s="1"/>
  <c r="FW37" i="10"/>
  <c r="DX121" i="10"/>
  <c r="N59" i="4" s="1"/>
  <c r="GW38" i="10"/>
  <c r="EX122" i="10"/>
  <c r="AB18" i="13"/>
  <c r="GK38" i="10"/>
  <c r="EL122" i="10"/>
  <c r="GB37" i="10"/>
  <c r="EC121" i="10"/>
  <c r="S59" i="4" s="1"/>
  <c r="AP57" i="10"/>
  <c r="CO57" i="10" s="1"/>
  <c r="AE57" i="10"/>
  <c r="CD57" i="10" s="1"/>
  <c r="ED57" i="10" s="1"/>
  <c r="AU57" i="10"/>
  <c r="CT57" i="10" s="1"/>
  <c r="Z57" i="10"/>
  <c r="BY57" i="10" s="1"/>
  <c r="DY57" i="10" s="1"/>
  <c r="FX57" i="10" s="1"/>
  <c r="AW57" i="10"/>
  <c r="CV57" i="10" s="1"/>
  <c r="U57" i="10"/>
  <c r="BT57" i="10" s="1"/>
  <c r="AV57" i="10"/>
  <c r="CU57" i="10" s="1"/>
  <c r="AB57" i="10"/>
  <c r="CA57" i="10" s="1"/>
  <c r="DZ57" i="10" s="1"/>
  <c r="AL57" i="10"/>
  <c r="CK57" i="10" s="1"/>
  <c r="BG57" i="10"/>
  <c r="DF57" i="10" s="1"/>
  <c r="AY57" i="12"/>
  <c r="CX57" i="12" s="1"/>
  <c r="AF57" i="12"/>
  <c r="CE57" i="12" s="1"/>
  <c r="ED57" i="12" s="1"/>
  <c r="AH57" i="12"/>
  <c r="CG57" i="12" s="1"/>
  <c r="EF57" i="12" s="1"/>
  <c r="AE57" i="12"/>
  <c r="CD57" i="12" s="1"/>
  <c r="V57" i="12"/>
  <c r="BU57" i="12" s="1"/>
  <c r="BD57" i="12"/>
  <c r="DC57" i="12" s="1"/>
  <c r="FB57" i="12" s="1"/>
  <c r="H42" i="10"/>
  <c r="EA121" i="10"/>
  <c r="FZ37" i="10"/>
  <c r="I42" i="12"/>
  <c r="EL121" i="10"/>
  <c r="GK37" i="10"/>
  <c r="HG38" i="10"/>
  <c r="FH122" i="10"/>
  <c r="EX40" i="10"/>
  <c r="FI40" i="10"/>
  <c r="DR40" i="10"/>
  <c r="H19" i="4" s="1"/>
  <c r="EO40" i="10"/>
  <c r="U59" i="13"/>
  <c r="FT38" i="10"/>
  <c r="DU122" i="10"/>
  <c r="K59" i="4" s="1"/>
  <c r="K18" i="13"/>
  <c r="FI121" i="10"/>
  <c r="HH37" i="10"/>
  <c r="GT37" i="10"/>
  <c r="EU121" i="10"/>
  <c r="ET39" i="10"/>
  <c r="FA39" i="10"/>
  <c r="FD39" i="10"/>
  <c r="EW123" i="10"/>
  <c r="GV39" i="10"/>
  <c r="EX39" i="10"/>
  <c r="DQ39" i="10"/>
  <c r="EQ121" i="10"/>
  <c r="GP37" i="10"/>
  <c r="L41" i="12"/>
  <c r="HA40" i="10"/>
  <c r="FB124" i="10"/>
  <c r="DP40" i="10"/>
  <c r="F19" i="4" s="1"/>
  <c r="FP38" i="10"/>
  <c r="G18" i="13"/>
  <c r="DQ122" i="10"/>
  <c r="FS37" i="10"/>
  <c r="DT121" i="10"/>
  <c r="ET122" i="10"/>
  <c r="GS38" i="10"/>
  <c r="EH121" i="10"/>
  <c r="X59" i="4" s="1"/>
  <c r="GG37" i="10"/>
  <c r="D18" i="13"/>
  <c r="FM38" i="10"/>
  <c r="DN122" i="10"/>
  <c r="EI39" i="10"/>
  <c r="DN39" i="10"/>
  <c r="ER39" i="10"/>
  <c r="EE39" i="10"/>
  <c r="EM39" i="10"/>
  <c r="EP39" i="10"/>
  <c r="EN121" i="10"/>
  <c r="GM37" i="10"/>
  <c r="L41" i="10"/>
  <c r="EH57" i="12"/>
  <c r="DV57" i="12"/>
  <c r="J58" i="12"/>
  <c r="K58" i="12" s="1"/>
  <c r="DR57" i="12"/>
  <c r="BE8" i="8"/>
  <c r="AT56" i="8"/>
  <c r="AL56" i="8"/>
  <c r="AM56" i="8" s="1"/>
  <c r="AJ56" i="8"/>
  <c r="BM56" i="8"/>
  <c r="AN56" i="8"/>
  <c r="AG56" i="8"/>
  <c r="AO54" i="7"/>
  <c r="P64" i="3" s="1"/>
  <c r="P65" i="2" s="1"/>
  <c r="DQ57" i="12"/>
  <c r="AX37" i="9"/>
  <c r="AK37" i="9"/>
  <c r="AZ54" i="7"/>
  <c r="AD55" i="7"/>
  <c r="AY38" i="9"/>
  <c r="AJ38" i="9"/>
  <c r="T48" i="3" s="1"/>
  <c r="T49" i="2" s="1"/>
  <c r="AR38" i="9"/>
  <c r="P48" i="3" s="1"/>
  <c r="P49" i="2" s="1"/>
  <c r="AV38" i="9"/>
  <c r="AD48" i="3" s="1"/>
  <c r="AD49" i="2" s="1"/>
  <c r="AD38" i="9"/>
  <c r="AF38" i="9"/>
  <c r="Z39" i="9"/>
  <c r="AD64" i="3"/>
  <c r="AD65" i="2" s="1"/>
  <c r="BB54" i="7"/>
  <c r="AH64" i="3" s="1"/>
  <c r="AH65" i="2" s="1"/>
  <c r="AY53" i="7"/>
  <c r="AE63" i="3" s="1"/>
  <c r="AE64" i="2" s="1"/>
  <c r="DW57" i="10"/>
  <c r="FC57" i="12"/>
  <c r="EG57" i="12"/>
  <c r="ET57" i="12"/>
  <c r="FC141" i="10"/>
  <c r="HB57" i="10"/>
  <c r="EZ57" i="10"/>
  <c r="F59" i="12"/>
  <c r="R64" i="3"/>
  <c r="R65" i="2" s="1"/>
  <c r="F59" i="10"/>
  <c r="AM54" i="7"/>
  <c r="AN54" i="7" s="1"/>
  <c r="AU54" i="7"/>
  <c r="E54" i="14" s="1"/>
  <c r="BN54" i="7"/>
  <c r="AK54" i="7"/>
  <c r="AW36" i="9"/>
  <c r="AE46" i="3" s="1"/>
  <c r="AE47" i="2" s="1"/>
  <c r="AZ37" i="9"/>
  <c r="AH47" i="3" s="1"/>
  <c r="AH48" i="2" s="1"/>
  <c r="EL57" i="12"/>
  <c r="AE39" i="9"/>
  <c r="BC39" i="9"/>
  <c r="BG70" i="9" s="1"/>
  <c r="AC39" i="9"/>
  <c r="Y40" i="9"/>
  <c r="AY61" i="8"/>
  <c r="AD62" i="8"/>
  <c r="BG9" i="8"/>
  <c r="AX60" i="8"/>
  <c r="BA61" i="8"/>
  <c r="AP65" i="9"/>
  <c r="AO66" i="9"/>
  <c r="AP66" i="9" s="1"/>
  <c r="EJ40" i="10" l="1"/>
  <c r="Z19" i="4" s="1"/>
  <c r="EC124" i="10"/>
  <c r="ET40" i="10"/>
  <c r="GS40" i="10" s="1"/>
  <c r="S19" i="13"/>
  <c r="D59" i="13"/>
  <c r="FY39" i="10"/>
  <c r="EI57" i="10"/>
  <c r="EI141" i="10" s="1"/>
  <c r="L59" i="4"/>
  <c r="FA57" i="10"/>
  <c r="DN57" i="10"/>
  <c r="EJ57" i="10"/>
  <c r="O19" i="13"/>
  <c r="DM57" i="10"/>
  <c r="EI57" i="12"/>
  <c r="DY124" i="10"/>
  <c r="DN124" i="10"/>
  <c r="D60" i="13" s="1"/>
  <c r="FX40" i="10"/>
  <c r="D19" i="13"/>
  <c r="FF57" i="12"/>
  <c r="EE40" i="10"/>
  <c r="U19" i="4" s="1"/>
  <c r="DU40" i="10"/>
  <c r="K19" i="13" s="1"/>
  <c r="FE40" i="10"/>
  <c r="FE124" i="10" s="1"/>
  <c r="FU57" i="10"/>
  <c r="DV141" i="10"/>
  <c r="FC124" i="10"/>
  <c r="HB40" i="10"/>
  <c r="DT40" i="10"/>
  <c r="J19" i="4" s="1"/>
  <c r="ED40" i="10"/>
  <c r="EQ40" i="10"/>
  <c r="EL40" i="10"/>
  <c r="AB19" i="4" s="1"/>
  <c r="FF57" i="10"/>
  <c r="FF141" i="10" s="1"/>
  <c r="EN57" i="12"/>
  <c r="ER57" i="12"/>
  <c r="EP57" i="10"/>
  <c r="EJ57" i="12"/>
  <c r="FD40" i="10"/>
  <c r="HC40" i="10" s="1"/>
  <c r="ET124" i="10"/>
  <c r="GI39" i="10"/>
  <c r="EV57" i="10"/>
  <c r="AA59" i="4"/>
  <c r="EG40" i="10"/>
  <c r="DO57" i="10"/>
  <c r="EO57" i="10"/>
  <c r="EO141" i="10" s="1"/>
  <c r="FG57" i="12"/>
  <c r="EQ57" i="12"/>
  <c r="L58" i="10"/>
  <c r="ES57" i="12"/>
  <c r="DL57" i="12"/>
  <c r="EE57" i="10"/>
  <c r="EE141" i="10" s="1"/>
  <c r="I60" i="4"/>
  <c r="DU57" i="12"/>
  <c r="EC57" i="12"/>
  <c r="G19" i="13"/>
  <c r="Y19" i="13"/>
  <c r="FD57" i="12"/>
  <c r="FR39" i="10"/>
  <c r="DT57" i="10"/>
  <c r="FS57" i="10" s="1"/>
  <c r="EN40" i="12"/>
  <c r="EZ57" i="12"/>
  <c r="DX57" i="10"/>
  <c r="DX141" i="10" s="1"/>
  <c r="EX57" i="10"/>
  <c r="EX141" i="10" s="1"/>
  <c r="EP57" i="12"/>
  <c r="EM57" i="10"/>
  <c r="GL57" i="10" s="1"/>
  <c r="EK57" i="10"/>
  <c r="EK141" i="10" s="1"/>
  <c r="EU57" i="12"/>
  <c r="EZ40" i="12"/>
  <c r="DO57" i="12"/>
  <c r="EF57" i="10"/>
  <c r="GE57" i="10" s="1"/>
  <c r="GB39" i="10"/>
  <c r="EY57" i="10"/>
  <c r="Y59" i="4"/>
  <c r="ES57" i="10"/>
  <c r="EM124" i="10"/>
  <c r="FS39" i="10"/>
  <c r="FN39" i="10"/>
  <c r="DZ40" i="12"/>
  <c r="AA19" i="13"/>
  <c r="EN124" i="10"/>
  <c r="EQ123" i="10"/>
  <c r="I19" i="13"/>
  <c r="DP123" i="10"/>
  <c r="FE57" i="10"/>
  <c r="FE141" i="10" s="1"/>
  <c r="EN57" i="10"/>
  <c r="EN141" i="10" s="1"/>
  <c r="EA57" i="10"/>
  <c r="FZ57" i="10" s="1"/>
  <c r="GJ40" i="10"/>
  <c r="EM57" i="12"/>
  <c r="GN39" i="10"/>
  <c r="Q19" i="13"/>
  <c r="FH57" i="12"/>
  <c r="FE57" i="12"/>
  <c r="EV57" i="12"/>
  <c r="DT57" i="12"/>
  <c r="FI57" i="10"/>
  <c r="FI141" i="10" s="1"/>
  <c r="FJ141" i="10"/>
  <c r="EK124" i="10"/>
  <c r="GX40" i="10"/>
  <c r="P59" i="13"/>
  <c r="EA124" i="10"/>
  <c r="EB57" i="12"/>
  <c r="GK39" i="10"/>
  <c r="DX123" i="10"/>
  <c r="EW124" i="10"/>
  <c r="BT30" i="8"/>
  <c r="BU30" i="8" s="1"/>
  <c r="DN57" i="12"/>
  <c r="DS57" i="12"/>
  <c r="E59" i="13"/>
  <c r="HB39" i="10"/>
  <c r="EL40" i="12"/>
  <c r="FZ40" i="10"/>
  <c r="EY57" i="12"/>
  <c r="HC57" i="10"/>
  <c r="DZ57" i="12"/>
  <c r="DS57" i="10"/>
  <c r="FR57" i="10" s="1"/>
  <c r="EU40" i="12"/>
  <c r="DV40" i="12"/>
  <c r="ET57" i="10"/>
  <c r="GS57" i="10" s="1"/>
  <c r="ER57" i="10"/>
  <c r="ER141" i="10" s="1"/>
  <c r="DQ57" i="10"/>
  <c r="FP57" i="10" s="1"/>
  <c r="DW57" i="12"/>
  <c r="EX57" i="12"/>
  <c r="EC57" i="10"/>
  <c r="EC141" i="10" s="1"/>
  <c r="AB59" i="4"/>
  <c r="HG40" i="10"/>
  <c r="H59" i="4"/>
  <c r="EW57" i="12"/>
  <c r="EQ57" i="10"/>
  <c r="EQ141" i="10" s="1"/>
  <c r="DR57" i="10"/>
  <c r="DY57" i="12"/>
  <c r="T59" i="4"/>
  <c r="F59" i="4"/>
  <c r="DX57" i="12"/>
  <c r="EH124" i="10"/>
  <c r="X60" i="4" s="1"/>
  <c r="S60" i="4"/>
  <c r="J59" i="4"/>
  <c r="GG40" i="10"/>
  <c r="Q59" i="4"/>
  <c r="EG40" i="12"/>
  <c r="EB57" i="10"/>
  <c r="M59" i="4"/>
  <c r="FB57" i="10"/>
  <c r="FB141" i="10" s="1"/>
  <c r="X19" i="13"/>
  <c r="EP40" i="12"/>
  <c r="DT40" i="12"/>
  <c r="DP40" i="12"/>
  <c r="V59" i="4"/>
  <c r="FR40" i="10"/>
  <c r="FP40" i="10"/>
  <c r="G19" i="4"/>
  <c r="EI124" i="10"/>
  <c r="Y19" i="4"/>
  <c r="DU57" i="10"/>
  <c r="DU141" i="10" s="1"/>
  <c r="R59" i="4"/>
  <c r="GJ57" i="10"/>
  <c r="DO40" i="12"/>
  <c r="FF40" i="12"/>
  <c r="H43" i="12"/>
  <c r="J43" i="12" s="1"/>
  <c r="K43" i="12" s="1"/>
  <c r="ET40" i="12"/>
  <c r="EJ40" i="12"/>
  <c r="EH57" i="10"/>
  <c r="HK38" i="10"/>
  <c r="Q43" i="3" s="1"/>
  <c r="Q59" i="13"/>
  <c r="EU57" i="10"/>
  <c r="EU141" i="10" s="1"/>
  <c r="DR40" i="12"/>
  <c r="EI40" i="12"/>
  <c r="FD40" i="12"/>
  <c r="FB40" i="12"/>
  <c r="DL40" i="12"/>
  <c r="EG123" i="10"/>
  <c r="HD39" i="10"/>
  <c r="HG57" i="10"/>
  <c r="EE57" i="12"/>
  <c r="EY40" i="12"/>
  <c r="HE57" i="10"/>
  <c r="FE40" i="12"/>
  <c r="ED40" i="12"/>
  <c r="DM40" i="12"/>
  <c r="EA40" i="12"/>
  <c r="DX40" i="12"/>
  <c r="GR39" i="10"/>
  <c r="EP124" i="10"/>
  <c r="GZ57" i="10"/>
  <c r="FA141" i="10"/>
  <c r="EP123" i="10"/>
  <c r="GO39" i="10"/>
  <c r="AB41" i="12"/>
  <c r="CA41" i="12" s="1"/>
  <c r="U41" i="12"/>
  <c r="BT41" i="12" s="1"/>
  <c r="BF41" i="12"/>
  <c r="DE41" i="12" s="1"/>
  <c r="P41" i="12"/>
  <c r="BO41" i="12" s="1"/>
  <c r="AR41" i="12"/>
  <c r="CQ41" i="12" s="1"/>
  <c r="W41" i="12"/>
  <c r="BV41" i="12" s="1"/>
  <c r="AZ41" i="12"/>
  <c r="CY41" i="12" s="1"/>
  <c r="V41" i="12"/>
  <c r="BU41" i="12" s="1"/>
  <c r="AM41" i="12"/>
  <c r="CL41" i="12" s="1"/>
  <c r="AN41" i="12"/>
  <c r="CM41" i="12" s="1"/>
  <c r="AL41" i="12"/>
  <c r="CK41" i="12" s="1"/>
  <c r="BC41" i="12"/>
  <c r="DB41" i="12" s="1"/>
  <c r="BD41" i="12"/>
  <c r="DC41" i="12" s="1"/>
  <c r="BB41" i="12"/>
  <c r="DA41" i="12" s="1"/>
  <c r="BE41" i="12"/>
  <c r="DD41" i="12" s="1"/>
  <c r="AG41" i="12"/>
  <c r="CF41" i="12" s="1"/>
  <c r="S41" i="12"/>
  <c r="BR41" i="12" s="1"/>
  <c r="Q41" i="12"/>
  <c r="BP41" i="12" s="1"/>
  <c r="R41" i="12"/>
  <c r="BQ41" i="12" s="1"/>
  <c r="AI41" i="12"/>
  <c r="CH41" i="12" s="1"/>
  <c r="AC41" i="12"/>
  <c r="CB41" i="12" s="1"/>
  <c r="AH41" i="12"/>
  <c r="CG41" i="12" s="1"/>
  <c r="AY41" i="12"/>
  <c r="CX41" i="12" s="1"/>
  <c r="EW41" i="12" s="1"/>
  <c r="AO41" i="12"/>
  <c r="CN41" i="12" s="1"/>
  <c r="N41" i="12"/>
  <c r="BM41" i="12" s="1"/>
  <c r="AX41" i="12"/>
  <c r="CW41" i="12" s="1"/>
  <c r="AJ41" i="12"/>
  <c r="CI41" i="12" s="1"/>
  <c r="BA41" i="12"/>
  <c r="CZ41" i="12" s="1"/>
  <c r="O41" i="12"/>
  <c r="BN41" i="12" s="1"/>
  <c r="AV41" i="12"/>
  <c r="CU41" i="12" s="1"/>
  <c r="AS41" i="12"/>
  <c r="CR41" i="12" s="1"/>
  <c r="AT41" i="12"/>
  <c r="CS41" i="12" s="1"/>
  <c r="AE41" i="12"/>
  <c r="CD41" i="12" s="1"/>
  <c r="BH41" i="12"/>
  <c r="DG41" i="12" s="1"/>
  <c r="AD41" i="12"/>
  <c r="CC41" i="12" s="1"/>
  <c r="AU41" i="12"/>
  <c r="CT41" i="12" s="1"/>
  <c r="T41" i="12"/>
  <c r="BS41" i="12" s="1"/>
  <c r="BK41" i="12"/>
  <c r="DJ41" i="12" s="1"/>
  <c r="FI41" i="12" s="1"/>
  <c r="BJ41" i="12"/>
  <c r="DI41" i="12" s="1"/>
  <c r="X41" i="12"/>
  <c r="BW41" i="12" s="1"/>
  <c r="AA41" i="12"/>
  <c r="BZ41" i="12" s="1"/>
  <c r="DY41" i="12" s="1"/>
  <c r="Y41" i="12"/>
  <c r="BX41" i="12" s="1"/>
  <c r="AF41" i="12"/>
  <c r="CE41" i="12" s="1"/>
  <c r="AK41" i="12"/>
  <c r="CJ41" i="12" s="1"/>
  <c r="BG41" i="12"/>
  <c r="DF41" i="12" s="1"/>
  <c r="AW41" i="12"/>
  <c r="CV41" i="12" s="1"/>
  <c r="Z41" i="12"/>
  <c r="BY41" i="12" s="1"/>
  <c r="AQ41" i="12"/>
  <c r="CP41" i="12" s="1"/>
  <c r="BI41" i="12"/>
  <c r="DH41" i="12" s="1"/>
  <c r="AP41" i="12"/>
  <c r="CO41" i="12" s="1"/>
  <c r="GZ39" i="10"/>
  <c r="FA123" i="10"/>
  <c r="AB19" i="13"/>
  <c r="G59" i="13"/>
  <c r="EC40" i="12"/>
  <c r="EX40" i="12"/>
  <c r="FG40" i="12"/>
  <c r="FA40" i="12"/>
  <c r="EK40" i="12"/>
  <c r="J59" i="13"/>
  <c r="FF123" i="10"/>
  <c r="HE39" i="10"/>
  <c r="FX39" i="10"/>
  <c r="DY123" i="10"/>
  <c r="O59" i="4"/>
  <c r="DV124" i="10"/>
  <c r="L19" i="13"/>
  <c r="FU40" i="10"/>
  <c r="L59" i="13"/>
  <c r="O59" i="13"/>
  <c r="I59" i="13"/>
  <c r="I43" i="10"/>
  <c r="L58" i="12"/>
  <c r="GL39" i="10"/>
  <c r="EM123" i="10"/>
  <c r="HE40" i="10"/>
  <c r="FF124" i="10"/>
  <c r="ET123" i="10"/>
  <c r="GS39" i="10"/>
  <c r="DX124" i="10"/>
  <c r="FW40" i="10"/>
  <c r="N19" i="13"/>
  <c r="AA59" i="13"/>
  <c r="HK37" i="10"/>
  <c r="EH40" i="12"/>
  <c r="EB124" i="10"/>
  <c r="GA40" i="10"/>
  <c r="R19" i="13"/>
  <c r="J42" i="10"/>
  <c r="K42" i="10" s="1"/>
  <c r="I60" i="13"/>
  <c r="GD39" i="10"/>
  <c r="EE123" i="10"/>
  <c r="C59" i="13"/>
  <c r="DQ40" i="12"/>
  <c r="DW40" i="12"/>
  <c r="EJ124" i="10"/>
  <c r="Z60" i="4" s="1"/>
  <c r="GI40" i="10"/>
  <c r="Z19" i="13"/>
  <c r="EE124" i="10"/>
  <c r="U19" i="13"/>
  <c r="GD40" i="10"/>
  <c r="FS40" i="10"/>
  <c r="J19" i="13"/>
  <c r="DT124" i="10"/>
  <c r="J60" i="13" s="1"/>
  <c r="DU123" i="10"/>
  <c r="FT39" i="10"/>
  <c r="E44" i="10"/>
  <c r="I44" i="10" s="1"/>
  <c r="S49" i="3"/>
  <c r="S50" i="2" s="1"/>
  <c r="E44" i="12"/>
  <c r="I44" i="12" s="1"/>
  <c r="GQ39" i="10"/>
  <c r="ER123" i="10"/>
  <c r="X59" i="13"/>
  <c r="FP39" i="10"/>
  <c r="DQ123" i="10"/>
  <c r="DO124" i="10"/>
  <c r="E60" i="4" s="1"/>
  <c r="E19" i="13"/>
  <c r="FN40" i="10"/>
  <c r="Q42" i="2"/>
  <c r="AI41" i="3"/>
  <c r="AI42" i="2" s="1"/>
  <c r="EU123" i="10"/>
  <c r="GT39" i="10"/>
  <c r="FH123" i="10"/>
  <c r="HG39" i="10"/>
  <c r="GY40" i="10"/>
  <c r="EZ124" i="10"/>
  <c r="T59" i="13"/>
  <c r="FG124" i="10"/>
  <c r="HF40" i="10"/>
  <c r="R50" i="3"/>
  <c r="R51" i="2" s="1"/>
  <c r="F45" i="12"/>
  <c r="F45" i="10"/>
  <c r="FM39" i="10"/>
  <c r="DN123" i="10"/>
  <c r="G59" i="4"/>
  <c r="EX123" i="10"/>
  <c r="GW39" i="10"/>
  <c r="GN40" i="10"/>
  <c r="EO124" i="10"/>
  <c r="BI4" i="8"/>
  <c r="BP31" i="8"/>
  <c r="BR31" i="8" s="1"/>
  <c r="BS31" i="8" s="1"/>
  <c r="EF40" i="12"/>
  <c r="EB123" i="10"/>
  <c r="GA39" i="10"/>
  <c r="EL57" i="10"/>
  <c r="GM39" i="10"/>
  <c r="EN123" i="10"/>
  <c r="EK123" i="10"/>
  <c r="GJ39" i="10"/>
  <c r="EF124" i="10"/>
  <c r="V60" i="4" s="1"/>
  <c r="V19" i="13"/>
  <c r="GE40" i="10"/>
  <c r="GZ40" i="10"/>
  <c r="FA124" i="10"/>
  <c r="S60" i="13"/>
  <c r="W41" i="10"/>
  <c r="BV41" i="10" s="1"/>
  <c r="AN41" i="10"/>
  <c r="CM41" i="10" s="1"/>
  <c r="BF41" i="10"/>
  <c r="DE41" i="10" s="1"/>
  <c r="BB41" i="10"/>
  <c r="DA41" i="10" s="1"/>
  <c r="BI41" i="10"/>
  <c r="DH41" i="10" s="1"/>
  <c r="AB41" i="10"/>
  <c r="CA41" i="10" s="1"/>
  <c r="AD41" i="10"/>
  <c r="CC41" i="10" s="1"/>
  <c r="AP41" i="10"/>
  <c r="CO41" i="10" s="1"/>
  <c r="BE41" i="10"/>
  <c r="DD41" i="10" s="1"/>
  <c r="N41" i="10"/>
  <c r="BM41" i="10" s="1"/>
  <c r="BC41" i="10"/>
  <c r="DB41" i="10" s="1"/>
  <c r="AT41" i="10"/>
  <c r="CS41" i="10" s="1"/>
  <c r="R41" i="10"/>
  <c r="BQ41" i="10" s="1"/>
  <c r="Y41" i="10"/>
  <c r="BX41" i="10" s="1"/>
  <c r="AQ41" i="10"/>
  <c r="CP41" i="10" s="1"/>
  <c r="BH41" i="10"/>
  <c r="DG41" i="10" s="1"/>
  <c r="AV41" i="10"/>
  <c r="CU41" i="10" s="1"/>
  <c r="AU41" i="10"/>
  <c r="CT41" i="10" s="1"/>
  <c r="AJ41" i="10"/>
  <c r="CI41" i="10" s="1"/>
  <c r="U41" i="10"/>
  <c r="BT41" i="10" s="1"/>
  <c r="X41" i="10"/>
  <c r="BW41" i="10" s="1"/>
  <c r="Z41" i="10"/>
  <c r="BY41" i="10" s="1"/>
  <c r="V41" i="10"/>
  <c r="BU41" i="10" s="1"/>
  <c r="Q41" i="10"/>
  <c r="BP41" i="10" s="1"/>
  <c r="BA41" i="10"/>
  <c r="CZ41" i="10" s="1"/>
  <c r="AM41" i="10"/>
  <c r="CL41" i="10" s="1"/>
  <c r="EL41" i="10" s="1"/>
  <c r="BD41" i="10"/>
  <c r="DC41" i="10" s="1"/>
  <c r="AK41" i="10"/>
  <c r="CJ41" i="10" s="1"/>
  <c r="AF41" i="10"/>
  <c r="CE41" i="10" s="1"/>
  <c r="AH41" i="10"/>
  <c r="CG41" i="10" s="1"/>
  <c r="BJ41" i="10"/>
  <c r="DI41" i="10" s="1"/>
  <c r="AW41" i="10"/>
  <c r="CV41" i="10" s="1"/>
  <c r="AI41" i="10"/>
  <c r="CH41" i="10" s="1"/>
  <c r="T41" i="10"/>
  <c r="BS41" i="10" s="1"/>
  <c r="AX41" i="10"/>
  <c r="CW41" i="10" s="1"/>
  <c r="S41" i="10"/>
  <c r="BR41" i="10" s="1"/>
  <c r="AA41" i="10"/>
  <c r="BZ41" i="10" s="1"/>
  <c r="AL41" i="10"/>
  <c r="CK41" i="10" s="1"/>
  <c r="O41" i="10"/>
  <c r="BN41" i="10" s="1"/>
  <c r="AS41" i="10"/>
  <c r="CR41" i="10" s="1"/>
  <c r="AE41" i="10"/>
  <c r="CD41" i="10" s="1"/>
  <c r="P41" i="10"/>
  <c r="BO41" i="10" s="1"/>
  <c r="AZ41" i="10"/>
  <c r="CY41" i="10" s="1"/>
  <c r="AG41" i="10"/>
  <c r="CF41" i="10" s="1"/>
  <c r="AY41" i="10"/>
  <c r="CX41" i="10" s="1"/>
  <c r="BK41" i="10"/>
  <c r="DJ41" i="10" s="1"/>
  <c r="FJ41" i="10" s="1"/>
  <c r="AO41" i="10"/>
  <c r="CN41" i="10" s="1"/>
  <c r="BG41" i="10"/>
  <c r="DF41" i="10" s="1"/>
  <c r="FF41" i="10" s="1"/>
  <c r="AR41" i="10"/>
  <c r="CQ41" i="10" s="1"/>
  <c r="AC41" i="10"/>
  <c r="CB41" i="10" s="1"/>
  <c r="EI123" i="10"/>
  <c r="GH39" i="10"/>
  <c r="DP124" i="10"/>
  <c r="F60" i="4" s="1"/>
  <c r="F19" i="13"/>
  <c r="FO40" i="10"/>
  <c r="DR124" i="10"/>
  <c r="FQ40" i="10"/>
  <c r="H19" i="13"/>
  <c r="FQ39" i="10"/>
  <c r="DR123" i="10"/>
  <c r="EE40" i="12"/>
  <c r="EM40" i="12"/>
  <c r="FC40" i="12"/>
  <c r="EV40" i="12"/>
  <c r="DU40" i="12"/>
  <c r="DM124" i="10"/>
  <c r="C60" i="4" s="1"/>
  <c r="C19" i="13"/>
  <c r="FL40" i="10"/>
  <c r="FV40" i="10"/>
  <c r="DW124" i="10"/>
  <c r="M19" i="13"/>
  <c r="W59" i="4"/>
  <c r="ER124" i="10"/>
  <c r="GQ40" i="10"/>
  <c r="FU39" i="10"/>
  <c r="DV123" i="10"/>
  <c r="D59" i="4"/>
  <c r="HH40" i="10"/>
  <c r="FI124" i="10"/>
  <c r="J43" i="10"/>
  <c r="K43" i="10" s="1"/>
  <c r="BQ31" i="7"/>
  <c r="BS31" i="7" s="1"/>
  <c r="BT31" i="7" s="1"/>
  <c r="BU31" i="7" s="1"/>
  <c r="BV31" i="7" s="1"/>
  <c r="M41" i="3" s="1"/>
  <c r="M42" i="2" s="1"/>
  <c r="BJ4" i="7"/>
  <c r="EA123" i="10"/>
  <c r="FZ39" i="10"/>
  <c r="ER40" i="12"/>
  <c r="EB40" i="12"/>
  <c r="DN40" i="12"/>
  <c r="EU124" i="10"/>
  <c r="GT40" i="10"/>
  <c r="V59" i="13"/>
  <c r="GU40" i="10"/>
  <c r="EV124" i="10"/>
  <c r="EO57" i="12"/>
  <c r="F60" i="13"/>
  <c r="HC39" i="10"/>
  <c r="FD123" i="10"/>
  <c r="GW40" i="10"/>
  <c r="EX124" i="10"/>
  <c r="AB59" i="13"/>
  <c r="S59" i="13"/>
  <c r="N59" i="13"/>
  <c r="K59" i="13"/>
  <c r="FB123" i="10"/>
  <c r="HA39" i="10"/>
  <c r="ES40" i="12"/>
  <c r="EW40" i="12"/>
  <c r="DY40" i="12"/>
  <c r="EO40" i="12"/>
  <c r="J42" i="12"/>
  <c r="K42" i="12" s="1"/>
  <c r="Y59" i="13"/>
  <c r="FV39" i="10"/>
  <c r="DW123" i="10"/>
  <c r="GR40" i="10"/>
  <c r="ES124" i="10"/>
  <c r="FY40" i="10"/>
  <c r="P19" i="13"/>
  <c r="DZ124" i="10"/>
  <c r="EG57" i="10"/>
  <c r="FA57" i="12"/>
  <c r="EM141" i="10"/>
  <c r="DY141" i="10"/>
  <c r="BN56" i="8"/>
  <c r="AE57" i="8"/>
  <c r="GN57" i="10"/>
  <c r="DP141" i="10"/>
  <c r="EJ141" i="10"/>
  <c r="GI57" i="10"/>
  <c r="GU57" i="10"/>
  <c r="EV141" i="10"/>
  <c r="BC40" i="9"/>
  <c r="BG71" i="9" s="1"/>
  <c r="AC40" i="9"/>
  <c r="AE40" i="9"/>
  <c r="Y41" i="9"/>
  <c r="I59" i="10"/>
  <c r="H59" i="10"/>
  <c r="GR57" i="10"/>
  <c r="ES141" i="10"/>
  <c r="DW141" i="10"/>
  <c r="FV57" i="10"/>
  <c r="EY141" i="10"/>
  <c r="GX57" i="10"/>
  <c r="AH58" i="12"/>
  <c r="CG58" i="12" s="1"/>
  <c r="AT58" i="12"/>
  <c r="CS58" i="12" s="1"/>
  <c r="AN58" i="12"/>
  <c r="CM58" i="12" s="1"/>
  <c r="N58" i="12"/>
  <c r="BM58" i="12" s="1"/>
  <c r="AF58" i="12"/>
  <c r="CE58" i="12" s="1"/>
  <c r="AR58" i="12"/>
  <c r="CQ58" i="12" s="1"/>
  <c r="BF58" i="12"/>
  <c r="DE58" i="12" s="1"/>
  <c r="AU58" i="12"/>
  <c r="CT58" i="12" s="1"/>
  <c r="AC58" i="12"/>
  <c r="CB58" i="12" s="1"/>
  <c r="BG58" i="12"/>
  <c r="DF58" i="12" s="1"/>
  <c r="R58" i="12"/>
  <c r="BQ58" i="12" s="1"/>
  <c r="BJ58" i="12"/>
  <c r="DI58" i="12" s="1"/>
  <c r="Z58" i="12"/>
  <c r="BY58" i="12" s="1"/>
  <c r="AO58" i="12"/>
  <c r="CN58" i="12" s="1"/>
  <c r="AM58" i="12"/>
  <c r="CL58" i="12" s="1"/>
  <c r="BI58" i="12"/>
  <c r="DH58" i="12" s="1"/>
  <c r="W58" i="12"/>
  <c r="BV58" i="12" s="1"/>
  <c r="AQ58" i="12"/>
  <c r="CP58" i="12" s="1"/>
  <c r="AY58" i="12"/>
  <c r="CX58" i="12" s="1"/>
  <c r="AW58" i="12"/>
  <c r="CV58" i="12" s="1"/>
  <c r="AI58" i="12"/>
  <c r="CH58" i="12" s="1"/>
  <c r="AG58" i="12"/>
  <c r="CF58" i="12" s="1"/>
  <c r="BA58" i="12"/>
  <c r="CZ58" i="12" s="1"/>
  <c r="AK58" i="12"/>
  <c r="CJ58" i="12" s="1"/>
  <c r="AE58" i="12"/>
  <c r="CD58" i="12" s="1"/>
  <c r="U58" i="12"/>
  <c r="BT58" i="12" s="1"/>
  <c r="BD58" i="12"/>
  <c r="DC58" i="12" s="1"/>
  <c r="AX58" i="12"/>
  <c r="CW58" i="12" s="1"/>
  <c r="AZ58" i="12"/>
  <c r="CY58" i="12" s="1"/>
  <c r="Q58" i="12"/>
  <c r="BP58" i="12" s="1"/>
  <c r="AA58" i="12"/>
  <c r="BZ58" i="12" s="1"/>
  <c r="BK58" i="12"/>
  <c r="DJ58" i="12" s="1"/>
  <c r="FI58" i="12" s="1"/>
  <c r="AJ58" i="12"/>
  <c r="CI58" i="12" s="1"/>
  <c r="X58" i="12"/>
  <c r="BW58" i="12" s="1"/>
  <c r="BC58" i="12"/>
  <c r="DB58" i="12" s="1"/>
  <c r="FA58" i="12" s="1"/>
  <c r="T58" i="12"/>
  <c r="BS58" i="12" s="1"/>
  <c r="AV58" i="12"/>
  <c r="CU58" i="12" s="1"/>
  <c r="BB58" i="12"/>
  <c r="DA58" i="12" s="1"/>
  <c r="AS58" i="12"/>
  <c r="CR58" i="12" s="1"/>
  <c r="AP58" i="12"/>
  <c r="CO58" i="12" s="1"/>
  <c r="BH58" i="12"/>
  <c r="DG58" i="12" s="1"/>
  <c r="AL58" i="12"/>
  <c r="CK58" i="12" s="1"/>
  <c r="Y58" i="12"/>
  <c r="BX58" i="12" s="1"/>
  <c r="P58" i="12"/>
  <c r="BO58" i="12" s="1"/>
  <c r="AD58" i="12"/>
  <c r="CC58" i="12" s="1"/>
  <c r="V58" i="12"/>
  <c r="BU58" i="12" s="1"/>
  <c r="S58" i="12"/>
  <c r="BR58" i="12" s="1"/>
  <c r="BE58" i="12"/>
  <c r="DD58" i="12" s="1"/>
  <c r="FC58" i="12" s="1"/>
  <c r="AB58" i="12"/>
  <c r="CA58" i="12" s="1"/>
  <c r="DZ58" i="12" s="1"/>
  <c r="O58" i="12"/>
  <c r="BN58" i="12" s="1"/>
  <c r="GY57" i="10"/>
  <c r="EZ141" i="10"/>
  <c r="AN58" i="10"/>
  <c r="CM58" i="10" s="1"/>
  <c r="AJ58" i="10"/>
  <c r="CI58" i="10" s="1"/>
  <c r="AH58" i="10"/>
  <c r="CG58" i="10" s="1"/>
  <c r="AW58" i="10"/>
  <c r="CV58" i="10" s="1"/>
  <c r="AM58" i="10"/>
  <c r="CL58" i="10" s="1"/>
  <c r="V58" i="10"/>
  <c r="BU58" i="10" s="1"/>
  <c r="R58" i="10"/>
  <c r="BQ58" i="10" s="1"/>
  <c r="AA58" i="10"/>
  <c r="BZ58" i="10" s="1"/>
  <c r="BC58" i="10"/>
  <c r="DB58" i="10" s="1"/>
  <c r="AY58" i="10"/>
  <c r="CX58" i="10" s="1"/>
  <c r="AF58" i="10"/>
  <c r="CE58" i="10" s="1"/>
  <c r="BF58" i="10"/>
  <c r="DE58" i="10" s="1"/>
  <c r="AO58" i="10"/>
  <c r="CN58" i="10" s="1"/>
  <c r="AK58" i="10"/>
  <c r="CJ58" i="10" s="1"/>
  <c r="AT58" i="10"/>
  <c r="CS58" i="10" s="1"/>
  <c r="AQ58" i="10"/>
  <c r="CP58" i="10" s="1"/>
  <c r="W58" i="10"/>
  <c r="BV58" i="10" s="1"/>
  <c r="S58" i="10"/>
  <c r="BR58" i="10" s="1"/>
  <c r="Z58" i="10"/>
  <c r="BY58" i="10" s="1"/>
  <c r="BD58" i="10"/>
  <c r="DC58" i="10" s="1"/>
  <c r="AZ58" i="10"/>
  <c r="CY58" i="10" s="1"/>
  <c r="N58" i="10"/>
  <c r="BM58" i="10" s="1"/>
  <c r="AP58" i="10"/>
  <c r="CO58" i="10" s="1"/>
  <c r="AL58" i="10"/>
  <c r="CK58" i="10" s="1"/>
  <c r="O58" i="10"/>
  <c r="BN58" i="10" s="1"/>
  <c r="AS58" i="10"/>
  <c r="CR58" i="10" s="1"/>
  <c r="X58" i="10"/>
  <c r="BW58" i="10" s="1"/>
  <c r="T58" i="10"/>
  <c r="BS58" i="10" s="1"/>
  <c r="AG58" i="10"/>
  <c r="CF58" i="10" s="1"/>
  <c r="BI58" i="10"/>
  <c r="DH58" i="10" s="1"/>
  <c r="BE58" i="10"/>
  <c r="DD58" i="10" s="1"/>
  <c r="BH58" i="10"/>
  <c r="DG58" i="10" s="1"/>
  <c r="AV58" i="10"/>
  <c r="CU58" i="10" s="1"/>
  <c r="AC58" i="10"/>
  <c r="CB58" i="10" s="1"/>
  <c r="Y58" i="10"/>
  <c r="BX58" i="10" s="1"/>
  <c r="DX58" i="10" s="1"/>
  <c r="BA58" i="10"/>
  <c r="CZ58" i="10" s="1"/>
  <c r="AB58" i="10"/>
  <c r="CA58" i="10" s="1"/>
  <c r="BK58" i="10"/>
  <c r="DJ58" i="10" s="1"/>
  <c r="FJ58" i="10" s="1"/>
  <c r="Q58" i="10"/>
  <c r="BP58" i="10" s="1"/>
  <c r="DP58" i="10" s="1"/>
  <c r="P58" i="10"/>
  <c r="BO58" i="10" s="1"/>
  <c r="AR58" i="10"/>
  <c r="CQ58" i="10" s="1"/>
  <c r="AU58" i="10"/>
  <c r="CT58" i="10" s="1"/>
  <c r="U58" i="10"/>
  <c r="BT58" i="10" s="1"/>
  <c r="BJ58" i="10"/>
  <c r="DI58" i="10" s="1"/>
  <c r="AI58" i="10"/>
  <c r="CH58" i="10" s="1"/>
  <c r="AE58" i="10"/>
  <c r="CD58" i="10" s="1"/>
  <c r="AD58" i="10"/>
  <c r="CC58" i="10" s="1"/>
  <c r="BB58" i="10"/>
  <c r="DA58" i="10" s="1"/>
  <c r="AX58" i="10"/>
  <c r="CW58" i="10" s="1"/>
  <c r="BG58" i="10"/>
  <c r="DF58" i="10" s="1"/>
  <c r="H59" i="12"/>
  <c r="I59" i="12"/>
  <c r="DR141" i="10"/>
  <c r="FQ57" i="10"/>
  <c r="AV39" i="9"/>
  <c r="AD49" i="3" s="1"/>
  <c r="AD50" i="2" s="1"/>
  <c r="AF39" i="9"/>
  <c r="AY39" i="9"/>
  <c r="AJ39" i="9"/>
  <c r="T49" i="3" s="1"/>
  <c r="T50" i="2" s="1"/>
  <c r="AD39" i="9"/>
  <c r="AR39" i="9"/>
  <c r="P49" i="3" s="1"/>
  <c r="P50" i="2" s="1"/>
  <c r="Z40" i="9"/>
  <c r="S65" i="3"/>
  <c r="E60" i="10"/>
  <c r="E60" i="12"/>
  <c r="AJ55" i="7"/>
  <c r="BA55" i="7"/>
  <c r="AL55" i="7"/>
  <c r="AX55" i="7"/>
  <c r="DS141" i="10"/>
  <c r="DM141" i="10"/>
  <c r="FL57" i="10"/>
  <c r="DZ141" i="10"/>
  <c r="FY57" i="10"/>
  <c r="ED141" i="10"/>
  <c r="GC57" i="10"/>
  <c r="FG141" i="10"/>
  <c r="HF57" i="10"/>
  <c r="BO54" i="7"/>
  <c r="AE55" i="7"/>
  <c r="AH55" i="7" s="1"/>
  <c r="T65" i="3" s="1"/>
  <c r="T66" i="2" s="1"/>
  <c r="AK38" i="9"/>
  <c r="AX38" i="9"/>
  <c r="DN141" i="10"/>
  <c r="FM57" i="10"/>
  <c r="S65" i="2"/>
  <c r="EF141" i="10"/>
  <c r="GO57" i="10"/>
  <c r="EP141" i="10"/>
  <c r="AW37" i="9"/>
  <c r="AE47" i="3" s="1"/>
  <c r="AE48" i="2" s="1"/>
  <c r="AZ38" i="9"/>
  <c r="AH48" i="3" s="1"/>
  <c r="AH49" i="2" s="1"/>
  <c r="FN57" i="10"/>
  <c r="DO141" i="10"/>
  <c r="EW141" i="10"/>
  <c r="GV57" i="10"/>
  <c r="AK62" i="8"/>
  <c r="AI62" i="8"/>
  <c r="AW62" i="8"/>
  <c r="AZ62" i="8"/>
  <c r="GH57" i="10" l="1"/>
  <c r="GW57" i="10"/>
  <c r="HA57" i="10"/>
  <c r="EA141" i="10"/>
  <c r="H44" i="10"/>
  <c r="FT40" i="10"/>
  <c r="L60" i="13"/>
  <c r="D60" i="4"/>
  <c r="EL124" i="10"/>
  <c r="AB60" i="4" s="1"/>
  <c r="FW57" i="10"/>
  <c r="GK40" i="10"/>
  <c r="HD40" i="10"/>
  <c r="K19" i="4"/>
  <c r="DU124" i="10"/>
  <c r="H44" i="12"/>
  <c r="W60" i="13"/>
  <c r="T19" i="4"/>
  <c r="GC40" i="10"/>
  <c r="ED124" i="10"/>
  <c r="T60" i="13" s="1"/>
  <c r="W19" i="4"/>
  <c r="GF40" i="10"/>
  <c r="W19" i="13"/>
  <c r="EG124" i="10"/>
  <c r="W60" i="4" s="1"/>
  <c r="T19" i="13"/>
  <c r="GP40" i="10"/>
  <c r="EQ124" i="10"/>
  <c r="HD57" i="10"/>
  <c r="FD124" i="10"/>
  <c r="GD57" i="10"/>
  <c r="DT141" i="10"/>
  <c r="GB57" i="10"/>
  <c r="GM57" i="10"/>
  <c r="GT57" i="10"/>
  <c r="GQ57" i="10"/>
  <c r="X60" i="13"/>
  <c r="DZ41" i="10"/>
  <c r="FY41" i="10" s="1"/>
  <c r="N60" i="4"/>
  <c r="EI41" i="12"/>
  <c r="HH57" i="10"/>
  <c r="GP57" i="10"/>
  <c r="ET141" i="10"/>
  <c r="EB41" i="10"/>
  <c r="BT31" i="8"/>
  <c r="BU31" i="8" s="1"/>
  <c r="AB60" i="13"/>
  <c r="DM41" i="10"/>
  <c r="DM125" i="10" s="1"/>
  <c r="FT57" i="10"/>
  <c r="DT58" i="10"/>
  <c r="J28" i="13" s="1"/>
  <c r="DT58" i="12"/>
  <c r="DQ141" i="10"/>
  <c r="U60" i="4"/>
  <c r="AR33" i="7"/>
  <c r="BQ33" i="7" s="1"/>
  <c r="H60" i="4"/>
  <c r="FE41" i="12"/>
  <c r="DR41" i="12"/>
  <c r="DM41" i="12"/>
  <c r="AQ33" i="8"/>
  <c r="BP33" i="8" s="1"/>
  <c r="R60" i="13"/>
  <c r="R60" i="4"/>
  <c r="K60" i="13"/>
  <c r="K60" i="4"/>
  <c r="M60" i="4"/>
  <c r="EX41" i="10"/>
  <c r="EX125" i="10" s="1"/>
  <c r="Q60" i="4"/>
  <c r="Y60" i="13"/>
  <c r="Y60" i="4"/>
  <c r="EB141" i="10"/>
  <c r="GA57" i="10"/>
  <c r="G60" i="13"/>
  <c r="G60" i="4"/>
  <c r="DX41" i="12"/>
  <c r="EQ41" i="12"/>
  <c r="AA60" i="4"/>
  <c r="AG33" i="9"/>
  <c r="AI33" i="9" s="1"/>
  <c r="DY41" i="10"/>
  <c r="DY125" i="10" s="1"/>
  <c r="DO41" i="10"/>
  <c r="DO125" i="10" s="1"/>
  <c r="DS41" i="10"/>
  <c r="FR41" i="10" s="1"/>
  <c r="ET41" i="10"/>
  <c r="ET125" i="10" s="1"/>
  <c r="EV58" i="12"/>
  <c r="ED41" i="10"/>
  <c r="ED125" i="10" s="1"/>
  <c r="EH41" i="10"/>
  <c r="EH125" i="10" s="1"/>
  <c r="EZ41" i="10"/>
  <c r="GY41" i="10" s="1"/>
  <c r="FD41" i="10"/>
  <c r="HC41" i="10" s="1"/>
  <c r="EO41" i="12"/>
  <c r="FC41" i="12"/>
  <c r="EH141" i="10"/>
  <c r="GG57" i="10"/>
  <c r="EN41" i="10"/>
  <c r="GM41" i="10" s="1"/>
  <c r="DU41" i="10"/>
  <c r="DU125" i="10" s="1"/>
  <c r="EU41" i="12"/>
  <c r="EF41" i="12"/>
  <c r="EZ41" i="12"/>
  <c r="EQ41" i="10"/>
  <c r="GP41" i="10" s="1"/>
  <c r="EU41" i="10"/>
  <c r="GT41" i="10" s="1"/>
  <c r="DU41" i="12"/>
  <c r="L43" i="12"/>
  <c r="BE43" i="12" s="1"/>
  <c r="DD43" i="12" s="1"/>
  <c r="EK41" i="10"/>
  <c r="EK125" i="10" s="1"/>
  <c r="EG41" i="10"/>
  <c r="EG125" i="10" s="1"/>
  <c r="HK39" i="10"/>
  <c r="AQ34" i="8" s="1"/>
  <c r="BP34" i="8" s="1"/>
  <c r="DT41" i="10"/>
  <c r="DT125" i="10" s="1"/>
  <c r="FA41" i="10"/>
  <c r="GZ41" i="10" s="1"/>
  <c r="ED41" i="12"/>
  <c r="EB41" i="12"/>
  <c r="EH41" i="12"/>
  <c r="DP41" i="12"/>
  <c r="EJ41" i="12"/>
  <c r="EN41" i="12"/>
  <c r="EL41" i="12"/>
  <c r="DS41" i="12"/>
  <c r="FF58" i="12"/>
  <c r="HI41" i="10"/>
  <c r="FJ125" i="10"/>
  <c r="DX41" i="10"/>
  <c r="EA41" i="10"/>
  <c r="FH41" i="12"/>
  <c r="EX41" i="12"/>
  <c r="GF57" i="10"/>
  <c r="EG141" i="10"/>
  <c r="M60" i="13"/>
  <c r="GW41" i="10"/>
  <c r="EE41" i="10"/>
  <c r="DW41" i="10"/>
  <c r="DQ41" i="10"/>
  <c r="FH41" i="10"/>
  <c r="ET41" i="12"/>
  <c r="L42" i="10"/>
  <c r="P60" i="4"/>
  <c r="P60" i="13"/>
  <c r="EF41" i="10"/>
  <c r="DR41" i="10"/>
  <c r="EJ41" i="10"/>
  <c r="ES41" i="10"/>
  <c r="EA41" i="12"/>
  <c r="FB41" i="12"/>
  <c r="EP41" i="12"/>
  <c r="AI43" i="3"/>
  <c r="AI44" i="2" s="1"/>
  <c r="Q44" i="2"/>
  <c r="R51" i="3"/>
  <c r="R52" i="2" s="1"/>
  <c r="F46" i="10"/>
  <c r="F46" i="12"/>
  <c r="EY41" i="10"/>
  <c r="EW41" i="10"/>
  <c r="FC41" i="10"/>
  <c r="EI41" i="10"/>
  <c r="FB41" i="10"/>
  <c r="FE41" i="10"/>
  <c r="J44" i="12"/>
  <c r="K44" i="12" s="1"/>
  <c r="J60" i="4"/>
  <c r="Z60" i="13"/>
  <c r="U60" i="13"/>
  <c r="O60" i="4"/>
  <c r="O60" i="13"/>
  <c r="ES41" i="12"/>
  <c r="EY41" i="12"/>
  <c r="EG41" i="12"/>
  <c r="FA41" i="12"/>
  <c r="DN41" i="12"/>
  <c r="GA41" i="10"/>
  <c r="EB125" i="10"/>
  <c r="GK41" i="10"/>
  <c r="EL125" i="10"/>
  <c r="EM41" i="10"/>
  <c r="EL141" i="10"/>
  <c r="GK57" i="10"/>
  <c r="N60" i="13"/>
  <c r="FD41" i="12"/>
  <c r="EZ125" i="10"/>
  <c r="FD125" i="10"/>
  <c r="DV41" i="10"/>
  <c r="J44" i="10"/>
  <c r="K44" i="10" s="1"/>
  <c r="AA60" i="13"/>
  <c r="L42" i="12"/>
  <c r="DW41" i="12"/>
  <c r="FF41" i="12"/>
  <c r="EV41" i="12"/>
  <c r="DO41" i="12"/>
  <c r="E45" i="10"/>
  <c r="I45" i="10" s="1"/>
  <c r="E45" i="12"/>
  <c r="I45" i="12" s="1"/>
  <c r="S50" i="3"/>
  <c r="S51" i="2" s="1"/>
  <c r="Q60" i="13"/>
  <c r="HK40" i="10"/>
  <c r="HE41" i="10"/>
  <c r="FF125" i="10"/>
  <c r="ER41" i="10"/>
  <c r="EV41" i="10"/>
  <c r="DP41" i="10"/>
  <c r="FG41" i="10"/>
  <c r="EO41" i="10"/>
  <c r="V60" i="13"/>
  <c r="E60" i="13"/>
  <c r="FG41" i="12"/>
  <c r="EC41" i="12"/>
  <c r="DL41" i="12"/>
  <c r="DQ41" i="12"/>
  <c r="EK41" i="12"/>
  <c r="DZ41" i="12"/>
  <c r="C60" i="13"/>
  <c r="H60" i="13"/>
  <c r="DN41" i="10"/>
  <c r="FI41" i="10"/>
  <c r="EP41" i="10"/>
  <c r="EC41" i="10"/>
  <c r="Q42" i="3"/>
  <c r="AR32" i="7"/>
  <c r="BQ32" i="7" s="1"/>
  <c r="BS32" i="7" s="1"/>
  <c r="BT32" i="7" s="1"/>
  <c r="BU32" i="7" s="1"/>
  <c r="BV32" i="7" s="1"/>
  <c r="AQ32" i="8"/>
  <c r="BP32" i="8" s="1"/>
  <c r="BR32" i="8" s="1"/>
  <c r="BS32" i="8" s="1"/>
  <c r="AG32" i="9"/>
  <c r="AI32" i="9" s="1"/>
  <c r="AM32" i="9" s="1"/>
  <c r="AN32" i="9" s="1"/>
  <c r="AO32" i="9" s="1"/>
  <c r="AP32" i="9" s="1"/>
  <c r="L43" i="10"/>
  <c r="L60" i="4"/>
  <c r="DV41" i="12"/>
  <c r="ER41" i="12"/>
  <c r="EM41" i="12"/>
  <c r="EE41" i="12"/>
  <c r="DT41" i="12"/>
  <c r="EH58" i="10"/>
  <c r="X28" i="13" s="1"/>
  <c r="FA58" i="10"/>
  <c r="FA142" i="10" s="1"/>
  <c r="EK58" i="10"/>
  <c r="EK142" i="10" s="1"/>
  <c r="DW58" i="12"/>
  <c r="DO58" i="10"/>
  <c r="DO142" i="10" s="1"/>
  <c r="E69" i="13" s="1"/>
  <c r="EH58" i="12"/>
  <c r="FF58" i="10"/>
  <c r="FF142" i="10" s="1"/>
  <c r="ER58" i="10"/>
  <c r="ER142" i="10" s="1"/>
  <c r="EZ58" i="12"/>
  <c r="DO58" i="12"/>
  <c r="EE58" i="12"/>
  <c r="EQ58" i="10"/>
  <c r="EQ142" i="10" s="1"/>
  <c r="EU58" i="10"/>
  <c r="GT58" i="10" s="1"/>
  <c r="DZ58" i="10"/>
  <c r="P28" i="13" s="1"/>
  <c r="DR58" i="12"/>
  <c r="FI58" i="10"/>
  <c r="FI142" i="10" s="1"/>
  <c r="EN58" i="12"/>
  <c r="DY58" i="10"/>
  <c r="FX58" i="10" s="1"/>
  <c r="EE58" i="10"/>
  <c r="EE142" i="10" s="1"/>
  <c r="DQ58" i="12"/>
  <c r="EQ58" i="12"/>
  <c r="EK58" i="12"/>
  <c r="FD58" i="12"/>
  <c r="EG58" i="10"/>
  <c r="EG142" i="10" s="1"/>
  <c r="DN58" i="10"/>
  <c r="DN142" i="10" s="1"/>
  <c r="D69" i="13" s="1"/>
  <c r="ET58" i="12"/>
  <c r="EX58" i="12"/>
  <c r="ED58" i="10"/>
  <c r="T28" i="13" s="1"/>
  <c r="EJ58" i="12"/>
  <c r="DU58" i="12"/>
  <c r="AT57" i="8"/>
  <c r="AL57" i="8"/>
  <c r="AM57" i="8" s="1"/>
  <c r="BM57" i="8"/>
  <c r="AJ57" i="8"/>
  <c r="AG57" i="8"/>
  <c r="AN57" i="8"/>
  <c r="EZ58" i="10"/>
  <c r="EZ142" i="10" s="1"/>
  <c r="FC58" i="10"/>
  <c r="FC142" i="10" s="1"/>
  <c r="FE58" i="10"/>
  <c r="FE142" i="10" s="1"/>
  <c r="EI58" i="12"/>
  <c r="FG58" i="12"/>
  <c r="DS58" i="10"/>
  <c r="EV58" i="10"/>
  <c r="EA58" i="12"/>
  <c r="FS58" i="10"/>
  <c r="DX142" i="10"/>
  <c r="N69" i="13" s="1"/>
  <c r="N28" i="13"/>
  <c r="FW58" i="10"/>
  <c r="DW58" i="10"/>
  <c r="ES58" i="12"/>
  <c r="BC41" i="9"/>
  <c r="BG72" i="9" s="1"/>
  <c r="AC41" i="9"/>
  <c r="AE41" i="9"/>
  <c r="Y42" i="9"/>
  <c r="AO55" i="7"/>
  <c r="P65" i="3" s="1"/>
  <c r="P66" i="2" s="1"/>
  <c r="ET58" i="10"/>
  <c r="EB58" i="10"/>
  <c r="DR58" i="10"/>
  <c r="EW58" i="10"/>
  <c r="EX58" i="10"/>
  <c r="EI58" i="10"/>
  <c r="DY58" i="12"/>
  <c r="EY58" i="12"/>
  <c r="AW38" i="9"/>
  <c r="AE48" i="3" s="1"/>
  <c r="AE49" i="2" s="1"/>
  <c r="AZ39" i="9"/>
  <c r="AH49" i="3" s="1"/>
  <c r="AH50" i="2" s="1"/>
  <c r="DV58" i="10"/>
  <c r="FB58" i="10"/>
  <c r="EM58" i="12"/>
  <c r="EP58" i="12"/>
  <c r="AD65" i="3"/>
  <c r="AD66" i="2" s="1"/>
  <c r="BB55" i="7"/>
  <c r="AH65" i="3" s="1"/>
  <c r="AH66" i="2" s="1"/>
  <c r="AY54" i="7"/>
  <c r="AE64" i="3" s="1"/>
  <c r="AE65" i="2" s="1"/>
  <c r="EP58" i="10"/>
  <c r="EB58" i="12"/>
  <c r="EF58" i="12"/>
  <c r="EG58" i="12"/>
  <c r="DX58" i="12"/>
  <c r="EC58" i="12"/>
  <c r="ED58" i="12"/>
  <c r="AR40" i="9"/>
  <c r="P50" i="3" s="1"/>
  <c r="P51" i="2" s="1"/>
  <c r="AV40" i="9"/>
  <c r="AD50" i="3" s="1"/>
  <c r="AD51" i="2" s="1"/>
  <c r="AD40" i="9"/>
  <c r="AF40" i="9"/>
  <c r="AY40" i="9"/>
  <c r="AJ40" i="9"/>
  <c r="T50" i="3" s="1"/>
  <c r="T51" i="2" s="1"/>
  <c r="Z41" i="9"/>
  <c r="EC58" i="10"/>
  <c r="DP142" i="10"/>
  <c r="F28" i="13"/>
  <c r="FO58" i="10"/>
  <c r="FD58" i="10"/>
  <c r="EO58" i="10"/>
  <c r="ES58" i="10"/>
  <c r="DQ58" i="10"/>
  <c r="DN58" i="12"/>
  <c r="EU58" i="12"/>
  <c r="FH58" i="12"/>
  <c r="DL58" i="12"/>
  <c r="FJ142" i="10"/>
  <c r="HI58" i="10"/>
  <c r="FG58" i="10"/>
  <c r="FH58" i="10"/>
  <c r="DM58" i="10"/>
  <c r="EJ58" i="10"/>
  <c r="DU58" i="10"/>
  <c r="FB58" i="12"/>
  <c r="EW58" i="12"/>
  <c r="DP58" i="12"/>
  <c r="EL58" i="12"/>
  <c r="R65" i="3"/>
  <c r="R66" i="2" s="1"/>
  <c r="F60" i="10"/>
  <c r="F60" i="12"/>
  <c r="AM55" i="7"/>
  <c r="AN55" i="7" s="1"/>
  <c r="AU55" i="7"/>
  <c r="E55" i="14" s="1"/>
  <c r="BN55" i="7"/>
  <c r="AK55" i="7"/>
  <c r="AZ55" i="7"/>
  <c r="AD56" i="7"/>
  <c r="AK39" i="9"/>
  <c r="AX39" i="9"/>
  <c r="J59" i="12"/>
  <c r="K59" i="12" s="1"/>
  <c r="EA58" i="10"/>
  <c r="EF58" i="10"/>
  <c r="EY58" i="10"/>
  <c r="EM58" i="10"/>
  <c r="EN58" i="10"/>
  <c r="EL58" i="10"/>
  <c r="DM58" i="12"/>
  <c r="DV58" i="12"/>
  <c r="DS58" i="12"/>
  <c r="EO58" i="12"/>
  <c r="FE58" i="12"/>
  <c r="ER58" i="12"/>
  <c r="J59" i="10"/>
  <c r="K59" i="10" s="1"/>
  <c r="AY62" i="8"/>
  <c r="AD63" i="8"/>
  <c r="AX61" i="8"/>
  <c r="BH9" i="8" s="1"/>
  <c r="BA62" i="8"/>
  <c r="T60" i="4" l="1"/>
  <c r="GG41" i="10"/>
  <c r="EQ125" i="10"/>
  <c r="DS125" i="10"/>
  <c r="GZ58" i="10"/>
  <c r="FL41" i="10"/>
  <c r="HK57" i="10"/>
  <c r="AG52" i="9" s="1"/>
  <c r="AI52" i="9" s="1"/>
  <c r="AM52" i="9" s="1"/>
  <c r="AN52" i="9" s="1"/>
  <c r="AN43" i="12"/>
  <c r="CM43" i="12" s="1"/>
  <c r="DZ125" i="10"/>
  <c r="AR43" i="12"/>
  <c r="CQ43" i="12" s="1"/>
  <c r="EH142" i="10"/>
  <c r="BT32" i="8"/>
  <c r="BU32" i="8" s="1"/>
  <c r="EN125" i="10"/>
  <c r="AJ43" i="12"/>
  <c r="CI43" i="12" s="1"/>
  <c r="GC58" i="10"/>
  <c r="DT142" i="10"/>
  <c r="J69" i="13" s="1"/>
  <c r="FN41" i="10"/>
  <c r="AP43" i="12"/>
  <c r="CO43" i="12" s="1"/>
  <c r="Q43" i="12"/>
  <c r="BP43" i="12" s="1"/>
  <c r="ED142" i="10"/>
  <c r="T69" i="13" s="1"/>
  <c r="AZ43" i="12"/>
  <c r="CY43" i="12" s="1"/>
  <c r="M42" i="3"/>
  <c r="M43" i="2" s="1"/>
  <c r="FS41" i="10"/>
  <c r="AM43" i="12"/>
  <c r="CL43" i="12" s="1"/>
  <c r="EK43" i="12" s="1"/>
  <c r="O28" i="13"/>
  <c r="FX41" i="10"/>
  <c r="AY43" i="12"/>
  <c r="CX43" i="12" s="1"/>
  <c r="D28" i="13"/>
  <c r="FA125" i="10"/>
  <c r="GJ58" i="10"/>
  <c r="AA28" i="13"/>
  <c r="GG58" i="10"/>
  <c r="FM58" i="10"/>
  <c r="N43" i="12"/>
  <c r="BM43" i="12" s="1"/>
  <c r="AG43" i="12"/>
  <c r="CF43" i="12" s="1"/>
  <c r="AI43" i="12"/>
  <c r="CH43" i="12" s="1"/>
  <c r="U43" i="12"/>
  <c r="BT43" i="12" s="1"/>
  <c r="Y43" i="12"/>
  <c r="BX43" i="12" s="1"/>
  <c r="BG43" i="12"/>
  <c r="DF43" i="12" s="1"/>
  <c r="AU43" i="12"/>
  <c r="CT43" i="12" s="1"/>
  <c r="ES43" i="12" s="1"/>
  <c r="S43" i="12"/>
  <c r="BR43" i="12" s="1"/>
  <c r="BI43" i="12"/>
  <c r="DH43" i="12" s="1"/>
  <c r="AE43" i="12"/>
  <c r="CD43" i="12" s="1"/>
  <c r="BB43" i="12"/>
  <c r="DA43" i="12" s="1"/>
  <c r="AD43" i="12"/>
  <c r="CC43" i="12" s="1"/>
  <c r="BR34" i="8"/>
  <c r="BS34" i="8" s="1"/>
  <c r="BC43" i="12"/>
  <c r="DB43" i="12" s="1"/>
  <c r="R43" i="12"/>
  <c r="BQ43" i="12" s="1"/>
  <c r="DO43" i="12" s="1"/>
  <c r="AS43" i="12"/>
  <c r="CR43" i="12" s="1"/>
  <c r="DY142" i="10"/>
  <c r="EU125" i="10"/>
  <c r="GS41" i="10"/>
  <c r="GQ58" i="10"/>
  <c r="AH43" i="12"/>
  <c r="CG43" i="12" s="1"/>
  <c r="FN58" i="10"/>
  <c r="EU142" i="10"/>
  <c r="AT43" i="12"/>
  <c r="CS43" i="12" s="1"/>
  <c r="AB43" i="12"/>
  <c r="CA43" i="12" s="1"/>
  <c r="O43" i="12"/>
  <c r="BN43" i="12" s="1"/>
  <c r="AV43" i="12"/>
  <c r="CU43" i="12" s="1"/>
  <c r="AA43" i="12"/>
  <c r="BZ43" i="12" s="1"/>
  <c r="BF43" i="12"/>
  <c r="DE43" i="12" s="1"/>
  <c r="BD43" i="12"/>
  <c r="DC43" i="12" s="1"/>
  <c r="DZ142" i="10"/>
  <c r="P69" i="13" s="1"/>
  <c r="E28" i="13"/>
  <c r="GP58" i="10"/>
  <c r="HH58" i="10"/>
  <c r="BA43" i="12"/>
  <c r="CZ43" i="12" s="1"/>
  <c r="EX43" i="12" s="1"/>
  <c r="AQ43" i="12"/>
  <c r="CP43" i="12" s="1"/>
  <c r="AX43" i="12"/>
  <c r="CW43" i="12" s="1"/>
  <c r="EV43" i="12" s="1"/>
  <c r="P43" i="12"/>
  <c r="BO43" i="12" s="1"/>
  <c r="DN43" i="12" s="1"/>
  <c r="BJ43" i="12"/>
  <c r="DI43" i="12" s="1"/>
  <c r="FG43" i="12" s="1"/>
  <c r="V43" i="12"/>
  <c r="BU43" i="12" s="1"/>
  <c r="T43" i="12"/>
  <c r="BS43" i="12" s="1"/>
  <c r="FY58" i="10"/>
  <c r="FT41" i="10"/>
  <c r="GC41" i="10"/>
  <c r="AW43" i="12"/>
  <c r="CV43" i="12" s="1"/>
  <c r="EU43" i="12" s="1"/>
  <c r="BK43" i="12"/>
  <c r="DJ43" i="12" s="1"/>
  <c r="FI43" i="12" s="1"/>
  <c r="AC43" i="12"/>
  <c r="CB43" i="12" s="1"/>
  <c r="EA43" i="12" s="1"/>
  <c r="AL43" i="12"/>
  <c r="CK43" i="12" s="1"/>
  <c r="Z43" i="12"/>
  <c r="BY43" i="12" s="1"/>
  <c r="AK43" i="12"/>
  <c r="CJ43" i="12" s="1"/>
  <c r="X43" i="12"/>
  <c r="BW43" i="12" s="1"/>
  <c r="AF43" i="12"/>
  <c r="CE43" i="12" s="1"/>
  <c r="BH43" i="12"/>
  <c r="DG43" i="12" s="1"/>
  <c r="FF43" i="12" s="1"/>
  <c r="W43" i="12"/>
  <c r="BV43" i="12" s="1"/>
  <c r="AO43" i="12"/>
  <c r="CN43" i="12" s="1"/>
  <c r="EL43" i="12" s="1"/>
  <c r="GF41" i="10"/>
  <c r="Q44" i="3"/>
  <c r="AR34" i="7"/>
  <c r="BQ34" i="7" s="1"/>
  <c r="BS34" i="7" s="1"/>
  <c r="GF58" i="10"/>
  <c r="H45" i="12"/>
  <c r="J45" i="12" s="1"/>
  <c r="AG34" i="9"/>
  <c r="AI34" i="9" s="1"/>
  <c r="AM34" i="9" s="1"/>
  <c r="GJ41" i="10"/>
  <c r="R52" i="3"/>
  <c r="R53" i="2" s="1"/>
  <c r="F47" i="10"/>
  <c r="F47" i="12"/>
  <c r="EC125" i="10"/>
  <c r="GB41" i="10"/>
  <c r="FO41" i="10"/>
  <c r="DP125" i="10"/>
  <c r="EI125" i="10"/>
  <c r="GH41" i="10"/>
  <c r="EJ125" i="10"/>
  <c r="GI41" i="10"/>
  <c r="FH125" i="10"/>
  <c r="HG41" i="10"/>
  <c r="DL43" i="12"/>
  <c r="EP125" i="10"/>
  <c r="GO41" i="10"/>
  <c r="EV125" i="10"/>
  <c r="GU41" i="10"/>
  <c r="FC125" i="10"/>
  <c r="HB41" i="10"/>
  <c r="FQ41" i="10"/>
  <c r="DR125" i="10"/>
  <c r="DQ125" i="10"/>
  <c r="FP41" i="10"/>
  <c r="L44" i="12"/>
  <c r="EB43" i="12"/>
  <c r="ER125" i="10"/>
  <c r="GQ41" i="10"/>
  <c r="BR33" i="8"/>
  <c r="BS33" i="8" s="1"/>
  <c r="EW125" i="10"/>
  <c r="GV41" i="10"/>
  <c r="EF125" i="10"/>
  <c r="GE41" i="10"/>
  <c r="DW125" i="10"/>
  <c r="FV41" i="10"/>
  <c r="L44" i="10"/>
  <c r="AH43" i="10"/>
  <c r="CG43" i="10" s="1"/>
  <c r="P43" i="10"/>
  <c r="BO43" i="10" s="1"/>
  <c r="AG43" i="10"/>
  <c r="CF43" i="10" s="1"/>
  <c r="S43" i="10"/>
  <c r="BR43" i="10" s="1"/>
  <c r="AW43" i="10"/>
  <c r="CV43" i="10" s="1"/>
  <c r="AD43" i="10"/>
  <c r="CC43" i="10" s="1"/>
  <c r="AJ43" i="10"/>
  <c r="CI43" i="10" s="1"/>
  <c r="AR43" i="10"/>
  <c r="CQ43" i="10" s="1"/>
  <c r="AM43" i="10"/>
  <c r="CL43" i="10" s="1"/>
  <c r="AL43" i="10"/>
  <c r="CK43" i="10" s="1"/>
  <c r="AI43" i="10"/>
  <c r="CH43" i="10" s="1"/>
  <c r="AB43" i="10"/>
  <c r="CA43" i="10" s="1"/>
  <c r="BG43" i="10"/>
  <c r="DF43" i="10" s="1"/>
  <c r="BA43" i="10"/>
  <c r="CZ43" i="10" s="1"/>
  <c r="W43" i="10"/>
  <c r="BV43" i="10" s="1"/>
  <c r="Q43" i="10"/>
  <c r="BP43" i="10" s="1"/>
  <c r="AZ43" i="10"/>
  <c r="CY43" i="10" s="1"/>
  <c r="O43" i="10"/>
  <c r="BN43" i="10" s="1"/>
  <c r="DN43" i="10" s="1"/>
  <c r="AY43" i="10"/>
  <c r="CX43" i="10" s="1"/>
  <c r="AS43" i="10"/>
  <c r="CR43" i="10" s="1"/>
  <c r="Y43" i="10"/>
  <c r="BX43" i="10" s="1"/>
  <c r="AE43" i="10"/>
  <c r="CD43" i="10" s="1"/>
  <c r="U43" i="10"/>
  <c r="BT43" i="10" s="1"/>
  <c r="N43" i="10"/>
  <c r="BM43" i="10" s="1"/>
  <c r="AA43" i="10"/>
  <c r="BZ43" i="10" s="1"/>
  <c r="Z43" i="10"/>
  <c r="BY43" i="10" s="1"/>
  <c r="AK43" i="10"/>
  <c r="CJ43" i="10" s="1"/>
  <c r="BC43" i="10"/>
  <c r="DB43" i="10" s="1"/>
  <c r="R43" i="10"/>
  <c r="BQ43" i="10" s="1"/>
  <c r="T43" i="10"/>
  <c r="BS43" i="10" s="1"/>
  <c r="AT43" i="10"/>
  <c r="CS43" i="10" s="1"/>
  <c r="BB43" i="10"/>
  <c r="DA43" i="10" s="1"/>
  <c r="AV43" i="10"/>
  <c r="CU43" i="10" s="1"/>
  <c r="V43" i="10"/>
  <c r="BU43" i="10" s="1"/>
  <c r="BD43" i="10"/>
  <c r="DC43" i="10" s="1"/>
  <c r="AQ43" i="10"/>
  <c r="CP43" i="10" s="1"/>
  <c r="AU43" i="10"/>
  <c r="CT43" i="10" s="1"/>
  <c r="AC43" i="10"/>
  <c r="CB43" i="10" s="1"/>
  <c r="EB43" i="10" s="1"/>
  <c r="BE43" i="10"/>
  <c r="DD43" i="10" s="1"/>
  <c r="BF43" i="10"/>
  <c r="DE43" i="10" s="1"/>
  <c r="BI43" i="10"/>
  <c r="DH43" i="10" s="1"/>
  <c r="AO43" i="10"/>
  <c r="CN43" i="10" s="1"/>
  <c r="BK43" i="10"/>
  <c r="DJ43" i="10" s="1"/>
  <c r="FJ43" i="10" s="1"/>
  <c r="AX43" i="10"/>
  <c r="CW43" i="10" s="1"/>
  <c r="X43" i="10"/>
  <c r="BW43" i="10" s="1"/>
  <c r="BH43" i="10"/>
  <c r="DG43" i="10" s="1"/>
  <c r="AN43" i="10"/>
  <c r="CM43" i="10" s="1"/>
  <c r="AF43" i="10"/>
  <c r="CE43" i="10" s="1"/>
  <c r="BJ43" i="10"/>
  <c r="DI43" i="10" s="1"/>
  <c r="AP43" i="10"/>
  <c r="CO43" i="10" s="1"/>
  <c r="H45" i="10"/>
  <c r="J45" i="10" s="1"/>
  <c r="K45" i="10" s="1"/>
  <c r="EY125" i="10"/>
  <c r="GX41" i="10"/>
  <c r="EE125" i="10"/>
  <c r="GD41" i="10"/>
  <c r="GL41" i="10"/>
  <c r="EM125" i="10"/>
  <c r="GR41" i="10"/>
  <c r="ES125" i="10"/>
  <c r="EO43" i="12"/>
  <c r="FZ41" i="10"/>
  <c r="EA125" i="10"/>
  <c r="AI44" i="3"/>
  <c r="AI45" i="2" s="1"/>
  <c r="Q45" i="2"/>
  <c r="FI125" i="10"/>
  <c r="HH41" i="10"/>
  <c r="Q45" i="3"/>
  <c r="AR35" i="7"/>
  <c r="BQ35" i="7" s="1"/>
  <c r="BS35" i="7" s="1"/>
  <c r="BT35" i="7" s="1"/>
  <c r="AG35" i="9"/>
  <c r="AI35" i="9" s="1"/>
  <c r="AQ35" i="8"/>
  <c r="BP35" i="8" s="1"/>
  <c r="BR35" i="8" s="1"/>
  <c r="BS35" i="8" s="1"/>
  <c r="DV125" i="10"/>
  <c r="FU41" i="10"/>
  <c r="BS33" i="7"/>
  <c r="BT33" i="7" s="1"/>
  <c r="BU33" i="7" s="1"/>
  <c r="BV33" i="7" s="1"/>
  <c r="AM33" i="9"/>
  <c r="AN33" i="9" s="1"/>
  <c r="AO33" i="9" s="1"/>
  <c r="AP33" i="9" s="1"/>
  <c r="EI43" i="12"/>
  <c r="FW41" i="10"/>
  <c r="DX125" i="10"/>
  <c r="W28" i="13"/>
  <c r="FM41" i="10"/>
  <c r="DN125" i="10"/>
  <c r="EO125" i="10"/>
  <c r="GN41" i="10"/>
  <c r="FE125" i="10"/>
  <c r="HD41" i="10"/>
  <c r="AG42" i="10"/>
  <c r="CF42" i="10" s="1"/>
  <c r="AH42" i="10"/>
  <c r="CG42" i="10" s="1"/>
  <c r="AS42" i="10"/>
  <c r="CR42" i="10" s="1"/>
  <c r="U42" i="10"/>
  <c r="BT42" i="10" s="1"/>
  <c r="V42" i="10"/>
  <c r="BU42" i="10" s="1"/>
  <c r="AU42" i="10"/>
  <c r="CT42" i="10" s="1"/>
  <c r="AC42" i="10"/>
  <c r="CB42" i="10" s="1"/>
  <c r="Y42" i="10"/>
  <c r="BX42" i="10" s="1"/>
  <c r="BF42" i="10"/>
  <c r="DE42" i="10" s="1"/>
  <c r="Q42" i="10"/>
  <c r="BP42" i="10" s="1"/>
  <c r="R42" i="10"/>
  <c r="BQ42" i="10" s="1"/>
  <c r="AF42" i="10"/>
  <c r="CE42" i="10" s="1"/>
  <c r="AI42" i="10"/>
  <c r="CH42" i="10" s="1"/>
  <c r="AA42" i="10"/>
  <c r="BZ42" i="10" s="1"/>
  <c r="AE42" i="10"/>
  <c r="CD42" i="10" s="1"/>
  <c r="BH42" i="10"/>
  <c r="DG42" i="10" s="1"/>
  <c r="BI42" i="10"/>
  <c r="DH42" i="10" s="1"/>
  <c r="AB42" i="10"/>
  <c r="CA42" i="10" s="1"/>
  <c r="AO42" i="10"/>
  <c r="CN42" i="10" s="1"/>
  <c r="BG42" i="10"/>
  <c r="DF42" i="10" s="1"/>
  <c r="BK42" i="10"/>
  <c r="DJ42" i="10" s="1"/>
  <c r="FJ42" i="10" s="1"/>
  <c r="BD42" i="10"/>
  <c r="DC42" i="10" s="1"/>
  <c r="AZ42" i="10"/>
  <c r="CY42" i="10" s="1"/>
  <c r="X42" i="10"/>
  <c r="BW42" i="10" s="1"/>
  <c r="DW42" i="10" s="1"/>
  <c r="M20" i="4" s="1"/>
  <c r="W42" i="10"/>
  <c r="BV42" i="10" s="1"/>
  <c r="AV42" i="10"/>
  <c r="CU42" i="10" s="1"/>
  <c r="BA42" i="10"/>
  <c r="CZ42" i="10" s="1"/>
  <c r="AT42" i="10"/>
  <c r="CS42" i="10" s="1"/>
  <c r="AK42" i="10"/>
  <c r="CJ42" i="10" s="1"/>
  <c r="N42" i="10"/>
  <c r="BM42" i="10" s="1"/>
  <c r="BC42" i="10"/>
  <c r="DB42" i="10" s="1"/>
  <c r="AR42" i="10"/>
  <c r="CQ42" i="10" s="1"/>
  <c r="AW42" i="10"/>
  <c r="CV42" i="10" s="1"/>
  <c r="P42" i="10"/>
  <c r="BO42" i="10" s="1"/>
  <c r="DO42" i="10" s="1"/>
  <c r="E20" i="4" s="1"/>
  <c r="T42" i="10"/>
  <c r="BS42" i="10" s="1"/>
  <c r="BE42" i="10"/>
  <c r="DD42" i="10" s="1"/>
  <c r="FD42" i="10" s="1"/>
  <c r="AN42" i="10"/>
  <c r="CM42" i="10" s="1"/>
  <c r="S42" i="10"/>
  <c r="BR42" i="10" s="1"/>
  <c r="AP42" i="10"/>
  <c r="CO42" i="10" s="1"/>
  <c r="AJ42" i="10"/>
  <c r="CI42" i="10" s="1"/>
  <c r="AQ42" i="10"/>
  <c r="CP42" i="10" s="1"/>
  <c r="AX42" i="10"/>
  <c r="CW42" i="10" s="1"/>
  <c r="BJ42" i="10"/>
  <c r="DI42" i="10" s="1"/>
  <c r="AY42" i="10"/>
  <c r="CX42" i="10" s="1"/>
  <c r="AL42" i="10"/>
  <c r="CK42" i="10" s="1"/>
  <c r="AD42" i="10"/>
  <c r="CC42" i="10" s="1"/>
  <c r="AM42" i="10"/>
  <c r="CL42" i="10" s="1"/>
  <c r="Z42" i="10"/>
  <c r="BY42" i="10" s="1"/>
  <c r="O42" i="10"/>
  <c r="BN42" i="10" s="1"/>
  <c r="BB42" i="10"/>
  <c r="DA42" i="10" s="1"/>
  <c r="FC43" i="12"/>
  <c r="AN34" i="9"/>
  <c r="E46" i="10"/>
  <c r="H46" i="10" s="1"/>
  <c r="E46" i="12"/>
  <c r="H46" i="12" s="1"/>
  <c r="S51" i="3"/>
  <c r="S52" i="2" s="1"/>
  <c r="AI42" i="3"/>
  <c r="AI43" i="2" s="1"/>
  <c r="Q43" i="2"/>
  <c r="HF41" i="10"/>
  <c r="FG125" i="10"/>
  <c r="BB42" i="12"/>
  <c r="DA42" i="12" s="1"/>
  <c r="BC42" i="12"/>
  <c r="DB42" i="12" s="1"/>
  <c r="Y42" i="12"/>
  <c r="BX42" i="12" s="1"/>
  <c r="AY42" i="12"/>
  <c r="CX42" i="12" s="1"/>
  <c r="AL42" i="12"/>
  <c r="CK42" i="12" s="1"/>
  <c r="AO42" i="12"/>
  <c r="CN42" i="12" s="1"/>
  <c r="AQ42" i="12"/>
  <c r="CP42" i="12" s="1"/>
  <c r="AX42" i="12"/>
  <c r="CW42" i="12" s="1"/>
  <c r="U42" i="12"/>
  <c r="BT42" i="12" s="1"/>
  <c r="BE42" i="12"/>
  <c r="DD42" i="12" s="1"/>
  <c r="AP42" i="12"/>
  <c r="CO42" i="12" s="1"/>
  <c r="AH42" i="12"/>
  <c r="CG42" i="12" s="1"/>
  <c r="X42" i="12"/>
  <c r="BW42" i="12" s="1"/>
  <c r="Q42" i="12"/>
  <c r="BP42" i="12" s="1"/>
  <c r="BA42" i="12"/>
  <c r="CZ42" i="12" s="1"/>
  <c r="AT42" i="12"/>
  <c r="CS42" i="12" s="1"/>
  <c r="AF42" i="12"/>
  <c r="CE42" i="12" s="1"/>
  <c r="AK42" i="12"/>
  <c r="CJ42" i="12" s="1"/>
  <c r="O42" i="12"/>
  <c r="BN42" i="12" s="1"/>
  <c r="AW42" i="12"/>
  <c r="CV42" i="12" s="1"/>
  <c r="AN42" i="12"/>
  <c r="CM42" i="12" s="1"/>
  <c r="AJ42" i="12"/>
  <c r="CI42" i="12" s="1"/>
  <c r="AB42" i="12"/>
  <c r="CA42" i="12" s="1"/>
  <c r="S42" i="12"/>
  <c r="BR42" i="12" s="1"/>
  <c r="BF42" i="12"/>
  <c r="DE42" i="12" s="1"/>
  <c r="AI42" i="12"/>
  <c r="CH42" i="12" s="1"/>
  <c r="AV42" i="12"/>
  <c r="CU42" i="12" s="1"/>
  <c r="AS42" i="12"/>
  <c r="CR42" i="12" s="1"/>
  <c r="AE42" i="12"/>
  <c r="CD42" i="12" s="1"/>
  <c r="AA42" i="12"/>
  <c r="BZ42" i="12" s="1"/>
  <c r="AG42" i="12"/>
  <c r="CF42" i="12" s="1"/>
  <c r="BJ42" i="12"/>
  <c r="DI42" i="12" s="1"/>
  <c r="AD42" i="12"/>
  <c r="CC42" i="12" s="1"/>
  <c r="Z42" i="12"/>
  <c r="BY42" i="12" s="1"/>
  <c r="V42" i="12"/>
  <c r="BU42" i="12" s="1"/>
  <c r="W42" i="12"/>
  <c r="BV42" i="12" s="1"/>
  <c r="N42" i="12"/>
  <c r="BM42" i="12" s="1"/>
  <c r="AZ42" i="12"/>
  <c r="CY42" i="12" s="1"/>
  <c r="AR42" i="12"/>
  <c r="CQ42" i="12" s="1"/>
  <c r="P42" i="12"/>
  <c r="BO42" i="12" s="1"/>
  <c r="AC42" i="12"/>
  <c r="CB42" i="12" s="1"/>
  <c r="EA42" i="12" s="1"/>
  <c r="T42" i="12"/>
  <c r="BS42" i="12" s="1"/>
  <c r="R42" i="12"/>
  <c r="BQ42" i="12" s="1"/>
  <c r="BD42" i="12"/>
  <c r="DC42" i="12" s="1"/>
  <c r="BK42" i="12"/>
  <c r="DJ42" i="12" s="1"/>
  <c r="FI42" i="12" s="1"/>
  <c r="BG42" i="12"/>
  <c r="DF42" i="12" s="1"/>
  <c r="BH42" i="12"/>
  <c r="DG42" i="12" s="1"/>
  <c r="BI42" i="12"/>
  <c r="DH42" i="12" s="1"/>
  <c r="FG42" i="12" s="1"/>
  <c r="AU42" i="12"/>
  <c r="CT42" i="12" s="1"/>
  <c r="AM42" i="12"/>
  <c r="CL42" i="12" s="1"/>
  <c r="HA41" i="10"/>
  <c r="FB125" i="10"/>
  <c r="DQ43" i="12"/>
  <c r="HE58" i="10"/>
  <c r="GD58" i="10"/>
  <c r="HB58" i="10"/>
  <c r="GY58" i="10"/>
  <c r="U28" i="13"/>
  <c r="HD58" i="10"/>
  <c r="AE58" i="8"/>
  <c r="BN57" i="8"/>
  <c r="FD142" i="10"/>
  <c r="HC58" i="10"/>
  <c r="FQ58" i="10"/>
  <c r="DR142" i="10"/>
  <c r="H28" i="13"/>
  <c r="U69" i="13"/>
  <c r="HF58" i="10"/>
  <c r="FG142" i="10"/>
  <c r="AB28" i="13"/>
  <c r="GK58" i="10"/>
  <c r="EL142" i="10"/>
  <c r="AA69" i="13"/>
  <c r="DS142" i="10"/>
  <c r="I28" i="13"/>
  <c r="FR58" i="10"/>
  <c r="X69" i="13"/>
  <c r="R28" i="13"/>
  <c r="EB142" i="10"/>
  <c r="GA58" i="10"/>
  <c r="L59" i="10"/>
  <c r="DU142" i="10"/>
  <c r="K28" i="13"/>
  <c r="FT58" i="10"/>
  <c r="AW39" i="9"/>
  <c r="AE49" i="3" s="1"/>
  <c r="AE50" i="2" s="1"/>
  <c r="AZ40" i="9"/>
  <c r="AH50" i="3" s="1"/>
  <c r="AH51" i="2" s="1"/>
  <c r="ET142" i="10"/>
  <c r="GS58" i="10"/>
  <c r="AE42" i="9"/>
  <c r="AC42" i="9"/>
  <c r="BC42" i="9"/>
  <c r="BG73" i="9" s="1"/>
  <c r="Y43" i="9"/>
  <c r="W69" i="13"/>
  <c r="O69" i="13"/>
  <c r="EM142" i="10"/>
  <c r="GL58" i="10"/>
  <c r="EY142" i="10"/>
  <c r="GX58" i="10"/>
  <c r="I60" i="12"/>
  <c r="H60" i="12"/>
  <c r="EJ142" i="10"/>
  <c r="Z28" i="13"/>
  <c r="GI58" i="10"/>
  <c r="FP58" i="10"/>
  <c r="G28" i="13"/>
  <c r="DQ142" i="10"/>
  <c r="GB58" i="10"/>
  <c r="EC142" i="10"/>
  <c r="S28" i="13"/>
  <c r="Y28" i="13"/>
  <c r="EI142" i="10"/>
  <c r="GH58" i="10"/>
  <c r="M28" i="13"/>
  <c r="FV58" i="10"/>
  <c r="DW142" i="10"/>
  <c r="EV142" i="10"/>
  <c r="GU58" i="10"/>
  <c r="AX40" i="9"/>
  <c r="AK40" i="9"/>
  <c r="V28" i="13"/>
  <c r="GE58" i="10"/>
  <c r="EF142" i="10"/>
  <c r="I60" i="10"/>
  <c r="H60" i="10"/>
  <c r="C28" i="13"/>
  <c r="DM142" i="10"/>
  <c r="FL58" i="10"/>
  <c r="ES142" i="10"/>
  <c r="GR58" i="10"/>
  <c r="GO58" i="10"/>
  <c r="EP142" i="10"/>
  <c r="FB142" i="10"/>
  <c r="HA58" i="10"/>
  <c r="GW58" i="10"/>
  <c r="EX142" i="10"/>
  <c r="BO55" i="7"/>
  <c r="AE56" i="7"/>
  <c r="AH56" i="7" s="1"/>
  <c r="T66" i="3" s="1"/>
  <c r="T67" i="2" s="1"/>
  <c r="EN142" i="10"/>
  <c r="GM58" i="10"/>
  <c r="F69" i="13"/>
  <c r="FZ58" i="10"/>
  <c r="EA142" i="10"/>
  <c r="Q28" i="13"/>
  <c r="E61" i="10"/>
  <c r="E61" i="12"/>
  <c r="S66" i="3"/>
  <c r="BA56" i="7"/>
  <c r="BG8" i="7" s="1"/>
  <c r="AJ56" i="7"/>
  <c r="BE8" i="7"/>
  <c r="AL56" i="7"/>
  <c r="AX56" i="7"/>
  <c r="FH142" i="10"/>
  <c r="HG58" i="10"/>
  <c r="L59" i="12"/>
  <c r="EO142" i="10"/>
  <c r="GN58" i="10"/>
  <c r="AY41" i="9"/>
  <c r="AR41" i="9"/>
  <c r="P51" i="3" s="1"/>
  <c r="P52" i="2" s="1"/>
  <c r="AD41" i="9"/>
  <c r="AF41" i="9"/>
  <c r="AV41" i="9"/>
  <c r="AD51" i="3" s="1"/>
  <c r="AD52" i="2" s="1"/>
  <c r="AJ41" i="9"/>
  <c r="T51" i="3" s="1"/>
  <c r="T52" i="2" s="1"/>
  <c r="Z42" i="9"/>
  <c r="FU58" i="10"/>
  <c r="L28" i="13"/>
  <c r="DV142" i="10"/>
  <c r="EW142" i="10"/>
  <c r="GV58" i="10"/>
  <c r="S66" i="2"/>
  <c r="AW63" i="8"/>
  <c r="AK63" i="8"/>
  <c r="AZ63" i="8"/>
  <c r="AI63" i="8"/>
  <c r="DW43" i="10" l="1"/>
  <c r="EJ43" i="12"/>
  <c r="EM43" i="12"/>
  <c r="FB42" i="12"/>
  <c r="AR52" i="7"/>
  <c r="BQ52" i="7" s="1"/>
  <c r="Q62" i="3"/>
  <c r="DP43" i="12"/>
  <c r="AQ52" i="8"/>
  <c r="BP52" i="8" s="1"/>
  <c r="FI43" i="10"/>
  <c r="HH43" i="10" s="1"/>
  <c r="EN43" i="12"/>
  <c r="EY43" i="12"/>
  <c r="EF43" i="12"/>
  <c r="EG43" i="12"/>
  <c r="BT33" i="8"/>
  <c r="BU33" i="8" s="1"/>
  <c r="EW43" i="12"/>
  <c r="DX43" i="12"/>
  <c r="DR43" i="12"/>
  <c r="M43" i="3"/>
  <c r="M44" i="2" s="1"/>
  <c r="FE43" i="12"/>
  <c r="DV43" i="12"/>
  <c r="EZ43" i="12"/>
  <c r="EH43" i="12"/>
  <c r="DU42" i="12"/>
  <c r="EQ42" i="12"/>
  <c r="EU42" i="12"/>
  <c r="DW43" i="12"/>
  <c r="AM35" i="9"/>
  <c r="AN35" i="9" s="1"/>
  <c r="DY43" i="12"/>
  <c r="DS43" i="12"/>
  <c r="EP43" i="12"/>
  <c r="EK42" i="12"/>
  <c r="EI42" i="12"/>
  <c r="EE43" i="10"/>
  <c r="GD43" i="10" s="1"/>
  <c r="DX42" i="12"/>
  <c r="EG42" i="12"/>
  <c r="AO34" i="9"/>
  <c r="AP34" i="9" s="1"/>
  <c r="ER43" i="12"/>
  <c r="BT34" i="7"/>
  <c r="BU34" i="7" s="1"/>
  <c r="BV34" i="7" s="1"/>
  <c r="M44" i="3" s="1"/>
  <c r="M45" i="2" s="1"/>
  <c r="FD43" i="12"/>
  <c r="EE43" i="12"/>
  <c r="EO43" i="10"/>
  <c r="EO127" i="10" s="1"/>
  <c r="EC43" i="12"/>
  <c r="EM42" i="10"/>
  <c r="EM126" i="10" s="1"/>
  <c r="DU43" i="12"/>
  <c r="FA43" i="12"/>
  <c r="EC42" i="10"/>
  <c r="S20" i="4" s="1"/>
  <c r="DT43" i="12"/>
  <c r="EX42" i="10"/>
  <c r="GW42" i="10" s="1"/>
  <c r="FH43" i="12"/>
  <c r="FI42" i="10"/>
  <c r="FA42" i="10"/>
  <c r="GZ42" i="10" s="1"/>
  <c r="EQ43" i="12"/>
  <c r="DP42" i="12"/>
  <c r="ED43" i="12"/>
  <c r="DR42" i="12"/>
  <c r="DY42" i="10"/>
  <c r="O20" i="4" s="1"/>
  <c r="K45" i="12"/>
  <c r="L45" i="12"/>
  <c r="FE42" i="10"/>
  <c r="HD42" i="10" s="1"/>
  <c r="ES42" i="12"/>
  <c r="FD42" i="12"/>
  <c r="ED42" i="10"/>
  <c r="DN42" i="12"/>
  <c r="DZ42" i="10"/>
  <c r="FB43" i="12"/>
  <c r="EP42" i="12"/>
  <c r="EE42" i="12"/>
  <c r="EY42" i="12"/>
  <c r="EK42" i="10"/>
  <c r="AA20" i="4" s="1"/>
  <c r="EW43" i="10"/>
  <c r="GV43" i="10" s="1"/>
  <c r="EP43" i="10"/>
  <c r="GO43" i="10" s="1"/>
  <c r="FB43" i="10"/>
  <c r="HA43" i="10" s="1"/>
  <c r="ET43" i="12"/>
  <c r="DM43" i="12"/>
  <c r="I46" i="10"/>
  <c r="J46" i="10" s="1"/>
  <c r="K46" i="10" s="1"/>
  <c r="EL42" i="12"/>
  <c r="DS42" i="10"/>
  <c r="DU43" i="10"/>
  <c r="DY43" i="10"/>
  <c r="DO43" i="10"/>
  <c r="DO127" i="10" s="1"/>
  <c r="DZ43" i="12"/>
  <c r="EZ42" i="10"/>
  <c r="GY42" i="10" s="1"/>
  <c r="EK43" i="10"/>
  <c r="GJ43" i="10" s="1"/>
  <c r="DT42" i="12"/>
  <c r="ET42" i="12"/>
  <c r="DM42" i="12"/>
  <c r="DN42" i="10"/>
  <c r="D20" i="4" s="1"/>
  <c r="EP42" i="10"/>
  <c r="EP126" i="10" s="1"/>
  <c r="EV42" i="10"/>
  <c r="EV126" i="10" s="1"/>
  <c r="DV42" i="10"/>
  <c r="L20" i="4" s="1"/>
  <c r="EF42" i="10"/>
  <c r="V20" i="4" s="1"/>
  <c r="HK41" i="10"/>
  <c r="AR36" i="7" s="1"/>
  <c r="EB42" i="12"/>
  <c r="EZ42" i="12"/>
  <c r="FB42" i="10"/>
  <c r="FB126" i="10" s="1"/>
  <c r="FG43" i="10"/>
  <c r="HF43" i="10" s="1"/>
  <c r="DS43" i="10"/>
  <c r="ED43" i="10"/>
  <c r="GC43" i="10" s="1"/>
  <c r="EZ43" i="10"/>
  <c r="GY43" i="10" s="1"/>
  <c r="ET43" i="10"/>
  <c r="ET127" i="10" s="1"/>
  <c r="DQ43" i="10"/>
  <c r="FP43" i="10" s="1"/>
  <c r="FF42" i="12"/>
  <c r="EH42" i="10"/>
  <c r="ER43" i="10"/>
  <c r="ER127" i="10" s="1"/>
  <c r="AO56" i="7"/>
  <c r="P66" i="3" s="1"/>
  <c r="P67" i="2" s="1"/>
  <c r="ES42" i="10"/>
  <c r="ES126" i="10" s="1"/>
  <c r="FF42" i="10"/>
  <c r="HE42" i="10" s="1"/>
  <c r="FC43" i="10"/>
  <c r="HB43" i="10" s="1"/>
  <c r="EX43" i="10"/>
  <c r="EH43" i="10"/>
  <c r="EH127" i="10" s="1"/>
  <c r="EF43" i="10"/>
  <c r="EF127" i="10" s="1"/>
  <c r="DL42" i="12"/>
  <c r="EC42" i="12"/>
  <c r="DV42" i="12"/>
  <c r="EJ42" i="12"/>
  <c r="EL42" i="10"/>
  <c r="AB20" i="4" s="1"/>
  <c r="EO42" i="10"/>
  <c r="EY42" i="10"/>
  <c r="EB42" i="10"/>
  <c r="R20" i="4" s="1"/>
  <c r="I46" i="12"/>
  <c r="GA43" i="10"/>
  <c r="EB127" i="10"/>
  <c r="EC43" i="10"/>
  <c r="EF42" i="12"/>
  <c r="EW42" i="12"/>
  <c r="DR42" i="10"/>
  <c r="H20" i="4" s="1"/>
  <c r="DM42" i="10"/>
  <c r="C20" i="4" s="1"/>
  <c r="FC42" i="10"/>
  <c r="ET42" i="10"/>
  <c r="DW127" i="10"/>
  <c r="FV43" i="10"/>
  <c r="DX43" i="10"/>
  <c r="FF43" i="10"/>
  <c r="EV43" i="10"/>
  <c r="AM44" i="10"/>
  <c r="CL44" i="10" s="1"/>
  <c r="V44" i="10"/>
  <c r="BU44" i="10" s="1"/>
  <c r="AZ44" i="10"/>
  <c r="CY44" i="10" s="1"/>
  <c r="U44" i="10"/>
  <c r="BT44" i="10" s="1"/>
  <c r="AF44" i="10"/>
  <c r="CE44" i="10" s="1"/>
  <c r="W44" i="10"/>
  <c r="BV44" i="10" s="1"/>
  <c r="AK44" i="10"/>
  <c r="CJ44" i="10" s="1"/>
  <c r="BB44" i="10"/>
  <c r="DA44" i="10" s="1"/>
  <c r="Q44" i="10"/>
  <c r="BP44" i="10" s="1"/>
  <c r="BA44" i="10"/>
  <c r="CZ44" i="10" s="1"/>
  <c r="Y44" i="10"/>
  <c r="BX44" i="10" s="1"/>
  <c r="BC44" i="10"/>
  <c r="DB44" i="10" s="1"/>
  <c r="AG44" i="10"/>
  <c r="CF44" i="10" s="1"/>
  <c r="R44" i="10"/>
  <c r="BQ44" i="10" s="1"/>
  <c r="AI44" i="10"/>
  <c r="CH44" i="10" s="1"/>
  <c r="AW44" i="10"/>
  <c r="CV44" i="10" s="1"/>
  <c r="AH44" i="10"/>
  <c r="CG44" i="10" s="1"/>
  <c r="AL44" i="10"/>
  <c r="CK44" i="10" s="1"/>
  <c r="AJ44" i="10"/>
  <c r="CI44" i="10" s="1"/>
  <c r="N44" i="10"/>
  <c r="BM44" i="10" s="1"/>
  <c r="AX44" i="10"/>
  <c r="CW44" i="10" s="1"/>
  <c r="P44" i="10"/>
  <c r="BO44" i="10" s="1"/>
  <c r="AD44" i="10"/>
  <c r="CC44" i="10" s="1"/>
  <c r="O44" i="10"/>
  <c r="BN44" i="10" s="1"/>
  <c r="S44" i="10"/>
  <c r="BR44" i="10" s="1"/>
  <c r="BF44" i="10"/>
  <c r="DE44" i="10" s="1"/>
  <c r="AT44" i="10"/>
  <c r="CS44" i="10" s="1"/>
  <c r="AE44" i="10"/>
  <c r="CD44" i="10" s="1"/>
  <c r="AV44" i="10"/>
  <c r="CU44" i="10" s="1"/>
  <c r="BJ44" i="10"/>
  <c r="DI44" i="10" s="1"/>
  <c r="AU44" i="10"/>
  <c r="CT44" i="10" s="1"/>
  <c r="AY44" i="10"/>
  <c r="CX44" i="10" s="1"/>
  <c r="AA44" i="10"/>
  <c r="BZ44" i="10" s="1"/>
  <c r="BK44" i="10"/>
  <c r="DJ44" i="10" s="1"/>
  <c r="FJ44" i="10" s="1"/>
  <c r="AS44" i="10"/>
  <c r="CR44" i="10" s="1"/>
  <c r="ER44" i="10" s="1"/>
  <c r="AQ44" i="10"/>
  <c r="CP44" i="10" s="1"/>
  <c r="AB44" i="10"/>
  <c r="CA44" i="10" s="1"/>
  <c r="AC44" i="10"/>
  <c r="CB44" i="10" s="1"/>
  <c r="BG44" i="10"/>
  <c r="DF44" i="10" s="1"/>
  <c r="AR44" i="10"/>
  <c r="CQ44" i="10" s="1"/>
  <c r="T44" i="10"/>
  <c r="BS44" i="10" s="1"/>
  <c r="X44" i="10"/>
  <c r="BW44" i="10" s="1"/>
  <c r="BH44" i="10"/>
  <c r="DG44" i="10" s="1"/>
  <c r="BI44" i="10"/>
  <c r="DH44" i="10" s="1"/>
  <c r="AN44" i="10"/>
  <c r="CM44" i="10" s="1"/>
  <c r="AO44" i="10"/>
  <c r="CN44" i="10" s="1"/>
  <c r="Z44" i="10"/>
  <c r="BY44" i="10" s="1"/>
  <c r="BD44" i="10"/>
  <c r="DC44" i="10" s="1"/>
  <c r="BE44" i="10"/>
  <c r="DD44" i="10" s="1"/>
  <c r="AP44" i="10"/>
  <c r="CO44" i="10" s="1"/>
  <c r="E47" i="12"/>
  <c r="I47" i="12" s="1"/>
  <c r="S52" i="3"/>
  <c r="S53" i="2" s="1"/>
  <c r="E47" i="10"/>
  <c r="H47" i="10" s="1"/>
  <c r="EN42" i="12"/>
  <c r="DW42" i="12"/>
  <c r="GJ42" i="10"/>
  <c r="EK126" i="10"/>
  <c r="AA61" i="4" s="1"/>
  <c r="AA20" i="13"/>
  <c r="EJ42" i="10"/>
  <c r="Z20" i="4" s="1"/>
  <c r="HI42" i="10"/>
  <c r="FJ126" i="10"/>
  <c r="DU42" i="10"/>
  <c r="K20" i="4" s="1"/>
  <c r="EW127" i="10"/>
  <c r="EP127" i="10"/>
  <c r="EA43" i="10"/>
  <c r="DR43" i="10"/>
  <c r="FC42" i="12"/>
  <c r="FA42" i="12"/>
  <c r="HC42" i="10"/>
  <c r="FD126" i="10"/>
  <c r="EE42" i="10"/>
  <c r="U20" i="4" s="1"/>
  <c r="DT42" i="10"/>
  <c r="J20" i="4" s="1"/>
  <c r="HI43" i="10"/>
  <c r="FJ127" i="10"/>
  <c r="EJ43" i="10"/>
  <c r="EX127" i="10"/>
  <c r="GW43" i="10"/>
  <c r="GG43" i="10"/>
  <c r="ED42" i="12"/>
  <c r="DS42" i="12"/>
  <c r="HH42" i="10"/>
  <c r="FI126" i="10"/>
  <c r="I20" i="4"/>
  <c r="I20" i="13"/>
  <c r="DS126" i="10"/>
  <c r="I61" i="4" s="1"/>
  <c r="FR42" i="10"/>
  <c r="EN42" i="10"/>
  <c r="DQ42" i="10"/>
  <c r="G20" i="4" s="1"/>
  <c r="ER42" i="10"/>
  <c r="EN43" i="10"/>
  <c r="FT43" i="10"/>
  <c r="DU127" i="10"/>
  <c r="DY127" i="10"/>
  <c r="FX43" i="10"/>
  <c r="FM43" i="10"/>
  <c r="DN127" i="10"/>
  <c r="FN43" i="10"/>
  <c r="F48" i="12"/>
  <c r="R53" i="3"/>
  <c r="R54" i="2" s="1"/>
  <c r="F48" i="10"/>
  <c r="FH42" i="12"/>
  <c r="DQ42" i="12"/>
  <c r="ER42" i="12"/>
  <c r="EV42" i="12"/>
  <c r="FA126" i="10"/>
  <c r="EW42" i="10"/>
  <c r="DO126" i="10"/>
  <c r="E61" i="4" s="1"/>
  <c r="E20" i="13"/>
  <c r="FN42" i="10"/>
  <c r="EU42" i="10"/>
  <c r="EA42" i="10"/>
  <c r="Q20" i="4" s="1"/>
  <c r="DP42" i="10"/>
  <c r="F20" i="4" s="1"/>
  <c r="EG42" i="10"/>
  <c r="W20" i="4" s="1"/>
  <c r="BU35" i="7"/>
  <c r="BV35" i="7" s="1"/>
  <c r="FH43" i="10"/>
  <c r="EU43" i="10"/>
  <c r="DZ43" i="10"/>
  <c r="EY43" i="10"/>
  <c r="EL43" i="10"/>
  <c r="EG43" i="10"/>
  <c r="I47" i="10"/>
  <c r="DZ42" i="12"/>
  <c r="EO42" i="12"/>
  <c r="DN126" i="10"/>
  <c r="D61" i="4" s="1"/>
  <c r="D20" i="13"/>
  <c r="FM42" i="10"/>
  <c r="FH42" i="10"/>
  <c r="FE126" i="10"/>
  <c r="AI45" i="3"/>
  <c r="AI46" i="2" s="1"/>
  <c r="Q46" i="2"/>
  <c r="FE43" i="10"/>
  <c r="FA43" i="10"/>
  <c r="DM43" i="10"/>
  <c r="DP43" i="10"/>
  <c r="EQ43" i="10"/>
  <c r="FE42" i="12"/>
  <c r="EX42" i="12"/>
  <c r="DY42" i="12"/>
  <c r="EH42" i="12"/>
  <c r="DO42" i="12"/>
  <c r="EM42" i="12"/>
  <c r="EI42" i="10"/>
  <c r="Y20" i="4" s="1"/>
  <c r="EQ42" i="10"/>
  <c r="DW126" i="10"/>
  <c r="M20" i="13"/>
  <c r="FV42" i="10"/>
  <c r="FG42" i="10"/>
  <c r="DX42" i="10"/>
  <c r="N20" i="4" s="1"/>
  <c r="EM43" i="10"/>
  <c r="FD43" i="10"/>
  <c r="ES43" i="10"/>
  <c r="DT43" i="10"/>
  <c r="DV43" i="10"/>
  <c r="EI43" i="10"/>
  <c r="N44" i="12"/>
  <c r="BM44" i="12" s="1"/>
  <c r="BD44" i="12"/>
  <c r="DC44" i="12" s="1"/>
  <c r="AX44" i="12"/>
  <c r="CW44" i="12" s="1"/>
  <c r="AY44" i="12"/>
  <c r="CX44" i="12" s="1"/>
  <c r="AM44" i="12"/>
  <c r="CL44" i="12" s="1"/>
  <c r="AF44" i="12"/>
  <c r="CE44" i="12" s="1"/>
  <c r="AU44" i="12"/>
  <c r="CT44" i="12" s="1"/>
  <c r="BA44" i="12"/>
  <c r="CZ44" i="12" s="1"/>
  <c r="AQ44" i="12"/>
  <c r="CP44" i="12" s="1"/>
  <c r="BI44" i="12"/>
  <c r="DH44" i="12" s="1"/>
  <c r="Z44" i="12"/>
  <c r="BY44" i="12" s="1"/>
  <c r="AJ44" i="12"/>
  <c r="CI44" i="12" s="1"/>
  <c r="AK44" i="12"/>
  <c r="CJ44" i="12" s="1"/>
  <c r="AI44" i="12"/>
  <c r="CH44" i="12" s="1"/>
  <c r="AD44" i="12"/>
  <c r="CC44" i="12" s="1"/>
  <c r="W44" i="12"/>
  <c r="BV44" i="12" s="1"/>
  <c r="R44" i="12"/>
  <c r="BQ44" i="12" s="1"/>
  <c r="AR44" i="12"/>
  <c r="CQ44" i="12" s="1"/>
  <c r="AW44" i="12"/>
  <c r="CV44" i="12" s="1"/>
  <c r="EU44" i="12" s="1"/>
  <c r="U44" i="12"/>
  <c r="BT44" i="12" s="1"/>
  <c r="X44" i="12"/>
  <c r="BW44" i="12" s="1"/>
  <c r="S44" i="12"/>
  <c r="BR44" i="12" s="1"/>
  <c r="AN44" i="12"/>
  <c r="CM44" i="12" s="1"/>
  <c r="AZ44" i="12"/>
  <c r="CY44" i="12" s="1"/>
  <c r="EX44" i="12" s="1"/>
  <c r="BJ44" i="12"/>
  <c r="DI44" i="12" s="1"/>
  <c r="AB44" i="12"/>
  <c r="CA44" i="12" s="1"/>
  <c r="T44" i="12"/>
  <c r="BS44" i="12" s="1"/>
  <c r="AH44" i="12"/>
  <c r="CG44" i="12" s="1"/>
  <c r="BK44" i="12"/>
  <c r="DJ44" i="12" s="1"/>
  <c r="FI44" i="12" s="1"/>
  <c r="BH44" i="12"/>
  <c r="DG44" i="12" s="1"/>
  <c r="P44" i="12"/>
  <c r="BO44" i="12" s="1"/>
  <c r="BF44" i="12"/>
  <c r="DE44" i="12" s="1"/>
  <c r="O44" i="12"/>
  <c r="BN44" i="12" s="1"/>
  <c r="V44" i="12"/>
  <c r="BU44" i="12" s="1"/>
  <c r="AO44" i="12"/>
  <c r="CN44" i="12" s="1"/>
  <c r="AS44" i="12"/>
  <c r="CR44" i="12" s="1"/>
  <c r="AV44" i="12"/>
  <c r="CU44" i="12" s="1"/>
  <c r="AE44" i="12"/>
  <c r="CD44" i="12" s="1"/>
  <c r="EC44" i="12" s="1"/>
  <c r="BB44" i="12"/>
  <c r="DA44" i="12" s="1"/>
  <c r="Y44" i="12"/>
  <c r="BX44" i="12" s="1"/>
  <c r="Q44" i="12"/>
  <c r="BP44" i="12" s="1"/>
  <c r="DO44" i="12" s="1"/>
  <c r="AG44" i="12"/>
  <c r="CF44" i="12" s="1"/>
  <c r="AT44" i="12"/>
  <c r="CS44" i="12" s="1"/>
  <c r="AC44" i="12"/>
  <c r="CB44" i="12" s="1"/>
  <c r="BE44" i="12"/>
  <c r="DD44" i="12" s="1"/>
  <c r="BC44" i="12"/>
  <c r="DB44" i="12" s="1"/>
  <c r="BG44" i="12"/>
  <c r="DF44" i="12" s="1"/>
  <c r="AA44" i="12"/>
  <c r="BZ44" i="12" s="1"/>
  <c r="AL44" i="12"/>
  <c r="CK44" i="12" s="1"/>
  <c r="AP44" i="12"/>
  <c r="CO44" i="12" s="1"/>
  <c r="L45" i="10"/>
  <c r="AJ58" i="8"/>
  <c r="AL58" i="8"/>
  <c r="AM58" i="8" s="1"/>
  <c r="AT58" i="8"/>
  <c r="BM58" i="8"/>
  <c r="AN58" i="8"/>
  <c r="AG58" i="8"/>
  <c r="G69" i="13"/>
  <c r="AX41" i="9"/>
  <c r="AK41" i="9"/>
  <c r="AD66" i="3"/>
  <c r="AD67" i="2" s="1"/>
  <c r="BB56" i="7"/>
  <c r="AH66" i="3" s="1"/>
  <c r="AH67" i="2" s="1"/>
  <c r="BH8" i="7"/>
  <c r="AY55" i="7"/>
  <c r="AE65" i="3" s="1"/>
  <c r="AE66" i="2" s="1"/>
  <c r="F61" i="10"/>
  <c r="F61" i="12"/>
  <c r="R66" i="3"/>
  <c r="R67" i="2" s="1"/>
  <c r="BF8" i="7"/>
  <c r="AM56" i="7"/>
  <c r="AN56" i="7" s="1"/>
  <c r="AK56" i="7"/>
  <c r="AU56" i="7"/>
  <c r="E56" i="14" s="1"/>
  <c r="BN56" i="7"/>
  <c r="V69" i="13"/>
  <c r="Y69" i="13"/>
  <c r="BC43" i="9"/>
  <c r="BG74" i="9" s="1"/>
  <c r="AE43" i="9"/>
  <c r="AC43" i="9"/>
  <c r="Y44" i="9"/>
  <c r="Q69" i="13"/>
  <c r="L69" i="13"/>
  <c r="AD42" i="9"/>
  <c r="AF42" i="9"/>
  <c r="AJ42" i="9"/>
  <c r="T52" i="3" s="1"/>
  <c r="T53" i="2" s="1"/>
  <c r="AR42" i="9"/>
  <c r="P52" i="3" s="1"/>
  <c r="P53" i="2" s="1"/>
  <c r="AV42" i="9"/>
  <c r="AD52" i="3" s="1"/>
  <c r="AD53" i="2" s="1"/>
  <c r="AY42" i="9"/>
  <c r="Z43" i="9"/>
  <c r="HK58" i="10"/>
  <c r="M69" i="13"/>
  <c r="Y59" i="12"/>
  <c r="BX59" i="12" s="1"/>
  <c r="BE59" i="12"/>
  <c r="DD59" i="12" s="1"/>
  <c r="AV59" i="12"/>
  <c r="CU59" i="12" s="1"/>
  <c r="AR59" i="12"/>
  <c r="CQ59" i="12" s="1"/>
  <c r="AI59" i="12"/>
  <c r="CH59" i="12" s="1"/>
  <c r="Z59" i="12"/>
  <c r="BY59" i="12" s="1"/>
  <c r="AC59" i="12"/>
  <c r="CB59" i="12" s="1"/>
  <c r="BI59" i="12"/>
  <c r="DH59" i="12" s="1"/>
  <c r="BB59" i="12"/>
  <c r="DA59" i="12" s="1"/>
  <c r="AX59" i="12"/>
  <c r="CW59" i="12" s="1"/>
  <c r="AN59" i="12"/>
  <c r="CM59" i="12" s="1"/>
  <c r="AE59" i="12"/>
  <c r="CD59" i="12" s="1"/>
  <c r="AG59" i="12"/>
  <c r="CF59" i="12" s="1"/>
  <c r="P59" i="12"/>
  <c r="BO59" i="12" s="1"/>
  <c r="BG59" i="12"/>
  <c r="DF59" i="12" s="1"/>
  <c r="BC59" i="12"/>
  <c r="DB59" i="12" s="1"/>
  <c r="AT59" i="12"/>
  <c r="CS59" i="12" s="1"/>
  <c r="AJ59" i="12"/>
  <c r="CI59" i="12" s="1"/>
  <c r="AK59" i="12"/>
  <c r="CJ59" i="12" s="1"/>
  <c r="V59" i="12"/>
  <c r="BU59" i="12" s="1"/>
  <c r="R59" i="12"/>
  <c r="BQ59" i="12" s="1"/>
  <c r="BH59" i="12"/>
  <c r="DG59" i="12" s="1"/>
  <c r="AY59" i="12"/>
  <c r="CX59" i="12" s="1"/>
  <c r="AP59" i="12"/>
  <c r="CO59" i="12" s="1"/>
  <c r="AO59" i="12"/>
  <c r="CN59" i="12" s="1"/>
  <c r="AA59" i="12"/>
  <c r="BZ59" i="12" s="1"/>
  <c r="W59" i="12"/>
  <c r="BV59" i="12" s="1"/>
  <c r="N59" i="12"/>
  <c r="BM59" i="12" s="1"/>
  <c r="BD59" i="12"/>
  <c r="DC59" i="12" s="1"/>
  <c r="AU59" i="12"/>
  <c r="CT59" i="12" s="1"/>
  <c r="AS59" i="12"/>
  <c r="CR59" i="12" s="1"/>
  <c r="AF59" i="12"/>
  <c r="CE59" i="12" s="1"/>
  <c r="AB59" i="12"/>
  <c r="CA59" i="12" s="1"/>
  <c r="S59" i="12"/>
  <c r="BR59" i="12" s="1"/>
  <c r="BJ59" i="12"/>
  <c r="DI59" i="12" s="1"/>
  <c r="AZ59" i="12"/>
  <c r="CY59" i="12" s="1"/>
  <c r="Q59" i="12"/>
  <c r="BP59" i="12" s="1"/>
  <c r="DO59" i="12" s="1"/>
  <c r="AW59" i="12"/>
  <c r="CV59" i="12" s="1"/>
  <c r="AL59" i="12"/>
  <c r="CK59" i="12" s="1"/>
  <c r="AH59" i="12"/>
  <c r="CG59" i="12" s="1"/>
  <c r="X59" i="12"/>
  <c r="BW59" i="12" s="1"/>
  <c r="DV59" i="12" s="1"/>
  <c r="O59" i="12"/>
  <c r="BN59" i="12" s="1"/>
  <c r="BF59" i="12"/>
  <c r="DE59" i="12" s="1"/>
  <c r="U59" i="12"/>
  <c r="BT59" i="12" s="1"/>
  <c r="DS59" i="12" s="1"/>
  <c r="BA59" i="12"/>
  <c r="CZ59" i="12" s="1"/>
  <c r="AQ59" i="12"/>
  <c r="CP59" i="12" s="1"/>
  <c r="AM59" i="12"/>
  <c r="CL59" i="12" s="1"/>
  <c r="AD59" i="12"/>
  <c r="CC59" i="12" s="1"/>
  <c r="T59" i="12"/>
  <c r="BS59" i="12" s="1"/>
  <c r="BK59" i="12"/>
  <c r="DJ59" i="12" s="1"/>
  <c r="FI59" i="12" s="1"/>
  <c r="AZ56" i="7"/>
  <c r="AD57" i="7"/>
  <c r="K69" i="13"/>
  <c r="AW40" i="9"/>
  <c r="AE50" i="3" s="1"/>
  <c r="AE51" i="2" s="1"/>
  <c r="AZ41" i="9"/>
  <c r="AH51" i="3" s="1"/>
  <c r="AH52" i="2" s="1"/>
  <c r="C69" i="13"/>
  <c r="S69" i="13"/>
  <c r="O59" i="10"/>
  <c r="BN59" i="10" s="1"/>
  <c r="AU59" i="10"/>
  <c r="CT59" i="10" s="1"/>
  <c r="AH59" i="10"/>
  <c r="CG59" i="10" s="1"/>
  <c r="Y59" i="10"/>
  <c r="BX59" i="10" s="1"/>
  <c r="P59" i="10"/>
  <c r="BO59" i="10" s="1"/>
  <c r="BF59" i="10"/>
  <c r="DE59" i="10" s="1"/>
  <c r="BB59" i="10"/>
  <c r="DA59" i="10" s="1"/>
  <c r="AO59" i="10"/>
  <c r="CN59" i="10" s="1"/>
  <c r="X59" i="10"/>
  <c r="BW59" i="10" s="1"/>
  <c r="S59" i="10"/>
  <c r="BR59" i="10" s="1"/>
  <c r="AY59" i="10"/>
  <c r="CX59" i="10" s="1"/>
  <c r="AN59" i="10"/>
  <c r="CM59" i="10" s="1"/>
  <c r="AD59" i="10"/>
  <c r="CC59" i="10" s="1"/>
  <c r="U59" i="10"/>
  <c r="BT59" i="10" s="1"/>
  <c r="Q59" i="10"/>
  <c r="BP59" i="10" s="1"/>
  <c r="BH59" i="10"/>
  <c r="DG59" i="10" s="1"/>
  <c r="AA59" i="10"/>
  <c r="BZ59" i="10" s="1"/>
  <c r="AB59" i="10"/>
  <c r="CA59" i="10" s="1"/>
  <c r="W59" i="10"/>
  <c r="BV59" i="10" s="1"/>
  <c r="BC59" i="10"/>
  <c r="DB59" i="10" s="1"/>
  <c r="AS59" i="10"/>
  <c r="CR59" i="10" s="1"/>
  <c r="AJ59" i="10"/>
  <c r="CI59" i="10" s="1"/>
  <c r="Z59" i="10"/>
  <c r="BY59" i="10" s="1"/>
  <c r="V59" i="10"/>
  <c r="BU59" i="10" s="1"/>
  <c r="AX59" i="10"/>
  <c r="CW59" i="10" s="1"/>
  <c r="AM59" i="10"/>
  <c r="CL59" i="10" s="1"/>
  <c r="BG59" i="10"/>
  <c r="DF59" i="10" s="1"/>
  <c r="AF59" i="10"/>
  <c r="CE59" i="10" s="1"/>
  <c r="AE59" i="10"/>
  <c r="CD59" i="10" s="1"/>
  <c r="BK59" i="10"/>
  <c r="DJ59" i="10" s="1"/>
  <c r="FJ59" i="10" s="1"/>
  <c r="BD59" i="10"/>
  <c r="DC59" i="10" s="1"/>
  <c r="AT59" i="10"/>
  <c r="CS59" i="10" s="1"/>
  <c r="AK59" i="10"/>
  <c r="CJ59" i="10" s="1"/>
  <c r="AG59" i="10"/>
  <c r="CF59" i="10" s="1"/>
  <c r="AI59" i="10"/>
  <c r="CH59" i="10" s="1"/>
  <c r="R59" i="10"/>
  <c r="BQ59" i="10" s="1"/>
  <c r="BI59" i="10"/>
  <c r="DH59" i="10" s="1"/>
  <c r="AZ59" i="10"/>
  <c r="CY59" i="10" s="1"/>
  <c r="AP59" i="10"/>
  <c r="CO59" i="10" s="1"/>
  <c r="AL59" i="10"/>
  <c r="CK59" i="10" s="1"/>
  <c r="BE59" i="10"/>
  <c r="DD59" i="10" s="1"/>
  <c r="AV59" i="10"/>
  <c r="CU59" i="10" s="1"/>
  <c r="AR59" i="10"/>
  <c r="CQ59" i="10" s="1"/>
  <c r="AQ59" i="10"/>
  <c r="CP59" i="10" s="1"/>
  <c r="AC59" i="10"/>
  <c r="CB59" i="10" s="1"/>
  <c r="EB59" i="10" s="1"/>
  <c r="T59" i="10"/>
  <c r="BS59" i="10" s="1"/>
  <c r="DS59" i="10" s="1"/>
  <c r="BJ59" i="10"/>
  <c r="DI59" i="10" s="1"/>
  <c r="BA59" i="10"/>
  <c r="CZ59" i="10" s="1"/>
  <c r="AW59" i="10"/>
  <c r="CV59" i="10" s="1"/>
  <c r="EV59" i="10" s="1"/>
  <c r="N59" i="10"/>
  <c r="BM59" i="10" s="1"/>
  <c r="AB69" i="13"/>
  <c r="S67" i="2"/>
  <c r="Z69" i="13"/>
  <c r="J60" i="10"/>
  <c r="K60" i="10" s="1"/>
  <c r="J60" i="12"/>
  <c r="K60" i="12" s="1"/>
  <c r="R69" i="13"/>
  <c r="I69" i="13"/>
  <c r="H69" i="13"/>
  <c r="AI62" i="3"/>
  <c r="AI63" i="2" s="1"/>
  <c r="Q63" i="2"/>
  <c r="AY63" i="8"/>
  <c r="AD64" i="8"/>
  <c r="AX62" i="8"/>
  <c r="BA63" i="8"/>
  <c r="DY126" i="10" l="1"/>
  <c r="O61" i="4" s="1"/>
  <c r="O20" i="13"/>
  <c r="EX126" i="10"/>
  <c r="AA45" i="12"/>
  <c r="BZ45" i="12" s="1"/>
  <c r="FI127" i="10"/>
  <c r="FC127" i="10"/>
  <c r="BT34" i="8"/>
  <c r="ED44" i="10"/>
  <c r="T21" i="4" s="1"/>
  <c r="DQ59" i="10"/>
  <c r="AL45" i="12"/>
  <c r="CK45" i="12" s="1"/>
  <c r="DW44" i="10"/>
  <c r="M21" i="4" s="1"/>
  <c r="EK44" i="10"/>
  <c r="AA21" i="4" s="1"/>
  <c r="H47" i="12"/>
  <c r="EE127" i="10"/>
  <c r="AV45" i="12"/>
  <c r="CU45" i="12" s="1"/>
  <c r="ED127" i="10"/>
  <c r="AO35" i="9"/>
  <c r="AP35" i="9" s="1"/>
  <c r="ET44" i="12"/>
  <c r="EC126" i="10"/>
  <c r="S61" i="13" s="1"/>
  <c r="DV126" i="10"/>
  <c r="L61" i="4" s="1"/>
  <c r="EZ126" i="10"/>
  <c r="GR42" i="10"/>
  <c r="FX42" i="10"/>
  <c r="GE42" i="10"/>
  <c r="L20" i="13"/>
  <c r="EK127" i="10"/>
  <c r="GN43" i="10"/>
  <c r="EF59" i="12"/>
  <c r="EJ44" i="12"/>
  <c r="R45" i="12"/>
  <c r="BQ45" i="12" s="1"/>
  <c r="EF126" i="10"/>
  <c r="GO42" i="10"/>
  <c r="GQ43" i="10"/>
  <c r="FF126" i="10"/>
  <c r="FU42" i="10"/>
  <c r="EK59" i="12"/>
  <c r="EQ59" i="12"/>
  <c r="DW44" i="12"/>
  <c r="AO45" i="12"/>
  <c r="CN45" i="12" s="1"/>
  <c r="V20" i="13"/>
  <c r="GL42" i="10"/>
  <c r="FH44" i="10"/>
  <c r="HG44" i="10" s="1"/>
  <c r="P45" i="12"/>
  <c r="BO45" i="12" s="1"/>
  <c r="S20" i="13"/>
  <c r="GB42" i="10"/>
  <c r="U45" i="12"/>
  <c r="BT45" i="12" s="1"/>
  <c r="EZ127" i="10"/>
  <c r="EX44" i="10"/>
  <c r="GW44" i="10" s="1"/>
  <c r="EQ59" i="10"/>
  <c r="ED59" i="12"/>
  <c r="DQ127" i="10"/>
  <c r="AD45" i="12"/>
  <c r="CC45" i="12" s="1"/>
  <c r="AB45" i="12"/>
  <c r="CA45" i="12" s="1"/>
  <c r="Y45" i="12"/>
  <c r="BX45" i="12" s="1"/>
  <c r="N45" i="12"/>
  <c r="BM45" i="12" s="1"/>
  <c r="AF45" i="12"/>
  <c r="CE45" i="12" s="1"/>
  <c r="AE45" i="12"/>
  <c r="CD45" i="12" s="1"/>
  <c r="GU42" i="10"/>
  <c r="GC42" i="10"/>
  <c r="T20" i="4"/>
  <c r="FI59" i="10"/>
  <c r="DT44" i="12"/>
  <c r="AR45" i="12"/>
  <c r="CQ45" i="12" s="1"/>
  <c r="X45" i="12"/>
  <c r="BW45" i="12" s="1"/>
  <c r="AS45" i="12"/>
  <c r="CR45" i="12" s="1"/>
  <c r="AW45" i="12"/>
  <c r="CV45" i="12" s="1"/>
  <c r="BA45" i="12"/>
  <c r="CZ45" i="12" s="1"/>
  <c r="AP45" i="12"/>
  <c r="CO45" i="12" s="1"/>
  <c r="J47" i="10"/>
  <c r="K47" i="10" s="1"/>
  <c r="DP44" i="12"/>
  <c r="BJ45" i="12"/>
  <c r="DI45" i="12" s="1"/>
  <c r="BD45" i="12"/>
  <c r="DC45" i="12" s="1"/>
  <c r="FB45" i="12" s="1"/>
  <c r="AK45" i="12"/>
  <c r="CJ45" i="12" s="1"/>
  <c r="O45" i="12"/>
  <c r="BN45" i="12" s="1"/>
  <c r="BH45" i="12"/>
  <c r="DG45" i="12" s="1"/>
  <c r="AX45" i="12"/>
  <c r="CW45" i="12" s="1"/>
  <c r="EM44" i="10"/>
  <c r="EA44" i="10"/>
  <c r="Q21" i="4" s="1"/>
  <c r="BE45" i="12"/>
  <c r="DD45" i="12" s="1"/>
  <c r="BF45" i="12"/>
  <c r="DE45" i="12" s="1"/>
  <c r="S45" i="12"/>
  <c r="BR45" i="12" s="1"/>
  <c r="DP45" i="12" s="1"/>
  <c r="AU45" i="12"/>
  <c r="CT45" i="12" s="1"/>
  <c r="ES45" i="12" s="1"/>
  <c r="Q45" i="12"/>
  <c r="BP45" i="12" s="1"/>
  <c r="DO45" i="12" s="1"/>
  <c r="AC45" i="12"/>
  <c r="CB45" i="12" s="1"/>
  <c r="AI45" i="12"/>
  <c r="CH45" i="12" s="1"/>
  <c r="FE44" i="12"/>
  <c r="AT45" i="12"/>
  <c r="CS45" i="12" s="1"/>
  <c r="AM45" i="12"/>
  <c r="CL45" i="12" s="1"/>
  <c r="EK45" i="12" s="1"/>
  <c r="AJ45" i="12"/>
  <c r="CI45" i="12" s="1"/>
  <c r="V45" i="12"/>
  <c r="BU45" i="12" s="1"/>
  <c r="DS45" i="12" s="1"/>
  <c r="AQ45" i="12"/>
  <c r="CP45" i="12" s="1"/>
  <c r="BK45" i="12"/>
  <c r="DJ45" i="12" s="1"/>
  <c r="FI45" i="12" s="1"/>
  <c r="AZ45" i="12"/>
  <c r="CY45" i="12" s="1"/>
  <c r="M45" i="3"/>
  <c r="M46" i="2" s="1"/>
  <c r="DM59" i="10"/>
  <c r="BB45" i="12"/>
  <c r="DA45" i="12" s="1"/>
  <c r="AY45" i="12"/>
  <c r="CX45" i="12" s="1"/>
  <c r="Z45" i="12"/>
  <c r="BY45" i="12" s="1"/>
  <c r="DX45" i="12" s="1"/>
  <c r="W45" i="12"/>
  <c r="BV45" i="12" s="1"/>
  <c r="DT45" i="12" s="1"/>
  <c r="BG45" i="12"/>
  <c r="DF45" i="12" s="1"/>
  <c r="BC45" i="12"/>
  <c r="DB45" i="12" s="1"/>
  <c r="DS44" i="10"/>
  <c r="I21" i="4" s="1"/>
  <c r="DS127" i="10"/>
  <c r="ED126" i="10"/>
  <c r="T61" i="4" s="1"/>
  <c r="AQ36" i="8"/>
  <c r="BI5" i="8" s="1"/>
  <c r="DZ126" i="10"/>
  <c r="P61" i="4" s="1"/>
  <c r="P20" i="4"/>
  <c r="T45" i="12"/>
  <c r="BS45" i="12" s="1"/>
  <c r="DR45" i="12" s="1"/>
  <c r="AG45" i="12"/>
  <c r="CF45" i="12" s="1"/>
  <c r="AH45" i="12"/>
  <c r="CG45" i="12" s="1"/>
  <c r="EF45" i="12" s="1"/>
  <c r="AN45" i="12"/>
  <c r="CM45" i="12" s="1"/>
  <c r="BI45" i="12"/>
  <c r="DH45" i="12" s="1"/>
  <c r="FG45" i="12" s="1"/>
  <c r="DN44" i="10"/>
  <c r="D21" i="4" s="1"/>
  <c r="FR43" i="10"/>
  <c r="EH126" i="10"/>
  <c r="X61" i="4" s="1"/>
  <c r="X20" i="4"/>
  <c r="DY44" i="12"/>
  <c r="EZ44" i="12"/>
  <c r="EU44" i="10"/>
  <c r="FA44" i="12"/>
  <c r="FY42" i="10"/>
  <c r="FC44" i="12"/>
  <c r="FB127" i="10"/>
  <c r="GG42" i="10"/>
  <c r="P20" i="13"/>
  <c r="T20" i="13"/>
  <c r="EA44" i="12"/>
  <c r="EQ44" i="12"/>
  <c r="EF44" i="12"/>
  <c r="DS44" i="12"/>
  <c r="EH44" i="12"/>
  <c r="GE43" i="10"/>
  <c r="X20" i="13"/>
  <c r="FE44" i="10"/>
  <c r="DU44" i="10"/>
  <c r="K21" i="4" s="1"/>
  <c r="GS43" i="10"/>
  <c r="ER44" i="12"/>
  <c r="EG44" i="10"/>
  <c r="W21" i="4" s="1"/>
  <c r="DP44" i="10"/>
  <c r="F21" i="13" s="1"/>
  <c r="AG36" i="9"/>
  <c r="AI36" i="9" s="1"/>
  <c r="AM36" i="9" s="1"/>
  <c r="AN36" i="9" s="1"/>
  <c r="EW44" i="12"/>
  <c r="FD44" i="10"/>
  <c r="FC59" i="10"/>
  <c r="FC143" i="10" s="1"/>
  <c r="DY59" i="10"/>
  <c r="FX59" i="10" s="1"/>
  <c r="DM44" i="12"/>
  <c r="FH44" i="12"/>
  <c r="EO44" i="12"/>
  <c r="FD44" i="12"/>
  <c r="EB44" i="10"/>
  <c r="R21" i="4" s="1"/>
  <c r="EW44" i="10"/>
  <c r="GV44" i="10" s="1"/>
  <c r="EF44" i="10"/>
  <c r="V21" i="4" s="1"/>
  <c r="FG127" i="10"/>
  <c r="DV59" i="10"/>
  <c r="DV143" i="10" s="1"/>
  <c r="EP44" i="10"/>
  <c r="GO44" i="10" s="1"/>
  <c r="DM44" i="10"/>
  <c r="FL44" i="10" s="1"/>
  <c r="DT44" i="10"/>
  <c r="HA42" i="10"/>
  <c r="Q46" i="3"/>
  <c r="Q47" i="2" s="1"/>
  <c r="EU59" i="10"/>
  <c r="EU143" i="10" s="1"/>
  <c r="EK44" i="12"/>
  <c r="ES44" i="10"/>
  <c r="ES128" i="10" s="1"/>
  <c r="EI44" i="10"/>
  <c r="DX44" i="10"/>
  <c r="FW44" i="10" s="1"/>
  <c r="EY44" i="10"/>
  <c r="O45" i="10"/>
  <c r="BN45" i="10" s="1"/>
  <c r="AH45" i="10"/>
  <c r="CG45" i="10" s="1"/>
  <c r="BD45" i="10"/>
  <c r="DC45" i="10" s="1"/>
  <c r="Q45" i="10"/>
  <c r="BP45" i="10" s="1"/>
  <c r="AB45" i="10"/>
  <c r="CA45" i="10" s="1"/>
  <c r="AL45" i="10"/>
  <c r="CK45" i="10" s="1"/>
  <c r="BA45" i="10"/>
  <c r="CZ45" i="10" s="1"/>
  <c r="AO45" i="10"/>
  <c r="CN45" i="10" s="1"/>
  <c r="T45" i="10"/>
  <c r="BS45" i="10" s="1"/>
  <c r="AS45" i="10"/>
  <c r="CR45" i="10" s="1"/>
  <c r="AZ45" i="10"/>
  <c r="CY45" i="10" s="1"/>
  <c r="P45" i="10"/>
  <c r="BO45" i="10" s="1"/>
  <c r="DO45" i="10" s="1"/>
  <c r="AU45" i="10"/>
  <c r="CT45" i="10" s="1"/>
  <c r="BH45" i="10"/>
  <c r="DG45" i="10" s="1"/>
  <c r="BI45" i="10"/>
  <c r="DH45" i="10" s="1"/>
  <c r="AC45" i="10"/>
  <c r="CB45" i="10" s="1"/>
  <c r="R45" i="10"/>
  <c r="BQ45" i="10" s="1"/>
  <c r="S45" i="10"/>
  <c r="BR45" i="10" s="1"/>
  <c r="X45" i="10"/>
  <c r="BW45" i="10" s="1"/>
  <c r="V45" i="10"/>
  <c r="BU45" i="10" s="1"/>
  <c r="AT45" i="10"/>
  <c r="CS45" i="10" s="1"/>
  <c r="ES45" i="10" s="1"/>
  <c r="AV45" i="10"/>
  <c r="CU45" i="10" s="1"/>
  <c r="N45" i="10"/>
  <c r="BM45" i="10" s="1"/>
  <c r="AG45" i="10"/>
  <c r="CF45" i="10" s="1"/>
  <c r="Z45" i="10"/>
  <c r="BY45" i="10" s="1"/>
  <c r="AE45" i="10"/>
  <c r="CD45" i="10" s="1"/>
  <c r="BK45" i="10"/>
  <c r="DJ45" i="10" s="1"/>
  <c r="FJ45" i="10" s="1"/>
  <c r="AN45" i="10"/>
  <c r="CM45" i="10" s="1"/>
  <c r="AJ45" i="10"/>
  <c r="CI45" i="10" s="1"/>
  <c r="AY45" i="10"/>
  <c r="CX45" i="10" s="1"/>
  <c r="AM45" i="10"/>
  <c r="CL45" i="10" s="1"/>
  <c r="BB45" i="10"/>
  <c r="DA45" i="10" s="1"/>
  <c r="AX45" i="10"/>
  <c r="CW45" i="10" s="1"/>
  <c r="AP45" i="10"/>
  <c r="CO45" i="10" s="1"/>
  <c r="U45" i="10"/>
  <c r="BT45" i="10" s="1"/>
  <c r="AD45" i="10"/>
  <c r="CC45" i="10" s="1"/>
  <c r="AA45" i="10"/>
  <c r="BZ45" i="10" s="1"/>
  <c r="DZ45" i="10" s="1"/>
  <c r="AI45" i="10"/>
  <c r="CH45" i="10" s="1"/>
  <c r="W45" i="10"/>
  <c r="BV45" i="10" s="1"/>
  <c r="BG45" i="10"/>
  <c r="DF45" i="10" s="1"/>
  <c r="BJ45" i="10"/>
  <c r="DI45" i="10" s="1"/>
  <c r="BF45" i="10"/>
  <c r="DE45" i="10" s="1"/>
  <c r="AW45" i="10"/>
  <c r="CV45" i="10" s="1"/>
  <c r="AK45" i="10"/>
  <c r="CJ45" i="10" s="1"/>
  <c r="BE45" i="10"/>
  <c r="DD45" i="10" s="1"/>
  <c r="Y45" i="10"/>
  <c r="BX45" i="10" s="1"/>
  <c r="AQ45" i="10"/>
  <c r="CP45" i="10" s="1"/>
  <c r="AR45" i="10"/>
  <c r="CQ45" i="10" s="1"/>
  <c r="AF45" i="10"/>
  <c r="CE45" i="10" s="1"/>
  <c r="BC45" i="10"/>
  <c r="DB45" i="10" s="1"/>
  <c r="DV44" i="12"/>
  <c r="EI44" i="12"/>
  <c r="FU43" i="10"/>
  <c r="DV127" i="10"/>
  <c r="FG126" i="10"/>
  <c r="HF42" i="10"/>
  <c r="GP43" i="10"/>
  <c r="EQ127" i="10"/>
  <c r="EY127" i="10"/>
  <c r="GX43" i="10"/>
  <c r="DP126" i="10"/>
  <c r="F61" i="4" s="1"/>
  <c r="F20" i="13"/>
  <c r="FO42" i="10"/>
  <c r="J47" i="12"/>
  <c r="K47" i="12" s="1"/>
  <c r="GL44" i="10"/>
  <c r="EM128" i="10"/>
  <c r="Q21" i="13"/>
  <c r="EU128" i="10"/>
  <c r="GT44" i="10"/>
  <c r="EE44" i="10"/>
  <c r="U21" i="4" s="1"/>
  <c r="GS42" i="10"/>
  <c r="ET126" i="10"/>
  <c r="T61" i="13"/>
  <c r="DT127" i="10"/>
  <c r="FS43" i="10"/>
  <c r="DP127" i="10"/>
  <c r="FO43" i="10"/>
  <c r="DZ127" i="10"/>
  <c r="FY43" i="10"/>
  <c r="Q20" i="13"/>
  <c r="EA126" i="10"/>
  <c r="Q61" i="4" s="1"/>
  <c r="FZ42" i="10"/>
  <c r="AA61" i="13"/>
  <c r="EP128" i="10"/>
  <c r="FB44" i="10"/>
  <c r="DT128" i="10"/>
  <c r="FS44" i="10"/>
  <c r="EY126" i="10"/>
  <c r="GX42" i="10"/>
  <c r="F49" i="12"/>
  <c r="R54" i="3"/>
  <c r="R55" i="2" s="1"/>
  <c r="F49" i="10"/>
  <c r="EM44" i="12"/>
  <c r="DR44" i="12"/>
  <c r="DX44" i="12"/>
  <c r="EV44" i="12"/>
  <c r="GR43" i="10"/>
  <c r="ES127" i="10"/>
  <c r="DW45" i="12"/>
  <c r="DM127" i="10"/>
  <c r="FL43" i="10"/>
  <c r="GT43" i="10"/>
  <c r="EU127" i="10"/>
  <c r="EU126" i="10"/>
  <c r="GT42" i="10"/>
  <c r="FG44" i="10"/>
  <c r="GQ44" i="10"/>
  <c r="ER128" i="10"/>
  <c r="EY128" i="10"/>
  <c r="GX44" i="10"/>
  <c r="EN44" i="12"/>
  <c r="EE44" i="12"/>
  <c r="DZ44" i="12"/>
  <c r="EP44" i="12"/>
  <c r="FG44" i="12"/>
  <c r="FB44" i="12"/>
  <c r="FD127" i="10"/>
  <c r="HC43" i="10"/>
  <c r="M61" i="4"/>
  <c r="GZ43" i="10"/>
  <c r="FA127" i="10"/>
  <c r="FH127" i="10"/>
  <c r="HG43" i="10"/>
  <c r="I61" i="13"/>
  <c r="FQ43" i="10"/>
  <c r="DR127" i="10"/>
  <c r="EO44" i="10"/>
  <c r="DW128" i="10"/>
  <c r="M62" i="4" s="1"/>
  <c r="FV44" i="10"/>
  <c r="M21" i="13"/>
  <c r="HI44" i="10"/>
  <c r="FJ128" i="10"/>
  <c r="HD44" i="10"/>
  <c r="FE128" i="10"/>
  <c r="GJ44" i="10"/>
  <c r="EK128" i="10"/>
  <c r="AA21" i="13"/>
  <c r="EZ44" i="10"/>
  <c r="DU128" i="10"/>
  <c r="FT44" i="10"/>
  <c r="K21" i="13"/>
  <c r="AI46" i="3"/>
  <c r="AI47" i="2" s="1"/>
  <c r="DL44" i="12"/>
  <c r="EM127" i="10"/>
  <c r="GL43" i="10"/>
  <c r="EQ126" i="10"/>
  <c r="GP42" i="10"/>
  <c r="FE127" i="10"/>
  <c r="HD43" i="10"/>
  <c r="D61" i="13"/>
  <c r="EA127" i="10"/>
  <c r="FZ43" i="10"/>
  <c r="FD128" i="10"/>
  <c r="HC44" i="10"/>
  <c r="DZ44" i="10"/>
  <c r="P21" i="4" s="1"/>
  <c r="DR44" i="10"/>
  <c r="H21" i="4" s="1"/>
  <c r="EG128" i="10"/>
  <c r="W21" i="13"/>
  <c r="GF44" i="10"/>
  <c r="EL44" i="10"/>
  <c r="AB21" i="4" s="1"/>
  <c r="HB42" i="10"/>
  <c r="FC126" i="10"/>
  <c r="GB43" i="10"/>
  <c r="EC127" i="10"/>
  <c r="EO126" i="10"/>
  <c r="GN42" i="10"/>
  <c r="BJ5" i="7"/>
  <c r="BQ36" i="7"/>
  <c r="BS36" i="7" s="1"/>
  <c r="BT36" i="7" s="1"/>
  <c r="BU36" i="7" s="1"/>
  <c r="BV36" i="7" s="1"/>
  <c r="DU44" i="12"/>
  <c r="EY44" i="12"/>
  <c r="EA45" i="12"/>
  <c r="EI126" i="10"/>
  <c r="Y61" i="4" s="1"/>
  <c r="GH42" i="10"/>
  <c r="Y20" i="13"/>
  <c r="L47" i="10"/>
  <c r="E61" i="13"/>
  <c r="ER126" i="10"/>
  <c r="GQ42" i="10"/>
  <c r="EJ127" i="10"/>
  <c r="GI43" i="10"/>
  <c r="DT126" i="10"/>
  <c r="J61" i="4" s="1"/>
  <c r="J20" i="13"/>
  <c r="FS42" i="10"/>
  <c r="GI42" i="10"/>
  <c r="EJ126" i="10"/>
  <c r="Z61" i="4" s="1"/>
  <c r="Z20" i="13"/>
  <c r="FC44" i="10"/>
  <c r="EQ44" i="10"/>
  <c r="EV44" i="10"/>
  <c r="FA44" i="10"/>
  <c r="EV127" i="10"/>
  <c r="GU43" i="10"/>
  <c r="DM126" i="10"/>
  <c r="C20" i="13"/>
  <c r="FL42" i="10"/>
  <c r="EB126" i="10"/>
  <c r="R61" i="4" s="1"/>
  <c r="R20" i="13"/>
  <c r="GA42" i="10"/>
  <c r="GK42" i="10"/>
  <c r="AB20" i="13"/>
  <c r="EL126" i="10"/>
  <c r="AB61" i="4" s="1"/>
  <c r="AO36" i="9"/>
  <c r="AP36" i="9" s="1"/>
  <c r="DN44" i="12"/>
  <c r="EL44" i="12"/>
  <c r="EB44" i="12"/>
  <c r="ES44" i="12"/>
  <c r="O61" i="13"/>
  <c r="EG127" i="10"/>
  <c r="GF43" i="10"/>
  <c r="GV42" i="10"/>
  <c r="EW126" i="10"/>
  <c r="G20" i="13"/>
  <c r="DQ126" i="10"/>
  <c r="G61" i="4" s="1"/>
  <c r="FP42" i="10"/>
  <c r="EE126" i="10"/>
  <c r="U61" i="4" s="1"/>
  <c r="U20" i="13"/>
  <c r="GD42" i="10"/>
  <c r="L61" i="13"/>
  <c r="DY44" i="10"/>
  <c r="O21" i="4" s="1"/>
  <c r="FF44" i="10"/>
  <c r="ET44" i="10"/>
  <c r="EC44" i="10"/>
  <c r="S21" i="4" s="1"/>
  <c r="EH44" i="10"/>
  <c r="X21" i="4" s="1"/>
  <c r="EJ44" i="10"/>
  <c r="Z21" i="4" s="1"/>
  <c r="HE43" i="10"/>
  <c r="FF127" i="10"/>
  <c r="FQ42" i="10"/>
  <c r="H20" i="13"/>
  <c r="DR126" i="10"/>
  <c r="H61" i="4" s="1"/>
  <c r="E48" i="12"/>
  <c r="I48" i="12" s="1"/>
  <c r="S53" i="3"/>
  <c r="S54" i="2" s="1"/>
  <c r="E48" i="10"/>
  <c r="H48" i="10" s="1"/>
  <c r="FF44" i="12"/>
  <c r="DQ44" i="12"/>
  <c r="EG44" i="12"/>
  <c r="ED44" i="12"/>
  <c r="GH43" i="10"/>
  <c r="EI127" i="10"/>
  <c r="DY45" i="12"/>
  <c r="DN45" i="12"/>
  <c r="N20" i="13"/>
  <c r="DX126" i="10"/>
  <c r="N61" i="4" s="1"/>
  <c r="FW42" i="10"/>
  <c r="L46" i="10"/>
  <c r="FH126" i="10"/>
  <c r="HG42" i="10"/>
  <c r="EL127" i="10"/>
  <c r="GK43" i="10"/>
  <c r="EG126" i="10"/>
  <c r="W61" i="4" s="1"/>
  <c r="GF42" i="10"/>
  <c r="W20" i="13"/>
  <c r="M61" i="13"/>
  <c r="GM43" i="10"/>
  <c r="EN127" i="10"/>
  <c r="GM42" i="10"/>
  <c r="EN126" i="10"/>
  <c r="DU126" i="10"/>
  <c r="K61" i="4" s="1"/>
  <c r="K20" i="13"/>
  <c r="FT42" i="10"/>
  <c r="EN44" i="10"/>
  <c r="FI44" i="10"/>
  <c r="DO44" i="10"/>
  <c r="E21" i="4" s="1"/>
  <c r="DQ44" i="10"/>
  <c r="G21" i="4" s="1"/>
  <c r="DV44" i="10"/>
  <c r="L21" i="4" s="1"/>
  <c r="DX127" i="10"/>
  <c r="FW43" i="10"/>
  <c r="J46" i="12"/>
  <c r="K46" i="12" s="1"/>
  <c r="EF59" i="10"/>
  <c r="GE59" i="10" s="1"/>
  <c r="EO59" i="12"/>
  <c r="EL59" i="10"/>
  <c r="EL143" i="10" s="1"/>
  <c r="FF59" i="12"/>
  <c r="FH59" i="12"/>
  <c r="EM59" i="10"/>
  <c r="EM143" i="10" s="1"/>
  <c r="EB59" i="12"/>
  <c r="FA59" i="12"/>
  <c r="EH59" i="10"/>
  <c r="GG59" i="10" s="1"/>
  <c r="FF59" i="10"/>
  <c r="HE59" i="10" s="1"/>
  <c r="FE59" i="12"/>
  <c r="EU59" i="12"/>
  <c r="ES59" i="12"/>
  <c r="DN59" i="12"/>
  <c r="EW59" i="12"/>
  <c r="EO59" i="10"/>
  <c r="GN59" i="10" s="1"/>
  <c r="DP59" i="10"/>
  <c r="DP143" i="10" s="1"/>
  <c r="FA59" i="10"/>
  <c r="FA143" i="10" s="1"/>
  <c r="FD59" i="12"/>
  <c r="DU59" i="12"/>
  <c r="EL59" i="12"/>
  <c r="EY59" i="10"/>
  <c r="EY143" i="10" s="1"/>
  <c r="EI59" i="10"/>
  <c r="GH59" i="10" s="1"/>
  <c r="DT59" i="10"/>
  <c r="FS59" i="10" s="1"/>
  <c r="DM59" i="12"/>
  <c r="ED59" i="10"/>
  <c r="GC59" i="10" s="1"/>
  <c r="ER59" i="10"/>
  <c r="ER143" i="10" s="1"/>
  <c r="DR59" i="12"/>
  <c r="DZ59" i="12"/>
  <c r="EM59" i="12"/>
  <c r="EZ59" i="12"/>
  <c r="DW59" i="12"/>
  <c r="BN58" i="8"/>
  <c r="AE59" i="8"/>
  <c r="HB59" i="10"/>
  <c r="EI59" i="12"/>
  <c r="ET59" i="12"/>
  <c r="AW41" i="9"/>
  <c r="AE51" i="3" s="1"/>
  <c r="AE52" i="2" s="1"/>
  <c r="AZ42" i="9"/>
  <c r="AH52" i="3" s="1"/>
  <c r="AH53" i="2" s="1"/>
  <c r="DS143" i="10"/>
  <c r="FR59" i="10"/>
  <c r="FJ143" i="10"/>
  <c r="HI59" i="10"/>
  <c r="FE59" i="10"/>
  <c r="DQ59" i="12"/>
  <c r="DY59" i="12"/>
  <c r="EH59" i="12"/>
  <c r="EV59" i="12"/>
  <c r="FC59" i="12"/>
  <c r="FH59" i="10"/>
  <c r="EC59" i="10"/>
  <c r="DO59" i="10"/>
  <c r="ER59" i="12"/>
  <c r="EB143" i="10"/>
  <c r="GA59" i="10"/>
  <c r="EP59" i="10"/>
  <c r="FP59" i="10"/>
  <c r="DQ143" i="10"/>
  <c r="EE59" i="10"/>
  <c r="FB59" i="10"/>
  <c r="DX59" i="10"/>
  <c r="EN59" i="12"/>
  <c r="FG59" i="12"/>
  <c r="I61" i="12"/>
  <c r="H61" i="12"/>
  <c r="L60" i="12"/>
  <c r="FU59" i="10"/>
  <c r="EX59" i="10"/>
  <c r="EG59" i="10"/>
  <c r="EJ59" i="12"/>
  <c r="EA59" i="12"/>
  <c r="AK42" i="9"/>
  <c r="AX42" i="9"/>
  <c r="I61" i="10"/>
  <c r="H61" i="10"/>
  <c r="EF143" i="10"/>
  <c r="EA59" i="10"/>
  <c r="DR59" i="10"/>
  <c r="ET59" i="10"/>
  <c r="DX59" i="12"/>
  <c r="Q63" i="3"/>
  <c r="AQ53" i="8"/>
  <c r="BP53" i="8" s="1"/>
  <c r="BR53" i="8" s="1"/>
  <c r="BS53" i="8" s="1"/>
  <c r="AG53" i="9"/>
  <c r="AI53" i="9" s="1"/>
  <c r="AM53" i="9" s="1"/>
  <c r="AN53" i="9" s="1"/>
  <c r="AR53" i="7"/>
  <c r="BQ53" i="7" s="1"/>
  <c r="BS53" i="7" s="1"/>
  <c r="BC44" i="9"/>
  <c r="BG75" i="9" s="1"/>
  <c r="AC44" i="9"/>
  <c r="AE44" i="9"/>
  <c r="Y45" i="9"/>
  <c r="FI143" i="10"/>
  <c r="HH59" i="10"/>
  <c r="EQ143" i="10"/>
  <c r="GP59" i="10"/>
  <c r="EV143" i="10"/>
  <c r="GU59" i="10"/>
  <c r="FD59" i="10"/>
  <c r="EJ59" i="10"/>
  <c r="EW59" i="10"/>
  <c r="DZ59" i="10"/>
  <c r="DW59" i="10"/>
  <c r="DN59" i="10"/>
  <c r="EY59" i="12"/>
  <c r="FB59" i="12"/>
  <c r="DP59" i="12"/>
  <c r="EE59" i="12"/>
  <c r="EG59" i="12"/>
  <c r="AD43" i="9"/>
  <c r="AR43" i="9"/>
  <c r="P53" i="3" s="1"/>
  <c r="P54" i="2" s="1"/>
  <c r="AJ43" i="9"/>
  <c r="T53" i="3" s="1"/>
  <c r="T54" i="2" s="1"/>
  <c r="AV43" i="9"/>
  <c r="AD53" i="3" s="1"/>
  <c r="AD54" i="2" s="1"/>
  <c r="AY43" i="9"/>
  <c r="AF43" i="9"/>
  <c r="Z44" i="9"/>
  <c r="L60" i="10"/>
  <c r="DM143" i="10"/>
  <c r="FL59" i="10"/>
  <c r="EZ59" i="10"/>
  <c r="EK59" i="10"/>
  <c r="ES59" i="10"/>
  <c r="DU59" i="10"/>
  <c r="FG59" i="10"/>
  <c r="EN59" i="10"/>
  <c r="E62" i="10"/>
  <c r="E62" i="12"/>
  <c r="S67" i="3"/>
  <c r="AJ57" i="7"/>
  <c r="AX57" i="7"/>
  <c r="BA57" i="7"/>
  <c r="AL57" i="7"/>
  <c r="EX59" i="12"/>
  <c r="DL59" i="12"/>
  <c r="DT59" i="12"/>
  <c r="EC59" i="12"/>
  <c r="EP59" i="12"/>
  <c r="AE57" i="7"/>
  <c r="AO57" i="7" s="1"/>
  <c r="P67" i="3" s="1"/>
  <c r="P68" i="2" s="1"/>
  <c r="BO56" i="7"/>
  <c r="AW64" i="8"/>
  <c r="AI64" i="8"/>
  <c r="AK64" i="8"/>
  <c r="AZ64" i="8"/>
  <c r="FO44" i="10" l="1"/>
  <c r="X61" i="13"/>
  <c r="DX128" i="10"/>
  <c r="FE45" i="12"/>
  <c r="DM128" i="10"/>
  <c r="ED45" i="12"/>
  <c r="EN45" i="12"/>
  <c r="EX128" i="10"/>
  <c r="EC45" i="12"/>
  <c r="DM45" i="12"/>
  <c r="EJ45" i="12"/>
  <c r="ED128" i="10"/>
  <c r="T62" i="4" s="1"/>
  <c r="T21" i="13"/>
  <c r="EQ45" i="10"/>
  <c r="EQ129" i="10" s="1"/>
  <c r="EF45" i="10"/>
  <c r="GC44" i="10"/>
  <c r="GT59" i="10"/>
  <c r="EI45" i="12"/>
  <c r="BP36" i="8"/>
  <c r="BR36" i="8" s="1"/>
  <c r="BS36" i="8" s="1"/>
  <c r="FF45" i="10"/>
  <c r="S61" i="4"/>
  <c r="DL45" i="12"/>
  <c r="BU34" i="8"/>
  <c r="BT35" i="8"/>
  <c r="BU35" i="8" s="1"/>
  <c r="EV45" i="12"/>
  <c r="GK59" i="10"/>
  <c r="EG45" i="12"/>
  <c r="ET45" i="12"/>
  <c r="AA62" i="4"/>
  <c r="FH128" i="10"/>
  <c r="EF128" i="10"/>
  <c r="V62" i="4" s="1"/>
  <c r="DQ45" i="12"/>
  <c r="EU45" i="12"/>
  <c r="GE44" i="10"/>
  <c r="V21" i="13"/>
  <c r="EW45" i="12"/>
  <c r="D21" i="13"/>
  <c r="EO45" i="12"/>
  <c r="W62" i="4"/>
  <c r="FF45" i="12"/>
  <c r="R21" i="13"/>
  <c r="GA44" i="10"/>
  <c r="EB128" i="10"/>
  <c r="R62" i="4" s="1"/>
  <c r="EA128" i="10"/>
  <c r="Q62" i="4" s="1"/>
  <c r="EL45" i="12"/>
  <c r="DV45" i="12"/>
  <c r="DY143" i="10"/>
  <c r="I21" i="13"/>
  <c r="FZ44" i="10"/>
  <c r="DS128" i="10"/>
  <c r="I62" i="4" s="1"/>
  <c r="P61" i="13"/>
  <c r="V61" i="4"/>
  <c r="V61" i="13"/>
  <c r="FR44" i="10"/>
  <c r="EM45" i="12"/>
  <c r="DU45" i="12"/>
  <c r="FI45" i="10"/>
  <c r="FD45" i="10"/>
  <c r="FD129" i="10" s="1"/>
  <c r="ER45" i="12"/>
  <c r="FA45" i="12"/>
  <c r="EE45" i="12"/>
  <c r="EX45" i="12"/>
  <c r="L47" i="12"/>
  <c r="AR47" i="12" s="1"/>
  <c r="CQ47" i="12" s="1"/>
  <c r="FD45" i="12"/>
  <c r="H48" i="12"/>
  <c r="GR44" i="10"/>
  <c r="EC45" i="10"/>
  <c r="GB45" i="10" s="1"/>
  <c r="FC45" i="12"/>
  <c r="EH45" i="12"/>
  <c r="EY45" i="12"/>
  <c r="J62" i="4"/>
  <c r="FH45" i="12"/>
  <c r="EQ45" i="12"/>
  <c r="EP45" i="12"/>
  <c r="FA45" i="10"/>
  <c r="GZ45" i="10" s="1"/>
  <c r="EN45" i="10"/>
  <c r="GM45" i="10" s="1"/>
  <c r="DP128" i="10"/>
  <c r="F62" i="4" s="1"/>
  <c r="F21" i="4"/>
  <c r="EZ45" i="12"/>
  <c r="DN128" i="10"/>
  <c r="D62" i="13" s="1"/>
  <c r="C62" i="4"/>
  <c r="T62" i="13"/>
  <c r="DV45" i="10"/>
  <c r="N21" i="13"/>
  <c r="N21" i="4"/>
  <c r="J21" i="13"/>
  <c r="J21" i="4"/>
  <c r="DZ45" i="12"/>
  <c r="FM44" i="10"/>
  <c r="EX45" i="10"/>
  <c r="EX129" i="10" s="1"/>
  <c r="EI128" i="10"/>
  <c r="Y62" i="4" s="1"/>
  <c r="Y21" i="4"/>
  <c r="C21" i="13"/>
  <c r="C21" i="4"/>
  <c r="EB45" i="12"/>
  <c r="M46" i="3"/>
  <c r="M47" i="2" s="1"/>
  <c r="W62" i="13"/>
  <c r="GH44" i="10"/>
  <c r="C62" i="13"/>
  <c r="EW128" i="10"/>
  <c r="EJ45" i="10"/>
  <c r="Y21" i="13"/>
  <c r="FB45" i="10"/>
  <c r="HA45" i="10" s="1"/>
  <c r="DM45" i="10"/>
  <c r="DM129" i="10" s="1"/>
  <c r="FH45" i="10"/>
  <c r="HG45" i="10" s="1"/>
  <c r="DX45" i="10"/>
  <c r="DX129" i="10" s="1"/>
  <c r="EH45" i="10"/>
  <c r="GG45" i="10" s="1"/>
  <c r="FO59" i="10"/>
  <c r="J62" i="13"/>
  <c r="EM45" i="10"/>
  <c r="EM129" i="10" s="1"/>
  <c r="DP45" i="10"/>
  <c r="DP129" i="10" s="1"/>
  <c r="EV45" i="10"/>
  <c r="EV129" i="10" s="1"/>
  <c r="I48" i="10"/>
  <c r="J48" i="10" s="1"/>
  <c r="L46" i="12"/>
  <c r="BH46" i="12" s="1"/>
  <c r="DG46" i="12" s="1"/>
  <c r="DR45" i="10"/>
  <c r="E49" i="12"/>
  <c r="H49" i="12" s="1"/>
  <c r="S54" i="3"/>
  <c r="S55" i="2" s="1"/>
  <c r="E49" i="10"/>
  <c r="I49" i="10" s="1"/>
  <c r="GX59" i="10"/>
  <c r="AB61" i="13"/>
  <c r="C61" i="4"/>
  <c r="C61" i="13"/>
  <c r="K62" i="4"/>
  <c r="FG128" i="10"/>
  <c r="HF44" i="10"/>
  <c r="HK43" i="10"/>
  <c r="U21" i="13"/>
  <c r="EE128" i="10"/>
  <c r="GD44" i="10"/>
  <c r="F61" i="13"/>
  <c r="HE45" i="10"/>
  <c r="FF129" i="10"/>
  <c r="EF129" i="10"/>
  <c r="GE45" i="10"/>
  <c r="EB45" i="10"/>
  <c r="EN129" i="10"/>
  <c r="W61" i="13"/>
  <c r="N61" i="13"/>
  <c r="Z21" i="13"/>
  <c r="GI44" i="10"/>
  <c r="EJ128" i="10"/>
  <c r="Z62" i="13" s="1"/>
  <c r="J61" i="13"/>
  <c r="S46" i="12"/>
  <c r="BR46" i="12" s="1"/>
  <c r="Y46" i="12"/>
  <c r="BX46" i="12" s="1"/>
  <c r="AR46" i="12"/>
  <c r="CQ46" i="12" s="1"/>
  <c r="Q46" i="12"/>
  <c r="BP46" i="12" s="1"/>
  <c r="BE46" i="12"/>
  <c r="DD46" i="12" s="1"/>
  <c r="EZ128" i="10"/>
  <c r="GY44" i="10"/>
  <c r="EP45" i="10"/>
  <c r="FU45" i="10"/>
  <c r="DV129" i="10"/>
  <c r="EL45" i="10"/>
  <c r="EZ45" i="10"/>
  <c r="GL59" i="10"/>
  <c r="N62" i="4"/>
  <c r="N62" i="13"/>
  <c r="GM44" i="10"/>
  <c r="EN128" i="10"/>
  <c r="GG44" i="10"/>
  <c r="X21" i="13"/>
  <c r="EH128" i="10"/>
  <c r="X62" i="4" s="1"/>
  <c r="U61" i="13"/>
  <c r="GP44" i="10"/>
  <c r="EQ128" i="10"/>
  <c r="FW45" i="10"/>
  <c r="EH129" i="10"/>
  <c r="EU45" i="10"/>
  <c r="FG45" i="10"/>
  <c r="EK45" i="10"/>
  <c r="FF143" i="10"/>
  <c r="DV128" i="10"/>
  <c r="L62" i="4" s="1"/>
  <c r="FU44" i="10"/>
  <c r="L21" i="13"/>
  <c r="R62" i="13"/>
  <c r="EC128" i="10"/>
  <c r="S62" i="13" s="1"/>
  <c r="GB44" i="10"/>
  <c r="S21" i="13"/>
  <c r="FA128" i="10"/>
  <c r="GZ44" i="10"/>
  <c r="HB44" i="10"/>
  <c r="FC128" i="10"/>
  <c r="I62" i="13"/>
  <c r="AA62" i="13"/>
  <c r="M62" i="13"/>
  <c r="DZ129" i="10"/>
  <c r="FY45" i="10"/>
  <c r="EI45" i="10"/>
  <c r="GR45" i="10"/>
  <c r="ES129" i="10"/>
  <c r="ET45" i="10"/>
  <c r="EA45" i="10"/>
  <c r="F50" i="12"/>
  <c r="R55" i="3"/>
  <c r="R56" i="2" s="1"/>
  <c r="F50" i="10"/>
  <c r="DQ128" i="10"/>
  <c r="G62" i="4" s="1"/>
  <c r="FP44" i="10"/>
  <c r="G21" i="13"/>
  <c r="H61" i="13"/>
  <c r="ET128" i="10"/>
  <c r="GS44" i="10"/>
  <c r="G61" i="13"/>
  <c r="EV128" i="10"/>
  <c r="GU44" i="10"/>
  <c r="AO47" i="10"/>
  <c r="CN47" i="10" s="1"/>
  <c r="AB47" i="10"/>
  <c r="CA47" i="10" s="1"/>
  <c r="BJ47" i="10"/>
  <c r="DI47" i="10" s="1"/>
  <c r="BA47" i="10"/>
  <c r="CZ47" i="10" s="1"/>
  <c r="AG47" i="10"/>
  <c r="CF47" i="10" s="1"/>
  <c r="AA47" i="10"/>
  <c r="BZ47" i="10" s="1"/>
  <c r="V47" i="10"/>
  <c r="BU47" i="10" s="1"/>
  <c r="T47" i="10"/>
  <c r="BS47" i="10" s="1"/>
  <c r="BH47" i="10"/>
  <c r="DG47" i="10" s="1"/>
  <c r="U47" i="10"/>
  <c r="BT47" i="10" s="1"/>
  <c r="AT47" i="10"/>
  <c r="CS47" i="10" s="1"/>
  <c r="AR47" i="10"/>
  <c r="CQ47" i="10" s="1"/>
  <c r="BB47" i="10"/>
  <c r="DA47" i="10" s="1"/>
  <c r="AS47" i="10"/>
  <c r="CR47" i="10" s="1"/>
  <c r="AH47" i="10"/>
  <c r="CG47" i="10" s="1"/>
  <c r="AN47" i="10"/>
  <c r="CM47" i="10" s="1"/>
  <c r="AC47" i="10"/>
  <c r="CB47" i="10" s="1"/>
  <c r="AZ47" i="10"/>
  <c r="CY47" i="10" s="1"/>
  <c r="AI47" i="10"/>
  <c r="CH47" i="10" s="1"/>
  <c r="Z47" i="10"/>
  <c r="BY47" i="10" s="1"/>
  <c r="P47" i="10"/>
  <c r="BO47" i="10" s="1"/>
  <c r="Y47" i="10"/>
  <c r="BX47" i="10" s="1"/>
  <c r="BI47" i="10"/>
  <c r="DH47" i="10" s="1"/>
  <c r="AK47" i="10"/>
  <c r="CJ47" i="10" s="1"/>
  <c r="Q47" i="10"/>
  <c r="BP47" i="10" s="1"/>
  <c r="BF47" i="10"/>
  <c r="DE47" i="10" s="1"/>
  <c r="BG47" i="10"/>
  <c r="DF47" i="10" s="1"/>
  <c r="BE47" i="10"/>
  <c r="DD47" i="10" s="1"/>
  <c r="AP47" i="10"/>
  <c r="CO47" i="10" s="1"/>
  <c r="R47" i="10"/>
  <c r="BQ47" i="10" s="1"/>
  <c r="AD47" i="10"/>
  <c r="CC47" i="10" s="1"/>
  <c r="AM47" i="10"/>
  <c r="CL47" i="10" s="1"/>
  <c r="EL47" i="10" s="1"/>
  <c r="AJ47" i="10"/>
  <c r="CI47" i="10" s="1"/>
  <c r="AL47" i="10"/>
  <c r="CK47" i="10" s="1"/>
  <c r="W47" i="10"/>
  <c r="BV47" i="10" s="1"/>
  <c r="AX47" i="10"/>
  <c r="CW47" i="10" s="1"/>
  <c r="X47" i="10"/>
  <c r="BW47" i="10" s="1"/>
  <c r="AQ47" i="10"/>
  <c r="CP47" i="10" s="1"/>
  <c r="AF47" i="10"/>
  <c r="CE47" i="10" s="1"/>
  <c r="AU47" i="10"/>
  <c r="CT47" i="10" s="1"/>
  <c r="S47" i="10"/>
  <c r="BR47" i="10" s="1"/>
  <c r="BC47" i="10"/>
  <c r="DB47" i="10" s="1"/>
  <c r="AE47" i="10"/>
  <c r="CD47" i="10" s="1"/>
  <c r="BD47" i="10"/>
  <c r="DC47" i="10" s="1"/>
  <c r="FC47" i="10" s="1"/>
  <c r="O47" i="10"/>
  <c r="BN47" i="10" s="1"/>
  <c r="DN47" i="10" s="1"/>
  <c r="AW47" i="10"/>
  <c r="CV47" i="10" s="1"/>
  <c r="AV47" i="10"/>
  <c r="CU47" i="10" s="1"/>
  <c r="AY47" i="10"/>
  <c r="CX47" i="10" s="1"/>
  <c r="N47" i="10"/>
  <c r="BM47" i="10" s="1"/>
  <c r="BK47" i="10"/>
  <c r="DJ47" i="10" s="1"/>
  <c r="FJ47" i="10" s="1"/>
  <c r="GN44" i="10"/>
  <c r="EO128" i="10"/>
  <c r="H49" i="10"/>
  <c r="EJ129" i="10"/>
  <c r="GI45" i="10"/>
  <c r="DU45" i="10"/>
  <c r="DO129" i="10"/>
  <c r="FN45" i="10"/>
  <c r="DO128" i="10"/>
  <c r="E62" i="4" s="1"/>
  <c r="E21" i="13"/>
  <c r="FN44" i="10"/>
  <c r="K61" i="13"/>
  <c r="J48" i="12"/>
  <c r="K48" i="12" s="1"/>
  <c r="HE44" i="10"/>
  <c r="FF128" i="10"/>
  <c r="R61" i="13"/>
  <c r="Z61" i="13"/>
  <c r="BG47" i="12"/>
  <c r="DF47" i="12" s="1"/>
  <c r="BJ47" i="12"/>
  <c r="DI47" i="12" s="1"/>
  <c r="AC47" i="12"/>
  <c r="CB47" i="12" s="1"/>
  <c r="U47" i="12"/>
  <c r="BT47" i="12" s="1"/>
  <c r="BI47" i="12"/>
  <c r="DH47" i="12" s="1"/>
  <c r="R47" i="12"/>
  <c r="BQ47" i="12" s="1"/>
  <c r="BE47" i="12"/>
  <c r="DD47" i="12" s="1"/>
  <c r="BD47" i="12"/>
  <c r="DC47" i="12" s="1"/>
  <c r="AU47" i="12"/>
  <c r="CT47" i="12" s="1"/>
  <c r="T47" i="12"/>
  <c r="BS47" i="12" s="1"/>
  <c r="P47" i="12"/>
  <c r="BO47" i="12" s="1"/>
  <c r="AP47" i="12"/>
  <c r="CO47" i="12" s="1"/>
  <c r="DT45" i="10"/>
  <c r="FJ129" i="10"/>
  <c r="HI45" i="10"/>
  <c r="DW45" i="10"/>
  <c r="EY45" i="10"/>
  <c r="FC45" i="10"/>
  <c r="ED143" i="10"/>
  <c r="FI128" i="10"/>
  <c r="HH44" i="10"/>
  <c r="O21" i="13"/>
  <c r="DY128" i="10"/>
  <c r="O62" i="4" s="1"/>
  <c r="FX44" i="10"/>
  <c r="HK42" i="10"/>
  <c r="FQ44" i="10"/>
  <c r="DR128" i="10"/>
  <c r="H62" i="13" s="1"/>
  <c r="H21" i="13"/>
  <c r="FB129" i="10"/>
  <c r="FE45" i="10"/>
  <c r="EO45" i="10"/>
  <c r="ED45" i="10"/>
  <c r="DR129" i="10"/>
  <c r="FQ45" i="10"/>
  <c r="ER45" i="10"/>
  <c r="EG45" i="10"/>
  <c r="GZ59" i="10"/>
  <c r="AV46" i="10"/>
  <c r="CU46" i="10" s="1"/>
  <c r="BH46" i="10"/>
  <c r="DG46" i="10" s="1"/>
  <c r="BB46" i="10"/>
  <c r="DA46" i="10" s="1"/>
  <c r="AN46" i="10"/>
  <c r="CM46" i="10" s="1"/>
  <c r="Z46" i="10"/>
  <c r="BY46" i="10" s="1"/>
  <c r="BE46" i="10"/>
  <c r="DD46" i="10" s="1"/>
  <c r="AE46" i="10"/>
  <c r="CD46" i="10" s="1"/>
  <c r="X46" i="10"/>
  <c r="BW46" i="10" s="1"/>
  <c r="AK46" i="10"/>
  <c r="CJ46" i="10" s="1"/>
  <c r="BF46" i="10"/>
  <c r="DE46" i="10" s="1"/>
  <c r="W46" i="10"/>
  <c r="BV46" i="10" s="1"/>
  <c r="BA46" i="10"/>
  <c r="CZ46" i="10" s="1"/>
  <c r="N46" i="10"/>
  <c r="BM46" i="10" s="1"/>
  <c r="AI46" i="10"/>
  <c r="CH46" i="10" s="1"/>
  <c r="AM46" i="10"/>
  <c r="CL46" i="10" s="1"/>
  <c r="BC46" i="10"/>
  <c r="DB46" i="10" s="1"/>
  <c r="AL46" i="10"/>
  <c r="CK46" i="10" s="1"/>
  <c r="Q46" i="10"/>
  <c r="BP46" i="10" s="1"/>
  <c r="AG46" i="10"/>
  <c r="CF46" i="10" s="1"/>
  <c r="AC46" i="10"/>
  <c r="CB46" i="10" s="1"/>
  <c r="R46" i="10"/>
  <c r="BQ46" i="10" s="1"/>
  <c r="AJ46" i="10"/>
  <c r="CI46" i="10" s="1"/>
  <c r="S46" i="10"/>
  <c r="BR46" i="10" s="1"/>
  <c r="AH46" i="10"/>
  <c r="CG46" i="10" s="1"/>
  <c r="BK46" i="10"/>
  <c r="DJ46" i="10" s="1"/>
  <c r="FJ46" i="10" s="1"/>
  <c r="AU46" i="10"/>
  <c r="CT46" i="10" s="1"/>
  <c r="T46" i="10"/>
  <c r="BS46" i="10" s="1"/>
  <c r="BD46" i="10"/>
  <c r="DC46" i="10" s="1"/>
  <c r="AZ46" i="10"/>
  <c r="CY46" i="10" s="1"/>
  <c r="AY46" i="10"/>
  <c r="CX46" i="10" s="1"/>
  <c r="O46" i="10"/>
  <c r="BN46" i="10" s="1"/>
  <c r="AW46" i="10"/>
  <c r="CV46" i="10" s="1"/>
  <c r="AT46" i="10"/>
  <c r="CS46" i="10" s="1"/>
  <c r="P46" i="10"/>
  <c r="BO46" i="10" s="1"/>
  <c r="DO46" i="10" s="1"/>
  <c r="E22" i="4" s="1"/>
  <c r="AD46" i="10"/>
  <c r="CC46" i="10" s="1"/>
  <c r="BI46" i="10"/>
  <c r="DH46" i="10" s="1"/>
  <c r="AF46" i="10"/>
  <c r="CE46" i="10" s="1"/>
  <c r="AR46" i="10"/>
  <c r="CQ46" i="10" s="1"/>
  <c r="Y46" i="10"/>
  <c r="BX46" i="10" s="1"/>
  <c r="AX46" i="10"/>
  <c r="CW46" i="10" s="1"/>
  <c r="AB46" i="10"/>
  <c r="CA46" i="10" s="1"/>
  <c r="BJ46" i="10"/>
  <c r="DI46" i="10" s="1"/>
  <c r="AO46" i="10"/>
  <c r="CN46" i="10" s="1"/>
  <c r="AA46" i="10"/>
  <c r="BZ46" i="10" s="1"/>
  <c r="U46" i="10"/>
  <c r="BT46" i="10" s="1"/>
  <c r="AS46" i="10"/>
  <c r="CR46" i="10" s="1"/>
  <c r="AQ46" i="10"/>
  <c r="CP46" i="10" s="1"/>
  <c r="V46" i="10"/>
  <c r="BU46" i="10" s="1"/>
  <c r="BG46" i="10"/>
  <c r="DF46" i="10" s="1"/>
  <c r="AP46" i="10"/>
  <c r="CO46" i="10" s="1"/>
  <c r="K62" i="13"/>
  <c r="Y61" i="13"/>
  <c r="EL128" i="10"/>
  <c r="AB62" i="13" s="1"/>
  <c r="AB21" i="13"/>
  <c r="GK44" i="10"/>
  <c r="P21" i="13"/>
  <c r="FY44" i="10"/>
  <c r="DZ128" i="10"/>
  <c r="P62" i="4" s="1"/>
  <c r="HA44" i="10"/>
  <c r="FB128" i="10"/>
  <c r="Q61" i="13"/>
  <c r="EE45" i="10"/>
  <c r="HH45" i="10"/>
  <c r="FI129" i="10"/>
  <c r="EW45" i="10"/>
  <c r="DY45" i="10"/>
  <c r="DQ45" i="10"/>
  <c r="DS45" i="10"/>
  <c r="DN45" i="10"/>
  <c r="GQ59" i="10"/>
  <c r="EI143" i="10"/>
  <c r="EH143" i="10"/>
  <c r="EO143" i="10"/>
  <c r="DT143" i="10"/>
  <c r="AH57" i="7"/>
  <c r="T67" i="3" s="1"/>
  <c r="T68" i="2" s="1"/>
  <c r="AL59" i="8"/>
  <c r="AM59" i="8" s="1"/>
  <c r="AT59" i="8"/>
  <c r="AJ59" i="8"/>
  <c r="BM59" i="8"/>
  <c r="AG59" i="8"/>
  <c r="AN59" i="8"/>
  <c r="J61" i="10"/>
  <c r="K61" i="10" s="1"/>
  <c r="DX143" i="10"/>
  <c r="FW59" i="10"/>
  <c r="AL60" i="10"/>
  <c r="CK60" i="10" s="1"/>
  <c r="AV60" i="10"/>
  <c r="CU60" i="10" s="1"/>
  <c r="R60" i="10"/>
  <c r="BQ60" i="10" s="1"/>
  <c r="BF60" i="10"/>
  <c r="DE60" i="10" s="1"/>
  <c r="AQ60" i="10"/>
  <c r="CP60" i="10" s="1"/>
  <c r="X60" i="10"/>
  <c r="BW60" i="10" s="1"/>
  <c r="BE60" i="10"/>
  <c r="DD60" i="10" s="1"/>
  <c r="O60" i="10"/>
  <c r="BN60" i="10" s="1"/>
  <c r="AW60" i="10"/>
  <c r="CV60" i="10" s="1"/>
  <c r="AO60" i="10"/>
  <c r="CN60" i="10" s="1"/>
  <c r="BB60" i="10"/>
  <c r="DA60" i="10" s="1"/>
  <c r="AI60" i="10"/>
  <c r="CH60" i="10" s="1"/>
  <c r="BD60" i="10"/>
  <c r="DC60" i="10" s="1"/>
  <c r="Z60" i="10"/>
  <c r="BY60" i="10" s="1"/>
  <c r="Q60" i="10"/>
  <c r="BP60" i="10" s="1"/>
  <c r="V60" i="10"/>
  <c r="BU60" i="10" s="1"/>
  <c r="N60" i="10"/>
  <c r="BM60" i="10" s="1"/>
  <c r="AT60" i="10"/>
  <c r="CS60" i="10" s="1"/>
  <c r="P60" i="10"/>
  <c r="BO60" i="10" s="1"/>
  <c r="BA60" i="10"/>
  <c r="CZ60" i="10" s="1"/>
  <c r="AF60" i="10"/>
  <c r="CE60" i="10" s="1"/>
  <c r="AC60" i="10"/>
  <c r="CB60" i="10" s="1"/>
  <c r="BI60" i="10"/>
  <c r="DH60" i="10" s="1"/>
  <c r="AA60" i="10"/>
  <c r="BZ60" i="10" s="1"/>
  <c r="U60" i="10"/>
  <c r="BT60" i="10" s="1"/>
  <c r="AY60" i="10"/>
  <c r="CX60" i="10" s="1"/>
  <c r="AK60" i="10"/>
  <c r="CJ60" i="10" s="1"/>
  <c r="BG60" i="10"/>
  <c r="DF60" i="10" s="1"/>
  <c r="AB60" i="10"/>
  <c r="CA60" i="10" s="1"/>
  <c r="BH60" i="10"/>
  <c r="DG60" i="10" s="1"/>
  <c r="AD60" i="10"/>
  <c r="CC60" i="10" s="1"/>
  <c r="AJ60" i="10"/>
  <c r="CI60" i="10" s="1"/>
  <c r="S60" i="10"/>
  <c r="BR60" i="10" s="1"/>
  <c r="AR60" i="10"/>
  <c r="CQ60" i="10" s="1"/>
  <c r="AM60" i="10"/>
  <c r="CL60" i="10" s="1"/>
  <c r="T60" i="10"/>
  <c r="BS60" i="10" s="1"/>
  <c r="AS60" i="10"/>
  <c r="CR60" i="10" s="1"/>
  <c r="BC60" i="10"/>
  <c r="DB60" i="10" s="1"/>
  <c r="BJ60" i="10"/>
  <c r="DI60" i="10" s="1"/>
  <c r="AG60" i="10"/>
  <c r="CF60" i="10" s="1"/>
  <c r="AX60" i="10"/>
  <c r="CW60" i="10" s="1"/>
  <c r="AE60" i="10"/>
  <c r="CD60" i="10" s="1"/>
  <c r="AZ60" i="10"/>
  <c r="CY60" i="10" s="1"/>
  <c r="W60" i="10"/>
  <c r="BV60" i="10" s="1"/>
  <c r="AU60" i="10"/>
  <c r="CT60" i="10" s="1"/>
  <c r="AN60" i="10"/>
  <c r="CM60" i="10" s="1"/>
  <c r="Y60" i="10"/>
  <c r="BX60" i="10" s="1"/>
  <c r="AH60" i="10"/>
  <c r="CG60" i="10" s="1"/>
  <c r="BK60" i="10"/>
  <c r="DJ60" i="10" s="1"/>
  <c r="FJ60" i="10" s="1"/>
  <c r="AP60" i="10"/>
  <c r="CO60" i="10" s="1"/>
  <c r="AF44" i="9"/>
  <c r="AJ44" i="9"/>
  <c r="T54" i="3" s="1"/>
  <c r="T55" i="2" s="1"/>
  <c r="AY44" i="9"/>
  <c r="AR44" i="9"/>
  <c r="P54" i="3" s="1"/>
  <c r="P55" i="2" s="1"/>
  <c r="AV44" i="9"/>
  <c r="AD54" i="3" s="1"/>
  <c r="AD55" i="2" s="1"/>
  <c r="AD44" i="9"/>
  <c r="Z45" i="9"/>
  <c r="GI59" i="10"/>
  <c r="EJ143" i="10"/>
  <c r="GF59" i="10"/>
  <c r="EG143" i="10"/>
  <c r="S60" i="12"/>
  <c r="BR60" i="12" s="1"/>
  <c r="Y60" i="12"/>
  <c r="BX60" i="12" s="1"/>
  <c r="Z60" i="12"/>
  <c r="BY60" i="12" s="1"/>
  <c r="AU60" i="12"/>
  <c r="CT60" i="12" s="1"/>
  <c r="BF60" i="12"/>
  <c r="DE60" i="12" s="1"/>
  <c r="AE60" i="12"/>
  <c r="CD60" i="12" s="1"/>
  <c r="AD60" i="12"/>
  <c r="CC60" i="12" s="1"/>
  <c r="AN60" i="12"/>
  <c r="CM60" i="12" s="1"/>
  <c r="BB60" i="12"/>
  <c r="DA60" i="12" s="1"/>
  <c r="AX60" i="12"/>
  <c r="CW60" i="12" s="1"/>
  <c r="BH60" i="12"/>
  <c r="DG60" i="12" s="1"/>
  <c r="AH60" i="12"/>
  <c r="CG60" i="12" s="1"/>
  <c r="AW60" i="12"/>
  <c r="CV60" i="12" s="1"/>
  <c r="BE60" i="12"/>
  <c r="DD60" i="12" s="1"/>
  <c r="V60" i="12"/>
  <c r="BU60" i="12" s="1"/>
  <c r="R60" i="12"/>
  <c r="BQ60" i="12" s="1"/>
  <c r="AT60" i="12"/>
  <c r="CS60" i="12" s="1"/>
  <c r="O60" i="12"/>
  <c r="BN60" i="12" s="1"/>
  <c r="U60" i="12"/>
  <c r="BT60" i="12" s="1"/>
  <c r="Q60" i="12"/>
  <c r="BP60" i="12" s="1"/>
  <c r="BG60" i="12"/>
  <c r="DF60" i="12" s="1"/>
  <c r="AO60" i="12"/>
  <c r="CN60" i="12" s="1"/>
  <c r="AK60" i="12"/>
  <c r="CJ60" i="12" s="1"/>
  <c r="N60" i="12"/>
  <c r="BM60" i="12" s="1"/>
  <c r="AP60" i="12"/>
  <c r="CO60" i="12" s="1"/>
  <c r="W60" i="12"/>
  <c r="BV60" i="12" s="1"/>
  <c r="AF60" i="12"/>
  <c r="CE60" i="12" s="1"/>
  <c r="AZ60" i="12"/>
  <c r="CY60" i="12" s="1"/>
  <c r="AA60" i="12"/>
  <c r="BZ60" i="12" s="1"/>
  <c r="BD60" i="12"/>
  <c r="DC60" i="12" s="1"/>
  <c r="FB60" i="12" s="1"/>
  <c r="AG60" i="12"/>
  <c r="CF60" i="12" s="1"/>
  <c r="BI60" i="12"/>
  <c r="DH60" i="12" s="1"/>
  <c r="BA60" i="12"/>
  <c r="CZ60" i="12" s="1"/>
  <c r="AY60" i="12"/>
  <c r="CX60" i="12" s="1"/>
  <c r="EW60" i="12" s="1"/>
  <c r="X60" i="12"/>
  <c r="BW60" i="12" s="1"/>
  <c r="T60" i="12"/>
  <c r="BS60" i="12" s="1"/>
  <c r="AV60" i="12"/>
  <c r="CU60" i="12" s="1"/>
  <c r="ET60" i="12" s="1"/>
  <c r="AC60" i="12"/>
  <c r="CB60" i="12" s="1"/>
  <c r="AJ60" i="12"/>
  <c r="CI60" i="12" s="1"/>
  <c r="EH60" i="12" s="1"/>
  <c r="AQ60" i="12"/>
  <c r="CP60" i="12" s="1"/>
  <c r="AM60" i="12"/>
  <c r="CL60" i="12" s="1"/>
  <c r="P60" i="12"/>
  <c r="BO60" i="12" s="1"/>
  <c r="DN60" i="12" s="1"/>
  <c r="AR60" i="12"/>
  <c r="CQ60" i="12" s="1"/>
  <c r="BC60" i="12"/>
  <c r="DB60" i="12" s="1"/>
  <c r="AL60" i="12"/>
  <c r="CK60" i="12" s="1"/>
  <c r="AS60" i="12"/>
  <c r="CR60" i="12" s="1"/>
  <c r="AB60" i="12"/>
  <c r="CA60" i="12" s="1"/>
  <c r="AI60" i="12"/>
  <c r="CH60" i="12" s="1"/>
  <c r="BK60" i="12"/>
  <c r="DJ60" i="12" s="1"/>
  <c r="FI60" i="12" s="1"/>
  <c r="BJ60" i="12"/>
  <c r="DI60" i="12" s="1"/>
  <c r="FH143" i="10"/>
  <c r="HG59" i="10"/>
  <c r="FG143" i="10"/>
  <c r="HF59" i="10"/>
  <c r="FT59" i="10"/>
  <c r="DU143" i="10"/>
  <c r="HC59" i="10"/>
  <c r="FD143" i="10"/>
  <c r="AI63" i="3"/>
  <c r="AI64" i="2" s="1"/>
  <c r="Q64" i="2"/>
  <c r="EX143" i="10"/>
  <c r="GW59" i="10"/>
  <c r="J61" i="12"/>
  <c r="K61" i="12" s="1"/>
  <c r="GM59" i="10"/>
  <c r="EN143" i="10"/>
  <c r="AD67" i="3"/>
  <c r="AD68" i="2" s="1"/>
  <c r="BB57" i="7"/>
  <c r="AH67" i="3" s="1"/>
  <c r="AH68" i="2" s="1"/>
  <c r="AY56" i="7"/>
  <c r="HA59" i="10"/>
  <c r="FB143" i="10"/>
  <c r="DO143" i="10"/>
  <c r="FN59" i="10"/>
  <c r="GR59" i="10"/>
  <c r="ES143" i="10"/>
  <c r="BC45" i="9"/>
  <c r="BG76" i="9" s="1"/>
  <c r="AC45" i="9"/>
  <c r="AE45" i="9"/>
  <c r="Y46" i="9"/>
  <c r="AD58" i="7"/>
  <c r="AZ57" i="7"/>
  <c r="GJ59" i="10"/>
  <c r="EK143" i="10"/>
  <c r="AW42" i="9"/>
  <c r="AE52" i="3" s="1"/>
  <c r="AE53" i="2" s="1"/>
  <c r="AZ43" i="9"/>
  <c r="AH53" i="3" s="1"/>
  <c r="AH54" i="2" s="1"/>
  <c r="GS59" i="10"/>
  <c r="ET143" i="10"/>
  <c r="EE143" i="10"/>
  <c r="GD59" i="10"/>
  <c r="EC143" i="10"/>
  <c r="GB59" i="10"/>
  <c r="F62" i="10"/>
  <c r="F62" i="12"/>
  <c r="R67" i="3"/>
  <c r="R68" i="2" s="1"/>
  <c r="BN57" i="7"/>
  <c r="AK57" i="7"/>
  <c r="AM57" i="7"/>
  <c r="AN57" i="7" s="1"/>
  <c r="AU57" i="7"/>
  <c r="E57" i="14" s="1"/>
  <c r="EZ143" i="10"/>
  <c r="GY59" i="10"/>
  <c r="FM59" i="10"/>
  <c r="DN143" i="10"/>
  <c r="FQ59" i="10"/>
  <c r="DR143" i="10"/>
  <c r="EW143" i="10"/>
  <c r="GV59" i="10"/>
  <c r="FV59" i="10"/>
  <c r="DW143" i="10"/>
  <c r="FZ59" i="10"/>
  <c r="EA143" i="10"/>
  <c r="AK43" i="9"/>
  <c r="AX43" i="9"/>
  <c r="DZ143" i="10"/>
  <c r="FY59" i="10"/>
  <c r="GO59" i="10"/>
  <c r="EP143" i="10"/>
  <c r="HD59" i="10"/>
  <c r="FE143" i="10"/>
  <c r="AY64" i="8"/>
  <c r="AD65" i="8"/>
  <c r="AX63" i="8"/>
  <c r="BA64" i="8"/>
  <c r="GU45" i="10" l="1"/>
  <c r="FL45" i="10"/>
  <c r="GP45" i="10"/>
  <c r="L61" i="10"/>
  <c r="GL45" i="10"/>
  <c r="FA129" i="10"/>
  <c r="Q62" i="13"/>
  <c r="FO45" i="10"/>
  <c r="AW46" i="12"/>
  <c r="CV46" i="12" s="1"/>
  <c r="DR47" i="10"/>
  <c r="FQ47" i="10" s="1"/>
  <c r="AM46" i="12"/>
  <c r="CL46" i="12" s="1"/>
  <c r="AA46" i="12"/>
  <c r="BZ46" i="12" s="1"/>
  <c r="AB46" i="12"/>
  <c r="CA46" i="12" s="1"/>
  <c r="AI46" i="12"/>
  <c r="CH46" i="12" s="1"/>
  <c r="BT36" i="8"/>
  <c r="BU36" i="8" s="1"/>
  <c r="AC46" i="12"/>
  <c r="CB46" i="12" s="1"/>
  <c r="DZ46" i="12" s="1"/>
  <c r="V62" i="13"/>
  <c r="GW45" i="10"/>
  <c r="FH129" i="10"/>
  <c r="EC129" i="10"/>
  <c r="Z46" i="12"/>
  <c r="BY46" i="12" s="1"/>
  <c r="DR47" i="12"/>
  <c r="AE46" i="12"/>
  <c r="CD46" i="12" s="1"/>
  <c r="AL46" i="12"/>
  <c r="CK46" i="12" s="1"/>
  <c r="EJ46" i="12" s="1"/>
  <c r="T46" i="12"/>
  <c r="BS46" i="12" s="1"/>
  <c r="DQ46" i="12" s="1"/>
  <c r="AN46" i="12"/>
  <c r="CM46" i="12" s="1"/>
  <c r="EK46" i="12" s="1"/>
  <c r="N46" i="12"/>
  <c r="BM46" i="12" s="1"/>
  <c r="AD47" i="12"/>
  <c r="CC47" i="12" s="1"/>
  <c r="AE47" i="12"/>
  <c r="CD47" i="12" s="1"/>
  <c r="N47" i="12"/>
  <c r="BM47" i="12" s="1"/>
  <c r="BC47" i="12"/>
  <c r="DB47" i="12" s="1"/>
  <c r="Y47" i="12"/>
  <c r="BX47" i="12" s="1"/>
  <c r="DW47" i="12" s="1"/>
  <c r="AL47" i="12"/>
  <c r="CK47" i="12" s="1"/>
  <c r="AJ47" i="12"/>
  <c r="CI47" i="12" s="1"/>
  <c r="HC45" i="10"/>
  <c r="AV47" i="12"/>
  <c r="CU47" i="12" s="1"/>
  <c r="AT47" i="12"/>
  <c r="CS47" i="12" s="1"/>
  <c r="AO47" i="12"/>
  <c r="CN47" i="12" s="1"/>
  <c r="EM47" i="12" s="1"/>
  <c r="AY47" i="12"/>
  <c r="CX47" i="12" s="1"/>
  <c r="W47" i="12"/>
  <c r="BV47" i="12" s="1"/>
  <c r="DU47" i="12" s="1"/>
  <c r="AZ47" i="12"/>
  <c r="CY47" i="12" s="1"/>
  <c r="AS47" i="12"/>
  <c r="CR47" i="12" s="1"/>
  <c r="EP47" i="12" s="1"/>
  <c r="BK47" i="12"/>
  <c r="DJ47" i="12" s="1"/>
  <c r="FI47" i="12" s="1"/>
  <c r="AW47" i="12"/>
  <c r="CV47" i="12" s="1"/>
  <c r="BB47" i="12"/>
  <c r="DA47" i="12" s="1"/>
  <c r="AH47" i="12"/>
  <c r="CG47" i="12" s="1"/>
  <c r="S47" i="12"/>
  <c r="BR47" i="12" s="1"/>
  <c r="AN47" i="12"/>
  <c r="CM47" i="12" s="1"/>
  <c r="EK47" i="12" s="1"/>
  <c r="AA47" i="12"/>
  <c r="BZ47" i="12" s="1"/>
  <c r="AB47" i="12"/>
  <c r="CA47" i="12" s="1"/>
  <c r="DZ47" i="12" s="1"/>
  <c r="O47" i="12"/>
  <c r="BN47" i="12" s="1"/>
  <c r="AI47" i="12"/>
  <c r="CH47" i="12" s="1"/>
  <c r="AM47" i="12"/>
  <c r="CL47" i="12" s="1"/>
  <c r="BA47" i="12"/>
  <c r="CZ47" i="12" s="1"/>
  <c r="D62" i="4"/>
  <c r="F62" i="13"/>
  <c r="I49" i="12"/>
  <c r="J49" i="12" s="1"/>
  <c r="K49" i="12" s="1"/>
  <c r="BH47" i="12"/>
  <c r="DG47" i="12" s="1"/>
  <c r="FE47" i="12" s="1"/>
  <c r="AX47" i="12"/>
  <c r="CW47" i="12" s="1"/>
  <c r="BF47" i="12"/>
  <c r="DE47" i="12" s="1"/>
  <c r="X47" i="12"/>
  <c r="BW47" i="12" s="1"/>
  <c r="AF47" i="12"/>
  <c r="CE47" i="12" s="1"/>
  <c r="EC47" i="12" s="1"/>
  <c r="AG47" i="12"/>
  <c r="CF47" i="12" s="1"/>
  <c r="AK47" i="12"/>
  <c r="CJ47" i="12" s="1"/>
  <c r="Q47" i="12"/>
  <c r="BP47" i="12" s="1"/>
  <c r="DO47" i="12" s="1"/>
  <c r="V47" i="12"/>
  <c r="BU47" i="12" s="1"/>
  <c r="Z47" i="12"/>
  <c r="BY47" i="12" s="1"/>
  <c r="AQ47" i="12"/>
  <c r="CP47" i="12" s="1"/>
  <c r="EO47" i="12" s="1"/>
  <c r="AQ46" i="12"/>
  <c r="CP46" i="12" s="1"/>
  <c r="AV46" i="12"/>
  <c r="CU46" i="12" s="1"/>
  <c r="ET46" i="12" s="1"/>
  <c r="AX46" i="12"/>
  <c r="CW46" i="12" s="1"/>
  <c r="EU46" i="12" s="1"/>
  <c r="BI46" i="12"/>
  <c r="DH46" i="12" s="1"/>
  <c r="FF46" i="12" s="1"/>
  <c r="AO46" i="12"/>
  <c r="CN46" i="12" s="1"/>
  <c r="DS47" i="12"/>
  <c r="DT46" i="10"/>
  <c r="J22" i="4" s="1"/>
  <c r="BF46" i="12"/>
  <c r="DE46" i="12" s="1"/>
  <c r="FC46" i="12" s="1"/>
  <c r="AT46" i="12"/>
  <c r="CS46" i="12" s="1"/>
  <c r="EE46" i="10"/>
  <c r="U22" i="4" s="1"/>
  <c r="EY46" i="10"/>
  <c r="AZ46" i="12"/>
  <c r="CY46" i="12" s="1"/>
  <c r="AJ46" i="12"/>
  <c r="CI46" i="12" s="1"/>
  <c r="R46" i="12"/>
  <c r="BQ46" i="12" s="1"/>
  <c r="DO46" i="12" s="1"/>
  <c r="Y62" i="13"/>
  <c r="AK46" i="12"/>
  <c r="CJ46" i="12" s="1"/>
  <c r="DP47" i="10"/>
  <c r="DQ46" i="10"/>
  <c r="G22" i="4" s="1"/>
  <c r="DM46" i="10"/>
  <c r="C22" i="4" s="1"/>
  <c r="AY46" i="12"/>
  <c r="CX46" i="12" s="1"/>
  <c r="BG46" i="12"/>
  <c r="DF46" i="12" s="1"/>
  <c r="FE46" i="12" s="1"/>
  <c r="AS46" i="12"/>
  <c r="CR46" i="12" s="1"/>
  <c r="EP46" i="12" s="1"/>
  <c r="EK47" i="10"/>
  <c r="EY47" i="10"/>
  <c r="DT47" i="10"/>
  <c r="DT131" i="10" s="1"/>
  <c r="AU46" i="12"/>
  <c r="CT46" i="12" s="1"/>
  <c r="U46" i="12"/>
  <c r="BT46" i="12" s="1"/>
  <c r="BK46" i="12"/>
  <c r="DJ46" i="12" s="1"/>
  <c r="FI46" i="12" s="1"/>
  <c r="BC46" i="12"/>
  <c r="DB46" i="12" s="1"/>
  <c r="ER46" i="10"/>
  <c r="EI46" i="10"/>
  <c r="Y22" i="4" s="1"/>
  <c r="FB47" i="10"/>
  <c r="FB131" i="10" s="1"/>
  <c r="FE47" i="10"/>
  <c r="FE131" i="10" s="1"/>
  <c r="DX46" i="12"/>
  <c r="EM60" i="10"/>
  <c r="GL60" i="10" s="1"/>
  <c r="AB62" i="4"/>
  <c r="Z62" i="4"/>
  <c r="S62" i="4"/>
  <c r="EC46" i="10"/>
  <c r="S22" i="4" s="1"/>
  <c r="EV47" i="12"/>
  <c r="FH47" i="10"/>
  <c r="HG47" i="10" s="1"/>
  <c r="H62" i="4"/>
  <c r="FI46" i="10"/>
  <c r="HH46" i="10" s="1"/>
  <c r="ET46" i="10"/>
  <c r="GS46" i="10" s="1"/>
  <c r="P46" i="12"/>
  <c r="BO46" i="12" s="1"/>
  <c r="AG46" i="12"/>
  <c r="CF46" i="12" s="1"/>
  <c r="EG60" i="12"/>
  <c r="EB46" i="10"/>
  <c r="R22" i="4" s="1"/>
  <c r="EZ46" i="10"/>
  <c r="DM47" i="10"/>
  <c r="FL47" i="10" s="1"/>
  <c r="EI47" i="10"/>
  <c r="EI131" i="10" s="1"/>
  <c r="EN47" i="10"/>
  <c r="FB47" i="12"/>
  <c r="EO46" i="10"/>
  <c r="EO130" i="10" s="1"/>
  <c r="FD47" i="12"/>
  <c r="EE47" i="10"/>
  <c r="EE131" i="10" s="1"/>
  <c r="EK46" i="10"/>
  <c r="EK130" i="10" s="1"/>
  <c r="EU46" i="10"/>
  <c r="GT46" i="10" s="1"/>
  <c r="EV47" i="10"/>
  <c r="EV131" i="10" s="1"/>
  <c r="EP47" i="10"/>
  <c r="EP131" i="10" s="1"/>
  <c r="DX47" i="10"/>
  <c r="FH60" i="12"/>
  <c r="FD60" i="10"/>
  <c r="ER47" i="12"/>
  <c r="K48" i="10"/>
  <c r="L48" i="10"/>
  <c r="DX60" i="10"/>
  <c r="FW60" i="10" s="1"/>
  <c r="EX46" i="10"/>
  <c r="EX130" i="10" s="1"/>
  <c r="EM46" i="10"/>
  <c r="EM130" i="10" s="1"/>
  <c r="EB47" i="10"/>
  <c r="GA47" i="10" s="1"/>
  <c r="FG47" i="10"/>
  <c r="HF47" i="10" s="1"/>
  <c r="DP47" i="12"/>
  <c r="HK44" i="10"/>
  <c r="Q49" i="3" s="1"/>
  <c r="EX47" i="10"/>
  <c r="EX131" i="10" s="1"/>
  <c r="DP46" i="10"/>
  <c r="DP130" i="10" s="1"/>
  <c r="F63" i="13" s="1"/>
  <c r="EC47" i="10"/>
  <c r="GB47" i="10" s="1"/>
  <c r="EG47" i="10"/>
  <c r="DU47" i="10"/>
  <c r="FF46" i="10"/>
  <c r="FF130" i="10" s="1"/>
  <c r="EA46" i="10"/>
  <c r="Q22" i="4" s="1"/>
  <c r="ES46" i="10"/>
  <c r="ES130" i="10" s="1"/>
  <c r="ER47" i="10"/>
  <c r="DZ47" i="10"/>
  <c r="DZ131" i="10" s="1"/>
  <c r="V46" i="12"/>
  <c r="BU46" i="12" s="1"/>
  <c r="DS46" i="12" s="1"/>
  <c r="DU46" i="10"/>
  <c r="K22" i="4" s="1"/>
  <c r="W46" i="12"/>
  <c r="BV46" i="12" s="1"/>
  <c r="BA46" i="12"/>
  <c r="CZ46" i="12" s="1"/>
  <c r="AD46" i="12"/>
  <c r="CC46" i="12" s="1"/>
  <c r="AP46" i="12"/>
  <c r="CO46" i="12" s="1"/>
  <c r="BB46" i="12"/>
  <c r="DA46" i="12" s="1"/>
  <c r="X46" i="12"/>
  <c r="BW46" i="12" s="1"/>
  <c r="DV46" i="12" s="1"/>
  <c r="EG60" i="10"/>
  <c r="GF60" i="10" s="1"/>
  <c r="DR46" i="10"/>
  <c r="FQ46" i="10" s="1"/>
  <c r="FA47" i="12"/>
  <c r="EW47" i="10"/>
  <c r="GV47" i="10" s="1"/>
  <c r="DY47" i="10"/>
  <c r="DY131" i="10" s="1"/>
  <c r="EZ47" i="10"/>
  <c r="EZ131" i="10" s="1"/>
  <c r="BJ46" i="12"/>
  <c r="DI46" i="12" s="1"/>
  <c r="O46" i="12"/>
  <c r="BN46" i="12" s="1"/>
  <c r="DL46" i="12" s="1"/>
  <c r="AF46" i="12"/>
  <c r="CE46" i="12" s="1"/>
  <c r="EC46" i="12" s="1"/>
  <c r="AH46" i="12"/>
  <c r="CG46" i="12" s="1"/>
  <c r="BD46" i="12"/>
  <c r="DC46" i="12" s="1"/>
  <c r="FB46" i="12" s="1"/>
  <c r="F51" i="12"/>
  <c r="R56" i="3"/>
  <c r="R57" i="2" s="1"/>
  <c r="F51" i="10"/>
  <c r="FC60" i="12"/>
  <c r="DO130" i="10"/>
  <c r="E63" i="13" s="1"/>
  <c r="E22" i="13"/>
  <c r="FN46" i="10"/>
  <c r="FE46" i="10"/>
  <c r="FG46" i="10"/>
  <c r="ED129" i="10"/>
  <c r="GC45" i="10"/>
  <c r="FH47" i="12"/>
  <c r="HI47" i="10"/>
  <c r="FJ131" i="10"/>
  <c r="GJ47" i="10"/>
  <c r="EK131" i="10"/>
  <c r="GX47" i="10"/>
  <c r="EY131" i="10"/>
  <c r="EA47" i="10"/>
  <c r="X62" i="13"/>
  <c r="EZ129" i="10"/>
  <c r="GY45" i="10"/>
  <c r="DW46" i="12"/>
  <c r="DY46" i="12"/>
  <c r="EQ46" i="12"/>
  <c r="GA45" i="10"/>
  <c r="EB129" i="10"/>
  <c r="GD45" i="10"/>
  <c r="EE129" i="10"/>
  <c r="FJ130" i="10"/>
  <c r="HI46" i="10"/>
  <c r="EJ46" i="10"/>
  <c r="EO129" i="10"/>
  <c r="GN45" i="10"/>
  <c r="DT129" i="10"/>
  <c r="FS45" i="10"/>
  <c r="DP131" i="10"/>
  <c r="FO47" i="10"/>
  <c r="EB131" i="10"/>
  <c r="FG131" i="10"/>
  <c r="EN131" i="10"/>
  <c r="GM47" i="10"/>
  <c r="EK129" i="10"/>
  <c r="GJ45" i="10"/>
  <c r="AQ38" i="8"/>
  <c r="BP38" i="8" s="1"/>
  <c r="AG38" i="9"/>
  <c r="AI38" i="9" s="1"/>
  <c r="AR38" i="7"/>
  <c r="BQ38" i="7" s="1"/>
  <c r="Q48" i="3"/>
  <c r="S55" i="3"/>
  <c r="S56" i="2" s="1"/>
  <c r="E50" i="10"/>
  <c r="E50" i="12"/>
  <c r="I50" i="12" s="1"/>
  <c r="DN129" i="10"/>
  <c r="FM45" i="10"/>
  <c r="DU130" i="10"/>
  <c r="EW46" i="10"/>
  <c r="EV46" i="10"/>
  <c r="EG46" i="10"/>
  <c r="W22" i="4" s="1"/>
  <c r="FB46" i="10"/>
  <c r="DW46" i="10"/>
  <c r="M22" i="4" s="1"/>
  <c r="FE129" i="10"/>
  <c r="HD45" i="10"/>
  <c r="ET47" i="10"/>
  <c r="EL131" i="10"/>
  <c r="GK47" i="10"/>
  <c r="EJ47" i="10"/>
  <c r="EM47" i="10"/>
  <c r="DS47" i="10"/>
  <c r="EA129" i="10"/>
  <c r="FZ45" i="10"/>
  <c r="FG129" i="10"/>
  <c r="HF45" i="10"/>
  <c r="EP129" i="10"/>
  <c r="GO45" i="10"/>
  <c r="EO46" i="12"/>
  <c r="DS129" i="10"/>
  <c r="FR45" i="10"/>
  <c r="EP46" i="10"/>
  <c r="DX46" i="10"/>
  <c r="N22" i="4" s="1"/>
  <c r="DN46" i="10"/>
  <c r="D22" i="4" s="1"/>
  <c r="EL46" i="10"/>
  <c r="AB22" i="4" s="1"/>
  <c r="ED46" i="10"/>
  <c r="T22" i="4" s="1"/>
  <c r="EG129" i="10"/>
  <c r="GF45" i="10"/>
  <c r="ES47" i="12"/>
  <c r="FC47" i="12"/>
  <c r="FG47" i="12"/>
  <c r="EA47" i="12"/>
  <c r="DU129" i="10"/>
  <c r="FT45" i="10"/>
  <c r="EU47" i="10"/>
  <c r="EG131" i="10"/>
  <c r="GF47" i="10"/>
  <c r="DU131" i="10"/>
  <c r="FT47" i="10"/>
  <c r="GS45" i="10"/>
  <c r="ET129" i="10"/>
  <c r="EU129" i="10"/>
  <c r="GT45" i="10"/>
  <c r="N48" i="10"/>
  <c r="BM48" i="10" s="1"/>
  <c r="FP45" i="10"/>
  <c r="DQ129" i="10"/>
  <c r="ER130" i="10"/>
  <c r="GQ46" i="10"/>
  <c r="EQ46" i="10"/>
  <c r="Y22" i="13"/>
  <c r="EI130" i="10"/>
  <c r="GH46" i="10"/>
  <c r="EH46" i="10"/>
  <c r="X22" i="4" s="1"/>
  <c r="FD46" i="10"/>
  <c r="GQ45" i="10"/>
  <c r="ER129" i="10"/>
  <c r="HB45" i="10"/>
  <c r="FC129" i="10"/>
  <c r="E62" i="13"/>
  <c r="DQ47" i="10"/>
  <c r="FW47" i="10"/>
  <c r="DX131" i="10"/>
  <c r="ER131" i="10"/>
  <c r="GQ47" i="10"/>
  <c r="P62" i="13"/>
  <c r="ER46" i="12"/>
  <c r="J49" i="10"/>
  <c r="K49" i="10" s="1"/>
  <c r="DY129" i="10"/>
  <c r="FX45" i="10"/>
  <c r="J22" i="13"/>
  <c r="DT130" i="10"/>
  <c r="FS46" i="10"/>
  <c r="EE130" i="10"/>
  <c r="EY130" i="10"/>
  <c r="GX46" i="10"/>
  <c r="G22" i="13"/>
  <c r="DQ130" i="10"/>
  <c r="FP46" i="10"/>
  <c r="FL46" i="10"/>
  <c r="C22" i="13"/>
  <c r="DY46" i="10"/>
  <c r="O22" i="4" s="1"/>
  <c r="AQ37" i="8"/>
  <c r="BP37" i="8" s="1"/>
  <c r="BR37" i="8" s="1"/>
  <c r="BS37" i="8" s="1"/>
  <c r="BT37" i="8" s="1"/>
  <c r="BU37" i="8" s="1"/>
  <c r="AG37" i="9"/>
  <c r="AI37" i="9" s="1"/>
  <c r="AM37" i="9" s="1"/>
  <c r="AN37" i="9" s="1"/>
  <c r="AO37" i="9" s="1"/>
  <c r="AP37" i="9" s="1"/>
  <c r="Q47" i="3"/>
  <c r="AR37" i="7"/>
  <c r="BQ37" i="7" s="1"/>
  <c r="BS37" i="7" s="1"/>
  <c r="BT37" i="7" s="1"/>
  <c r="BU37" i="7" s="1"/>
  <c r="BV37" i="7" s="1"/>
  <c r="EY129" i="10"/>
  <c r="GX45" i="10"/>
  <c r="ET47" i="12"/>
  <c r="FM47" i="10"/>
  <c r="DN131" i="10"/>
  <c r="DW47" i="10"/>
  <c r="EO47" i="10"/>
  <c r="DO47" i="10"/>
  <c r="FA47" i="10"/>
  <c r="EF47" i="10"/>
  <c r="DN46" i="12"/>
  <c r="GV45" i="10"/>
  <c r="EW129" i="10"/>
  <c r="DZ46" i="10"/>
  <c r="P22" i="4" s="1"/>
  <c r="FH46" i="10"/>
  <c r="FC46" i="10"/>
  <c r="EZ130" i="10"/>
  <c r="GY46" i="10"/>
  <c r="DW129" i="10"/>
  <c r="FV45" i="10"/>
  <c r="EU47" i="12"/>
  <c r="EZ47" i="12"/>
  <c r="DQ47" i="12"/>
  <c r="HB47" i="10"/>
  <c r="FC131" i="10"/>
  <c r="FD47" i="10"/>
  <c r="EQ47" i="10"/>
  <c r="GY47" i="10"/>
  <c r="G62" i="13"/>
  <c r="GH45" i="10"/>
  <c r="EI129" i="10"/>
  <c r="EL129" i="10"/>
  <c r="GK45" i="10"/>
  <c r="EB46" i="12"/>
  <c r="EN46" i="12"/>
  <c r="U62" i="4"/>
  <c r="U62" i="13"/>
  <c r="DV60" i="10"/>
  <c r="EN46" i="10"/>
  <c r="DS46" i="10"/>
  <c r="I22" i="4" s="1"/>
  <c r="EF46" i="10"/>
  <c r="V22" i="4" s="1"/>
  <c r="DV46" i="10"/>
  <c r="L22" i="4" s="1"/>
  <c r="FA46" i="10"/>
  <c r="O62" i="13"/>
  <c r="DM47" i="12"/>
  <c r="ED47" i="10"/>
  <c r="DV47" i="10"/>
  <c r="FF47" i="10"/>
  <c r="EH47" i="10"/>
  <c r="ES47" i="10"/>
  <c r="FI47" i="10"/>
  <c r="H50" i="10"/>
  <c r="I50" i="10"/>
  <c r="L62" i="13"/>
  <c r="DM46" i="12"/>
  <c r="ED46" i="12"/>
  <c r="L48" i="12"/>
  <c r="EQ60" i="12"/>
  <c r="EA60" i="12"/>
  <c r="EY60" i="10"/>
  <c r="EY144" i="10" s="1"/>
  <c r="EJ60" i="10"/>
  <c r="Z29" i="13" s="1"/>
  <c r="ER60" i="12"/>
  <c r="DP60" i="12"/>
  <c r="ET60" i="10"/>
  <c r="HK59" i="10"/>
  <c r="AQ54" i="8" s="1"/>
  <c r="BP54" i="8" s="1"/>
  <c r="BR54" i="8" s="1"/>
  <c r="BS54" i="8" s="1"/>
  <c r="EW60" i="10"/>
  <c r="EW144" i="10" s="1"/>
  <c r="EP60" i="12"/>
  <c r="EI60" i="10"/>
  <c r="GH60" i="10" s="1"/>
  <c r="EK60" i="12"/>
  <c r="FB60" i="10"/>
  <c r="HA60" i="10" s="1"/>
  <c r="DO60" i="10"/>
  <c r="DO144" i="10" s="1"/>
  <c r="L61" i="12"/>
  <c r="AF61" i="12" s="1"/>
  <c r="CE61" i="12" s="1"/>
  <c r="EJ60" i="12"/>
  <c r="EO60" i="10"/>
  <c r="EO144" i="10" s="1"/>
  <c r="ED60" i="10"/>
  <c r="T29" i="13" s="1"/>
  <c r="EQ60" i="10"/>
  <c r="GP60" i="10" s="1"/>
  <c r="ES60" i="10"/>
  <c r="GR60" i="10" s="1"/>
  <c r="AE60" i="8"/>
  <c r="BN59" i="8"/>
  <c r="DO60" i="12"/>
  <c r="DV60" i="12"/>
  <c r="ED60" i="12"/>
  <c r="DS60" i="12"/>
  <c r="FF60" i="12"/>
  <c r="DZ60" i="10"/>
  <c r="P29" i="13" s="1"/>
  <c r="DU60" i="10"/>
  <c r="K29" i="13" s="1"/>
  <c r="EC60" i="12"/>
  <c r="EK60" i="10"/>
  <c r="EL60" i="10"/>
  <c r="FA60" i="10"/>
  <c r="I62" i="12"/>
  <c r="H62" i="12"/>
  <c r="BI8" i="7"/>
  <c r="AE66" i="3"/>
  <c r="AE67" i="2" s="1"/>
  <c r="FE60" i="12"/>
  <c r="EU60" i="12"/>
  <c r="FD60" i="12"/>
  <c r="EX60" i="10"/>
  <c r="EN60" i="10"/>
  <c r="H62" i="10"/>
  <c r="I62" i="10"/>
  <c r="FA60" i="12"/>
  <c r="DQ60" i="12"/>
  <c r="DR60" i="12"/>
  <c r="EF60" i="12"/>
  <c r="ES60" i="12"/>
  <c r="AR45" i="9"/>
  <c r="P55" i="3" s="1"/>
  <c r="P56" i="2" s="1"/>
  <c r="AD45" i="9"/>
  <c r="AV45" i="9"/>
  <c r="AD55" i="3" s="1"/>
  <c r="AD56" i="2" s="1"/>
  <c r="AY45" i="9"/>
  <c r="AF45" i="9"/>
  <c r="AJ45" i="9"/>
  <c r="T55" i="3" s="1"/>
  <c r="T56" i="2" s="1"/>
  <c r="Z46" i="9"/>
  <c r="HI60" i="10"/>
  <c r="FJ144" i="10"/>
  <c r="DQ60" i="10"/>
  <c r="DR60" i="10"/>
  <c r="DT60" i="10"/>
  <c r="DM60" i="10"/>
  <c r="EU60" i="10"/>
  <c r="EV60" i="10"/>
  <c r="DX60" i="12"/>
  <c r="AK44" i="9"/>
  <c r="AX44" i="9"/>
  <c r="EF60" i="10"/>
  <c r="DU144" i="10"/>
  <c r="K70" i="13" s="1"/>
  <c r="DN60" i="10"/>
  <c r="DU60" i="12"/>
  <c r="DM60" i="12"/>
  <c r="EV60" i="12"/>
  <c r="DW60" i="12"/>
  <c r="AZ44" i="9"/>
  <c r="AH54" i="3" s="1"/>
  <c r="AH55" i="2" s="1"/>
  <c r="AW43" i="9"/>
  <c r="AE53" i="3" s="1"/>
  <c r="AE54" i="2" s="1"/>
  <c r="FI60" i="10"/>
  <c r="EC60" i="10"/>
  <c r="FH60" i="10"/>
  <c r="DP60" i="10"/>
  <c r="FD144" i="10"/>
  <c r="HC60" i="10"/>
  <c r="S68" i="2"/>
  <c r="AJ61" i="10"/>
  <c r="CI61" i="10" s="1"/>
  <c r="AF61" i="10"/>
  <c r="CE61" i="10" s="1"/>
  <c r="AK61" i="10"/>
  <c r="CJ61" i="10" s="1"/>
  <c r="BD61" i="10"/>
  <c r="DC61" i="10" s="1"/>
  <c r="AR61" i="10"/>
  <c r="CQ61" i="10" s="1"/>
  <c r="AN61" i="10"/>
  <c r="CM61" i="10" s="1"/>
  <c r="Z61" i="10"/>
  <c r="BY61" i="10" s="1"/>
  <c r="AZ61" i="10"/>
  <c r="CY61" i="10" s="1"/>
  <c r="BG61" i="10"/>
  <c r="DF61" i="10" s="1"/>
  <c r="AM61" i="10"/>
  <c r="CL61" i="10" s="1"/>
  <c r="AU61" i="10"/>
  <c r="CT61" i="10" s="1"/>
  <c r="AB61" i="10"/>
  <c r="CA61" i="10" s="1"/>
  <c r="T61" i="10"/>
  <c r="BS61" i="10" s="1"/>
  <c r="AA61" i="10"/>
  <c r="BZ61" i="10" s="1"/>
  <c r="S61" i="10"/>
  <c r="BR61" i="10" s="1"/>
  <c r="O61" i="10"/>
  <c r="BN61" i="10" s="1"/>
  <c r="AQ61" i="10"/>
  <c r="CP61" i="10" s="1"/>
  <c r="AO61" i="10"/>
  <c r="CN61" i="10" s="1"/>
  <c r="AT61" i="10"/>
  <c r="CS61" i="10" s="1"/>
  <c r="ES61" i="10" s="1"/>
  <c r="BC61" i="10"/>
  <c r="DB61" i="10" s="1"/>
  <c r="Y61" i="10"/>
  <c r="BX61" i="10" s="1"/>
  <c r="AH61" i="10"/>
  <c r="CG61" i="10" s="1"/>
  <c r="BJ61" i="10"/>
  <c r="DI61" i="10" s="1"/>
  <c r="AS61" i="10"/>
  <c r="CR61" i="10" s="1"/>
  <c r="BK61" i="10"/>
  <c r="DJ61" i="10" s="1"/>
  <c r="FJ61" i="10" s="1"/>
  <c r="BF61" i="10"/>
  <c r="DE61" i="10" s="1"/>
  <c r="N61" i="10"/>
  <c r="BM61" i="10" s="1"/>
  <c r="W61" i="10"/>
  <c r="BV61" i="10" s="1"/>
  <c r="BA61" i="10"/>
  <c r="CZ61" i="10" s="1"/>
  <c r="AD61" i="10"/>
  <c r="CC61" i="10" s="1"/>
  <c r="BH61" i="10"/>
  <c r="DG61" i="10" s="1"/>
  <c r="AE61" i="10"/>
  <c r="CD61" i="10" s="1"/>
  <c r="AG61" i="10"/>
  <c r="CF61" i="10" s="1"/>
  <c r="AP61" i="10"/>
  <c r="CO61" i="10" s="1"/>
  <c r="AY61" i="10"/>
  <c r="CX61" i="10" s="1"/>
  <c r="U61" i="10"/>
  <c r="BT61" i="10" s="1"/>
  <c r="AW61" i="10"/>
  <c r="CV61" i="10" s="1"/>
  <c r="BB61" i="10"/>
  <c r="DA61" i="10" s="1"/>
  <c r="AX61" i="10"/>
  <c r="CW61" i="10" s="1"/>
  <c r="AI61" i="10"/>
  <c r="CH61" i="10" s="1"/>
  <c r="AV61" i="10"/>
  <c r="CU61" i="10" s="1"/>
  <c r="BI61" i="10"/>
  <c r="DH61" i="10" s="1"/>
  <c r="AL61" i="10"/>
  <c r="CK61" i="10" s="1"/>
  <c r="Q61" i="10"/>
  <c r="BP61" i="10" s="1"/>
  <c r="X61" i="10"/>
  <c r="BW61" i="10" s="1"/>
  <c r="DW61" i="10" s="1"/>
  <c r="R61" i="10"/>
  <c r="BQ61" i="10" s="1"/>
  <c r="V61" i="10"/>
  <c r="BU61" i="10" s="1"/>
  <c r="P61" i="10"/>
  <c r="BO61" i="10" s="1"/>
  <c r="AC61" i="10"/>
  <c r="CB61" i="10" s="1"/>
  <c r="BE61" i="10"/>
  <c r="DD61" i="10" s="1"/>
  <c r="FD61" i="10" s="1"/>
  <c r="S68" i="3"/>
  <c r="E63" i="10"/>
  <c r="E63" i="12"/>
  <c r="AL58" i="7"/>
  <c r="AJ58" i="7"/>
  <c r="AX58" i="7"/>
  <c r="BA58" i="7"/>
  <c r="EX60" i="12"/>
  <c r="EY60" i="12"/>
  <c r="EM60" i="12"/>
  <c r="EN60" i="12"/>
  <c r="EZ60" i="12"/>
  <c r="FF60" i="10"/>
  <c r="FG60" i="10"/>
  <c r="EB60" i="10"/>
  <c r="DY60" i="10"/>
  <c r="DW60" i="10"/>
  <c r="AE58" i="7"/>
  <c r="AO58" i="7" s="1"/>
  <c r="P68" i="3" s="1"/>
  <c r="P69" i="2" s="1"/>
  <c r="BO57" i="7"/>
  <c r="BC46" i="9"/>
  <c r="BG77" i="9" s="1"/>
  <c r="AC46" i="9"/>
  <c r="AE46" i="9"/>
  <c r="Y47" i="9"/>
  <c r="EO60" i="12"/>
  <c r="FG60" i="12"/>
  <c r="DL60" i="12"/>
  <c r="EL60" i="12"/>
  <c r="ET144" i="10"/>
  <c r="GS60" i="10"/>
  <c r="ER60" i="10"/>
  <c r="EA60" i="10"/>
  <c r="EE60" i="10"/>
  <c r="FC60" i="10"/>
  <c r="EP60" i="10"/>
  <c r="DY60" i="12"/>
  <c r="DZ60" i="12"/>
  <c r="EE60" i="12"/>
  <c r="EI60" i="12"/>
  <c r="DT60" i="12"/>
  <c r="EB60" i="12"/>
  <c r="FU60" i="10"/>
  <c r="L29" i="13"/>
  <c r="DV144" i="10"/>
  <c r="DS60" i="10"/>
  <c r="EZ60" i="10"/>
  <c r="EH60" i="10"/>
  <c r="FE60" i="10"/>
  <c r="AZ65" i="8"/>
  <c r="AI65" i="8"/>
  <c r="AK65" i="8"/>
  <c r="AW65" i="8"/>
  <c r="EI46" i="12" l="1"/>
  <c r="EY47" i="12"/>
  <c r="DL47" i="12"/>
  <c r="N29" i="13"/>
  <c r="EA46" i="12"/>
  <c r="DX144" i="10"/>
  <c r="N70" i="13" s="1"/>
  <c r="F22" i="13"/>
  <c r="EM144" i="10"/>
  <c r="DT47" i="12"/>
  <c r="R48" i="10"/>
  <c r="BQ48" i="10" s="1"/>
  <c r="DM131" i="10"/>
  <c r="ET130" i="10"/>
  <c r="BD48" i="10"/>
  <c r="DC48" i="10" s="1"/>
  <c r="DP46" i="12"/>
  <c r="W48" i="10"/>
  <c r="BV48" i="10" s="1"/>
  <c r="P48" i="10"/>
  <c r="BO48" i="10" s="1"/>
  <c r="DR131" i="10"/>
  <c r="FD46" i="12"/>
  <c r="FF47" i="12"/>
  <c r="EE47" i="12"/>
  <c r="EF46" i="12"/>
  <c r="EZ46" i="12"/>
  <c r="AC48" i="10"/>
  <c r="CB48" i="10" s="1"/>
  <c r="GR46" i="10"/>
  <c r="GD46" i="10"/>
  <c r="FS47" i="10"/>
  <c r="FY47" i="10"/>
  <c r="GL46" i="10"/>
  <c r="HD47" i="10"/>
  <c r="EC131" i="10"/>
  <c r="EL47" i="12"/>
  <c r="U22" i="13"/>
  <c r="ES46" i="12"/>
  <c r="EX47" i="12"/>
  <c r="EJ47" i="12"/>
  <c r="FT46" i="10"/>
  <c r="DR46" i="12"/>
  <c r="EI47" i="12"/>
  <c r="FH46" i="12"/>
  <c r="K63" i="4"/>
  <c r="DR130" i="10"/>
  <c r="H63" i="13" s="1"/>
  <c r="Y63" i="4"/>
  <c r="FI130" i="10"/>
  <c r="EF47" i="12"/>
  <c r="GJ46" i="10"/>
  <c r="FB144" i="10"/>
  <c r="K22" i="13"/>
  <c r="AN48" i="10"/>
  <c r="CM48" i="10" s="1"/>
  <c r="EM48" i="10" s="1"/>
  <c r="EM132" i="10" s="1"/>
  <c r="EH47" i="12"/>
  <c r="EW46" i="12"/>
  <c r="EH46" i="12"/>
  <c r="EM46" i="12"/>
  <c r="DV47" i="12"/>
  <c r="DY47" i="12"/>
  <c r="GO47" i="10"/>
  <c r="AR48" i="10"/>
  <c r="CQ48" i="10" s="1"/>
  <c r="AL48" i="10"/>
  <c r="CK48" i="10" s="1"/>
  <c r="T48" i="10"/>
  <c r="BS48" i="10" s="1"/>
  <c r="AS48" i="10"/>
  <c r="CR48" i="10" s="1"/>
  <c r="AH48" i="10"/>
  <c r="CG48" i="10" s="1"/>
  <c r="Z48" i="10"/>
  <c r="BY48" i="10" s="1"/>
  <c r="FH131" i="10"/>
  <c r="EN47" i="12"/>
  <c r="AI48" i="10"/>
  <c r="CH48" i="10" s="1"/>
  <c r="V48" i="10"/>
  <c r="BU48" i="10" s="1"/>
  <c r="W29" i="13"/>
  <c r="EG144" i="10"/>
  <c r="W70" i="13" s="1"/>
  <c r="R22" i="13"/>
  <c r="EV46" i="12"/>
  <c r="GU47" i="10"/>
  <c r="AO48" i="10"/>
  <c r="CN48" i="10" s="1"/>
  <c r="AF48" i="10"/>
  <c r="CE48" i="10" s="1"/>
  <c r="U48" i="10"/>
  <c r="BT48" i="10" s="1"/>
  <c r="AW48" i="10"/>
  <c r="CV48" i="10" s="1"/>
  <c r="AG48" i="10"/>
  <c r="CF48" i="10" s="1"/>
  <c r="AB48" i="10"/>
  <c r="CA48" i="10" s="1"/>
  <c r="EG46" i="12"/>
  <c r="GN46" i="10"/>
  <c r="EW47" i="12"/>
  <c r="EG47" i="12"/>
  <c r="FX47" i="10"/>
  <c r="EB130" i="10"/>
  <c r="R63" i="4" s="1"/>
  <c r="EQ47" i="12"/>
  <c r="BA48" i="10"/>
  <c r="CZ48" i="10" s="1"/>
  <c r="BB48" i="10"/>
  <c r="DA48" i="10" s="1"/>
  <c r="AV48" i="10"/>
  <c r="CU48" i="10" s="1"/>
  <c r="AY48" i="10"/>
  <c r="CX48" i="10" s="1"/>
  <c r="AQ48" i="10"/>
  <c r="CP48" i="10" s="1"/>
  <c r="EP48" i="10" s="1"/>
  <c r="AA48" i="10"/>
  <c r="BZ48" i="10" s="1"/>
  <c r="ED47" i="12"/>
  <c r="AM48" i="10"/>
  <c r="CL48" i="10" s="1"/>
  <c r="GA46" i="10"/>
  <c r="Q48" i="10"/>
  <c r="BP48" i="10" s="1"/>
  <c r="AK48" i="10"/>
  <c r="CJ48" i="10" s="1"/>
  <c r="AZ48" i="10"/>
  <c r="CY48" i="10" s="1"/>
  <c r="O48" i="10"/>
  <c r="BN48" i="10" s="1"/>
  <c r="DM48" i="10" s="1"/>
  <c r="FL48" i="10" s="1"/>
  <c r="BF48" i="10"/>
  <c r="DE48" i="10" s="1"/>
  <c r="BI48" i="10"/>
  <c r="DH48" i="10" s="1"/>
  <c r="BG48" i="10"/>
  <c r="DF48" i="10" s="1"/>
  <c r="DN47" i="12"/>
  <c r="HE46" i="10"/>
  <c r="DX47" i="12"/>
  <c r="BK48" i="10"/>
  <c r="DJ48" i="10" s="1"/>
  <c r="FJ48" i="10" s="1"/>
  <c r="HI48" i="10" s="1"/>
  <c r="S48" i="10"/>
  <c r="BR48" i="10" s="1"/>
  <c r="DQ48" i="10" s="1"/>
  <c r="G23" i="4" s="1"/>
  <c r="AR39" i="7"/>
  <c r="BQ39" i="7" s="1"/>
  <c r="GV60" i="10"/>
  <c r="AJ48" i="10"/>
  <c r="CI48" i="10" s="1"/>
  <c r="AU48" i="10"/>
  <c r="CT48" i="10" s="1"/>
  <c r="BC48" i="10"/>
  <c r="DB48" i="10" s="1"/>
  <c r="FB48" i="10" s="1"/>
  <c r="FB132" i="10" s="1"/>
  <c r="AX48" i="10"/>
  <c r="CW48" i="10" s="1"/>
  <c r="BH48" i="10"/>
  <c r="DG48" i="10" s="1"/>
  <c r="AP48" i="10"/>
  <c r="CO48" i="10" s="1"/>
  <c r="EN48" i="10" s="1"/>
  <c r="AE48" i="10"/>
  <c r="CD48" i="10" s="1"/>
  <c r="FG46" i="12"/>
  <c r="EL46" i="12"/>
  <c r="ED144" i="10"/>
  <c r="T70" i="13" s="1"/>
  <c r="BE48" i="10"/>
  <c r="DD48" i="10" s="1"/>
  <c r="FT60" i="10"/>
  <c r="DM130" i="10"/>
  <c r="C63" i="13" s="1"/>
  <c r="BJ48" i="10"/>
  <c r="DI48" i="10" s="1"/>
  <c r="FH48" i="10" s="1"/>
  <c r="AT48" i="10"/>
  <c r="CS48" i="10" s="1"/>
  <c r="AD48" i="10"/>
  <c r="CC48" i="10" s="1"/>
  <c r="X48" i="10"/>
  <c r="BW48" i="10" s="1"/>
  <c r="Y48" i="10"/>
  <c r="BX48" i="10" s="1"/>
  <c r="EB47" i="12"/>
  <c r="FA46" i="12"/>
  <c r="EA130" i="10"/>
  <c r="Q63" i="4" s="1"/>
  <c r="GN60" i="10"/>
  <c r="DZ144" i="10"/>
  <c r="P70" i="13" s="1"/>
  <c r="AX61" i="12"/>
  <c r="CW61" i="12" s="1"/>
  <c r="FY60" i="10"/>
  <c r="L49" i="10"/>
  <c r="AW49" i="10" s="1"/>
  <c r="CV49" i="10" s="1"/>
  <c r="AZ61" i="12"/>
  <c r="CY61" i="12" s="1"/>
  <c r="EI144" i="10"/>
  <c r="AH61" i="12"/>
  <c r="CG61" i="12" s="1"/>
  <c r="EE46" i="12"/>
  <c r="Q61" i="12"/>
  <c r="BP61" i="12" s="1"/>
  <c r="AC61" i="12"/>
  <c r="CB61" i="12" s="1"/>
  <c r="EW131" i="10"/>
  <c r="DT46" i="12"/>
  <c r="Q22" i="13"/>
  <c r="AR54" i="7"/>
  <c r="BQ54" i="7" s="1"/>
  <c r="BS54" i="7" s="1"/>
  <c r="BT54" i="7" s="1"/>
  <c r="AJ61" i="12"/>
  <c r="CI61" i="12" s="1"/>
  <c r="GD47" i="10"/>
  <c r="GW47" i="10"/>
  <c r="GH47" i="10"/>
  <c r="E63" i="4"/>
  <c r="L49" i="12"/>
  <c r="AM49" i="12" s="1"/>
  <c r="CL49" i="12" s="1"/>
  <c r="G63" i="4"/>
  <c r="GB46" i="10"/>
  <c r="J63" i="4"/>
  <c r="U63" i="4"/>
  <c r="DU46" i="12"/>
  <c r="FN60" i="10"/>
  <c r="BG61" i="12"/>
  <c r="DF61" i="12" s="1"/>
  <c r="S22" i="13"/>
  <c r="GW46" i="10"/>
  <c r="HA47" i="10"/>
  <c r="H22" i="13"/>
  <c r="H22" i="4"/>
  <c r="FO46" i="10"/>
  <c r="F22" i="4"/>
  <c r="AA22" i="13"/>
  <c r="AA22" i="4"/>
  <c r="E29" i="13"/>
  <c r="AN61" i="12"/>
  <c r="CM61" i="12" s="1"/>
  <c r="EC130" i="10"/>
  <c r="AA63" i="4"/>
  <c r="FZ46" i="10"/>
  <c r="AQ39" i="8"/>
  <c r="BP39" i="8" s="1"/>
  <c r="BR39" i="8" s="1"/>
  <c r="BS39" i="8" s="1"/>
  <c r="H63" i="4"/>
  <c r="G63" i="13"/>
  <c r="AG39" i="9"/>
  <c r="AI39" i="9" s="1"/>
  <c r="EO48" i="10"/>
  <c r="GN48" i="10" s="1"/>
  <c r="ES144" i="10"/>
  <c r="GX60" i="10"/>
  <c r="EU130" i="10"/>
  <c r="EY46" i="12"/>
  <c r="DS48" i="10"/>
  <c r="I23" i="4" s="1"/>
  <c r="EX46" i="12"/>
  <c r="EU48" i="10"/>
  <c r="EU132" i="10" s="1"/>
  <c r="EX48" i="10"/>
  <c r="EX132" i="10" s="1"/>
  <c r="GI60" i="10"/>
  <c r="FB61" i="10"/>
  <c r="HK45" i="10"/>
  <c r="AQ40" i="8" s="1"/>
  <c r="BP40" i="8" s="1"/>
  <c r="GR47" i="10"/>
  <c r="ES131" i="10"/>
  <c r="V22" i="13"/>
  <c r="EF130" i="10"/>
  <c r="V63" i="4" s="1"/>
  <c r="GE46" i="10"/>
  <c r="FD130" i="10"/>
  <c r="HC46" i="10"/>
  <c r="EM131" i="10"/>
  <c r="GL47" i="10"/>
  <c r="GV46" i="10"/>
  <c r="EW130" i="10"/>
  <c r="J50" i="10"/>
  <c r="K50" i="10" s="1"/>
  <c r="EH131" i="10"/>
  <c r="GG47" i="10"/>
  <c r="FR46" i="10"/>
  <c r="I22" i="13"/>
  <c r="DS130" i="10"/>
  <c r="I63" i="4" s="1"/>
  <c r="EH130" i="10"/>
  <c r="X63" i="4" s="1"/>
  <c r="GG46" i="10"/>
  <c r="X22" i="13"/>
  <c r="D22" i="13"/>
  <c r="FM46" i="10"/>
  <c r="DN130" i="10"/>
  <c r="D63" i="4" s="1"/>
  <c r="GI47" i="10"/>
  <c r="EJ131" i="10"/>
  <c r="Z22" i="4"/>
  <c r="EJ130" i="10"/>
  <c r="Z63" i="4" s="1"/>
  <c r="GI46" i="10"/>
  <c r="Z22" i="13"/>
  <c r="FF131" i="10"/>
  <c r="HE47" i="10"/>
  <c r="EQ131" i="10"/>
  <c r="GP47" i="10"/>
  <c r="BH49" i="12"/>
  <c r="DG49" i="12" s="1"/>
  <c r="AB49" i="12"/>
  <c r="CA49" i="12" s="1"/>
  <c r="BG49" i="12"/>
  <c r="DF49" i="12" s="1"/>
  <c r="Q49" i="12"/>
  <c r="BP49" i="12" s="1"/>
  <c r="O49" i="12"/>
  <c r="BN49" i="12" s="1"/>
  <c r="P49" i="12"/>
  <c r="BO49" i="12" s="1"/>
  <c r="AW49" i="12"/>
  <c r="CV49" i="12" s="1"/>
  <c r="BI49" i="12"/>
  <c r="DH49" i="12" s="1"/>
  <c r="Z49" i="12"/>
  <c r="BY49" i="12" s="1"/>
  <c r="HB46" i="10"/>
  <c r="FC130" i="10"/>
  <c r="M47" i="3"/>
  <c r="M48" i="2" s="1"/>
  <c r="EB48" i="10"/>
  <c r="R23" i="4" s="1"/>
  <c r="K63" i="13"/>
  <c r="N22" i="13"/>
  <c r="DX130" i="10"/>
  <c r="N63" i="4" s="1"/>
  <c r="FW46" i="10"/>
  <c r="AI48" i="3"/>
  <c r="AI49" i="2" s="1"/>
  <c r="Q49" i="2"/>
  <c r="R63" i="13"/>
  <c r="HF46" i="10"/>
  <c r="FG130" i="10"/>
  <c r="FI61" i="10"/>
  <c r="FI145" i="10" s="1"/>
  <c r="E51" i="12"/>
  <c r="H51" i="12" s="1"/>
  <c r="E51" i="10"/>
  <c r="S56" i="3"/>
  <c r="S57" i="2" s="1"/>
  <c r="DV131" i="10"/>
  <c r="FU47" i="10"/>
  <c r="HG46" i="10"/>
  <c r="FH130" i="10"/>
  <c r="EF131" i="10"/>
  <c r="GE47" i="10"/>
  <c r="BH49" i="10"/>
  <c r="DG49" i="10" s="1"/>
  <c r="AI47" i="3"/>
  <c r="AI48" i="2" s="1"/>
  <c r="Q48" i="2"/>
  <c r="FJ132" i="10"/>
  <c r="DU48" i="10"/>
  <c r="K23" i="4" s="1"/>
  <c r="EP130" i="10"/>
  <c r="GO46" i="10"/>
  <c r="BS38" i="7"/>
  <c r="BT38" i="7" s="1"/>
  <c r="BU38" i="7" s="1"/>
  <c r="BV38" i="7" s="1"/>
  <c r="HD46" i="10"/>
  <c r="FE130" i="10"/>
  <c r="Q48" i="12"/>
  <c r="BP48" i="12" s="1"/>
  <c r="AV48" i="12"/>
  <c r="CU48" i="12" s="1"/>
  <c r="AE48" i="12"/>
  <c r="CD48" i="12" s="1"/>
  <c r="AT48" i="12"/>
  <c r="CS48" i="12" s="1"/>
  <c r="AB48" i="12"/>
  <c r="CA48" i="12" s="1"/>
  <c r="BI48" i="12"/>
  <c r="DH48" i="12" s="1"/>
  <c r="AP48" i="12"/>
  <c r="CO48" i="12" s="1"/>
  <c r="BK48" i="12"/>
  <c r="DJ48" i="12" s="1"/>
  <c r="FI48" i="12" s="1"/>
  <c r="AA48" i="12"/>
  <c r="BZ48" i="12" s="1"/>
  <c r="AL48" i="12"/>
  <c r="CK48" i="12" s="1"/>
  <c r="BE48" i="12"/>
  <c r="DD48" i="12" s="1"/>
  <c r="BD48" i="12"/>
  <c r="DC48" i="12" s="1"/>
  <c r="AH48" i="12"/>
  <c r="CG48" i="12" s="1"/>
  <c r="BJ48" i="12"/>
  <c r="DI48" i="12" s="1"/>
  <c r="AW48" i="12"/>
  <c r="CV48" i="12" s="1"/>
  <c r="BG48" i="12"/>
  <c r="DF48" i="12" s="1"/>
  <c r="S48" i="12"/>
  <c r="BR48" i="12" s="1"/>
  <c r="BH48" i="12"/>
  <c r="DG48" i="12" s="1"/>
  <c r="BF48" i="12"/>
  <c r="DE48" i="12" s="1"/>
  <c r="U48" i="12"/>
  <c r="BT48" i="12" s="1"/>
  <c r="Y48" i="12"/>
  <c r="BX48" i="12" s="1"/>
  <c r="BB48" i="12"/>
  <c r="DA48" i="12" s="1"/>
  <c r="AG48" i="12"/>
  <c r="CF48" i="12" s="1"/>
  <c r="AU48" i="12"/>
  <c r="CT48" i="12" s="1"/>
  <c r="O48" i="12"/>
  <c r="BN48" i="12" s="1"/>
  <c r="AR48" i="12"/>
  <c r="CQ48" i="12" s="1"/>
  <c r="W48" i="12"/>
  <c r="BV48" i="12" s="1"/>
  <c r="AS48" i="12"/>
  <c r="CR48" i="12" s="1"/>
  <c r="EQ48" i="12" s="1"/>
  <c r="AQ48" i="12"/>
  <c r="CP48" i="12" s="1"/>
  <c r="V48" i="12"/>
  <c r="BU48" i="12" s="1"/>
  <c r="AC48" i="12"/>
  <c r="CB48" i="12" s="1"/>
  <c r="AN48" i="12"/>
  <c r="CM48" i="12" s="1"/>
  <c r="AY48" i="12"/>
  <c r="CX48" i="12" s="1"/>
  <c r="X48" i="12"/>
  <c r="BW48" i="12" s="1"/>
  <c r="AM48" i="12"/>
  <c r="CL48" i="12" s="1"/>
  <c r="BA48" i="12"/>
  <c r="CZ48" i="12" s="1"/>
  <c r="BC48" i="12"/>
  <c r="DB48" i="12" s="1"/>
  <c r="T48" i="12"/>
  <c r="BS48" i="12" s="1"/>
  <c r="AJ48" i="12"/>
  <c r="CI48" i="12" s="1"/>
  <c r="AO48" i="12"/>
  <c r="CN48" i="12" s="1"/>
  <c r="AZ48" i="12"/>
  <c r="CY48" i="12" s="1"/>
  <c r="AI48" i="12"/>
  <c r="CH48" i="12" s="1"/>
  <c r="R48" i="12"/>
  <c r="BQ48" i="12" s="1"/>
  <c r="AD48" i="12"/>
  <c r="CC48" i="12" s="1"/>
  <c r="AF48" i="12"/>
  <c r="CE48" i="12" s="1"/>
  <c r="AK48" i="12"/>
  <c r="CJ48" i="12" s="1"/>
  <c r="P48" i="12"/>
  <c r="BO48" i="12" s="1"/>
  <c r="AX48" i="12"/>
  <c r="CW48" i="12" s="1"/>
  <c r="N48" i="12"/>
  <c r="BM48" i="12" s="1"/>
  <c r="DL48" i="12" s="1"/>
  <c r="Z48" i="12"/>
  <c r="BY48" i="12" s="1"/>
  <c r="GC47" i="10"/>
  <c r="ED131" i="10"/>
  <c r="Y63" i="13"/>
  <c r="DZ130" i="10"/>
  <c r="P63" i="4" s="1"/>
  <c r="P22" i="13"/>
  <c r="FY46" i="10"/>
  <c r="FA131" i="10"/>
  <c r="GZ47" i="10"/>
  <c r="FP47" i="10"/>
  <c r="DQ131" i="10"/>
  <c r="DS132" i="10"/>
  <c r="I23" i="13"/>
  <c r="FR48" i="10"/>
  <c r="T22" i="13"/>
  <c r="GC46" i="10"/>
  <c r="ED130" i="10"/>
  <c r="T63" i="4" s="1"/>
  <c r="DW130" i="10"/>
  <c r="M63" i="4" s="1"/>
  <c r="FV46" i="10"/>
  <c r="M22" i="13"/>
  <c r="AM38" i="9"/>
  <c r="AN38" i="9" s="1"/>
  <c r="AO38" i="9" s="1"/>
  <c r="AP38" i="9" s="1"/>
  <c r="J63" i="13"/>
  <c r="AA63" i="13"/>
  <c r="F63" i="4"/>
  <c r="Y29" i="13"/>
  <c r="EQ144" i="10"/>
  <c r="S63" i="13"/>
  <c r="GM46" i="10"/>
  <c r="EN130" i="10"/>
  <c r="FN47" i="10"/>
  <c r="DO131" i="10"/>
  <c r="DT48" i="10"/>
  <c r="J23" i="4" s="1"/>
  <c r="EV48" i="10"/>
  <c r="AB22" i="13"/>
  <c r="EL130" i="10"/>
  <c r="GK46" i="10"/>
  <c r="ET131" i="10"/>
  <c r="GS47" i="10"/>
  <c r="HA46" i="10"/>
  <c r="FB130" i="10"/>
  <c r="BR38" i="8"/>
  <c r="BS38" i="8" s="1"/>
  <c r="BT38" i="8" s="1"/>
  <c r="BU38" i="8" s="1"/>
  <c r="H50" i="12"/>
  <c r="J50" i="12" s="1"/>
  <c r="K50" i="12" s="1"/>
  <c r="AM39" i="9"/>
  <c r="F52" i="10"/>
  <c r="F52" i="12"/>
  <c r="R57" i="3"/>
  <c r="R58" i="2" s="1"/>
  <c r="DX61" i="10"/>
  <c r="EK61" i="10"/>
  <c r="GJ61" i="10" s="1"/>
  <c r="EX61" i="10"/>
  <c r="EX145" i="10" s="1"/>
  <c r="DM61" i="10"/>
  <c r="DM145" i="10" s="1"/>
  <c r="GZ46" i="10"/>
  <c r="FA130" i="10"/>
  <c r="FD131" i="10"/>
  <c r="HC47" i="10"/>
  <c r="EO131" i="10"/>
  <c r="GN47" i="10"/>
  <c r="DY130" i="10"/>
  <c r="O63" i="13" s="1"/>
  <c r="FX46" i="10"/>
  <c r="O22" i="13"/>
  <c r="Q63" i="13"/>
  <c r="W22" i="13"/>
  <c r="GF46" i="10"/>
  <c r="EG130" i="10"/>
  <c r="W63" i="4" s="1"/>
  <c r="BS39" i="7"/>
  <c r="EO61" i="10"/>
  <c r="EO145" i="10" s="1"/>
  <c r="FE61" i="10"/>
  <c r="GC60" i="10"/>
  <c r="EJ144" i="10"/>
  <c r="HH47" i="10"/>
  <c r="FI131" i="10"/>
  <c r="DV130" i="10"/>
  <c r="L22" i="13"/>
  <c r="FU46" i="10"/>
  <c r="FV47" i="10"/>
  <c r="DW131" i="10"/>
  <c r="EQ130" i="10"/>
  <c r="GP46" i="10"/>
  <c r="EJ48" i="10"/>
  <c r="Z23" i="4" s="1"/>
  <c r="GT47" i="10"/>
  <c r="EU131" i="10"/>
  <c r="FR47" i="10"/>
  <c r="DS131" i="10"/>
  <c r="EV130" i="10"/>
  <c r="GU46" i="10"/>
  <c r="U63" i="13"/>
  <c r="EA131" i="10"/>
  <c r="FZ47" i="10"/>
  <c r="AI49" i="3"/>
  <c r="AI50" i="2" s="1"/>
  <c r="Q50" i="2"/>
  <c r="AG54" i="9"/>
  <c r="AI54" i="9" s="1"/>
  <c r="AM54" i="9" s="1"/>
  <c r="AN54" i="9" s="1"/>
  <c r="AO61" i="12"/>
  <c r="CN61" i="12" s="1"/>
  <c r="Q64" i="3"/>
  <c r="AI64" i="3" s="1"/>
  <c r="AI65" i="2" s="1"/>
  <c r="BH61" i="12"/>
  <c r="DG61" i="12" s="1"/>
  <c r="DQ61" i="10"/>
  <c r="DQ145" i="10" s="1"/>
  <c r="J62" i="10"/>
  <c r="K62" i="10" s="1"/>
  <c r="AE61" i="12"/>
  <c r="CD61" i="12" s="1"/>
  <c r="EC61" i="12" s="1"/>
  <c r="BF61" i="12"/>
  <c r="DE61" i="12" s="1"/>
  <c r="AU61" i="12"/>
  <c r="CT61" i="12" s="1"/>
  <c r="BE61" i="12"/>
  <c r="DD61" i="12" s="1"/>
  <c r="AT61" i="12"/>
  <c r="CS61" i="12" s="1"/>
  <c r="AB61" i="12"/>
  <c r="CA61" i="12" s="1"/>
  <c r="E70" i="13"/>
  <c r="AM61" i="12"/>
  <c r="CL61" i="12" s="1"/>
  <c r="AI61" i="12"/>
  <c r="CH61" i="12" s="1"/>
  <c r="EF61" i="12" s="1"/>
  <c r="AG61" i="12"/>
  <c r="CF61" i="12" s="1"/>
  <c r="ED61" i="12" s="1"/>
  <c r="T61" i="12"/>
  <c r="BS61" i="12" s="1"/>
  <c r="AD61" i="12"/>
  <c r="CC61" i="12" s="1"/>
  <c r="BD61" i="12"/>
  <c r="DC61" i="12" s="1"/>
  <c r="AL61" i="12"/>
  <c r="CK61" i="12" s="1"/>
  <c r="U61" i="12"/>
  <c r="BT61" i="12" s="1"/>
  <c r="S61" i="12"/>
  <c r="BR61" i="12" s="1"/>
  <c r="BA61" i="12"/>
  <c r="CZ61" i="12" s="1"/>
  <c r="BC61" i="12"/>
  <c r="DB61" i="12" s="1"/>
  <c r="AS61" i="12"/>
  <c r="CR61" i="12" s="1"/>
  <c r="R61" i="12"/>
  <c r="BQ61" i="12" s="1"/>
  <c r="W61" i="12"/>
  <c r="BV61" i="12" s="1"/>
  <c r="BJ61" i="12"/>
  <c r="DI61" i="12" s="1"/>
  <c r="BB61" i="12"/>
  <c r="DA61" i="12" s="1"/>
  <c r="DU61" i="10"/>
  <c r="DU145" i="10" s="1"/>
  <c r="FG61" i="10"/>
  <c r="HF61" i="10" s="1"/>
  <c r="AP61" i="12"/>
  <c r="CO61" i="12" s="1"/>
  <c r="AR61" i="12"/>
  <c r="CQ61" i="12" s="1"/>
  <c r="EP61" i="12" s="1"/>
  <c r="Y61" i="12"/>
  <c r="BX61" i="12" s="1"/>
  <c r="BI61" i="12"/>
  <c r="DH61" i="12" s="1"/>
  <c r="X61" i="12"/>
  <c r="BW61" i="12" s="1"/>
  <c r="AV61" i="12"/>
  <c r="CU61" i="12" s="1"/>
  <c r="EC61" i="10"/>
  <c r="GB61" i="10" s="1"/>
  <c r="EG61" i="10"/>
  <c r="GF61" i="10" s="1"/>
  <c r="AA61" i="12"/>
  <c r="BZ61" i="12" s="1"/>
  <c r="O61" i="12"/>
  <c r="BN61" i="12" s="1"/>
  <c r="AK61" i="12"/>
  <c r="CJ61" i="12" s="1"/>
  <c r="AY61" i="12"/>
  <c r="CX61" i="12" s="1"/>
  <c r="AW61" i="12"/>
  <c r="CV61" i="12" s="1"/>
  <c r="EU61" i="12" s="1"/>
  <c r="V61" i="12"/>
  <c r="BU61" i="12" s="1"/>
  <c r="EQ61" i="10"/>
  <c r="EQ145" i="10" s="1"/>
  <c r="BK61" i="12"/>
  <c r="DJ61" i="12" s="1"/>
  <c r="FI61" i="12" s="1"/>
  <c r="AQ61" i="12"/>
  <c r="CP61" i="12" s="1"/>
  <c r="Z61" i="12"/>
  <c r="BY61" i="12" s="1"/>
  <c r="N61" i="12"/>
  <c r="BM61" i="12" s="1"/>
  <c r="P61" i="12"/>
  <c r="BO61" i="12" s="1"/>
  <c r="EW61" i="10"/>
  <c r="GV61" i="10" s="1"/>
  <c r="DR61" i="10"/>
  <c r="FQ61" i="10" s="1"/>
  <c r="DY61" i="10"/>
  <c r="DY145" i="10" s="1"/>
  <c r="AL60" i="8"/>
  <c r="AM60" i="8" s="1"/>
  <c r="AJ60" i="8"/>
  <c r="AT60" i="8"/>
  <c r="BM60" i="8"/>
  <c r="AG60" i="8"/>
  <c r="AN60" i="8"/>
  <c r="DP61" i="10"/>
  <c r="DP145" i="10" s="1"/>
  <c r="DT61" i="10"/>
  <c r="DT145" i="10" s="1"/>
  <c r="DV61" i="10"/>
  <c r="DV145" i="10" s="1"/>
  <c r="FH61" i="10"/>
  <c r="FH145" i="10" s="1"/>
  <c r="EL61" i="10"/>
  <c r="GK61" i="10" s="1"/>
  <c r="EB61" i="10"/>
  <c r="GA61" i="10" s="1"/>
  <c r="EU61" i="10"/>
  <c r="GT61" i="10" s="1"/>
  <c r="EF61" i="10"/>
  <c r="EF145" i="10" s="1"/>
  <c r="EP61" i="10"/>
  <c r="GO61" i="10" s="1"/>
  <c r="EZ144" i="10"/>
  <c r="GY60" i="10"/>
  <c r="EA144" i="10"/>
  <c r="FZ60" i="10"/>
  <c r="Q29" i="13"/>
  <c r="F63" i="12"/>
  <c r="R68" i="3"/>
  <c r="R69" i="2" s="1"/>
  <c r="F63" i="10"/>
  <c r="AK58" i="7"/>
  <c r="AM58" i="7"/>
  <c r="AN58" i="7" s="1"/>
  <c r="AU58" i="7"/>
  <c r="E58" i="14" s="1"/>
  <c r="BN58" i="7"/>
  <c r="HE60" i="10"/>
  <c r="FF144" i="10"/>
  <c r="AD59" i="7"/>
  <c r="AZ58" i="7"/>
  <c r="FT61" i="10"/>
  <c r="HH61" i="10"/>
  <c r="V29" i="13"/>
  <c r="EF144" i="10"/>
  <c r="GE60" i="10"/>
  <c r="EV144" i="10"/>
  <c r="GU60" i="10"/>
  <c r="EL144" i="10"/>
  <c r="GK60" i="10"/>
  <c r="AB29" i="13"/>
  <c r="DQ61" i="12"/>
  <c r="I29" i="13"/>
  <c r="DS144" i="10"/>
  <c r="FR60" i="10"/>
  <c r="ER144" i="10"/>
  <c r="GQ60" i="10"/>
  <c r="BC47" i="9"/>
  <c r="BG78" i="9" s="1"/>
  <c r="AC47" i="9"/>
  <c r="AE47" i="9"/>
  <c r="Y48" i="9"/>
  <c r="FP61" i="10"/>
  <c r="FA61" i="10"/>
  <c r="DZ61" i="10"/>
  <c r="EM61" i="10"/>
  <c r="DP144" i="10"/>
  <c r="FO60" i="10"/>
  <c r="F29" i="13"/>
  <c r="EU144" i="10"/>
  <c r="GT60" i="10"/>
  <c r="EK144" i="10"/>
  <c r="GJ60" i="10"/>
  <c r="AA29" i="13"/>
  <c r="L70" i="13"/>
  <c r="FV61" i="10"/>
  <c r="DW145" i="10"/>
  <c r="EV61" i="10"/>
  <c r="EZ61" i="10"/>
  <c r="FW61" i="10"/>
  <c r="DX145" i="10"/>
  <c r="DS61" i="10"/>
  <c r="FH144" i="10"/>
  <c r="HG60" i="10"/>
  <c r="DM144" i="10"/>
  <c r="C29" i="13"/>
  <c r="FL60" i="10"/>
  <c r="AF46" i="9"/>
  <c r="AV46" i="9"/>
  <c r="AD56" i="3" s="1"/>
  <c r="AD57" i="2" s="1"/>
  <c r="AJ46" i="9"/>
  <c r="T56" i="3" s="1"/>
  <c r="T57" i="2" s="1"/>
  <c r="AY46" i="9"/>
  <c r="AD46" i="9"/>
  <c r="AR46" i="9"/>
  <c r="P56" i="3" s="1"/>
  <c r="P57" i="2" s="1"/>
  <c r="Z47" i="9"/>
  <c r="FB145" i="10"/>
  <c r="HA61" i="10"/>
  <c r="EA61" i="10"/>
  <c r="FC61" i="10"/>
  <c r="GB60" i="10"/>
  <c r="EC144" i="10"/>
  <c r="S29" i="13"/>
  <c r="D29" i="13"/>
  <c r="DN144" i="10"/>
  <c r="FM60" i="10"/>
  <c r="FS60" i="10"/>
  <c r="DT144" i="10"/>
  <c r="J29" i="13"/>
  <c r="GR61" i="10"/>
  <c r="ES145" i="10"/>
  <c r="ET61" i="10"/>
  <c r="EI61" i="10"/>
  <c r="EJ61" i="10"/>
  <c r="FI144" i="10"/>
  <c r="HH60" i="10"/>
  <c r="DR144" i="10"/>
  <c r="H29" i="13"/>
  <c r="FQ60" i="10"/>
  <c r="EN144" i="10"/>
  <c r="GM60" i="10"/>
  <c r="Z70" i="13"/>
  <c r="EP144" i="10"/>
  <c r="GO60" i="10"/>
  <c r="DY144" i="10"/>
  <c r="O29" i="13"/>
  <c r="FX60" i="10"/>
  <c r="AH58" i="7"/>
  <c r="T68" i="3" s="1"/>
  <c r="T69" i="2" s="1"/>
  <c r="FD145" i="10"/>
  <c r="HC61" i="10"/>
  <c r="HD61" i="10"/>
  <c r="FE145" i="10"/>
  <c r="EN61" i="10"/>
  <c r="EE61" i="10"/>
  <c r="DQ144" i="10"/>
  <c r="G29" i="13"/>
  <c r="FP60" i="10"/>
  <c r="J62" i="12"/>
  <c r="K62" i="12" s="1"/>
  <c r="EB144" i="10"/>
  <c r="R29" i="13"/>
  <c r="GA60" i="10"/>
  <c r="HI61" i="10"/>
  <c r="FJ145" i="10"/>
  <c r="EP145" i="10"/>
  <c r="FF61" i="10"/>
  <c r="AW44" i="9"/>
  <c r="AE54" i="3" s="1"/>
  <c r="AE55" i="2" s="1"/>
  <c r="AZ45" i="9"/>
  <c r="AH55" i="3" s="1"/>
  <c r="AH56" i="2" s="1"/>
  <c r="M29" i="13"/>
  <c r="FV60" i="10"/>
  <c r="DW144" i="10"/>
  <c r="FE144" i="10"/>
  <c r="HD60" i="10"/>
  <c r="FC144" i="10"/>
  <c r="HB60" i="10"/>
  <c r="EB145" i="10"/>
  <c r="EH144" i="10"/>
  <c r="X29" i="13"/>
  <c r="GG60" i="10"/>
  <c r="GD60" i="10"/>
  <c r="U29" i="13"/>
  <c r="EE144" i="10"/>
  <c r="FG144" i="10"/>
  <c r="HF60" i="10"/>
  <c r="AD68" i="3"/>
  <c r="AD69" i="2" s="1"/>
  <c r="AY57" i="7"/>
  <c r="AE67" i="3" s="1"/>
  <c r="AE68" i="2" s="1"/>
  <c r="BB58" i="7"/>
  <c r="AH68" i="3" s="1"/>
  <c r="AH69" i="2" s="1"/>
  <c r="DO61" i="10"/>
  <c r="EH61" i="10"/>
  <c r="ED61" i="10"/>
  <c r="ER61" i="10"/>
  <c r="DN61" i="10"/>
  <c r="EY61" i="10"/>
  <c r="Y70" i="13"/>
  <c r="AX45" i="9"/>
  <c r="AK45" i="9"/>
  <c r="EX144" i="10"/>
  <c r="GW60" i="10"/>
  <c r="FA144" i="10"/>
  <c r="GZ60" i="10"/>
  <c r="AY65" i="8"/>
  <c r="AD66" i="8"/>
  <c r="AX64" i="8"/>
  <c r="BA65" i="8"/>
  <c r="U107" i="11"/>
  <c r="D107" i="11" s="1"/>
  <c r="U71" i="11"/>
  <c r="U16" i="11"/>
  <c r="U97" i="11"/>
  <c r="D97" i="11" s="1"/>
  <c r="U76" i="11"/>
  <c r="D76" i="11" s="1"/>
  <c r="U170" i="11"/>
  <c r="D170" i="11" s="1"/>
  <c r="U9" i="11"/>
  <c r="U112" i="11"/>
  <c r="D112" i="11" s="1"/>
  <c r="U45" i="11"/>
  <c r="U12" i="11"/>
  <c r="U26" i="11"/>
  <c r="U52" i="11"/>
  <c r="U101" i="11"/>
  <c r="D101" i="11" s="1"/>
  <c r="U83" i="11"/>
  <c r="D83" i="11" s="1"/>
  <c r="U88" i="11"/>
  <c r="D88" i="11" s="1"/>
  <c r="U148" i="11"/>
  <c r="D148" i="11" s="1"/>
  <c r="U171" i="11"/>
  <c r="D171" i="11" s="1"/>
  <c r="U85" i="11"/>
  <c r="D85" i="11" s="1"/>
  <c r="U33" i="11"/>
  <c r="U169" i="11"/>
  <c r="D169" i="11" s="1"/>
  <c r="U167" i="11"/>
  <c r="D167" i="11" s="1"/>
  <c r="U137" i="11"/>
  <c r="D137" i="11" s="1"/>
  <c r="U103" i="11"/>
  <c r="D103" i="11" s="1"/>
  <c r="U165" i="11"/>
  <c r="D165" i="11" s="1"/>
  <c r="U25" i="11"/>
  <c r="U119" i="11"/>
  <c r="D119" i="11" s="1"/>
  <c r="U154" i="11"/>
  <c r="D154" i="11" s="1"/>
  <c r="U149" i="11"/>
  <c r="D149" i="11" s="1"/>
  <c r="U144" i="11"/>
  <c r="D144" i="11" s="1"/>
  <c r="U128" i="11"/>
  <c r="D128" i="11" s="1"/>
  <c r="U78" i="11"/>
  <c r="D78" i="11" s="1"/>
  <c r="U77" i="11"/>
  <c r="D77" i="11" s="1"/>
  <c r="U135" i="11"/>
  <c r="D135" i="11" s="1"/>
  <c r="U20" i="11"/>
  <c r="U89" i="11"/>
  <c r="D89" i="11" s="1"/>
  <c r="U72" i="11"/>
  <c r="D72" i="11" s="1"/>
  <c r="U95" i="11"/>
  <c r="D95" i="11" s="1"/>
  <c r="U86" i="11"/>
  <c r="D86" i="11" s="1"/>
  <c r="U17" i="11"/>
  <c r="U59" i="11"/>
  <c r="U10" i="11"/>
  <c r="U38" i="11"/>
  <c r="U99" i="11"/>
  <c r="D99" i="11" s="1"/>
  <c r="U150" i="11"/>
  <c r="D150" i="11" s="1"/>
  <c r="U126" i="11"/>
  <c r="D126" i="11" s="1"/>
  <c r="U162" i="11"/>
  <c r="D162" i="11" s="1"/>
  <c r="U73" i="11"/>
  <c r="D73" i="11" s="1"/>
  <c r="U49" i="11"/>
  <c r="U63" i="11"/>
  <c r="U164" i="11"/>
  <c r="D164" i="11" s="1"/>
  <c r="U22" i="11"/>
  <c r="U166" i="11"/>
  <c r="D166" i="11" s="1"/>
  <c r="U60" i="11"/>
  <c r="U56" i="11"/>
  <c r="U142" i="11"/>
  <c r="D142" i="11" s="1"/>
  <c r="U48" i="11"/>
  <c r="U67" i="11"/>
  <c r="U37" i="11"/>
  <c r="U125" i="11"/>
  <c r="D125" i="11" s="1"/>
  <c r="U24" i="11"/>
  <c r="U155" i="11"/>
  <c r="D155" i="11" s="1"/>
  <c r="U68" i="11"/>
  <c r="U15" i="11"/>
  <c r="U118" i="11"/>
  <c r="D118" i="11" s="1"/>
  <c r="U157" i="11"/>
  <c r="D157" i="11" s="1"/>
  <c r="U139" i="11"/>
  <c r="D139" i="11" s="1"/>
  <c r="U31" i="11"/>
  <c r="U7" i="11"/>
  <c r="U106" i="11"/>
  <c r="D106" i="11" s="1"/>
  <c r="U81" i="11"/>
  <c r="D81" i="11" s="1"/>
  <c r="U152" i="11"/>
  <c r="D152" i="11" s="1"/>
  <c r="U36" i="11"/>
  <c r="U55" i="11"/>
  <c r="U87" i="11"/>
  <c r="D87" i="11" s="1"/>
  <c r="U21" i="11"/>
  <c r="U51" i="11"/>
  <c r="U115" i="11"/>
  <c r="D115" i="11" s="1"/>
  <c r="U82" i="11"/>
  <c r="D82" i="11" s="1"/>
  <c r="U61" i="11"/>
  <c r="U35" i="11"/>
  <c r="U40" i="11"/>
  <c r="U58" i="11"/>
  <c r="U91" i="11"/>
  <c r="D91" i="11" s="1"/>
  <c r="U65" i="11"/>
  <c r="U131" i="11"/>
  <c r="D131" i="11" s="1"/>
  <c r="U123" i="11"/>
  <c r="D123" i="11" s="1"/>
  <c r="U42" i="11"/>
  <c r="U74" i="11"/>
  <c r="D74" i="11" s="1"/>
  <c r="U39" i="11"/>
  <c r="U158" i="11"/>
  <c r="D158" i="11" s="1"/>
  <c r="U54" i="11"/>
  <c r="U121" i="11"/>
  <c r="D121" i="11" s="1"/>
  <c r="U32" i="11"/>
  <c r="U143" i="11"/>
  <c r="D143" i="11" s="1"/>
  <c r="U134" i="11"/>
  <c r="D134" i="11" s="1"/>
  <c r="U27" i="11"/>
  <c r="U30" i="11"/>
  <c r="U116" i="11"/>
  <c r="D116" i="11" s="1"/>
  <c r="U138" i="11"/>
  <c r="D138" i="11" s="1"/>
  <c r="U70" i="11"/>
  <c r="U102" i="11"/>
  <c r="D102" i="11" s="1"/>
  <c r="U132" i="11"/>
  <c r="D132" i="11" s="1"/>
  <c r="U66" i="11"/>
  <c r="U80" i="11"/>
  <c r="D80" i="11" s="1"/>
  <c r="U50" i="11"/>
  <c r="U168" i="11"/>
  <c r="D168" i="11" s="1"/>
  <c r="U18" i="11"/>
  <c r="U6" i="11"/>
  <c r="U19" i="11"/>
  <c r="U62" i="11"/>
  <c r="U129" i="11"/>
  <c r="D129" i="11" s="1"/>
  <c r="U14" i="11"/>
  <c r="U28" i="11"/>
  <c r="U93" i="11"/>
  <c r="D93" i="11" s="1"/>
  <c r="U57" i="11"/>
  <c r="U130" i="11"/>
  <c r="D130" i="11" s="1"/>
  <c r="U108" i="11"/>
  <c r="D108" i="11" s="1"/>
  <c r="U84" i="11"/>
  <c r="D84" i="11" s="1"/>
  <c r="U141" i="11"/>
  <c r="D141" i="11" s="1"/>
  <c r="U105" i="11"/>
  <c r="D105" i="11" s="1"/>
  <c r="U46" i="11"/>
  <c r="U5" i="11"/>
  <c r="U120" i="11"/>
  <c r="D120" i="11" s="1"/>
  <c r="U161" i="11"/>
  <c r="D161" i="11" s="1"/>
  <c r="U34" i="11"/>
  <c r="U23" i="11"/>
  <c r="U8" i="11"/>
  <c r="U92" i="11"/>
  <c r="D92" i="11" s="1"/>
  <c r="U117" i="11"/>
  <c r="D117" i="11" s="1"/>
  <c r="U47" i="11"/>
  <c r="U69" i="11"/>
  <c r="U43" i="11"/>
  <c r="U147" i="11"/>
  <c r="D147" i="11" s="1"/>
  <c r="U29" i="11"/>
  <c r="U151" i="11"/>
  <c r="D151" i="11" s="1"/>
  <c r="U90" i="11"/>
  <c r="D90" i="11" s="1"/>
  <c r="U96" i="11"/>
  <c r="D96" i="11" s="1"/>
  <c r="U113" i="11"/>
  <c r="D113" i="11" s="1"/>
  <c r="U146" i="11"/>
  <c r="D146" i="11" s="1"/>
  <c r="U94" i="11"/>
  <c r="D94" i="11" s="1"/>
  <c r="U110" i="11"/>
  <c r="D110" i="11" s="1"/>
  <c r="U13" i="11"/>
  <c r="U153" i="11"/>
  <c r="D153" i="11" s="1"/>
  <c r="U98" i="11"/>
  <c r="D98" i="11" s="1"/>
  <c r="U122" i="11"/>
  <c r="D122" i="11" s="1"/>
  <c r="U136" i="11"/>
  <c r="D136" i="11" s="1"/>
  <c r="U4" i="11"/>
  <c r="U163" i="11"/>
  <c r="D163" i="11" s="1"/>
  <c r="U109" i="11"/>
  <c r="D109" i="11" s="1"/>
  <c r="U145" i="11"/>
  <c r="D145" i="11" s="1"/>
  <c r="U133" i="11"/>
  <c r="D133" i="11" s="1"/>
  <c r="U64" i="11"/>
  <c r="U124" i="11"/>
  <c r="D124" i="11" s="1"/>
  <c r="U79" i="11"/>
  <c r="D79" i="11" s="1"/>
  <c r="U104" i="11"/>
  <c r="D104" i="11" s="1"/>
  <c r="U41" i="11"/>
  <c r="U159" i="11"/>
  <c r="D159" i="11" s="1"/>
  <c r="U111" i="11"/>
  <c r="D111" i="11" s="1"/>
  <c r="U140" i="11"/>
  <c r="D140" i="11" s="1"/>
  <c r="U53" i="11"/>
  <c r="U44" i="11"/>
  <c r="U100" i="11"/>
  <c r="D100" i="11" s="1"/>
  <c r="U127" i="11"/>
  <c r="D127" i="11" s="1"/>
  <c r="U156" i="11"/>
  <c r="D156" i="11" s="1"/>
  <c r="U160" i="11"/>
  <c r="D160" i="11" s="1"/>
  <c r="U114" i="11"/>
  <c r="D114" i="11" s="1"/>
  <c r="U75" i="11"/>
  <c r="D75" i="11" s="1"/>
  <c r="U3" i="11"/>
  <c r="U11" i="11"/>
  <c r="D11" i="11"/>
  <c r="L62" i="10" l="1"/>
  <c r="C63" i="4"/>
  <c r="EK145" i="10"/>
  <c r="Q65" i="2"/>
  <c r="DV48" i="10"/>
  <c r="L23" i="4" s="1"/>
  <c r="GP61" i="10"/>
  <c r="GE61" i="10"/>
  <c r="FS61" i="10"/>
  <c r="EY48" i="10"/>
  <c r="EA48" i="10"/>
  <c r="Q23" i="4" s="1"/>
  <c r="AQ49" i="10"/>
  <c r="CP49" i="10" s="1"/>
  <c r="P49" i="10"/>
  <c r="BO49" i="10" s="1"/>
  <c r="AD49" i="10"/>
  <c r="CC49" i="10" s="1"/>
  <c r="FD61" i="12"/>
  <c r="Y49" i="10"/>
  <c r="BX49" i="10" s="1"/>
  <c r="AI49" i="10"/>
  <c r="CH49" i="10" s="1"/>
  <c r="BK49" i="10"/>
  <c r="DJ49" i="10" s="1"/>
  <c r="FJ49" i="10" s="1"/>
  <c r="AR49" i="10"/>
  <c r="CQ49" i="10" s="1"/>
  <c r="EK61" i="12"/>
  <c r="AN49" i="10"/>
  <c r="CM49" i="10" s="1"/>
  <c r="BJ49" i="10"/>
  <c r="DI49" i="10" s="1"/>
  <c r="BG49" i="10"/>
  <c r="DF49" i="10" s="1"/>
  <c r="AG49" i="10"/>
  <c r="CF49" i="10" s="1"/>
  <c r="EW48" i="10"/>
  <c r="GV48" i="10" s="1"/>
  <c r="FE61" i="12"/>
  <c r="AT49" i="10"/>
  <c r="CS49" i="10" s="1"/>
  <c r="BC49" i="10"/>
  <c r="DB49" i="10" s="1"/>
  <c r="DO48" i="10"/>
  <c r="E23" i="4" s="1"/>
  <c r="GW48" i="10"/>
  <c r="DN48" i="10"/>
  <c r="D23" i="4" s="1"/>
  <c r="EL61" i="12"/>
  <c r="DR48" i="10"/>
  <c r="H23" i="4" s="1"/>
  <c r="X49" i="12"/>
  <c r="BW49" i="12" s="1"/>
  <c r="AA49" i="12"/>
  <c r="BZ49" i="12" s="1"/>
  <c r="DY49" i="12" s="1"/>
  <c r="ED48" i="10"/>
  <c r="T23" i="13" s="1"/>
  <c r="ES48" i="12"/>
  <c r="BE49" i="12"/>
  <c r="DD49" i="12" s="1"/>
  <c r="AP49" i="12"/>
  <c r="CO49" i="12" s="1"/>
  <c r="EC145" i="10"/>
  <c r="AL49" i="12"/>
  <c r="CK49" i="12" s="1"/>
  <c r="EJ49" i="12" s="1"/>
  <c r="AC49" i="12"/>
  <c r="CB49" i="12" s="1"/>
  <c r="AI49" i="12"/>
  <c r="CH49" i="12" s="1"/>
  <c r="EO132" i="10"/>
  <c r="N49" i="12"/>
  <c r="BM49" i="12" s="1"/>
  <c r="DL49" i="12" s="1"/>
  <c r="U49" i="12"/>
  <c r="BT49" i="12" s="1"/>
  <c r="BB49" i="12"/>
  <c r="DA49" i="12" s="1"/>
  <c r="AS49" i="12"/>
  <c r="CR49" i="12" s="1"/>
  <c r="AD49" i="12"/>
  <c r="CC49" i="12" s="1"/>
  <c r="T49" i="12"/>
  <c r="BS49" i="12" s="1"/>
  <c r="DQ49" i="12" s="1"/>
  <c r="AH49" i="12"/>
  <c r="CG49" i="12" s="1"/>
  <c r="EF49" i="12" s="1"/>
  <c r="AZ49" i="12"/>
  <c r="CY49" i="12" s="1"/>
  <c r="AR49" i="12"/>
  <c r="CQ49" i="12" s="1"/>
  <c r="FD48" i="10"/>
  <c r="HC48" i="10" s="1"/>
  <c r="ET48" i="10"/>
  <c r="GS48" i="10" s="1"/>
  <c r="EI48" i="10"/>
  <c r="Y23" i="13" s="1"/>
  <c r="FF48" i="10"/>
  <c r="EK48" i="10"/>
  <c r="GJ48" i="10" s="1"/>
  <c r="ER48" i="10"/>
  <c r="GQ48" i="10" s="1"/>
  <c r="EA61" i="12"/>
  <c r="EC48" i="10"/>
  <c r="S23" i="4" s="1"/>
  <c r="I63" i="13"/>
  <c r="EL48" i="10"/>
  <c r="AB23" i="4" s="1"/>
  <c r="DZ61" i="12"/>
  <c r="EH48" i="10"/>
  <c r="X23" i="4" s="1"/>
  <c r="DL61" i="12"/>
  <c r="DZ48" i="10"/>
  <c r="EG48" i="10"/>
  <c r="W23" i="4" s="1"/>
  <c r="FA48" i="10"/>
  <c r="DX48" i="10"/>
  <c r="N23" i="4" s="1"/>
  <c r="DW48" i="10"/>
  <c r="M23" i="4" s="1"/>
  <c r="FF49" i="10"/>
  <c r="FF133" i="10" s="1"/>
  <c r="DO61" i="12"/>
  <c r="FG48" i="10"/>
  <c r="FG132" i="10" s="1"/>
  <c r="EI48" i="12"/>
  <c r="S49" i="12"/>
  <c r="BR49" i="12" s="1"/>
  <c r="FI48" i="10"/>
  <c r="EI132" i="10"/>
  <c r="Y64" i="4" s="1"/>
  <c r="HF48" i="10"/>
  <c r="FC48" i="10"/>
  <c r="EX61" i="12"/>
  <c r="GT48" i="10"/>
  <c r="EF48" i="10"/>
  <c r="V23" i="4" s="1"/>
  <c r="N49" i="10"/>
  <c r="BM49" i="10" s="1"/>
  <c r="AA49" i="10"/>
  <c r="BZ49" i="10" s="1"/>
  <c r="AE49" i="10"/>
  <c r="CD49" i="10" s="1"/>
  <c r="AZ49" i="10"/>
  <c r="CY49" i="10" s="1"/>
  <c r="BD49" i="10"/>
  <c r="DC49" i="10" s="1"/>
  <c r="AF49" i="10"/>
  <c r="CE49" i="10" s="1"/>
  <c r="EE49" i="10" s="1"/>
  <c r="DQ132" i="10"/>
  <c r="EZ48" i="10"/>
  <c r="DP48" i="10"/>
  <c r="F23" i="4" s="1"/>
  <c r="AX49" i="10"/>
  <c r="CW49" i="10" s="1"/>
  <c r="EV49" i="10" s="1"/>
  <c r="BA49" i="10"/>
  <c r="CZ49" i="10" s="1"/>
  <c r="W49" i="10"/>
  <c r="BV49" i="10" s="1"/>
  <c r="AH49" i="10"/>
  <c r="CG49" i="10" s="1"/>
  <c r="EF49" i="10" s="1"/>
  <c r="AL49" i="10"/>
  <c r="CK49" i="10" s="1"/>
  <c r="EK49" i="10" s="1"/>
  <c r="Z49" i="10"/>
  <c r="BY49" i="10" s="1"/>
  <c r="G23" i="13"/>
  <c r="ES48" i="10"/>
  <c r="GR48" i="10" s="1"/>
  <c r="GN61" i="10"/>
  <c r="GW61" i="10"/>
  <c r="X49" i="10"/>
  <c r="BW49" i="10" s="1"/>
  <c r="DW49" i="10" s="1"/>
  <c r="AK49" i="10"/>
  <c r="CJ49" i="10" s="1"/>
  <c r="AS49" i="10"/>
  <c r="CR49" i="10" s="1"/>
  <c r="AO49" i="10"/>
  <c r="CN49" i="10" s="1"/>
  <c r="Q49" i="10"/>
  <c r="BP49" i="10" s="1"/>
  <c r="AC49" i="10"/>
  <c r="CB49" i="10" s="1"/>
  <c r="FP48" i="10"/>
  <c r="BC49" i="12"/>
  <c r="DB49" i="12" s="1"/>
  <c r="Y49" i="12"/>
  <c r="BX49" i="12" s="1"/>
  <c r="DV49" i="12" s="1"/>
  <c r="AO49" i="12"/>
  <c r="CN49" i="12" s="1"/>
  <c r="EM49" i="12" s="1"/>
  <c r="AT49" i="12"/>
  <c r="CS49" i="12" s="1"/>
  <c r="EQ49" i="12" s="1"/>
  <c r="BA49" i="12"/>
  <c r="CZ49" i="12" s="1"/>
  <c r="AJ49" i="12"/>
  <c r="CI49" i="12" s="1"/>
  <c r="FE48" i="10"/>
  <c r="EB48" i="12"/>
  <c r="BF49" i="10"/>
  <c r="DE49" i="10" s="1"/>
  <c r="FE49" i="10" s="1"/>
  <c r="AU49" i="10"/>
  <c r="CT49" i="10" s="1"/>
  <c r="V49" i="10"/>
  <c r="BU49" i="10" s="1"/>
  <c r="AJ49" i="10"/>
  <c r="CI49" i="10" s="1"/>
  <c r="EH49" i="10" s="1"/>
  <c r="T49" i="10"/>
  <c r="BS49" i="10" s="1"/>
  <c r="AV49" i="10"/>
  <c r="CU49" i="10" s="1"/>
  <c r="EU49" i="10" s="1"/>
  <c r="AX49" i="12"/>
  <c r="CW49" i="12" s="1"/>
  <c r="AV49" i="12"/>
  <c r="CU49" i="12" s="1"/>
  <c r="ET49" i="12" s="1"/>
  <c r="BJ49" i="12"/>
  <c r="DI49" i="12" s="1"/>
  <c r="FG49" i="12" s="1"/>
  <c r="AG49" i="12"/>
  <c r="CF49" i="12" s="1"/>
  <c r="AQ49" i="12"/>
  <c r="CP49" i="12" s="1"/>
  <c r="EO49" i="12" s="1"/>
  <c r="BD49" i="12"/>
  <c r="DC49" i="12" s="1"/>
  <c r="FB49" i="12" s="1"/>
  <c r="DY48" i="10"/>
  <c r="EE48" i="10"/>
  <c r="EQ48" i="10"/>
  <c r="FL61" i="10"/>
  <c r="EL145" i="10"/>
  <c r="DN61" i="12"/>
  <c r="EW61" i="12"/>
  <c r="L50" i="10"/>
  <c r="AF50" i="10" s="1"/>
  <c r="CE50" i="10" s="1"/>
  <c r="AY49" i="10"/>
  <c r="CX49" i="10" s="1"/>
  <c r="BI49" i="10"/>
  <c r="DH49" i="10" s="1"/>
  <c r="BE49" i="10"/>
  <c r="DD49" i="10" s="1"/>
  <c r="U49" i="10"/>
  <c r="BT49" i="10" s="1"/>
  <c r="AB49" i="10"/>
  <c r="CA49" i="10" s="1"/>
  <c r="BB49" i="10"/>
  <c r="DA49" i="10" s="1"/>
  <c r="FA49" i="10" s="1"/>
  <c r="AU49" i="12"/>
  <c r="CT49" i="12" s="1"/>
  <c r="AK49" i="12"/>
  <c r="CJ49" i="12" s="1"/>
  <c r="EH49" i="12" s="1"/>
  <c r="AF49" i="12"/>
  <c r="CE49" i="12" s="1"/>
  <c r="V49" i="12"/>
  <c r="BU49" i="12" s="1"/>
  <c r="AY49" i="12"/>
  <c r="CX49" i="12" s="1"/>
  <c r="BF49" i="12"/>
  <c r="DE49" i="12" s="1"/>
  <c r="FC49" i="12" s="1"/>
  <c r="EH61" i="12"/>
  <c r="AP49" i="10"/>
  <c r="CO49" i="10" s="1"/>
  <c r="EN49" i="10" s="1"/>
  <c r="R49" i="10"/>
  <c r="BQ49" i="10" s="1"/>
  <c r="DP49" i="10" s="1"/>
  <c r="S49" i="10"/>
  <c r="BR49" i="10" s="1"/>
  <c r="O49" i="10"/>
  <c r="BN49" i="10" s="1"/>
  <c r="DM49" i="10" s="1"/>
  <c r="FL49" i="10" s="1"/>
  <c r="AM49" i="10"/>
  <c r="CL49" i="10" s="1"/>
  <c r="W49" i="12"/>
  <c r="BV49" i="12" s="1"/>
  <c r="DU49" i="12" s="1"/>
  <c r="R49" i="12"/>
  <c r="BQ49" i="12" s="1"/>
  <c r="DP49" i="12" s="1"/>
  <c r="BK49" i="12"/>
  <c r="DJ49" i="12" s="1"/>
  <c r="FI49" i="12" s="1"/>
  <c r="AN49" i="12"/>
  <c r="CM49" i="12" s="1"/>
  <c r="EK49" i="12" s="1"/>
  <c r="AE49" i="12"/>
  <c r="CD49" i="12" s="1"/>
  <c r="EB49" i="12" s="1"/>
  <c r="BR40" i="8"/>
  <c r="BS40" i="8" s="1"/>
  <c r="FX61" i="10"/>
  <c r="I51" i="12"/>
  <c r="DN48" i="12"/>
  <c r="DX132" i="10"/>
  <c r="N64" i="4" s="1"/>
  <c r="HG61" i="10"/>
  <c r="AN39" i="9"/>
  <c r="AO39" i="9" s="1"/>
  <c r="AP39" i="9" s="1"/>
  <c r="DX48" i="12"/>
  <c r="S69" i="2"/>
  <c r="EC132" i="10"/>
  <c r="S64" i="4" s="1"/>
  <c r="ET61" i="12"/>
  <c r="EH48" i="12"/>
  <c r="S23" i="13"/>
  <c r="EY48" i="12"/>
  <c r="DS48" i="12"/>
  <c r="HA48" i="10"/>
  <c r="DP48" i="12"/>
  <c r="FF48" i="12"/>
  <c r="EG61" i="12"/>
  <c r="M23" i="13"/>
  <c r="DM132" i="10"/>
  <c r="C64" i="4" s="1"/>
  <c r="C23" i="4"/>
  <c r="DZ132" i="10"/>
  <c r="P64" i="4" s="1"/>
  <c r="P23" i="4"/>
  <c r="I64" i="13"/>
  <c r="I64" i="4"/>
  <c r="M48" i="3"/>
  <c r="M49" i="2" s="1"/>
  <c r="FV48" i="10"/>
  <c r="ET132" i="10"/>
  <c r="O63" i="4"/>
  <c r="FU61" i="10"/>
  <c r="EG145" i="10"/>
  <c r="DW132" i="10"/>
  <c r="M64" i="13" s="1"/>
  <c r="S63" i="4"/>
  <c r="W23" i="13"/>
  <c r="AB63" i="4"/>
  <c r="BT39" i="7"/>
  <c r="BU39" i="7" s="1"/>
  <c r="BV39" i="7" s="1"/>
  <c r="M49" i="3" s="1"/>
  <c r="M50" i="2" s="1"/>
  <c r="GF48" i="10"/>
  <c r="L63" i="13"/>
  <c r="L63" i="4"/>
  <c r="EG132" i="10"/>
  <c r="G64" i="13"/>
  <c r="G64" i="4"/>
  <c r="N23" i="13"/>
  <c r="GB48" i="10"/>
  <c r="Q50" i="3"/>
  <c r="Q51" i="2" s="1"/>
  <c r="FG145" i="10"/>
  <c r="FA48" i="12"/>
  <c r="FW48" i="10"/>
  <c r="FF61" i="12"/>
  <c r="ED48" i="12"/>
  <c r="EU49" i="12"/>
  <c r="DY61" i="12"/>
  <c r="D63" i="13"/>
  <c r="FB48" i="12"/>
  <c r="GL48" i="10"/>
  <c r="EV61" i="12"/>
  <c r="AA23" i="13"/>
  <c r="P23" i="13"/>
  <c r="DT61" i="12"/>
  <c r="FY48" i="10"/>
  <c r="C23" i="13"/>
  <c r="FH49" i="12"/>
  <c r="EU145" i="10"/>
  <c r="EM48" i="12"/>
  <c r="HK47" i="10"/>
  <c r="AG42" i="9" s="1"/>
  <c r="AI42" i="9" s="1"/>
  <c r="EG48" i="12"/>
  <c r="DV48" i="12"/>
  <c r="EP48" i="12"/>
  <c r="EJ48" i="12"/>
  <c r="EY49" i="12"/>
  <c r="FO61" i="10"/>
  <c r="DR145" i="10"/>
  <c r="DV61" i="12"/>
  <c r="FH61" i="12"/>
  <c r="EX48" i="12"/>
  <c r="DY48" i="12"/>
  <c r="EV48" i="12"/>
  <c r="FE48" i="12"/>
  <c r="AG40" i="9"/>
  <c r="AI40" i="9" s="1"/>
  <c r="AM40" i="9" s="1"/>
  <c r="AN40" i="9" s="1"/>
  <c r="HK46" i="10"/>
  <c r="AQ41" i="8" s="1"/>
  <c r="EE48" i="12"/>
  <c r="EN48" i="12"/>
  <c r="AR40" i="7"/>
  <c r="BQ40" i="7" s="1"/>
  <c r="BS40" i="7" s="1"/>
  <c r="BT40" i="7" s="1"/>
  <c r="EQ61" i="12"/>
  <c r="L50" i="12"/>
  <c r="AW50" i="12" s="1"/>
  <c r="CV50" i="12" s="1"/>
  <c r="DR48" i="12"/>
  <c r="DT48" i="12"/>
  <c r="DO49" i="10"/>
  <c r="FN49" i="10" s="1"/>
  <c r="FG49" i="10"/>
  <c r="FG133" i="10" s="1"/>
  <c r="FE49" i="12"/>
  <c r="ER61" i="12"/>
  <c r="EJ132" i="10"/>
  <c r="Z64" i="4" s="1"/>
  <c r="GI48" i="10"/>
  <c r="Z23" i="13"/>
  <c r="EV132" i="10"/>
  <c r="GU48" i="10"/>
  <c r="ER48" i="12"/>
  <c r="K23" i="13"/>
  <c r="FT48" i="10"/>
  <c r="DU132" i="10"/>
  <c r="K64" i="4" s="1"/>
  <c r="J28" i="4"/>
  <c r="Q28" i="4"/>
  <c r="EO61" i="12"/>
  <c r="EM61" i="12"/>
  <c r="EZ61" i="12"/>
  <c r="FC61" i="12"/>
  <c r="F23" i="13"/>
  <c r="FO48" i="10"/>
  <c r="DP132" i="10"/>
  <c r="F64" i="4" s="1"/>
  <c r="GO48" i="10"/>
  <c r="EP132" i="10"/>
  <c r="DT132" i="10"/>
  <c r="J64" i="4" s="1"/>
  <c r="FS48" i="10"/>
  <c r="J23" i="13"/>
  <c r="M63" i="13"/>
  <c r="EK48" i="12"/>
  <c r="DU48" i="12"/>
  <c r="FD48" i="12"/>
  <c r="FC48" i="12"/>
  <c r="EC48" i="12"/>
  <c r="G28" i="4"/>
  <c r="H28" i="4"/>
  <c r="DN49" i="10"/>
  <c r="EL49" i="10"/>
  <c r="N63" i="13"/>
  <c r="AB63" i="13"/>
  <c r="R58" i="3"/>
  <c r="R59" i="2" s="1"/>
  <c r="F53" i="12"/>
  <c r="F53" i="10"/>
  <c r="FF132" i="10"/>
  <c r="HE48" i="10"/>
  <c r="ET48" i="12"/>
  <c r="E28" i="4"/>
  <c r="HI49" i="10"/>
  <c r="FJ133" i="10"/>
  <c r="HF49" i="10"/>
  <c r="EC49" i="10"/>
  <c r="DT49" i="12"/>
  <c r="Z63" i="13"/>
  <c r="FH132" i="10"/>
  <c r="HG48" i="10"/>
  <c r="EW48" i="12"/>
  <c r="DM48" i="12"/>
  <c r="DQ48" i="12"/>
  <c r="DO48" i="12"/>
  <c r="GK48" i="10"/>
  <c r="AB23" i="13"/>
  <c r="EL132" i="10"/>
  <c r="AB64" i="4" s="1"/>
  <c r="DX49" i="10"/>
  <c r="EP49" i="10"/>
  <c r="X28" i="4"/>
  <c r="FH49" i="10"/>
  <c r="FI49" i="10"/>
  <c r="S64" i="13"/>
  <c r="Y64" i="13"/>
  <c r="ES61" i="12"/>
  <c r="S50" i="10"/>
  <c r="BR50" i="10" s="1"/>
  <c r="O50" i="10"/>
  <c r="BN50" i="10" s="1"/>
  <c r="AO50" i="10"/>
  <c r="CN50" i="10" s="1"/>
  <c r="BH50" i="10"/>
  <c r="DG50" i="10" s="1"/>
  <c r="AL50" i="10"/>
  <c r="CK50" i="10" s="1"/>
  <c r="AJ50" i="10"/>
  <c r="CI50" i="10" s="1"/>
  <c r="P63" i="13"/>
  <c r="EL48" i="12"/>
  <c r="X23" i="13"/>
  <c r="C28" i="4"/>
  <c r="P28" i="4"/>
  <c r="T28" i="4"/>
  <c r="U28" i="4"/>
  <c r="G69" i="4"/>
  <c r="H51" i="10"/>
  <c r="X63" i="13"/>
  <c r="GM48" i="10"/>
  <c r="EN132" i="10"/>
  <c r="EA48" i="12"/>
  <c r="EU48" i="12"/>
  <c r="W63" i="13"/>
  <c r="L28" i="4"/>
  <c r="W28" i="4"/>
  <c r="DY49" i="10"/>
  <c r="J51" i="12"/>
  <c r="K51" i="12" s="1"/>
  <c r="E23" i="13"/>
  <c r="FN48" i="10"/>
  <c r="DO132" i="10"/>
  <c r="E64" i="4" s="1"/>
  <c r="DN49" i="12"/>
  <c r="DZ49" i="12"/>
  <c r="EP49" i="12"/>
  <c r="I51" i="10"/>
  <c r="E52" i="10"/>
  <c r="I52" i="10" s="1"/>
  <c r="E52" i="12"/>
  <c r="S57" i="3"/>
  <c r="S58" i="2" s="1"/>
  <c r="DN132" i="10"/>
  <c r="D64" i="4" s="1"/>
  <c r="FM48" i="10"/>
  <c r="D23" i="13"/>
  <c r="FA132" i="10"/>
  <c r="GZ48" i="10"/>
  <c r="EA132" i="10"/>
  <c r="Q64" i="4" s="1"/>
  <c r="FZ48" i="10"/>
  <c r="Q23" i="13"/>
  <c r="EZ48" i="12"/>
  <c r="FH48" i="12"/>
  <c r="FG48" i="12"/>
  <c r="EM49" i="10"/>
  <c r="EB49" i="10"/>
  <c r="DV132" i="10"/>
  <c r="L64" i="4" s="1"/>
  <c r="L23" i="13"/>
  <c r="FU48" i="10"/>
  <c r="DM49" i="12"/>
  <c r="DS49" i="12"/>
  <c r="EZ49" i="12"/>
  <c r="FF49" i="12"/>
  <c r="EW145" i="10"/>
  <c r="EI61" i="12"/>
  <c r="EB61" i="12"/>
  <c r="GX48" i="10"/>
  <c r="EY132" i="10"/>
  <c r="V23" i="13"/>
  <c r="EF132" i="10"/>
  <c r="V64" i="4" s="1"/>
  <c r="GE48" i="10"/>
  <c r="BT39" i="8"/>
  <c r="BU39" i="8" s="1"/>
  <c r="EO48" i="12"/>
  <c r="DW48" i="12"/>
  <c r="EF48" i="12"/>
  <c r="DZ48" i="12"/>
  <c r="GA48" i="10"/>
  <c r="R23" i="13"/>
  <c r="EB132" i="10"/>
  <c r="R64" i="4" s="1"/>
  <c r="DR49" i="12"/>
  <c r="T63" i="13"/>
  <c r="V63" i="13"/>
  <c r="FA61" i="12"/>
  <c r="FB61" i="12"/>
  <c r="DX61" i="12"/>
  <c r="EE61" i="12"/>
  <c r="EJ61" i="12"/>
  <c r="EY61" i="12"/>
  <c r="DS61" i="12"/>
  <c r="FG61" i="12"/>
  <c r="DU61" i="12"/>
  <c r="DW61" i="12"/>
  <c r="DP61" i="12"/>
  <c r="DM61" i="12"/>
  <c r="DR61" i="12"/>
  <c r="EN61" i="12"/>
  <c r="BN60" i="8"/>
  <c r="AE61" i="8"/>
  <c r="ED145" i="10"/>
  <c r="GC61" i="10"/>
  <c r="U70" i="13"/>
  <c r="GH61" i="10"/>
  <c r="EI145" i="10"/>
  <c r="S70" i="13"/>
  <c r="F70" i="13"/>
  <c r="AB70" i="13"/>
  <c r="V70" i="13"/>
  <c r="E64" i="10"/>
  <c r="E64" i="12"/>
  <c r="S69" i="3"/>
  <c r="AL59" i="7"/>
  <c r="AJ59" i="7"/>
  <c r="AX59" i="7"/>
  <c r="BA59" i="7"/>
  <c r="EH145" i="10"/>
  <c r="GG61" i="10"/>
  <c r="G70" i="13"/>
  <c r="GS61" i="10"/>
  <c r="ET145" i="10"/>
  <c r="AW45" i="9"/>
  <c r="AE55" i="3" s="1"/>
  <c r="AE56" i="2" s="1"/>
  <c r="AZ46" i="9"/>
  <c r="AH56" i="3" s="1"/>
  <c r="AH57" i="2" s="1"/>
  <c r="EM145" i="10"/>
  <c r="GL61" i="10"/>
  <c r="I63" i="12"/>
  <c r="H63" i="12"/>
  <c r="FN61" i="10"/>
  <c r="DO145" i="10"/>
  <c r="FF145" i="10"/>
  <c r="HE61" i="10"/>
  <c r="GD61" i="10"/>
  <c r="EE145" i="10"/>
  <c r="O70" i="13"/>
  <c r="AA70" i="13"/>
  <c r="DZ145" i="10"/>
  <c r="FY61" i="10"/>
  <c r="AE48" i="9"/>
  <c r="AC48" i="9"/>
  <c r="BC48" i="9"/>
  <c r="BG79" i="9" s="1"/>
  <c r="Y49" i="9"/>
  <c r="I70" i="13"/>
  <c r="H70" i="13"/>
  <c r="AQ62" i="10"/>
  <c r="CP62" i="10" s="1"/>
  <c r="X62" i="10"/>
  <c r="BW62" i="10" s="1"/>
  <c r="BD62" i="10"/>
  <c r="DC62" i="10" s="1"/>
  <c r="AO62" i="10"/>
  <c r="CN62" i="10" s="1"/>
  <c r="V62" i="10"/>
  <c r="BU62" i="10" s="1"/>
  <c r="BB62" i="10"/>
  <c r="DA62" i="10" s="1"/>
  <c r="O62" i="10"/>
  <c r="BN62" i="10" s="1"/>
  <c r="AU62" i="10"/>
  <c r="CT62" i="10" s="1"/>
  <c r="AB62" i="10"/>
  <c r="CA62" i="10" s="1"/>
  <c r="BH62" i="10"/>
  <c r="DG62" i="10" s="1"/>
  <c r="AS62" i="10"/>
  <c r="CR62" i="10" s="1"/>
  <c r="Z62" i="10"/>
  <c r="BY62" i="10" s="1"/>
  <c r="BF62" i="10"/>
  <c r="DE62" i="10" s="1"/>
  <c r="S62" i="10"/>
  <c r="BR62" i="10" s="1"/>
  <c r="AY62" i="10"/>
  <c r="CX62" i="10" s="1"/>
  <c r="AF62" i="10"/>
  <c r="CE62" i="10" s="1"/>
  <c r="Q62" i="10"/>
  <c r="BP62" i="10" s="1"/>
  <c r="AW62" i="10"/>
  <c r="CV62" i="10" s="1"/>
  <c r="AD62" i="10"/>
  <c r="CC62" i="10" s="1"/>
  <c r="BJ62" i="10"/>
  <c r="DI62" i="10" s="1"/>
  <c r="W62" i="10"/>
  <c r="BV62" i="10" s="1"/>
  <c r="BC62" i="10"/>
  <c r="DB62" i="10" s="1"/>
  <c r="AJ62" i="10"/>
  <c r="CI62" i="10" s="1"/>
  <c r="U62" i="10"/>
  <c r="BT62" i="10" s="1"/>
  <c r="BA62" i="10"/>
  <c r="CZ62" i="10" s="1"/>
  <c r="AH62" i="10"/>
  <c r="CG62" i="10" s="1"/>
  <c r="AA62" i="10"/>
  <c r="BZ62" i="10" s="1"/>
  <c r="BG62" i="10"/>
  <c r="DF62" i="10" s="1"/>
  <c r="AN62" i="10"/>
  <c r="CM62" i="10" s="1"/>
  <c r="Y62" i="10"/>
  <c r="BX62" i="10" s="1"/>
  <c r="BE62" i="10"/>
  <c r="DD62" i="10" s="1"/>
  <c r="AL62" i="10"/>
  <c r="CK62" i="10" s="1"/>
  <c r="AE62" i="10"/>
  <c r="CD62" i="10" s="1"/>
  <c r="BK62" i="10"/>
  <c r="DJ62" i="10" s="1"/>
  <c r="FJ62" i="10" s="1"/>
  <c r="AR62" i="10"/>
  <c r="CQ62" i="10" s="1"/>
  <c r="EQ62" i="10" s="1"/>
  <c r="AC62" i="10"/>
  <c r="CB62" i="10" s="1"/>
  <c r="BI62" i="10"/>
  <c r="DH62" i="10" s="1"/>
  <c r="AP62" i="10"/>
  <c r="CO62" i="10" s="1"/>
  <c r="AI62" i="10"/>
  <c r="CH62" i="10" s="1"/>
  <c r="EH62" i="10" s="1"/>
  <c r="P62" i="10"/>
  <c r="BO62" i="10" s="1"/>
  <c r="AV62" i="10"/>
  <c r="CU62" i="10" s="1"/>
  <c r="AG62" i="10"/>
  <c r="CF62" i="10" s="1"/>
  <c r="EF62" i="10" s="1"/>
  <c r="N62" i="10"/>
  <c r="BM62" i="10" s="1"/>
  <c r="AT62" i="10"/>
  <c r="CS62" i="10" s="1"/>
  <c r="AM62" i="10"/>
  <c r="CL62" i="10" s="1"/>
  <c r="EL62" i="10" s="1"/>
  <c r="T62" i="10"/>
  <c r="BS62" i="10" s="1"/>
  <c r="AZ62" i="10"/>
  <c r="CY62" i="10" s="1"/>
  <c r="AK62" i="10"/>
  <c r="CJ62" i="10" s="1"/>
  <c r="EJ62" i="10" s="1"/>
  <c r="R62" i="10"/>
  <c r="BQ62" i="10" s="1"/>
  <c r="AX62" i="10"/>
  <c r="CW62" i="10" s="1"/>
  <c r="HK60" i="10"/>
  <c r="DS145" i="10"/>
  <c r="FR61" i="10"/>
  <c r="D70" i="13"/>
  <c r="HB61" i="10"/>
  <c r="FC145" i="10"/>
  <c r="AY47" i="9"/>
  <c r="AF47" i="9"/>
  <c r="AJ47" i="9"/>
  <c r="T57" i="3" s="1"/>
  <c r="T58" i="2" s="1"/>
  <c r="AR47" i="9"/>
  <c r="P57" i="3" s="1"/>
  <c r="P58" i="2" s="1"/>
  <c r="AD47" i="9"/>
  <c r="AV47" i="9"/>
  <c r="AD57" i="3" s="1"/>
  <c r="AD58" i="2" s="1"/>
  <c r="Z48" i="9"/>
  <c r="GX61" i="10"/>
  <c r="EY145" i="10"/>
  <c r="R70" i="13"/>
  <c r="EN145" i="10"/>
  <c r="GM61" i="10"/>
  <c r="EA145" i="10"/>
  <c r="FZ61" i="10"/>
  <c r="Q70" i="13"/>
  <c r="DN145" i="10"/>
  <c r="FM61" i="10"/>
  <c r="M70" i="13"/>
  <c r="AK46" i="9"/>
  <c r="AX46" i="9"/>
  <c r="C70" i="13"/>
  <c r="EZ145" i="10"/>
  <c r="GY61" i="10"/>
  <c r="AE59" i="7"/>
  <c r="AO59" i="7" s="1"/>
  <c r="P69" i="3" s="1"/>
  <c r="P70" i="2" s="1"/>
  <c r="BO58" i="7"/>
  <c r="GQ61" i="10"/>
  <c r="ER145" i="10"/>
  <c r="X70" i="13"/>
  <c r="L62" i="12"/>
  <c r="EJ145" i="10"/>
  <c r="GI61" i="10"/>
  <c r="J70" i="13"/>
  <c r="GU61" i="10"/>
  <c r="EV145" i="10"/>
  <c r="GZ61" i="10"/>
  <c r="FA145" i="10"/>
  <c r="I63" i="10"/>
  <c r="H63" i="10"/>
  <c r="R12" i="11"/>
  <c r="AK66" i="8"/>
  <c r="AW66" i="8"/>
  <c r="AZ66" i="8"/>
  <c r="AI66" i="8"/>
  <c r="I29" i="11"/>
  <c r="I66" i="11"/>
  <c r="I7" i="11"/>
  <c r="J7" i="11" s="1"/>
  <c r="I8" i="11"/>
  <c r="J8" i="11" s="1"/>
  <c r="I52" i="11"/>
  <c r="I51" i="11"/>
  <c r="I74" i="11"/>
  <c r="I65" i="11"/>
  <c r="I33" i="11"/>
  <c r="I95" i="11"/>
  <c r="I18" i="11"/>
  <c r="I62" i="11"/>
  <c r="I55" i="11"/>
  <c r="I92" i="11"/>
  <c r="I79" i="11"/>
  <c r="I102" i="11"/>
  <c r="I96" i="11"/>
  <c r="I78" i="11"/>
  <c r="I86" i="11"/>
  <c r="I53" i="11"/>
  <c r="I13" i="11"/>
  <c r="I84" i="11"/>
  <c r="E11" i="11"/>
  <c r="I54" i="11"/>
  <c r="I37" i="11"/>
  <c r="I57" i="11"/>
  <c r="I59" i="11"/>
  <c r="I81" i="11"/>
  <c r="I71" i="11"/>
  <c r="I41" i="11"/>
  <c r="R13" i="11"/>
  <c r="I12" i="11"/>
  <c r="J12" i="11" s="1"/>
  <c r="I64" i="11"/>
  <c r="I15" i="11"/>
  <c r="I23" i="11"/>
  <c r="I88" i="11"/>
  <c r="G11" i="11"/>
  <c r="I91" i="11"/>
  <c r="I21" i="11"/>
  <c r="I44" i="11"/>
  <c r="I72" i="11"/>
  <c r="I45" i="11"/>
  <c r="I34" i="11"/>
  <c r="I50" i="11"/>
  <c r="I43" i="11"/>
  <c r="I39" i="11"/>
  <c r="I5" i="11"/>
  <c r="J5" i="11" s="1"/>
  <c r="I75" i="11"/>
  <c r="I49" i="11"/>
  <c r="I98" i="11"/>
  <c r="I25" i="11"/>
  <c r="I80" i="11"/>
  <c r="I99" i="11"/>
  <c r="I47" i="11"/>
  <c r="I24" i="11"/>
  <c r="I35" i="11"/>
  <c r="I83" i="11"/>
  <c r="I101" i="11"/>
  <c r="I36" i="11"/>
  <c r="I90" i="11"/>
  <c r="I4" i="11"/>
  <c r="J4" i="11" s="1"/>
  <c r="I10" i="11"/>
  <c r="J10" i="11" s="1"/>
  <c r="I40" i="11"/>
  <c r="I32" i="11"/>
  <c r="I61" i="11"/>
  <c r="I67" i="11"/>
  <c r="I38" i="11"/>
  <c r="I93" i="11"/>
  <c r="I82" i="11"/>
  <c r="I28" i="11"/>
  <c r="I87" i="11"/>
  <c r="I16" i="11"/>
  <c r="I17" i="11"/>
  <c r="I3" i="11"/>
  <c r="J3" i="11" s="1"/>
  <c r="I31" i="11"/>
  <c r="I69" i="11"/>
  <c r="I56" i="11"/>
  <c r="I89" i="11"/>
  <c r="I46" i="11"/>
  <c r="I20" i="11"/>
  <c r="I58" i="11"/>
  <c r="I73" i="11"/>
  <c r="I76" i="11"/>
  <c r="I68" i="11"/>
  <c r="I22" i="11"/>
  <c r="I97" i="11"/>
  <c r="I70" i="11"/>
  <c r="I11" i="11"/>
  <c r="J11" i="11" s="1"/>
  <c r="I9" i="11"/>
  <c r="J9" i="11" s="1"/>
  <c r="I6" i="11"/>
  <c r="J6" i="11" s="1"/>
  <c r="I14" i="11"/>
  <c r="I30" i="11"/>
  <c r="I94" i="11"/>
  <c r="I77" i="11"/>
  <c r="I26" i="11"/>
  <c r="I100" i="11"/>
  <c r="I85" i="11"/>
  <c r="I19" i="11"/>
  <c r="I60" i="11"/>
  <c r="I63" i="11"/>
  <c r="I27" i="11"/>
  <c r="I48" i="11"/>
  <c r="I42" i="11"/>
  <c r="EE133" i="10" l="1"/>
  <c r="GD49" i="10"/>
  <c r="GG49" i="10"/>
  <c r="EH133" i="10"/>
  <c r="BC50" i="10"/>
  <c r="DB50" i="10" s="1"/>
  <c r="AH50" i="10"/>
  <c r="CG50" i="10" s="1"/>
  <c r="AE50" i="10"/>
  <c r="CD50" i="10" s="1"/>
  <c r="AK50" i="10"/>
  <c r="CJ50" i="10" s="1"/>
  <c r="EI50" i="10" s="1"/>
  <c r="EI134" i="10" s="1"/>
  <c r="AP50" i="10"/>
  <c r="CO50" i="10" s="1"/>
  <c r="AW50" i="10"/>
  <c r="CV50" i="10" s="1"/>
  <c r="AM50" i="10"/>
  <c r="CL50" i="10" s="1"/>
  <c r="HE49" i="10"/>
  <c r="EW132" i="10"/>
  <c r="R50" i="10"/>
  <c r="BQ50" i="10" s="1"/>
  <c r="U50" i="10"/>
  <c r="BT50" i="10" s="1"/>
  <c r="BD50" i="10"/>
  <c r="DC50" i="10" s="1"/>
  <c r="FC50" i="10" s="1"/>
  <c r="BG50" i="10"/>
  <c r="DF50" i="10" s="1"/>
  <c r="BB50" i="10"/>
  <c r="DA50" i="10" s="1"/>
  <c r="AT50" i="10"/>
  <c r="CS50" i="10" s="1"/>
  <c r="AI50" i="10"/>
  <c r="CH50" i="10" s="1"/>
  <c r="AC50" i="10"/>
  <c r="CB50" i="10" s="1"/>
  <c r="P50" i="10"/>
  <c r="BO50" i="10" s="1"/>
  <c r="EN49" i="12"/>
  <c r="BJ50" i="10"/>
  <c r="DI50" i="10" s="1"/>
  <c r="FH50" i="10" s="1"/>
  <c r="AA50" i="10"/>
  <c r="BZ50" i="10" s="1"/>
  <c r="AQ50" i="10"/>
  <c r="CP50" i="10" s="1"/>
  <c r="EI49" i="12"/>
  <c r="AI50" i="3"/>
  <c r="AI51" i="2" s="1"/>
  <c r="DR132" i="10"/>
  <c r="H64" i="4" s="1"/>
  <c r="AG50" i="10"/>
  <c r="CF50" i="10" s="1"/>
  <c r="W50" i="10"/>
  <c r="BV50" i="10" s="1"/>
  <c r="X50" i="10"/>
  <c r="BW50" i="10" s="1"/>
  <c r="DW50" i="10" s="1"/>
  <c r="M24" i="4" s="1"/>
  <c r="AY50" i="10"/>
  <c r="CX50" i="10" s="1"/>
  <c r="BE50" i="10"/>
  <c r="DD50" i="10" s="1"/>
  <c r="AU50" i="10"/>
  <c r="CT50" i="10" s="1"/>
  <c r="ER49" i="12"/>
  <c r="EJ49" i="10"/>
  <c r="H23" i="13"/>
  <c r="AS50" i="10"/>
  <c r="CR50" i="10" s="1"/>
  <c r="BF50" i="10"/>
  <c r="DE50" i="10" s="1"/>
  <c r="FE50" i="10" s="1"/>
  <c r="FE134" i="10" s="1"/>
  <c r="AV50" i="10"/>
  <c r="CU50" i="10" s="1"/>
  <c r="AR50" i="10"/>
  <c r="CQ50" i="10" s="1"/>
  <c r="BA50" i="10"/>
  <c r="CZ50" i="10" s="1"/>
  <c r="N50" i="10"/>
  <c r="BM50" i="10" s="1"/>
  <c r="EK132" i="10"/>
  <c r="AD50" i="10"/>
  <c r="CC50" i="10" s="1"/>
  <c r="FQ48" i="10"/>
  <c r="EH132" i="10"/>
  <c r="X69" i="4" s="1"/>
  <c r="BI50" i="10"/>
  <c r="DH50" i="10" s="1"/>
  <c r="T50" i="10"/>
  <c r="BS50" i="10" s="1"/>
  <c r="Y50" i="10"/>
  <c r="BX50" i="10" s="1"/>
  <c r="V50" i="10"/>
  <c r="BU50" i="10" s="1"/>
  <c r="BK50" i="10"/>
  <c r="DJ50" i="10" s="1"/>
  <c r="FJ50" i="10" s="1"/>
  <c r="AZ50" i="10"/>
  <c r="CY50" i="10" s="1"/>
  <c r="AA23" i="4"/>
  <c r="GG48" i="10"/>
  <c r="AN50" i="10"/>
  <c r="CM50" i="10" s="1"/>
  <c r="AX50" i="10"/>
  <c r="CW50" i="10" s="1"/>
  <c r="Z50" i="10"/>
  <c r="BY50" i="10" s="1"/>
  <c r="Q50" i="10"/>
  <c r="BP50" i="10" s="1"/>
  <c r="AB50" i="10"/>
  <c r="CA50" i="10" s="1"/>
  <c r="EG49" i="12"/>
  <c r="ER49" i="10"/>
  <c r="EQ49" i="10"/>
  <c r="GP49" i="10" s="1"/>
  <c r="FD132" i="10"/>
  <c r="BU40" i="7"/>
  <c r="BV40" i="7" s="1"/>
  <c r="M50" i="3" s="1"/>
  <c r="M51" i="2" s="1"/>
  <c r="EE49" i="12"/>
  <c r="DV49" i="10"/>
  <c r="DV133" i="10" s="1"/>
  <c r="EI49" i="10"/>
  <c r="EC49" i="12"/>
  <c r="AO40" i="9"/>
  <c r="AP40" i="9" s="1"/>
  <c r="EG49" i="10"/>
  <c r="EG133" i="10" s="1"/>
  <c r="ER132" i="10"/>
  <c r="ES49" i="12"/>
  <c r="EX49" i="12"/>
  <c r="GC48" i="10"/>
  <c r="T23" i="4"/>
  <c r="ED132" i="10"/>
  <c r="T64" i="4" s="1"/>
  <c r="EA49" i="12"/>
  <c r="DX49" i="12"/>
  <c r="Y23" i="4"/>
  <c r="EW49" i="12"/>
  <c r="ED49" i="12"/>
  <c r="EU133" i="10"/>
  <c r="GT49" i="10"/>
  <c r="GH48" i="10"/>
  <c r="DR49" i="10"/>
  <c r="DR133" i="10" s="1"/>
  <c r="DS49" i="10"/>
  <c r="FR49" i="10" s="1"/>
  <c r="DT49" i="10"/>
  <c r="DT133" i="10" s="1"/>
  <c r="EW49" i="10"/>
  <c r="P64" i="13"/>
  <c r="FD49" i="12"/>
  <c r="DO49" i="12"/>
  <c r="DZ49" i="10"/>
  <c r="FY49" i="10" s="1"/>
  <c r="FA49" i="12"/>
  <c r="ED49" i="10"/>
  <c r="ES132" i="10"/>
  <c r="EU50" i="10"/>
  <c r="DQ49" i="10"/>
  <c r="FC49" i="10"/>
  <c r="HB49" i="10" s="1"/>
  <c r="ET49" i="10"/>
  <c r="GS49" i="10" s="1"/>
  <c r="DU49" i="10"/>
  <c r="FT49" i="10" s="1"/>
  <c r="EX49" i="10"/>
  <c r="GW49" i="10" s="1"/>
  <c r="HH48" i="10"/>
  <c r="FI132" i="10"/>
  <c r="EZ49" i="10"/>
  <c r="FU49" i="10"/>
  <c r="DW49" i="12"/>
  <c r="EL49" i="12"/>
  <c r="ES49" i="10"/>
  <c r="ES133" i="10" s="1"/>
  <c r="EO49" i="10"/>
  <c r="EO133" i="10" s="1"/>
  <c r="BD50" i="12"/>
  <c r="DC50" i="12" s="1"/>
  <c r="EA49" i="10"/>
  <c r="EQ132" i="10"/>
  <c r="GP48" i="10"/>
  <c r="EV49" i="12"/>
  <c r="FE132" i="10"/>
  <c r="HD48" i="10"/>
  <c r="FB49" i="10"/>
  <c r="HA49" i="10" s="1"/>
  <c r="AR50" i="12"/>
  <c r="CQ50" i="12" s="1"/>
  <c r="U23" i="4"/>
  <c r="U23" i="13"/>
  <c r="EE132" i="10"/>
  <c r="GD48" i="10"/>
  <c r="EZ132" i="10"/>
  <c r="GY48" i="10"/>
  <c r="FD49" i="10"/>
  <c r="FD133" i="10" s="1"/>
  <c r="O23" i="4"/>
  <c r="DY132" i="10"/>
  <c r="O23" i="13"/>
  <c r="FX48" i="10"/>
  <c r="C64" i="13"/>
  <c r="EY49" i="10"/>
  <c r="EY133" i="10" s="1"/>
  <c r="Z64" i="13"/>
  <c r="FC132" i="10"/>
  <c r="HB48" i="10"/>
  <c r="EY62" i="10"/>
  <c r="AV50" i="12"/>
  <c r="CU50" i="12" s="1"/>
  <c r="AD50" i="12"/>
  <c r="CC50" i="12" s="1"/>
  <c r="BB50" i="12"/>
  <c r="DA50" i="12" s="1"/>
  <c r="EM50" i="10"/>
  <c r="AG41" i="9"/>
  <c r="AI41" i="9" s="1"/>
  <c r="AM42" i="9" s="1"/>
  <c r="AR42" i="7"/>
  <c r="BQ42" i="7" s="1"/>
  <c r="N64" i="13"/>
  <c r="Q52" i="3"/>
  <c r="Q53" i="2" s="1"/>
  <c r="EF50" i="10"/>
  <c r="V24" i="4" s="1"/>
  <c r="DS50" i="10"/>
  <c r="I24" i="4" s="1"/>
  <c r="AO50" i="12"/>
  <c r="CN50" i="12" s="1"/>
  <c r="EX50" i="10"/>
  <c r="EX134" i="10" s="1"/>
  <c r="ER50" i="10"/>
  <c r="ER134" i="10" s="1"/>
  <c r="DO133" i="10"/>
  <c r="BA50" i="12"/>
  <c r="CZ50" i="12" s="1"/>
  <c r="AZ50" i="12"/>
  <c r="CY50" i="12" s="1"/>
  <c r="AM50" i="12"/>
  <c r="CL50" i="12" s="1"/>
  <c r="AR41" i="7"/>
  <c r="AU50" i="12"/>
  <c r="CT50" i="12" s="1"/>
  <c r="AQ42" i="8"/>
  <c r="BP42" i="8" s="1"/>
  <c r="T64" i="13"/>
  <c r="J51" i="10"/>
  <c r="K51" i="10" s="1"/>
  <c r="GX49" i="10"/>
  <c r="DY50" i="10"/>
  <c r="O24" i="4" s="1"/>
  <c r="DM133" i="10"/>
  <c r="W69" i="4"/>
  <c r="X64" i="4"/>
  <c r="M64" i="4"/>
  <c r="BT40" i="8"/>
  <c r="BU40" i="8" s="1"/>
  <c r="U69" i="4"/>
  <c r="T69" i="4"/>
  <c r="ES50" i="10"/>
  <c r="AG50" i="12"/>
  <c r="CF50" i="12" s="1"/>
  <c r="BH50" i="12"/>
  <c r="DG50" i="12" s="1"/>
  <c r="W64" i="13"/>
  <c r="W64" i="4"/>
  <c r="DQ50" i="10"/>
  <c r="G24" i="4" s="1"/>
  <c r="BF50" i="12"/>
  <c r="DE50" i="12" s="1"/>
  <c r="AF50" i="12"/>
  <c r="CE50" i="12" s="1"/>
  <c r="AB50" i="12"/>
  <c r="CA50" i="12" s="1"/>
  <c r="AX50" i="12"/>
  <c r="CW50" i="12" s="1"/>
  <c r="EU50" i="12" s="1"/>
  <c r="AJ50" i="12"/>
  <c r="CI50" i="12" s="1"/>
  <c r="AS50" i="12"/>
  <c r="CR50" i="12" s="1"/>
  <c r="AI50" i="12"/>
  <c r="CH50" i="12" s="1"/>
  <c r="BK50" i="12"/>
  <c r="DJ50" i="12" s="1"/>
  <c r="FI50" i="12" s="1"/>
  <c r="BI50" i="12"/>
  <c r="DH50" i="12" s="1"/>
  <c r="AK50" i="12"/>
  <c r="CJ50" i="12" s="1"/>
  <c r="N50" i="12"/>
  <c r="BM50" i="12" s="1"/>
  <c r="BG50" i="12"/>
  <c r="DF50" i="12" s="1"/>
  <c r="L69" i="4"/>
  <c r="FF50" i="10"/>
  <c r="FF134" i="10" s="1"/>
  <c r="FA50" i="10"/>
  <c r="GZ50" i="10" s="1"/>
  <c r="AA50" i="12"/>
  <c r="BZ50" i="12" s="1"/>
  <c r="BC50" i="12"/>
  <c r="DB50" i="12" s="1"/>
  <c r="AQ50" i="12"/>
  <c r="CP50" i="12" s="1"/>
  <c r="AE50" i="12"/>
  <c r="CD50" i="12" s="1"/>
  <c r="AH50" i="12"/>
  <c r="CG50" i="12" s="1"/>
  <c r="T50" i="12"/>
  <c r="BS50" i="12" s="1"/>
  <c r="AP50" i="12"/>
  <c r="CO50" i="12" s="1"/>
  <c r="AY50" i="12"/>
  <c r="CX50" i="12" s="1"/>
  <c r="X50" i="12"/>
  <c r="BW50" i="12" s="1"/>
  <c r="R50" i="12"/>
  <c r="BQ50" i="12" s="1"/>
  <c r="AC50" i="12"/>
  <c r="CB50" i="12" s="1"/>
  <c r="Z50" i="12"/>
  <c r="BY50" i="12" s="1"/>
  <c r="Y50" i="12"/>
  <c r="BX50" i="12" s="1"/>
  <c r="P50" i="12"/>
  <c r="BO50" i="12" s="1"/>
  <c r="FD62" i="10"/>
  <c r="FD146" i="10" s="1"/>
  <c r="AL50" i="12"/>
  <c r="CK50" i="12" s="1"/>
  <c r="EI50" i="12" s="1"/>
  <c r="BJ50" i="12"/>
  <c r="DI50" i="12" s="1"/>
  <c r="BE50" i="12"/>
  <c r="DD50" i="12" s="1"/>
  <c r="FB50" i="12" s="1"/>
  <c r="S50" i="12"/>
  <c r="BR50" i="12" s="1"/>
  <c r="AT50" i="12"/>
  <c r="CS50" i="12" s="1"/>
  <c r="W50" i="12"/>
  <c r="BV50" i="12" s="1"/>
  <c r="EO62" i="10"/>
  <c r="EO146" i="10" s="1"/>
  <c r="Q69" i="4"/>
  <c r="E69" i="4"/>
  <c r="AN50" i="12"/>
  <c r="CM50" i="12" s="1"/>
  <c r="EL50" i="12" s="1"/>
  <c r="V50" i="12"/>
  <c r="BU50" i="12" s="1"/>
  <c r="O50" i="12"/>
  <c r="BN50" i="12" s="1"/>
  <c r="Q50" i="12"/>
  <c r="BP50" i="12" s="1"/>
  <c r="U50" i="12"/>
  <c r="BT50" i="12" s="1"/>
  <c r="HN10" i="10"/>
  <c r="ES62" i="10"/>
  <c r="GR62" i="10" s="1"/>
  <c r="EW50" i="10"/>
  <c r="EW134" i="10" s="1"/>
  <c r="EA50" i="10"/>
  <c r="Q24" i="4" s="1"/>
  <c r="EK50" i="10"/>
  <c r="EK134" i="10" s="1"/>
  <c r="EN50" i="10"/>
  <c r="EN134" i="10" s="1"/>
  <c r="DN50" i="10"/>
  <c r="D24" i="4" s="1"/>
  <c r="ET50" i="12"/>
  <c r="Q51" i="3"/>
  <c r="Q52" i="2" s="1"/>
  <c r="E64" i="13"/>
  <c r="DZ50" i="10"/>
  <c r="P24" i="4" s="1"/>
  <c r="EC50" i="10"/>
  <c r="S24" i="4" s="1"/>
  <c r="EI133" i="10"/>
  <c r="GH49" i="10"/>
  <c r="Y28" i="4"/>
  <c r="L51" i="10"/>
  <c r="DX50" i="10"/>
  <c r="N24" i="4" s="1"/>
  <c r="DU50" i="10"/>
  <c r="K24" i="4" s="1"/>
  <c r="FJ134" i="10"/>
  <c r="HI50" i="10"/>
  <c r="EY50" i="10"/>
  <c r="HH49" i="10"/>
  <c r="FI133" i="10"/>
  <c r="FW49" i="10"/>
  <c r="DX133" i="10"/>
  <c r="N28" i="4"/>
  <c r="GB49" i="10"/>
  <c r="EC133" i="10"/>
  <c r="S28" i="4"/>
  <c r="GJ49" i="10"/>
  <c r="EK133" i="10"/>
  <c r="AA28" i="4"/>
  <c r="F64" i="13"/>
  <c r="K28" i="4"/>
  <c r="GA49" i="10"/>
  <c r="EB133" i="10"/>
  <c r="R28" i="4"/>
  <c r="D64" i="13"/>
  <c r="V64" i="13"/>
  <c r="GL50" i="10"/>
  <c r="EM134" i="10"/>
  <c r="FX50" i="10"/>
  <c r="DY134" i="10"/>
  <c r="O24" i="13"/>
  <c r="DP50" i="10"/>
  <c r="F24" i="4" s="1"/>
  <c r="EE50" i="10"/>
  <c r="U24" i="4" s="1"/>
  <c r="FH133" i="10"/>
  <c r="HG49" i="10"/>
  <c r="DW133" i="10"/>
  <c r="FV49" i="10"/>
  <c r="M28" i="4"/>
  <c r="FM49" i="10"/>
  <c r="DN133" i="10"/>
  <c r="D28" i="4"/>
  <c r="BJ6" i="7"/>
  <c r="BQ41" i="7"/>
  <c r="BS41" i="7" s="1"/>
  <c r="BT41" i="7" s="1"/>
  <c r="BU41" i="7" s="1"/>
  <c r="BV41" i="7" s="1"/>
  <c r="R64" i="13"/>
  <c r="DP133" i="10"/>
  <c r="FO49" i="10"/>
  <c r="F28" i="4"/>
  <c r="FX49" i="10"/>
  <c r="DY133" i="10"/>
  <c r="O28" i="4"/>
  <c r="FG50" i="10"/>
  <c r="DR50" i="10"/>
  <c r="H24" i="4" s="1"/>
  <c r="AB64" i="13"/>
  <c r="J69" i="4"/>
  <c r="J64" i="13"/>
  <c r="FA133" i="10"/>
  <c r="GZ49" i="10"/>
  <c r="EN133" i="10"/>
  <c r="GM49" i="10"/>
  <c r="G24" i="13"/>
  <c r="FP50" i="10"/>
  <c r="DT50" i="10"/>
  <c r="J24" i="4" s="1"/>
  <c r="EP50" i="10"/>
  <c r="C69" i="4"/>
  <c r="Q64" i="13"/>
  <c r="BP41" i="8"/>
  <c r="BR41" i="8" s="1"/>
  <c r="BS41" i="8" s="1"/>
  <c r="BI6" i="8"/>
  <c r="S58" i="3"/>
  <c r="S59" i="2" s="1"/>
  <c r="E53" i="10"/>
  <c r="I53" i="10" s="1"/>
  <c r="E53" i="12"/>
  <c r="H53" i="12" s="1"/>
  <c r="FE133" i="10"/>
  <c r="HD49" i="10"/>
  <c r="EM133" i="10"/>
  <c r="GL49" i="10"/>
  <c r="EG50" i="10"/>
  <c r="W24" i="4" s="1"/>
  <c r="ED50" i="10"/>
  <c r="T24" i="4" s="1"/>
  <c r="EJ50" i="10"/>
  <c r="Z24" i="4" s="1"/>
  <c r="EO50" i="10"/>
  <c r="EV50" i="10"/>
  <c r="EL50" i="10"/>
  <c r="L64" i="13"/>
  <c r="H52" i="10"/>
  <c r="J52" i="10" s="1"/>
  <c r="K52" i="10" s="1"/>
  <c r="K69" i="4"/>
  <c r="K64" i="13"/>
  <c r="FG50" i="12"/>
  <c r="GI49" i="10"/>
  <c r="EJ133" i="10"/>
  <c r="Z28" i="4"/>
  <c r="HE50" i="10"/>
  <c r="FA134" i="10"/>
  <c r="ES134" i="10"/>
  <c r="GR50" i="10"/>
  <c r="EH50" i="10"/>
  <c r="X24" i="4" s="1"/>
  <c r="EB50" i="10"/>
  <c r="R24" i="4" s="1"/>
  <c r="DO50" i="10"/>
  <c r="E24" i="4" s="1"/>
  <c r="EP133" i="10"/>
  <c r="GO49" i="10"/>
  <c r="EF133" i="10"/>
  <c r="GE49" i="10"/>
  <c r="V28" i="4"/>
  <c r="H52" i="12"/>
  <c r="FA50" i="12"/>
  <c r="EO50" i="12"/>
  <c r="R59" i="3"/>
  <c r="R60" i="2" s="1"/>
  <c r="F54" i="10"/>
  <c r="F54" i="12"/>
  <c r="H69" i="4"/>
  <c r="H64" i="13"/>
  <c r="L51" i="12"/>
  <c r="V24" i="13"/>
  <c r="FD50" i="10"/>
  <c r="ET50" i="10"/>
  <c r="GR49" i="10"/>
  <c r="EV133" i="10"/>
  <c r="GU49" i="10"/>
  <c r="I52" i="12"/>
  <c r="I28" i="4"/>
  <c r="GQ50" i="10"/>
  <c r="GT50" i="10"/>
  <c r="EU134" i="10"/>
  <c r="EQ50" i="10"/>
  <c r="EZ50" i="10"/>
  <c r="DM50" i="10"/>
  <c r="C24" i="4" s="1"/>
  <c r="FB133" i="10"/>
  <c r="ER133" i="10"/>
  <c r="GQ49" i="10"/>
  <c r="GK49" i="10"/>
  <c r="EL133" i="10"/>
  <c r="AB28" i="4"/>
  <c r="P69" i="4"/>
  <c r="FH50" i="12"/>
  <c r="FC50" i="12"/>
  <c r="AI52" i="3"/>
  <c r="AI53" i="2" s="1"/>
  <c r="ED62" i="10"/>
  <c r="ED146" i="10" s="1"/>
  <c r="T71" i="13" s="1"/>
  <c r="DS62" i="10"/>
  <c r="FR62" i="10" s="1"/>
  <c r="FB62" i="10"/>
  <c r="EB62" i="10"/>
  <c r="EB146" i="10" s="1"/>
  <c r="J63" i="12"/>
  <c r="K63" i="12" s="1"/>
  <c r="DX62" i="10"/>
  <c r="DX146" i="10" s="1"/>
  <c r="EW62" i="10"/>
  <c r="EW146" i="10" s="1"/>
  <c r="DQ62" i="10"/>
  <c r="G30" i="13" s="1"/>
  <c r="EU62" i="10"/>
  <c r="EU146" i="10" s="1"/>
  <c r="EI62" i="10"/>
  <c r="EI146" i="10" s="1"/>
  <c r="Y71" i="13" s="1"/>
  <c r="DN62" i="10"/>
  <c r="FH62" i="10"/>
  <c r="HG62" i="10" s="1"/>
  <c r="EM62" i="10"/>
  <c r="EM146" i="10" s="1"/>
  <c r="FE62" i="10"/>
  <c r="HD62" i="10" s="1"/>
  <c r="HK61" i="10"/>
  <c r="Q66" i="3" s="1"/>
  <c r="EZ62" i="10"/>
  <c r="EZ146" i="10" s="1"/>
  <c r="EA62" i="10"/>
  <c r="Q30" i="13" s="1"/>
  <c r="EP62" i="10"/>
  <c r="GO62" i="10" s="1"/>
  <c r="BM61" i="8"/>
  <c r="AT61" i="8"/>
  <c r="AJ61" i="8"/>
  <c r="AL61" i="8"/>
  <c r="AM61" i="8" s="1"/>
  <c r="BE9" i="8"/>
  <c r="AG61" i="8"/>
  <c r="AN61" i="8"/>
  <c r="DT62" i="10"/>
  <c r="FS62" i="10" s="1"/>
  <c r="V30" i="13"/>
  <c r="GE62" i="10"/>
  <c r="EF146" i="10"/>
  <c r="FJ146" i="10"/>
  <c r="HI62" i="10"/>
  <c r="EG62" i="10"/>
  <c r="EV62" i="10"/>
  <c r="FG62" i="10"/>
  <c r="DW62" i="10"/>
  <c r="BC49" i="9"/>
  <c r="BG80" i="9" s="1"/>
  <c r="AC49" i="9"/>
  <c r="AE49" i="9"/>
  <c r="Y50" i="9"/>
  <c r="AD69" i="3"/>
  <c r="AD70" i="2" s="1"/>
  <c r="AY58" i="7"/>
  <c r="AE68" i="3" s="1"/>
  <c r="AE69" i="2" s="1"/>
  <c r="BB59" i="7"/>
  <c r="AH69" i="3" s="1"/>
  <c r="AH70" i="2" s="1"/>
  <c r="AG62" i="12"/>
  <c r="CF62" i="12" s="1"/>
  <c r="O62" i="12"/>
  <c r="BN62" i="12" s="1"/>
  <c r="X62" i="12"/>
  <c r="BW62" i="12" s="1"/>
  <c r="AS62" i="12"/>
  <c r="CR62" i="12" s="1"/>
  <c r="AL62" i="12"/>
  <c r="CK62" i="12" s="1"/>
  <c r="AP62" i="12"/>
  <c r="CO62" i="12" s="1"/>
  <c r="AI62" i="12"/>
  <c r="CH62" i="12" s="1"/>
  <c r="S62" i="12"/>
  <c r="BR62" i="12" s="1"/>
  <c r="BJ62" i="12"/>
  <c r="DI62" i="12" s="1"/>
  <c r="U62" i="12"/>
  <c r="BT62" i="12" s="1"/>
  <c r="BK62" i="12"/>
  <c r="DJ62" i="12" s="1"/>
  <c r="FI62" i="12" s="1"/>
  <c r="AA62" i="12"/>
  <c r="BZ62" i="12" s="1"/>
  <c r="AC62" i="12"/>
  <c r="CB62" i="12" s="1"/>
  <c r="Z62" i="12"/>
  <c r="BY62" i="12" s="1"/>
  <c r="AW62" i="12"/>
  <c r="CV62" i="12" s="1"/>
  <c r="V62" i="12"/>
  <c r="BU62" i="12" s="1"/>
  <c r="AE62" i="12"/>
  <c r="CD62" i="12" s="1"/>
  <c r="AT62" i="12"/>
  <c r="CS62" i="12" s="1"/>
  <c r="BH62" i="12"/>
  <c r="DG62" i="12" s="1"/>
  <c r="Y62" i="12"/>
  <c r="BX62" i="12" s="1"/>
  <c r="AF62" i="12"/>
  <c r="CE62" i="12" s="1"/>
  <c r="AX62" i="12"/>
  <c r="CW62" i="12" s="1"/>
  <c r="N62" i="12"/>
  <c r="BM62" i="12" s="1"/>
  <c r="AM62" i="12"/>
  <c r="CL62" i="12" s="1"/>
  <c r="AZ62" i="12"/>
  <c r="CY62" i="12" s="1"/>
  <c r="AQ62" i="12"/>
  <c r="CP62" i="12" s="1"/>
  <c r="R62" i="12"/>
  <c r="BQ62" i="12" s="1"/>
  <c r="BC62" i="12"/>
  <c r="DB62" i="12" s="1"/>
  <c r="AD62" i="12"/>
  <c r="CC62" i="12" s="1"/>
  <c r="W62" i="12"/>
  <c r="BV62" i="12" s="1"/>
  <c r="AJ62" i="12"/>
  <c r="CI62" i="12" s="1"/>
  <c r="BB62" i="12"/>
  <c r="DA62" i="12" s="1"/>
  <c r="AK62" i="12"/>
  <c r="CJ62" i="12" s="1"/>
  <c r="AO62" i="12"/>
  <c r="CN62" i="12" s="1"/>
  <c r="AH62" i="12"/>
  <c r="CG62" i="12" s="1"/>
  <c r="BA62" i="12"/>
  <c r="CZ62" i="12" s="1"/>
  <c r="AU62" i="12"/>
  <c r="CT62" i="12" s="1"/>
  <c r="BE62" i="12"/>
  <c r="DD62" i="12" s="1"/>
  <c r="T62" i="12"/>
  <c r="BS62" i="12" s="1"/>
  <c r="AV62" i="12"/>
  <c r="CU62" i="12" s="1"/>
  <c r="BF62" i="12"/>
  <c r="DE62" i="12" s="1"/>
  <c r="Q62" i="12"/>
  <c r="BP62" i="12" s="1"/>
  <c r="AN62" i="12"/>
  <c r="CM62" i="12" s="1"/>
  <c r="P62" i="12"/>
  <c r="BO62" i="12" s="1"/>
  <c r="BD62" i="12"/>
  <c r="DC62" i="12" s="1"/>
  <c r="AB62" i="12"/>
  <c r="CA62" i="12" s="1"/>
  <c r="AY62" i="12"/>
  <c r="CX62" i="12" s="1"/>
  <c r="BI62" i="12"/>
  <c r="DH62" i="12" s="1"/>
  <c r="AR62" i="12"/>
  <c r="CQ62" i="12" s="1"/>
  <c r="BG62" i="12"/>
  <c r="DF62" i="12" s="1"/>
  <c r="AV48" i="9"/>
  <c r="AD58" i="3" s="1"/>
  <c r="AD59" i="2" s="1"/>
  <c r="AD48" i="9"/>
  <c r="AJ48" i="9"/>
  <c r="T58" i="3" s="1"/>
  <c r="T59" i="2" s="1"/>
  <c r="AY48" i="9"/>
  <c r="AR48" i="9"/>
  <c r="P58" i="3" s="1"/>
  <c r="P59" i="2" s="1"/>
  <c r="AF48" i="9"/>
  <c r="Z49" i="9"/>
  <c r="DP62" i="10"/>
  <c r="EA146" i="10"/>
  <c r="Q71" i="13" s="1"/>
  <c r="AZ59" i="7"/>
  <c r="AD60" i="7"/>
  <c r="AW46" i="9"/>
  <c r="AE56" i="3" s="1"/>
  <c r="AE57" i="2" s="1"/>
  <c r="AZ47" i="9"/>
  <c r="AH57" i="3" s="1"/>
  <c r="AH58" i="2" s="1"/>
  <c r="GI62" i="10"/>
  <c r="Z30" i="13"/>
  <c r="EJ146" i="10"/>
  <c r="Z71" i="13" s="1"/>
  <c r="DO62" i="10"/>
  <c r="EK62" i="10"/>
  <c r="DT146" i="10"/>
  <c r="EE62" i="10"/>
  <c r="ET62" i="10"/>
  <c r="AX47" i="9"/>
  <c r="AK47" i="9"/>
  <c r="EY146" i="10"/>
  <c r="GX62" i="10"/>
  <c r="EH146" i="10"/>
  <c r="X71" i="13" s="1"/>
  <c r="X30" i="13"/>
  <c r="GG62" i="10"/>
  <c r="EX62" i="10"/>
  <c r="DN146" i="10"/>
  <c r="D71" i="13" s="1"/>
  <c r="D30" i="13"/>
  <c r="FM62" i="10"/>
  <c r="GN62" i="10"/>
  <c r="FB146" i="10"/>
  <c r="HA62" i="10"/>
  <c r="DR62" i="10"/>
  <c r="FA62" i="10"/>
  <c r="EL146" i="10"/>
  <c r="AB30" i="13"/>
  <c r="GK62" i="10"/>
  <c r="DV62" i="10"/>
  <c r="DU62" i="10"/>
  <c r="AH59" i="7"/>
  <c r="T69" i="3" s="1"/>
  <c r="T70" i="2" s="1"/>
  <c r="FF62" i="10"/>
  <c r="FI62" i="10"/>
  <c r="DY62" i="10"/>
  <c r="EN62" i="10"/>
  <c r="J63" i="10"/>
  <c r="K63" i="10" s="1"/>
  <c r="F64" i="10"/>
  <c r="F64" i="12"/>
  <c r="R69" i="3"/>
  <c r="R70" i="2" s="1"/>
  <c r="BN59" i="7"/>
  <c r="AK59" i="7"/>
  <c r="AM59" i="7"/>
  <c r="AN59" i="7" s="1"/>
  <c r="AU59" i="7"/>
  <c r="E59" i="14" s="1"/>
  <c r="AQ55" i="8"/>
  <c r="BP55" i="8" s="1"/>
  <c r="BR55" i="8" s="1"/>
  <c r="BS55" i="8" s="1"/>
  <c r="AR55" i="7"/>
  <c r="BQ55" i="7" s="1"/>
  <c r="BS55" i="7" s="1"/>
  <c r="BT55" i="7" s="1"/>
  <c r="AG55" i="9"/>
  <c r="AI55" i="9" s="1"/>
  <c r="AM55" i="9" s="1"/>
  <c r="AN55" i="9" s="1"/>
  <c r="Q65" i="3"/>
  <c r="DM62" i="10"/>
  <c r="GP62" i="10"/>
  <c r="EQ146" i="10"/>
  <c r="DZ62" i="10"/>
  <c r="EC62" i="10"/>
  <c r="ER62" i="10"/>
  <c r="FC62" i="10"/>
  <c r="AX65" i="8"/>
  <c r="BA66" i="8"/>
  <c r="AY66" i="8"/>
  <c r="AD67" i="8"/>
  <c r="K3" i="11"/>
  <c r="R8" i="11" s="1"/>
  <c r="N8" i="11" s="1"/>
  <c r="J3" i="2" s="1"/>
  <c r="FH134" i="10" l="1"/>
  <c r="HG50" i="10"/>
  <c r="FC134" i="10"/>
  <c r="HB50" i="10"/>
  <c r="X64" i="13"/>
  <c r="DV50" i="10"/>
  <c r="ES146" i="10"/>
  <c r="FB50" i="10"/>
  <c r="HA50" i="10" s="1"/>
  <c r="AA64" i="4"/>
  <c r="AA64" i="13"/>
  <c r="BT41" i="8"/>
  <c r="BU41" i="8" s="1"/>
  <c r="FI50" i="10"/>
  <c r="FI134" i="10" s="1"/>
  <c r="EQ133" i="10"/>
  <c r="FE146" i="10"/>
  <c r="P24" i="13"/>
  <c r="EF50" i="12"/>
  <c r="FQ49" i="10"/>
  <c r="DS133" i="10"/>
  <c r="EM50" i="12"/>
  <c r="GF49" i="10"/>
  <c r="DZ134" i="10"/>
  <c r="GN49" i="10"/>
  <c r="GW50" i="10"/>
  <c r="FS49" i="10"/>
  <c r="FD50" i="12"/>
  <c r="EX133" i="10"/>
  <c r="GL62" i="10"/>
  <c r="AI51" i="3"/>
  <c r="AI52" i="2" s="1"/>
  <c r="L63" i="12"/>
  <c r="BC63" i="12" s="1"/>
  <c r="DB63" i="12" s="1"/>
  <c r="FY50" i="10"/>
  <c r="FC133" i="10"/>
  <c r="HH50" i="10"/>
  <c r="DZ133" i="10"/>
  <c r="EA134" i="10"/>
  <c r="FZ50" i="10"/>
  <c r="FG62" i="12"/>
  <c r="FF50" i="12"/>
  <c r="DZ62" i="12"/>
  <c r="O65" i="4"/>
  <c r="EK50" i="12"/>
  <c r="EP50" i="12"/>
  <c r="EF134" i="10"/>
  <c r="EH50" i="12"/>
  <c r="ES50" i="12"/>
  <c r="DU50" i="12"/>
  <c r="R30" i="13"/>
  <c r="FH146" i="10"/>
  <c r="HC49" i="10"/>
  <c r="EW133" i="10"/>
  <c r="GV49" i="10"/>
  <c r="GA62" i="10"/>
  <c r="DU133" i="10"/>
  <c r="GE50" i="10"/>
  <c r="EJ50" i="12"/>
  <c r="ED133" i="10"/>
  <c r="GC49" i="10"/>
  <c r="FE50" i="12"/>
  <c r="EV50" i="12"/>
  <c r="ET133" i="10"/>
  <c r="DQ133" i="10"/>
  <c r="FP49" i="10"/>
  <c r="AM41" i="9"/>
  <c r="AN41" i="9" s="1"/>
  <c r="AO41" i="9" s="1"/>
  <c r="AP41" i="9" s="1"/>
  <c r="H53" i="10"/>
  <c r="GM50" i="10"/>
  <c r="EZ50" i="12"/>
  <c r="Q24" i="13"/>
  <c r="BR42" i="8"/>
  <c r="BS42" i="8" s="1"/>
  <c r="BT42" i="8" s="1"/>
  <c r="BU42" i="8" s="1"/>
  <c r="EX50" i="12"/>
  <c r="EA50" i="12"/>
  <c r="HK48" i="10"/>
  <c r="AG43" i="9" s="1"/>
  <c r="AI43" i="9" s="1"/>
  <c r="AM43" i="9" s="1"/>
  <c r="AN43" i="9" s="1"/>
  <c r="EY50" i="12"/>
  <c r="GH62" i="10"/>
  <c r="GC62" i="10"/>
  <c r="I30" i="13"/>
  <c r="T30" i="13"/>
  <c r="D24" i="13"/>
  <c r="ER50" i="12"/>
  <c r="O64" i="4"/>
  <c r="O64" i="13"/>
  <c r="EZ133" i="10"/>
  <c r="GY49" i="10"/>
  <c r="Y30" i="13"/>
  <c r="U64" i="4"/>
  <c r="U64" i="13"/>
  <c r="DS146" i="10"/>
  <c r="I71" i="13" s="1"/>
  <c r="HC62" i="10"/>
  <c r="EP146" i="10"/>
  <c r="BS42" i="7"/>
  <c r="BT42" i="7" s="1"/>
  <c r="BU42" i="7" s="1"/>
  <c r="BV42" i="7" s="1"/>
  <c r="FM50" i="10"/>
  <c r="FZ49" i="10"/>
  <c r="EA133" i="10"/>
  <c r="Q65" i="13" s="1"/>
  <c r="J30" i="13"/>
  <c r="GT62" i="10"/>
  <c r="HD50" i="10"/>
  <c r="EN50" i="12"/>
  <c r="S24" i="13"/>
  <c r="DQ134" i="10"/>
  <c r="DN134" i="10"/>
  <c r="D65" i="13" s="1"/>
  <c r="DS134" i="10"/>
  <c r="I65" i="4" s="1"/>
  <c r="GB50" i="10"/>
  <c r="FR50" i="10"/>
  <c r="FZ62" i="10"/>
  <c r="EC134" i="10"/>
  <c r="S65" i="4" s="1"/>
  <c r="I24" i="13"/>
  <c r="EW50" i="12"/>
  <c r="FW62" i="10"/>
  <c r="DO50" i="12"/>
  <c r="DT50" i="12"/>
  <c r="DX50" i="12"/>
  <c r="AN42" i="9"/>
  <c r="AO42" i="9" s="1"/>
  <c r="AP42" i="9" s="1"/>
  <c r="N30" i="13"/>
  <c r="I53" i="12"/>
  <c r="J53" i="12" s="1"/>
  <c r="K53" i="12" s="1"/>
  <c r="ED50" i="12"/>
  <c r="EC50" i="12"/>
  <c r="DL50" i="12"/>
  <c r="DY50" i="12"/>
  <c r="EP62" i="12"/>
  <c r="DZ50" i="12"/>
  <c r="EE50" i="12"/>
  <c r="EB50" i="12"/>
  <c r="P65" i="4"/>
  <c r="DP50" i="12"/>
  <c r="Z69" i="4"/>
  <c r="EM62" i="12"/>
  <c r="DN50" i="12"/>
  <c r="V69" i="4"/>
  <c r="V65" i="4"/>
  <c r="DW50" i="12"/>
  <c r="R69" i="4"/>
  <c r="GV50" i="10"/>
  <c r="Y65" i="4"/>
  <c r="AA24" i="13"/>
  <c r="AA24" i="4"/>
  <c r="DR50" i="12"/>
  <c r="D69" i="4"/>
  <c r="D65" i="4"/>
  <c r="AA65" i="4"/>
  <c r="GH50" i="10"/>
  <c r="Y24" i="4"/>
  <c r="DS50" i="12"/>
  <c r="EW62" i="12"/>
  <c r="Y24" i="13"/>
  <c r="DM50" i="12"/>
  <c r="DQ50" i="12"/>
  <c r="GJ50" i="10"/>
  <c r="DV50" i="12"/>
  <c r="EQ50" i="12"/>
  <c r="EG50" i="12"/>
  <c r="J52" i="12"/>
  <c r="K52" i="12" s="1"/>
  <c r="FL50" i="10"/>
  <c r="DM134" i="10"/>
  <c r="C65" i="4" s="1"/>
  <c r="C24" i="13"/>
  <c r="ET134" i="10"/>
  <c r="GS50" i="10"/>
  <c r="GC50" i="10"/>
  <c r="ED134" i="10"/>
  <c r="T24" i="13"/>
  <c r="M69" i="4"/>
  <c r="N69" i="4"/>
  <c r="DX134" i="10"/>
  <c r="N65" i="13" s="1"/>
  <c r="N24" i="13"/>
  <c r="FW50" i="10"/>
  <c r="EZ134" i="10"/>
  <c r="GY50" i="10"/>
  <c r="HC50" i="10"/>
  <c r="FD134" i="10"/>
  <c r="GF50" i="10"/>
  <c r="EG134" i="10"/>
  <c r="W65" i="4" s="1"/>
  <c r="W24" i="13"/>
  <c r="EQ134" i="10"/>
  <c r="GP50" i="10"/>
  <c r="I69" i="4"/>
  <c r="DO134" i="10"/>
  <c r="E65" i="4" s="1"/>
  <c r="FN50" i="10"/>
  <c r="E24" i="13"/>
  <c r="FB134" i="10"/>
  <c r="AA65" i="13"/>
  <c r="AA69" i="4"/>
  <c r="Y65" i="13"/>
  <c r="Y69" i="4"/>
  <c r="E54" i="10"/>
  <c r="I54" i="10" s="1"/>
  <c r="E54" i="12"/>
  <c r="S59" i="3"/>
  <c r="S60" i="2" s="1"/>
  <c r="BD51" i="12"/>
  <c r="DC51" i="12" s="1"/>
  <c r="BC51" i="12"/>
  <c r="DB51" i="12" s="1"/>
  <c r="AF51" i="12"/>
  <c r="CE51" i="12" s="1"/>
  <c r="S51" i="12"/>
  <c r="BR51" i="12" s="1"/>
  <c r="U51" i="12"/>
  <c r="BT51" i="12" s="1"/>
  <c r="AJ51" i="12"/>
  <c r="CI51" i="12" s="1"/>
  <c r="AN51" i="12"/>
  <c r="CM51" i="12" s="1"/>
  <c r="AR51" i="12"/>
  <c r="CQ51" i="12" s="1"/>
  <c r="AO51" i="12"/>
  <c r="CN51" i="12" s="1"/>
  <c r="BH51" i="12"/>
  <c r="DG51" i="12" s="1"/>
  <c r="Q51" i="12"/>
  <c r="BP51" i="12" s="1"/>
  <c r="AB51" i="12"/>
  <c r="CA51" i="12" s="1"/>
  <c r="AM51" i="12"/>
  <c r="CL51" i="12" s="1"/>
  <c r="AA51" i="12"/>
  <c r="BZ51" i="12" s="1"/>
  <c r="T51" i="12"/>
  <c r="BS51" i="12" s="1"/>
  <c r="BA51" i="12"/>
  <c r="CZ51" i="12" s="1"/>
  <c r="N51" i="12"/>
  <c r="BM51" i="12" s="1"/>
  <c r="AG51" i="12"/>
  <c r="CF51" i="12" s="1"/>
  <c r="AK51" i="12"/>
  <c r="CJ51" i="12" s="1"/>
  <c r="AL51" i="12"/>
  <c r="CK51" i="12" s="1"/>
  <c r="Y51" i="12"/>
  <c r="BX51" i="12" s="1"/>
  <c r="AW51" i="12"/>
  <c r="CV51" i="12" s="1"/>
  <c r="X51" i="12"/>
  <c r="BW51" i="12" s="1"/>
  <c r="Z51" i="12"/>
  <c r="BY51" i="12" s="1"/>
  <c r="O51" i="12"/>
  <c r="BN51" i="12" s="1"/>
  <c r="AI51" i="12"/>
  <c r="CH51" i="12" s="1"/>
  <c r="AC51" i="12"/>
  <c r="CB51" i="12" s="1"/>
  <c r="BI51" i="12"/>
  <c r="DH51" i="12" s="1"/>
  <c r="AV51" i="12"/>
  <c r="CU51" i="12" s="1"/>
  <c r="AT51" i="12"/>
  <c r="CS51" i="12" s="1"/>
  <c r="AZ51" i="12"/>
  <c r="CY51" i="12" s="1"/>
  <c r="AU51" i="12"/>
  <c r="CT51" i="12" s="1"/>
  <c r="AH51" i="12"/>
  <c r="CG51" i="12" s="1"/>
  <c r="AQ51" i="12"/>
  <c r="CP51" i="12" s="1"/>
  <c r="BG51" i="12"/>
  <c r="DF51" i="12" s="1"/>
  <c r="BJ51" i="12"/>
  <c r="DI51" i="12" s="1"/>
  <c r="AE51" i="12"/>
  <c r="CD51" i="12" s="1"/>
  <c r="BE51" i="12"/>
  <c r="DD51" i="12" s="1"/>
  <c r="BF51" i="12"/>
  <c r="DE51" i="12" s="1"/>
  <c r="BK51" i="12"/>
  <c r="DJ51" i="12" s="1"/>
  <c r="FI51" i="12" s="1"/>
  <c r="AS51" i="12"/>
  <c r="CR51" i="12" s="1"/>
  <c r="W51" i="12"/>
  <c r="BV51" i="12" s="1"/>
  <c r="V51" i="12"/>
  <c r="BU51" i="12" s="1"/>
  <c r="P51" i="12"/>
  <c r="BO51" i="12" s="1"/>
  <c r="AX51" i="12"/>
  <c r="CW51" i="12" s="1"/>
  <c r="AY51" i="12"/>
  <c r="CX51" i="12" s="1"/>
  <c r="BB51" i="12"/>
  <c r="DA51" i="12" s="1"/>
  <c r="AP51" i="12"/>
  <c r="CO51" i="12" s="1"/>
  <c r="AD51" i="12"/>
  <c r="CC51" i="12" s="1"/>
  <c r="R51" i="12"/>
  <c r="BQ51" i="12" s="1"/>
  <c r="EB134" i="10"/>
  <c r="R65" i="4" s="1"/>
  <c r="R24" i="13"/>
  <c r="GA50" i="10"/>
  <c r="J53" i="10"/>
  <c r="K53" i="10" s="1"/>
  <c r="GD50" i="10"/>
  <c r="U24" i="13"/>
  <c r="EE134" i="10"/>
  <c r="U65" i="4" s="1"/>
  <c r="L52" i="10"/>
  <c r="DW134" i="10"/>
  <c r="M65" i="4" s="1"/>
  <c r="FV50" i="10"/>
  <c r="M24" i="13"/>
  <c r="X24" i="13"/>
  <c r="GG50" i="10"/>
  <c r="EH134" i="10"/>
  <c r="X65" i="4" s="1"/>
  <c r="AB24" i="4"/>
  <c r="GK50" i="10"/>
  <c r="EL134" i="10"/>
  <c r="AB65" i="13" s="1"/>
  <c r="AB24" i="13"/>
  <c r="EP134" i="10"/>
  <c r="GO50" i="10"/>
  <c r="EY134" i="10"/>
  <c r="GX50" i="10"/>
  <c r="GV62" i="10"/>
  <c r="EV134" i="10"/>
  <c r="GU50" i="10"/>
  <c r="DT134" i="10"/>
  <c r="J65" i="4" s="1"/>
  <c r="J24" i="13"/>
  <c r="FS50" i="10"/>
  <c r="HF50" i="10"/>
  <c r="FG134" i="10"/>
  <c r="M51" i="3"/>
  <c r="M52" i="2" s="1"/>
  <c r="F69" i="4"/>
  <c r="S65" i="13"/>
  <c r="S69" i="4"/>
  <c r="EO134" i="10"/>
  <c r="GN50" i="10"/>
  <c r="AB69" i="4"/>
  <c r="O65" i="13"/>
  <c r="O69" i="4"/>
  <c r="R60" i="3"/>
  <c r="R61" i="2" s="1"/>
  <c r="F55" i="10"/>
  <c r="F55" i="12"/>
  <c r="I54" i="12"/>
  <c r="H54" i="12"/>
  <c r="V65" i="13"/>
  <c r="Z24" i="13"/>
  <c r="EJ134" i="10"/>
  <c r="Z65" i="13" s="1"/>
  <c r="GI50" i="10"/>
  <c r="DR134" i="10"/>
  <c r="H65" i="4" s="1"/>
  <c r="FQ50" i="10"/>
  <c r="H24" i="13"/>
  <c r="F24" i="13"/>
  <c r="FO50" i="10"/>
  <c r="DP134" i="10"/>
  <c r="F65" i="13" s="1"/>
  <c r="DU134" i="10"/>
  <c r="K24" i="13"/>
  <c r="FT50" i="10"/>
  <c r="BH51" i="10"/>
  <c r="DG51" i="10" s="1"/>
  <c r="P51" i="10"/>
  <c r="BO51" i="10" s="1"/>
  <c r="N51" i="10"/>
  <c r="BM51" i="10" s="1"/>
  <c r="V51" i="10"/>
  <c r="BU51" i="10" s="1"/>
  <c r="AU51" i="10"/>
  <c r="CT51" i="10" s="1"/>
  <c r="BK51" i="10"/>
  <c r="DJ51" i="10" s="1"/>
  <c r="FJ51" i="10" s="1"/>
  <c r="AD51" i="10"/>
  <c r="CC51" i="10" s="1"/>
  <c r="AO51" i="10"/>
  <c r="CN51" i="10" s="1"/>
  <c r="AI51" i="10"/>
  <c r="CH51" i="10" s="1"/>
  <c r="BI51" i="10"/>
  <c r="DH51" i="10" s="1"/>
  <c r="AP51" i="10"/>
  <c r="CO51" i="10" s="1"/>
  <c r="T51" i="10"/>
  <c r="BS51" i="10" s="1"/>
  <c r="AJ51" i="10"/>
  <c r="CI51" i="10" s="1"/>
  <c r="BB51" i="10"/>
  <c r="DA51" i="10" s="1"/>
  <c r="AN51" i="10"/>
  <c r="CM51" i="10" s="1"/>
  <c r="AC51" i="10"/>
  <c r="CB51" i="10" s="1"/>
  <c r="AB51" i="10"/>
  <c r="CA51" i="10" s="1"/>
  <c r="AT51" i="10"/>
  <c r="CS51" i="10" s="1"/>
  <c r="Y51" i="10"/>
  <c r="BX51" i="10" s="1"/>
  <c r="AG51" i="10"/>
  <c r="CF51" i="10" s="1"/>
  <c r="BD51" i="10"/>
  <c r="DC51" i="10" s="1"/>
  <c r="O51" i="10"/>
  <c r="BN51" i="10" s="1"/>
  <c r="Q51" i="10"/>
  <c r="BP51" i="10" s="1"/>
  <c r="AQ51" i="10"/>
  <c r="CP51" i="10" s="1"/>
  <c r="AA51" i="10"/>
  <c r="BZ51" i="10" s="1"/>
  <c r="DZ51" i="10" s="1"/>
  <c r="AV51" i="10"/>
  <c r="CU51" i="10" s="1"/>
  <c r="BC51" i="10"/>
  <c r="DB51" i="10" s="1"/>
  <c r="BG51" i="10"/>
  <c r="DF51" i="10" s="1"/>
  <c r="AL51" i="10"/>
  <c r="CK51" i="10" s="1"/>
  <c r="X51" i="10"/>
  <c r="BW51" i="10" s="1"/>
  <c r="AY51" i="10"/>
  <c r="CX51" i="10" s="1"/>
  <c r="BA51" i="10"/>
  <c r="CZ51" i="10" s="1"/>
  <c r="AK51" i="10"/>
  <c r="CJ51" i="10" s="1"/>
  <c r="AM51" i="10"/>
  <c r="CL51" i="10" s="1"/>
  <c r="BE51" i="10"/>
  <c r="DD51" i="10" s="1"/>
  <c r="Z51" i="10"/>
  <c r="BY51" i="10" s="1"/>
  <c r="AH51" i="10"/>
  <c r="CG51" i="10" s="1"/>
  <c r="AS51" i="10"/>
  <c r="CR51" i="10" s="1"/>
  <c r="AE51" i="10"/>
  <c r="CD51" i="10" s="1"/>
  <c r="AF51" i="10"/>
  <c r="CE51" i="10" s="1"/>
  <c r="U51" i="10"/>
  <c r="BT51" i="10" s="1"/>
  <c r="BJ51" i="10"/>
  <c r="DI51" i="10" s="1"/>
  <c r="W51" i="10"/>
  <c r="BV51" i="10" s="1"/>
  <c r="AX51" i="10"/>
  <c r="CW51" i="10" s="1"/>
  <c r="BF51" i="10"/>
  <c r="DE51" i="10" s="1"/>
  <c r="AR51" i="10"/>
  <c r="CQ51" i="10" s="1"/>
  <c r="EQ51" i="10" s="1"/>
  <c r="R51" i="10"/>
  <c r="BQ51" i="10" s="1"/>
  <c r="AW51" i="10"/>
  <c r="CV51" i="10" s="1"/>
  <c r="S51" i="10"/>
  <c r="BR51" i="10" s="1"/>
  <c r="AZ51" i="10"/>
  <c r="CY51" i="10" s="1"/>
  <c r="DQ146" i="10"/>
  <c r="G71" i="13" s="1"/>
  <c r="FE62" i="12"/>
  <c r="DU62" i="12"/>
  <c r="GY62" i="10"/>
  <c r="FP62" i="10"/>
  <c r="EI62" i="12"/>
  <c r="FH62" i="12"/>
  <c r="DL62" i="12"/>
  <c r="AG56" i="9"/>
  <c r="AI56" i="9" s="1"/>
  <c r="AM56" i="9" s="1"/>
  <c r="AN56" i="9" s="1"/>
  <c r="ET62" i="12"/>
  <c r="FB62" i="12"/>
  <c r="ES62" i="12"/>
  <c r="EB62" i="12"/>
  <c r="ED62" i="12"/>
  <c r="EJ62" i="12"/>
  <c r="AQ56" i="8"/>
  <c r="EY62" i="12"/>
  <c r="DW62" i="12"/>
  <c r="AR56" i="7"/>
  <c r="BJ8" i="7" s="1"/>
  <c r="AE62" i="8"/>
  <c r="BN61" i="8"/>
  <c r="EF62" i="12"/>
  <c r="DP62" i="12"/>
  <c r="BO59" i="7"/>
  <c r="AE60" i="7"/>
  <c r="AO60" i="7" s="1"/>
  <c r="P70" i="3" s="1"/>
  <c r="P71" i="2" s="1"/>
  <c r="HH62" i="10"/>
  <c r="FI146" i="10"/>
  <c r="FA146" i="10"/>
  <c r="GZ62" i="10"/>
  <c r="AF63" i="12"/>
  <c r="CE63" i="12" s="1"/>
  <c r="AQ63" i="12"/>
  <c r="CP63" i="12" s="1"/>
  <c r="BF63" i="12"/>
  <c r="DE63" i="12" s="1"/>
  <c r="AA63" i="12"/>
  <c r="BZ63" i="12" s="1"/>
  <c r="BI63" i="12"/>
  <c r="DH63" i="12" s="1"/>
  <c r="BD63" i="12"/>
  <c r="DC63" i="12" s="1"/>
  <c r="BJ63" i="12"/>
  <c r="DI63" i="12" s="1"/>
  <c r="FN62" i="10"/>
  <c r="DO146" i="10"/>
  <c r="E30" i="13"/>
  <c r="EA62" i="12"/>
  <c r="EG146" i="10"/>
  <c r="GF62" i="10"/>
  <c r="W30" i="13"/>
  <c r="C30" i="13"/>
  <c r="FL62" i="10"/>
  <c r="DM146" i="10"/>
  <c r="FF146" i="10"/>
  <c r="HE62" i="10"/>
  <c r="FQ62" i="10"/>
  <c r="H30" i="13"/>
  <c r="DR146" i="10"/>
  <c r="EX146" i="10"/>
  <c r="GW62" i="10"/>
  <c r="ET146" i="10"/>
  <c r="GS62" i="10"/>
  <c r="AK48" i="9"/>
  <c r="AX48" i="9"/>
  <c r="FA62" i="12"/>
  <c r="DX62" i="12"/>
  <c r="DY62" i="12"/>
  <c r="Y51" i="9"/>
  <c r="AC50" i="9"/>
  <c r="AE50" i="9"/>
  <c r="BC50" i="9"/>
  <c r="BG81" i="9" s="1"/>
  <c r="DV146" i="10"/>
  <c r="L30" i="13"/>
  <c r="FU62" i="10"/>
  <c r="AI65" i="3"/>
  <c r="AI66" i="2" s="1"/>
  <c r="Q66" i="2"/>
  <c r="S70" i="2"/>
  <c r="GD62" i="10"/>
  <c r="EE146" i="10"/>
  <c r="U30" i="13"/>
  <c r="AW47" i="9"/>
  <c r="AE57" i="3" s="1"/>
  <c r="AE58" i="2" s="1"/>
  <c r="AZ48" i="9"/>
  <c r="AH58" i="3" s="1"/>
  <c r="AH59" i="2" s="1"/>
  <c r="EL62" i="12"/>
  <c r="FF62" i="12"/>
  <c r="DV62" i="12"/>
  <c r="J71" i="13"/>
  <c r="DN62" i="12"/>
  <c r="DO62" i="12"/>
  <c r="EO62" i="12"/>
  <c r="EQ62" i="12"/>
  <c r="ER62" i="12"/>
  <c r="DR62" i="12"/>
  <c r="DS62" i="12"/>
  <c r="DM62" i="12"/>
  <c r="V71" i="13"/>
  <c r="L63" i="10"/>
  <c r="R71" i="13"/>
  <c r="ER146" i="10"/>
  <c r="GQ62" i="10"/>
  <c r="AJ49" i="9"/>
  <c r="T59" i="3" s="1"/>
  <c r="T60" i="2" s="1"/>
  <c r="AF49" i="9"/>
  <c r="AD49" i="9"/>
  <c r="AR49" i="9"/>
  <c r="P59" i="3" s="1"/>
  <c r="P60" i="2" s="1"/>
  <c r="AV49" i="9"/>
  <c r="AD59" i="3" s="1"/>
  <c r="AD60" i="2" s="1"/>
  <c r="AY49" i="9"/>
  <c r="Z50" i="9"/>
  <c r="FD62" i="12"/>
  <c r="EX62" i="12"/>
  <c r="EC62" i="12"/>
  <c r="EE62" i="12"/>
  <c r="BP56" i="8"/>
  <c r="BR56" i="8" s="1"/>
  <c r="BS56" i="8" s="1"/>
  <c r="BI8" i="8"/>
  <c r="FC146" i="10"/>
  <c r="HB62" i="10"/>
  <c r="H64" i="10"/>
  <c r="I64" i="10"/>
  <c r="S30" i="13"/>
  <c r="GB62" i="10"/>
  <c r="EC146" i="10"/>
  <c r="DU146" i="10"/>
  <c r="FT62" i="10"/>
  <c r="K30" i="13"/>
  <c r="EZ62" i="12"/>
  <c r="EK62" i="12"/>
  <c r="DT62" i="12"/>
  <c r="DQ62" i="12"/>
  <c r="M30" i="13"/>
  <c r="FV62" i="10"/>
  <c r="DW146" i="10"/>
  <c r="I64" i="12"/>
  <c r="H64" i="12"/>
  <c r="GM62" i="10"/>
  <c r="EN146" i="10"/>
  <c r="N71" i="13"/>
  <c r="EH62" i="12"/>
  <c r="EU62" i="12"/>
  <c r="EG62" i="12"/>
  <c r="FG146" i="10"/>
  <c r="HF62" i="10"/>
  <c r="AI66" i="3"/>
  <c r="AI67" i="2" s="1"/>
  <c r="Q67" i="2"/>
  <c r="DZ146" i="10"/>
  <c r="P30" i="13"/>
  <c r="FY62" i="10"/>
  <c r="O30" i="13"/>
  <c r="FX62" i="10"/>
  <c r="DY146" i="10"/>
  <c r="AB71" i="13"/>
  <c r="GJ62" i="10"/>
  <c r="AA30" i="13"/>
  <c r="EK146" i="10"/>
  <c r="E65" i="10"/>
  <c r="E65" i="12"/>
  <c r="S70" i="3"/>
  <c r="AX60" i="7"/>
  <c r="AL60" i="7"/>
  <c r="BA60" i="7"/>
  <c r="AJ60" i="7"/>
  <c r="DP146" i="10"/>
  <c r="FO62" i="10"/>
  <c r="F30" i="13"/>
  <c r="FC62" i="12"/>
  <c r="EV62" i="12"/>
  <c r="EN62" i="12"/>
  <c r="GU62" i="10"/>
  <c r="EV146" i="10"/>
  <c r="AW67" i="8"/>
  <c r="AZ67" i="8"/>
  <c r="AI67" i="8"/>
  <c r="AK67" i="8"/>
  <c r="M52" i="3" l="1"/>
  <c r="M53" i="2" s="1"/>
  <c r="L24" i="4"/>
  <c r="DV134" i="10"/>
  <c r="FU50" i="10"/>
  <c r="L24" i="13"/>
  <c r="K65" i="13"/>
  <c r="G65" i="4"/>
  <c r="P65" i="13"/>
  <c r="P63" i="12"/>
  <c r="BO63" i="12" s="1"/>
  <c r="Y63" i="12"/>
  <c r="BX63" i="12" s="1"/>
  <c r="AP63" i="12"/>
  <c r="CO63" i="12" s="1"/>
  <c r="BE63" i="12"/>
  <c r="DD63" i="12" s="1"/>
  <c r="AB63" i="12"/>
  <c r="CA63" i="12" s="1"/>
  <c r="DY63" i="12" s="1"/>
  <c r="AD63" i="12"/>
  <c r="CC63" i="12" s="1"/>
  <c r="AJ63" i="12"/>
  <c r="CI63" i="12" s="1"/>
  <c r="BA63" i="12"/>
  <c r="CZ63" i="12" s="1"/>
  <c r="Q63" i="12"/>
  <c r="BP63" i="12" s="1"/>
  <c r="R63" i="12"/>
  <c r="BQ63" i="12" s="1"/>
  <c r="S63" i="12"/>
  <c r="BR63" i="12" s="1"/>
  <c r="AK63" i="12"/>
  <c r="CJ63" i="12" s="1"/>
  <c r="BH63" i="12"/>
  <c r="DG63" i="12" s="1"/>
  <c r="FF63" i="12" s="1"/>
  <c r="T63" i="12"/>
  <c r="BS63" i="12" s="1"/>
  <c r="AC63" i="12"/>
  <c r="CB63" i="12" s="1"/>
  <c r="AG63" i="12"/>
  <c r="CF63" i="12" s="1"/>
  <c r="ED63" i="12" s="1"/>
  <c r="AH63" i="12"/>
  <c r="CG63" i="12" s="1"/>
  <c r="AL63" i="12"/>
  <c r="CK63" i="12" s="1"/>
  <c r="AM63" i="12"/>
  <c r="CL63" i="12" s="1"/>
  <c r="Z63" i="12"/>
  <c r="BY63" i="12" s="1"/>
  <c r="AU63" i="12"/>
  <c r="CT63" i="12" s="1"/>
  <c r="AW63" i="12"/>
  <c r="CV63" i="12" s="1"/>
  <c r="AI63" i="12"/>
  <c r="CH63" i="12" s="1"/>
  <c r="N63" i="12"/>
  <c r="BM63" i="12" s="1"/>
  <c r="AN63" i="12"/>
  <c r="CM63" i="12" s="1"/>
  <c r="AR63" i="12"/>
  <c r="CQ63" i="12" s="1"/>
  <c r="O63" i="12"/>
  <c r="BN63" i="12" s="1"/>
  <c r="AS63" i="12"/>
  <c r="CR63" i="12" s="1"/>
  <c r="BB63" i="12"/>
  <c r="DA63" i="12" s="1"/>
  <c r="EZ63" i="12" s="1"/>
  <c r="AY63" i="12"/>
  <c r="CX63" i="12" s="1"/>
  <c r="AZ63" i="12"/>
  <c r="CY63" i="12" s="1"/>
  <c r="AV63" i="12"/>
  <c r="CU63" i="12" s="1"/>
  <c r="ET63" i="12" s="1"/>
  <c r="X63" i="12"/>
  <c r="BW63" i="12" s="1"/>
  <c r="DV63" i="12" s="1"/>
  <c r="BK63" i="12"/>
  <c r="DJ63" i="12" s="1"/>
  <c r="FI63" i="12" s="1"/>
  <c r="AE63" i="12"/>
  <c r="CD63" i="12" s="1"/>
  <c r="W63" i="12"/>
  <c r="BV63" i="12" s="1"/>
  <c r="AX63" i="12"/>
  <c r="CW63" i="12" s="1"/>
  <c r="EU63" i="12" s="1"/>
  <c r="BG63" i="12"/>
  <c r="DF63" i="12" s="1"/>
  <c r="AO63" i="12"/>
  <c r="CN63" i="12" s="1"/>
  <c r="V63" i="12"/>
  <c r="BU63" i="12" s="1"/>
  <c r="AT63" i="12"/>
  <c r="CS63" i="12" s="1"/>
  <c r="EQ63" i="12" s="1"/>
  <c r="U63" i="12"/>
  <c r="BT63" i="12" s="1"/>
  <c r="EC51" i="12"/>
  <c r="T65" i="4"/>
  <c r="I65" i="13"/>
  <c r="HK49" i="10"/>
  <c r="AR44" i="7" s="1"/>
  <c r="BQ44" i="7" s="1"/>
  <c r="EN51" i="12"/>
  <c r="EZ51" i="12"/>
  <c r="AR43" i="7"/>
  <c r="BQ43" i="7" s="1"/>
  <c r="BS43" i="7" s="1"/>
  <c r="BT43" i="7" s="1"/>
  <c r="BU43" i="7" s="1"/>
  <c r="BV43" i="7" s="1"/>
  <c r="M53" i="3" s="1"/>
  <c r="M54" i="2" s="1"/>
  <c r="DX51" i="12"/>
  <c r="Q53" i="3"/>
  <c r="AQ43" i="8"/>
  <c r="BP43" i="8" s="1"/>
  <c r="BR43" i="8" s="1"/>
  <c r="BS43" i="8" s="1"/>
  <c r="BT43" i="8" s="1"/>
  <c r="BU43" i="8" s="1"/>
  <c r="G65" i="13"/>
  <c r="AH60" i="7"/>
  <c r="T70" i="3" s="1"/>
  <c r="T71" i="2" s="1"/>
  <c r="AO43" i="9"/>
  <c r="AP43" i="9" s="1"/>
  <c r="DN51" i="12"/>
  <c r="EJ51" i="12"/>
  <c r="Q65" i="4"/>
  <c r="FE51" i="10"/>
  <c r="FE51" i="12"/>
  <c r="EW51" i="10"/>
  <c r="GV51" i="10" s="1"/>
  <c r="FF51" i="10"/>
  <c r="FF135" i="10" s="1"/>
  <c r="EF51" i="12"/>
  <c r="ES51" i="12"/>
  <c r="FD51" i="12"/>
  <c r="DV51" i="12"/>
  <c r="DR51" i="12"/>
  <c r="EK51" i="10"/>
  <c r="EK135" i="10" s="1"/>
  <c r="K65" i="4"/>
  <c r="L53" i="10"/>
  <c r="BQ56" i="7"/>
  <c r="BS56" i="7" s="1"/>
  <c r="BT56" i="7" s="1"/>
  <c r="L53" i="12"/>
  <c r="AA53" i="12" s="1"/>
  <c r="BZ53" i="12" s="1"/>
  <c r="F65" i="4"/>
  <c r="N65" i="4"/>
  <c r="EN63" i="12"/>
  <c r="Z65" i="4"/>
  <c r="Q54" i="3"/>
  <c r="Q55" i="2" s="1"/>
  <c r="EW51" i="12"/>
  <c r="AG44" i="9"/>
  <c r="AI44" i="9" s="1"/>
  <c r="AM44" i="9" s="1"/>
  <c r="AN44" i="9" s="1"/>
  <c r="AO44" i="9" s="1"/>
  <c r="AP44" i="9" s="1"/>
  <c r="DR51" i="10"/>
  <c r="DR135" i="10" s="1"/>
  <c r="DT51" i="10"/>
  <c r="DT135" i="10" s="1"/>
  <c r="EE51" i="10"/>
  <c r="GD51" i="10" s="1"/>
  <c r="DP51" i="12"/>
  <c r="DU51" i="12"/>
  <c r="EO51" i="12"/>
  <c r="EG51" i="12"/>
  <c r="ER51" i="10"/>
  <c r="DW51" i="10"/>
  <c r="FV51" i="10" s="1"/>
  <c r="DN51" i="10"/>
  <c r="FM51" i="10" s="1"/>
  <c r="EB51" i="12"/>
  <c r="EQ51" i="12"/>
  <c r="L52" i="12"/>
  <c r="EX51" i="10"/>
  <c r="EX135" i="10" s="1"/>
  <c r="EX51" i="12"/>
  <c r="DV51" i="10"/>
  <c r="FU51" i="10" s="1"/>
  <c r="FD51" i="10"/>
  <c r="HC51" i="10" s="1"/>
  <c r="FB51" i="10"/>
  <c r="FB135" i="10" s="1"/>
  <c r="DX51" i="10"/>
  <c r="FW51" i="10" s="1"/>
  <c r="DY51" i="12"/>
  <c r="ES51" i="10"/>
  <c r="EJ51" i="10"/>
  <c r="GI51" i="10" s="1"/>
  <c r="EH51" i="10"/>
  <c r="GG51" i="10" s="1"/>
  <c r="FG51" i="10"/>
  <c r="HF51" i="10" s="1"/>
  <c r="FC63" i="12"/>
  <c r="EV51" i="10"/>
  <c r="GU51" i="10" s="1"/>
  <c r="EZ51" i="10"/>
  <c r="EP51" i="10"/>
  <c r="EP135" i="10" s="1"/>
  <c r="EB51" i="10"/>
  <c r="EN51" i="10"/>
  <c r="EN135" i="10" s="1"/>
  <c r="DT51" i="12"/>
  <c r="EI51" i="12"/>
  <c r="ED51" i="12"/>
  <c r="DY51" i="10"/>
  <c r="EF51" i="10"/>
  <c r="DS51" i="10"/>
  <c r="DU51" i="10"/>
  <c r="FH51" i="12"/>
  <c r="FG51" i="12"/>
  <c r="DZ51" i="12"/>
  <c r="DQ51" i="12"/>
  <c r="BC51" i="9"/>
  <c r="F56" i="12"/>
  <c r="F56" i="10"/>
  <c r="L29" i="4"/>
  <c r="EO51" i="10"/>
  <c r="DM51" i="10"/>
  <c r="J65" i="13"/>
  <c r="U52" i="10"/>
  <c r="BT52" i="10" s="1"/>
  <c r="BJ52" i="10"/>
  <c r="DI52" i="10" s="1"/>
  <c r="AD52" i="10"/>
  <c r="CC52" i="10" s="1"/>
  <c r="AS52" i="10"/>
  <c r="CR52" i="10" s="1"/>
  <c r="BE52" i="10"/>
  <c r="DD52" i="10" s="1"/>
  <c r="AV52" i="10"/>
  <c r="CU52" i="10" s="1"/>
  <c r="AT52" i="10"/>
  <c r="CS52" i="10" s="1"/>
  <c r="BK52" i="10"/>
  <c r="DJ52" i="10" s="1"/>
  <c r="FJ52" i="10" s="1"/>
  <c r="BF52" i="10"/>
  <c r="DE52" i="10" s="1"/>
  <c r="Z52" i="10"/>
  <c r="BY52" i="10" s="1"/>
  <c r="AO52" i="10"/>
  <c r="CN52" i="10" s="1"/>
  <c r="O52" i="10"/>
  <c r="BN52" i="10" s="1"/>
  <c r="AA52" i="10"/>
  <c r="BZ52" i="10" s="1"/>
  <c r="BG52" i="10"/>
  <c r="DF52" i="10" s="1"/>
  <c r="AQ52" i="10"/>
  <c r="CP52" i="10" s="1"/>
  <c r="BB52" i="10"/>
  <c r="DA52" i="10" s="1"/>
  <c r="V52" i="10"/>
  <c r="BU52" i="10" s="1"/>
  <c r="BC52" i="10"/>
  <c r="DB52" i="10" s="1"/>
  <c r="R52" i="10"/>
  <c r="BQ52" i="10" s="1"/>
  <c r="BI52" i="10"/>
  <c r="DH52" i="10" s="1"/>
  <c r="AM52" i="10"/>
  <c r="CL52" i="10" s="1"/>
  <c r="N52" i="10"/>
  <c r="BM52" i="10" s="1"/>
  <c r="AJ52" i="10"/>
  <c r="CI52" i="10" s="1"/>
  <c r="AL52" i="10"/>
  <c r="CK52" i="10" s="1"/>
  <c r="T52" i="10"/>
  <c r="BS52" i="10" s="1"/>
  <c r="DS52" i="10" s="1"/>
  <c r="I25" i="4" s="1"/>
  <c r="BA52" i="10"/>
  <c r="CZ52" i="10" s="1"/>
  <c r="AI52" i="10"/>
  <c r="CH52" i="10" s="1"/>
  <c r="AY52" i="10"/>
  <c r="CX52" i="10" s="1"/>
  <c r="S52" i="10"/>
  <c r="BR52" i="10" s="1"/>
  <c r="AU52" i="10"/>
  <c r="CT52" i="10" s="1"/>
  <c r="ET52" i="10" s="1"/>
  <c r="AP52" i="10"/>
  <c r="CO52" i="10" s="1"/>
  <c r="EO52" i="10" s="1"/>
  <c r="AR52" i="10"/>
  <c r="CQ52" i="10" s="1"/>
  <c r="AN52" i="10"/>
  <c r="CM52" i="10" s="1"/>
  <c r="BH52" i="10"/>
  <c r="DG52" i="10" s="1"/>
  <c r="AB52" i="10"/>
  <c r="CA52" i="10" s="1"/>
  <c r="Q52" i="10"/>
  <c r="BP52" i="10" s="1"/>
  <c r="Y52" i="10"/>
  <c r="BX52" i="10" s="1"/>
  <c r="X52" i="10"/>
  <c r="BW52" i="10" s="1"/>
  <c r="AF52" i="10"/>
  <c r="CE52" i="10" s="1"/>
  <c r="AX52" i="10"/>
  <c r="CW52" i="10" s="1"/>
  <c r="AE52" i="10"/>
  <c r="CD52" i="10" s="1"/>
  <c r="AZ52" i="10"/>
  <c r="CY52" i="10" s="1"/>
  <c r="EY52" i="10" s="1"/>
  <c r="AH52" i="10"/>
  <c r="CG52" i="10" s="1"/>
  <c r="EG52" i="10" s="1"/>
  <c r="W25" i="4" s="1"/>
  <c r="P52" i="10"/>
  <c r="BO52" i="10" s="1"/>
  <c r="DO52" i="10" s="1"/>
  <c r="E25" i="4" s="1"/>
  <c r="AG52" i="10"/>
  <c r="CF52" i="10" s="1"/>
  <c r="AK52" i="10"/>
  <c r="CJ52" i="10" s="1"/>
  <c r="AW52" i="10"/>
  <c r="CV52" i="10" s="1"/>
  <c r="W52" i="10"/>
  <c r="BV52" i="10" s="1"/>
  <c r="BD52" i="10"/>
  <c r="DC52" i="10" s="1"/>
  <c r="AC52" i="10"/>
  <c r="CB52" i="10" s="1"/>
  <c r="EA51" i="12"/>
  <c r="DO51" i="12"/>
  <c r="N70" i="4"/>
  <c r="C65" i="13"/>
  <c r="EF63" i="12"/>
  <c r="EY51" i="10"/>
  <c r="FI51" i="10"/>
  <c r="EL51" i="10"/>
  <c r="EU51" i="10"/>
  <c r="ES135" i="10"/>
  <c r="GR51" i="10"/>
  <c r="FH51" i="10"/>
  <c r="DO51" i="10"/>
  <c r="R65" i="13"/>
  <c r="X65" i="13"/>
  <c r="U65" i="13"/>
  <c r="EE51" i="12"/>
  <c r="FF51" i="12"/>
  <c r="FA51" i="12"/>
  <c r="T65" i="13"/>
  <c r="HK50" i="10"/>
  <c r="E55" i="10"/>
  <c r="H55" i="10" s="1"/>
  <c r="E55" i="12"/>
  <c r="I55" i="12" s="1"/>
  <c r="S60" i="3"/>
  <c r="S61" i="2" s="1"/>
  <c r="H29" i="4"/>
  <c r="J29" i="4"/>
  <c r="Z29" i="4"/>
  <c r="DZ135" i="10"/>
  <c r="FY51" i="10"/>
  <c r="P29" i="4"/>
  <c r="EA51" i="10"/>
  <c r="X29" i="4"/>
  <c r="FG135" i="10"/>
  <c r="DM51" i="12"/>
  <c r="DL51" i="12"/>
  <c r="EM51" i="12"/>
  <c r="FB51" i="12"/>
  <c r="E65" i="13"/>
  <c r="U29" i="4"/>
  <c r="EZ135" i="10"/>
  <c r="GY51" i="10"/>
  <c r="GO51" i="10"/>
  <c r="GA51" i="10"/>
  <c r="EB135" i="10"/>
  <c r="R29" i="4"/>
  <c r="H70" i="4"/>
  <c r="H65" i="13"/>
  <c r="EY51" i="12"/>
  <c r="EP51" i="12"/>
  <c r="BG52" i="12"/>
  <c r="DF52" i="12" s="1"/>
  <c r="R52" i="12"/>
  <c r="BQ52" i="12" s="1"/>
  <c r="BF52" i="12"/>
  <c r="DE52" i="12" s="1"/>
  <c r="BC52" i="12"/>
  <c r="DB52" i="12" s="1"/>
  <c r="AX52" i="12"/>
  <c r="CW52" i="12" s="1"/>
  <c r="AM52" i="12"/>
  <c r="CL52" i="12" s="1"/>
  <c r="AB52" i="12"/>
  <c r="CA52" i="12" s="1"/>
  <c r="AQ52" i="12"/>
  <c r="CP52" i="12" s="1"/>
  <c r="BI52" i="12"/>
  <c r="DH52" i="12" s="1"/>
  <c r="AZ52" i="12"/>
  <c r="CY52" i="12" s="1"/>
  <c r="AS52" i="12"/>
  <c r="CR52" i="12" s="1"/>
  <c r="AO52" i="12"/>
  <c r="CN52" i="12" s="1"/>
  <c r="V52" i="12"/>
  <c r="BU52" i="12" s="1"/>
  <c r="AK52" i="12"/>
  <c r="CJ52" i="12" s="1"/>
  <c r="AY52" i="12"/>
  <c r="CX52" i="12" s="1"/>
  <c r="AJ52" i="12"/>
  <c r="CI52" i="12" s="1"/>
  <c r="N52" i="12"/>
  <c r="BM52" i="12" s="1"/>
  <c r="AI52" i="12"/>
  <c r="CH52" i="12" s="1"/>
  <c r="BJ52" i="12"/>
  <c r="DI52" i="12" s="1"/>
  <c r="Q52" i="12"/>
  <c r="BP52" i="12" s="1"/>
  <c r="P52" i="12"/>
  <c r="BO52" i="12" s="1"/>
  <c r="Z52" i="12"/>
  <c r="BY52" i="12" s="1"/>
  <c r="AT52" i="12"/>
  <c r="CS52" i="12" s="1"/>
  <c r="W52" i="12"/>
  <c r="BV52" i="12" s="1"/>
  <c r="BE52" i="12"/>
  <c r="DD52" i="12" s="1"/>
  <c r="AF52" i="12"/>
  <c r="CE52" i="12" s="1"/>
  <c r="BD52" i="12"/>
  <c r="DC52" i="12" s="1"/>
  <c r="AW52" i="12"/>
  <c r="CV52" i="12" s="1"/>
  <c r="S52" i="12"/>
  <c r="BR52" i="12" s="1"/>
  <c r="BH52" i="12"/>
  <c r="DG52" i="12" s="1"/>
  <c r="AP52" i="12"/>
  <c r="CO52" i="12" s="1"/>
  <c r="O52" i="12"/>
  <c r="BN52" i="12" s="1"/>
  <c r="AH52" i="12"/>
  <c r="CG52" i="12" s="1"/>
  <c r="X52" i="12"/>
  <c r="BW52" i="12" s="1"/>
  <c r="U52" i="12"/>
  <c r="BT52" i="12" s="1"/>
  <c r="AL52" i="12"/>
  <c r="CK52" i="12" s="1"/>
  <c r="T52" i="12"/>
  <c r="BS52" i="12" s="1"/>
  <c r="AU52" i="12"/>
  <c r="CT52" i="12" s="1"/>
  <c r="AV52" i="12"/>
  <c r="CU52" i="12" s="1"/>
  <c r="BB52" i="12"/>
  <c r="DA52" i="12" s="1"/>
  <c r="AG52" i="12"/>
  <c r="CF52" i="12" s="1"/>
  <c r="EE52" i="12" s="1"/>
  <c r="AD52" i="12"/>
  <c r="CC52" i="12" s="1"/>
  <c r="AR52" i="12"/>
  <c r="CQ52" i="12" s="1"/>
  <c r="EP52" i="12" s="1"/>
  <c r="BK52" i="12"/>
  <c r="DJ52" i="12" s="1"/>
  <c r="FI52" i="12" s="1"/>
  <c r="AE52" i="12"/>
  <c r="CD52" i="12" s="1"/>
  <c r="BA52" i="12"/>
  <c r="CZ52" i="12" s="1"/>
  <c r="AN52" i="12"/>
  <c r="CM52" i="12" s="1"/>
  <c r="AA52" i="12"/>
  <c r="BZ52" i="12" s="1"/>
  <c r="AC52" i="12"/>
  <c r="CB52" i="12" s="1"/>
  <c r="Y52" i="12"/>
  <c r="BX52" i="12" s="1"/>
  <c r="H54" i="10"/>
  <c r="J54" i="10" s="1"/>
  <c r="K54" i="10" s="1"/>
  <c r="AI54" i="3"/>
  <c r="AI55" i="2" s="1"/>
  <c r="DQ51" i="10"/>
  <c r="ED51" i="10"/>
  <c r="DP51" i="10"/>
  <c r="EM51" i="10"/>
  <c r="EC51" i="10"/>
  <c r="I55" i="10"/>
  <c r="Y53" i="12"/>
  <c r="BX53" i="12" s="1"/>
  <c r="AT53" i="12"/>
  <c r="CS53" i="12" s="1"/>
  <c r="AW53" i="12"/>
  <c r="CV53" i="12" s="1"/>
  <c r="AO53" i="12"/>
  <c r="CN53" i="12" s="1"/>
  <c r="U53" i="12"/>
  <c r="BT53" i="12" s="1"/>
  <c r="AI53" i="12"/>
  <c r="CH53" i="12" s="1"/>
  <c r="BE53" i="12"/>
  <c r="DD53" i="12" s="1"/>
  <c r="BI53" i="12"/>
  <c r="DH53" i="12" s="1"/>
  <c r="AN53" i="12"/>
  <c r="CM53" i="12" s="1"/>
  <c r="BB53" i="12"/>
  <c r="DA53" i="12" s="1"/>
  <c r="N53" i="12"/>
  <c r="BM53" i="12" s="1"/>
  <c r="AH53" i="12"/>
  <c r="CG53" i="12" s="1"/>
  <c r="EF53" i="12" s="1"/>
  <c r="BD53" i="12"/>
  <c r="DC53" i="12" s="1"/>
  <c r="FB53" i="12" s="1"/>
  <c r="AQ53" i="10"/>
  <c r="CP53" i="10" s="1"/>
  <c r="AM53" i="10"/>
  <c r="CL53" i="10" s="1"/>
  <c r="AO53" i="10"/>
  <c r="CN53" i="10" s="1"/>
  <c r="N53" i="10"/>
  <c r="BM53" i="10" s="1"/>
  <c r="BC53" i="10"/>
  <c r="DB53" i="10" s="1"/>
  <c r="AT53" i="10"/>
  <c r="CS53" i="10" s="1"/>
  <c r="T53" i="10"/>
  <c r="BS53" i="10" s="1"/>
  <c r="V53" i="10"/>
  <c r="BU53" i="10" s="1"/>
  <c r="AK53" i="10"/>
  <c r="CJ53" i="10" s="1"/>
  <c r="U53" i="10"/>
  <c r="BT53" i="10" s="1"/>
  <c r="AL53" i="10"/>
  <c r="CK53" i="10" s="1"/>
  <c r="AB53" i="10"/>
  <c r="CA53" i="10" s="1"/>
  <c r="BB53" i="10"/>
  <c r="DA53" i="10" s="1"/>
  <c r="FA53" i="10" s="1"/>
  <c r="R53" i="10"/>
  <c r="BQ53" i="10" s="1"/>
  <c r="AF53" i="10"/>
  <c r="CE53" i="10" s="1"/>
  <c r="Q53" i="10"/>
  <c r="BP53" i="10" s="1"/>
  <c r="O53" i="10"/>
  <c r="BN53" i="10" s="1"/>
  <c r="X53" i="10"/>
  <c r="BW53" i="10" s="1"/>
  <c r="W53" i="10"/>
  <c r="BV53" i="10" s="1"/>
  <c r="AX53" i="10"/>
  <c r="CW53" i="10" s="1"/>
  <c r="AC53" i="10"/>
  <c r="CB53" i="10" s="1"/>
  <c r="AN53" i="10"/>
  <c r="CM53" i="10" s="1"/>
  <c r="AS53" i="10"/>
  <c r="CR53" i="10" s="1"/>
  <c r="BD53" i="10"/>
  <c r="DC53" i="10" s="1"/>
  <c r="AZ53" i="10"/>
  <c r="CY53" i="10" s="1"/>
  <c r="BI53" i="10"/>
  <c r="DH53" i="10" s="1"/>
  <c r="AA53" i="10"/>
  <c r="BZ53" i="10" s="1"/>
  <c r="AU53" i="10"/>
  <c r="CT53" i="10" s="1"/>
  <c r="AJ53" i="10"/>
  <c r="CI53" i="10" s="1"/>
  <c r="P53" i="10"/>
  <c r="BO53" i="10" s="1"/>
  <c r="AI53" i="10"/>
  <c r="CH53" i="10" s="1"/>
  <c r="Y53" i="10"/>
  <c r="BX53" i="10" s="1"/>
  <c r="BH53" i="10"/>
  <c r="DG53" i="10" s="1"/>
  <c r="AG53" i="10"/>
  <c r="CF53" i="10" s="1"/>
  <c r="AW53" i="10"/>
  <c r="CV53" i="10" s="1"/>
  <c r="S53" i="10"/>
  <c r="BR53" i="10" s="1"/>
  <c r="BK53" i="10"/>
  <c r="DJ53" i="10" s="1"/>
  <c r="FJ53" i="10" s="1"/>
  <c r="AE53" i="10"/>
  <c r="CD53" i="10" s="1"/>
  <c r="AH53" i="10"/>
  <c r="CG53" i="10" s="1"/>
  <c r="EG53" i="10" s="1"/>
  <c r="BG53" i="10"/>
  <c r="DF53" i="10" s="1"/>
  <c r="AD53" i="10"/>
  <c r="CC53" i="10" s="1"/>
  <c r="Z53" i="10"/>
  <c r="BY53" i="10" s="1"/>
  <c r="AV53" i="10"/>
  <c r="CU53" i="10" s="1"/>
  <c r="EU53" i="10" s="1"/>
  <c r="AP53" i="10"/>
  <c r="CO53" i="10" s="1"/>
  <c r="BA53" i="10"/>
  <c r="CZ53" i="10" s="1"/>
  <c r="EZ53" i="10" s="1"/>
  <c r="BJ53" i="10"/>
  <c r="DI53" i="10" s="1"/>
  <c r="BF53" i="10"/>
  <c r="DE53" i="10" s="1"/>
  <c r="AY53" i="10"/>
  <c r="CX53" i="10" s="1"/>
  <c r="AR53" i="10"/>
  <c r="CQ53" i="10" s="1"/>
  <c r="BE53" i="10"/>
  <c r="DD53" i="10" s="1"/>
  <c r="EL51" i="12"/>
  <c r="J54" i="12"/>
  <c r="K54" i="12" s="1"/>
  <c r="GP51" i="10"/>
  <c r="EQ135" i="10"/>
  <c r="ER135" i="10"/>
  <c r="GQ51" i="10"/>
  <c r="M29" i="4"/>
  <c r="D29" i="4"/>
  <c r="FA51" i="10"/>
  <c r="FJ135" i="10"/>
  <c r="HI51" i="10"/>
  <c r="Z70" i="4"/>
  <c r="FC51" i="12"/>
  <c r="ER51" i="12"/>
  <c r="EU51" i="12"/>
  <c r="EH51" i="12"/>
  <c r="M65" i="13"/>
  <c r="HD51" i="10"/>
  <c r="FE135" i="10"/>
  <c r="EG51" i="10"/>
  <c r="AA29" i="4"/>
  <c r="FC51" i="10"/>
  <c r="EI51" i="10"/>
  <c r="ET51" i="10"/>
  <c r="AB65" i="4"/>
  <c r="EV51" i="12"/>
  <c r="ET51" i="12"/>
  <c r="DW51" i="12"/>
  <c r="EK51" i="12"/>
  <c r="DS51" i="12"/>
  <c r="W65" i="13"/>
  <c r="EK63" i="12"/>
  <c r="DN63" i="12"/>
  <c r="DW63" i="12"/>
  <c r="DZ63" i="12"/>
  <c r="EI63" i="12"/>
  <c r="EM63" i="12"/>
  <c r="FH63" i="12"/>
  <c r="FB63" i="12"/>
  <c r="EB63" i="12"/>
  <c r="DQ63" i="12"/>
  <c r="BM62" i="8"/>
  <c r="AJ62" i="8"/>
  <c r="AL62" i="8"/>
  <c r="AM62" i="8" s="1"/>
  <c r="AT62" i="8"/>
  <c r="AN62" i="8"/>
  <c r="AG62" i="8"/>
  <c r="EA63" i="12"/>
  <c r="M71" i="13"/>
  <c r="AM63" i="10"/>
  <c r="CL63" i="10" s="1"/>
  <c r="BI63" i="10"/>
  <c r="DH63" i="10" s="1"/>
  <c r="BA63" i="10"/>
  <c r="CZ63" i="10" s="1"/>
  <c r="W63" i="10"/>
  <c r="BV63" i="10" s="1"/>
  <c r="AH63" i="10"/>
  <c r="CG63" i="10" s="1"/>
  <c r="Q63" i="10"/>
  <c r="BP63" i="10" s="1"/>
  <c r="AS63" i="10"/>
  <c r="CR63" i="10" s="1"/>
  <c r="AQ63" i="10"/>
  <c r="CP63" i="10" s="1"/>
  <c r="AZ63" i="10"/>
  <c r="CY63" i="10" s="1"/>
  <c r="AV63" i="10"/>
  <c r="CU63" i="10" s="1"/>
  <c r="AJ63" i="10"/>
  <c r="CI63" i="10" s="1"/>
  <c r="Y63" i="10"/>
  <c r="BX63" i="10" s="1"/>
  <c r="BC63" i="10"/>
  <c r="DB63" i="10" s="1"/>
  <c r="BH63" i="10"/>
  <c r="DG63" i="10" s="1"/>
  <c r="T63" i="10"/>
  <c r="BS63" i="10" s="1"/>
  <c r="AY63" i="10"/>
  <c r="CX63" i="10" s="1"/>
  <c r="AA63" i="10"/>
  <c r="BZ63" i="10" s="1"/>
  <c r="AL63" i="10"/>
  <c r="CK63" i="10" s="1"/>
  <c r="BK63" i="10"/>
  <c r="DJ63" i="10" s="1"/>
  <c r="FJ63" i="10" s="1"/>
  <c r="AB63" i="10"/>
  <c r="CA63" i="10" s="1"/>
  <c r="BE63" i="10"/>
  <c r="DD63" i="10" s="1"/>
  <c r="AC63" i="10"/>
  <c r="CB63" i="10" s="1"/>
  <c r="AD63" i="10"/>
  <c r="CC63" i="10" s="1"/>
  <c r="AU63" i="10"/>
  <c r="CT63" i="10" s="1"/>
  <c r="BB63" i="10"/>
  <c r="DA63" i="10" s="1"/>
  <c r="AE63" i="10"/>
  <c r="CD63" i="10" s="1"/>
  <c r="P63" i="10"/>
  <c r="BO63" i="10" s="1"/>
  <c r="U63" i="10"/>
  <c r="BT63" i="10" s="1"/>
  <c r="AP63" i="10"/>
  <c r="CO63" i="10" s="1"/>
  <c r="O63" i="10"/>
  <c r="BN63" i="10" s="1"/>
  <c r="V63" i="10"/>
  <c r="BU63" i="10" s="1"/>
  <c r="AR63" i="10"/>
  <c r="CQ63" i="10" s="1"/>
  <c r="AT63" i="10"/>
  <c r="CS63" i="10" s="1"/>
  <c r="S63" i="10"/>
  <c r="BR63" i="10" s="1"/>
  <c r="BG63" i="10"/>
  <c r="DF63" i="10" s="1"/>
  <c r="AW63" i="10"/>
  <c r="CV63" i="10" s="1"/>
  <c r="AO63" i="10"/>
  <c r="CN63" i="10" s="1"/>
  <c r="AX63" i="10"/>
  <c r="CW63" i="10" s="1"/>
  <c r="AG63" i="10"/>
  <c r="CF63" i="10" s="1"/>
  <c r="AN63" i="10"/>
  <c r="CM63" i="10" s="1"/>
  <c r="BF63" i="10"/>
  <c r="DE63" i="10" s="1"/>
  <c r="BD63" i="10"/>
  <c r="DC63" i="10" s="1"/>
  <c r="R63" i="10"/>
  <c r="BQ63" i="10" s="1"/>
  <c r="BJ63" i="10"/>
  <c r="DI63" i="10" s="1"/>
  <c r="AF63" i="10"/>
  <c r="CE63" i="10" s="1"/>
  <c r="N63" i="10"/>
  <c r="BM63" i="10" s="1"/>
  <c r="DM63" i="10" s="1"/>
  <c r="AI63" i="10"/>
  <c r="CH63" i="10" s="1"/>
  <c r="Z63" i="10"/>
  <c r="BY63" i="10" s="1"/>
  <c r="X63" i="10"/>
  <c r="BW63" i="10" s="1"/>
  <c r="AK63" i="10"/>
  <c r="CJ63" i="10" s="1"/>
  <c r="EJ63" i="10" s="1"/>
  <c r="FA63" i="12"/>
  <c r="FG63" i="12"/>
  <c r="FD63" i="12"/>
  <c r="EO63" i="12"/>
  <c r="J64" i="10"/>
  <c r="K64" i="10" s="1"/>
  <c r="W71" i="13"/>
  <c r="O71" i="13"/>
  <c r="Z51" i="9"/>
  <c r="AJ50" i="9"/>
  <c r="T60" i="3" s="1"/>
  <c r="T61" i="2" s="1"/>
  <c r="AR50" i="9"/>
  <c r="P60" i="3" s="1"/>
  <c r="P61" i="2" s="1"/>
  <c r="AD50" i="9"/>
  <c r="AV50" i="9"/>
  <c r="AD60" i="3" s="1"/>
  <c r="AD61" i="2" s="1"/>
  <c r="AF50" i="9"/>
  <c r="AV51" i="9" s="1"/>
  <c r="AD61" i="3" s="1"/>
  <c r="AD62" i="2" s="1"/>
  <c r="AY50" i="9"/>
  <c r="C71" i="13"/>
  <c r="F71" i="13"/>
  <c r="AD61" i="7"/>
  <c r="AZ60" i="7"/>
  <c r="J64" i="12"/>
  <c r="K64" i="12" s="1"/>
  <c r="K71" i="13"/>
  <c r="HK62" i="10"/>
  <c r="FE63" i="12"/>
  <c r="DR63" i="12"/>
  <c r="EJ63" i="12"/>
  <c r="S71" i="13"/>
  <c r="AW48" i="9"/>
  <c r="AE58" i="3" s="1"/>
  <c r="AE59" i="2" s="1"/>
  <c r="AZ49" i="9"/>
  <c r="AH59" i="3" s="1"/>
  <c r="AH60" i="2" s="1"/>
  <c r="U71" i="13"/>
  <c r="H71" i="13"/>
  <c r="E71" i="13"/>
  <c r="DX63" i="12"/>
  <c r="EG63" i="12"/>
  <c r="AA71" i="13"/>
  <c r="L71" i="13"/>
  <c r="DM63" i="12"/>
  <c r="EL63" i="12"/>
  <c r="EW63" i="12"/>
  <c r="F65" i="10"/>
  <c r="F65" i="12"/>
  <c r="R70" i="3"/>
  <c r="R71" i="2" s="1"/>
  <c r="BN60" i="7"/>
  <c r="AK60" i="7"/>
  <c r="AM60" i="7"/>
  <c r="AN60" i="7" s="1"/>
  <c r="AU60" i="7"/>
  <c r="E60" i="14" s="1"/>
  <c r="AD70" i="3"/>
  <c r="AD71" i="2" s="1"/>
  <c r="BB60" i="7"/>
  <c r="AH70" i="3" s="1"/>
  <c r="AH71" i="2" s="1"/>
  <c r="AY59" i="7"/>
  <c r="AE69" i="3" s="1"/>
  <c r="AE70" i="2" s="1"/>
  <c r="P71" i="13"/>
  <c r="AX49" i="9"/>
  <c r="AK49" i="9"/>
  <c r="EX63" i="12"/>
  <c r="EC63" i="12"/>
  <c r="AY67" i="8"/>
  <c r="AD68" i="8"/>
  <c r="BA67" i="8"/>
  <c r="AX66" i="8"/>
  <c r="Q53" i="12" l="1"/>
  <c r="BP53" i="12" s="1"/>
  <c r="W53" i="12"/>
  <c r="BV53" i="12" s="1"/>
  <c r="AJ53" i="12"/>
  <c r="CI53" i="12" s="1"/>
  <c r="AQ53" i="12"/>
  <c r="CP53" i="12" s="1"/>
  <c r="AV53" i="12"/>
  <c r="CU53" i="12" s="1"/>
  <c r="AC53" i="12"/>
  <c r="CB53" i="12" s="1"/>
  <c r="R53" i="12"/>
  <c r="BQ53" i="12" s="1"/>
  <c r="AR53" i="12"/>
  <c r="CQ53" i="12" s="1"/>
  <c r="AU53" i="12"/>
  <c r="CT53" i="12" s="1"/>
  <c r="AZ53" i="12"/>
  <c r="CY53" i="12" s="1"/>
  <c r="S53" i="12"/>
  <c r="BR53" i="12" s="1"/>
  <c r="Z53" i="12"/>
  <c r="BY53" i="12" s="1"/>
  <c r="BC53" i="12"/>
  <c r="DB53" i="12" s="1"/>
  <c r="AF53" i="12"/>
  <c r="CE53" i="12" s="1"/>
  <c r="AK53" i="12"/>
  <c r="CJ53" i="12" s="1"/>
  <c r="AB53" i="12"/>
  <c r="CA53" i="12" s="1"/>
  <c r="AE53" i="12"/>
  <c r="CD53" i="12" s="1"/>
  <c r="BG53" i="12"/>
  <c r="DF53" i="12" s="1"/>
  <c r="AM53" i="12"/>
  <c r="CL53" i="12" s="1"/>
  <c r="ER63" i="12"/>
  <c r="DU63" i="12"/>
  <c r="AP53" i="12"/>
  <c r="CO53" i="12" s="1"/>
  <c r="X53" i="12"/>
  <c r="BW53" i="12" s="1"/>
  <c r="BA53" i="12"/>
  <c r="CZ53" i="12" s="1"/>
  <c r="V53" i="12"/>
  <c r="BU53" i="12" s="1"/>
  <c r="BJ53" i="12"/>
  <c r="DI53" i="12" s="1"/>
  <c r="P53" i="12"/>
  <c r="BO53" i="12" s="1"/>
  <c r="AX53" i="12"/>
  <c r="CW53" i="12" s="1"/>
  <c r="EV53" i="12" s="1"/>
  <c r="AY53" i="12"/>
  <c r="CX53" i="12" s="1"/>
  <c r="AG53" i="12"/>
  <c r="CF53" i="12" s="1"/>
  <c r="AD53" i="12"/>
  <c r="CC53" i="12" s="1"/>
  <c r="T53" i="12"/>
  <c r="BS53" i="12" s="1"/>
  <c r="AS53" i="12"/>
  <c r="CR53" i="12" s="1"/>
  <c r="FQ51" i="10"/>
  <c r="L65" i="4"/>
  <c r="L65" i="13"/>
  <c r="BH53" i="12"/>
  <c r="DG53" i="12" s="1"/>
  <c r="BK53" i="12"/>
  <c r="DJ53" i="12" s="1"/>
  <c r="FI53" i="12" s="1"/>
  <c r="BF53" i="12"/>
  <c r="DE53" i="12" s="1"/>
  <c r="O53" i="12"/>
  <c r="BN53" i="12" s="1"/>
  <c r="AL53" i="12"/>
  <c r="CK53" i="12" s="1"/>
  <c r="DT63" i="12"/>
  <c r="DL63" i="12"/>
  <c r="GM51" i="10"/>
  <c r="EV63" i="12"/>
  <c r="GW51" i="10"/>
  <c r="ES63" i="12"/>
  <c r="EY63" i="12"/>
  <c r="EJ135" i="10"/>
  <c r="BS44" i="7"/>
  <c r="BT44" i="7" s="1"/>
  <c r="BU44" i="7" s="1"/>
  <c r="BV44" i="7" s="1"/>
  <c r="M54" i="3" s="1"/>
  <c r="M55" i="2" s="1"/>
  <c r="EE63" i="12"/>
  <c r="EH135" i="10"/>
  <c r="EH63" i="12"/>
  <c r="DS63" i="12"/>
  <c r="EP63" i="12"/>
  <c r="DP63" i="12"/>
  <c r="DO63" i="12"/>
  <c r="EJ52" i="12"/>
  <c r="EW135" i="10"/>
  <c r="AQ44" i="8"/>
  <c r="BP44" i="8" s="1"/>
  <c r="BR44" i="8" s="1"/>
  <c r="BS44" i="8" s="1"/>
  <c r="BT44" i="8" s="1"/>
  <c r="BU44" i="8" s="1"/>
  <c r="FF53" i="12"/>
  <c r="DV135" i="10"/>
  <c r="FC52" i="10"/>
  <c r="DN135" i="10"/>
  <c r="DW52" i="12"/>
  <c r="DX135" i="10"/>
  <c r="EC53" i="10"/>
  <c r="EC137" i="10" s="1"/>
  <c r="EZ53" i="12"/>
  <c r="AI53" i="3"/>
  <c r="AI54" i="2" s="1"/>
  <c r="Q54" i="2"/>
  <c r="DP53" i="10"/>
  <c r="FO53" i="10" s="1"/>
  <c r="DY52" i="12"/>
  <c r="EF52" i="12"/>
  <c r="FC52" i="12"/>
  <c r="EE135" i="10"/>
  <c r="DY53" i="10"/>
  <c r="EX53" i="10"/>
  <c r="EL53" i="12"/>
  <c r="EV135" i="10"/>
  <c r="DV52" i="10"/>
  <c r="L25" i="4" s="1"/>
  <c r="EW52" i="10"/>
  <c r="EW136" i="10" s="1"/>
  <c r="EQ52" i="10"/>
  <c r="EQ136" i="10" s="1"/>
  <c r="HE51" i="10"/>
  <c r="GJ51" i="10"/>
  <c r="EW53" i="12"/>
  <c r="EK52" i="10"/>
  <c r="AA25" i="4" s="1"/>
  <c r="FD53" i="10"/>
  <c r="FD137" i="10" s="1"/>
  <c r="FH53" i="10"/>
  <c r="EL53" i="10"/>
  <c r="EL137" i="10" s="1"/>
  <c r="EQ53" i="10"/>
  <c r="GP53" i="10" s="1"/>
  <c r="EF53" i="10"/>
  <c r="EO53" i="10"/>
  <c r="EO137" i="10" s="1"/>
  <c r="FH52" i="10"/>
  <c r="EQ52" i="12"/>
  <c r="DT53" i="10"/>
  <c r="DT137" i="10" s="1"/>
  <c r="EG53" i="12"/>
  <c r="FA52" i="10"/>
  <c r="FA136" i="10" s="1"/>
  <c r="ED53" i="10"/>
  <c r="ED137" i="10" s="1"/>
  <c r="ES53" i="12"/>
  <c r="DZ53" i="12"/>
  <c r="DR53" i="10"/>
  <c r="DR137" i="10" s="1"/>
  <c r="EN53" i="12"/>
  <c r="DV53" i="12"/>
  <c r="DT53" i="12"/>
  <c r="DO52" i="12"/>
  <c r="DX52" i="10"/>
  <c r="N25" i="4" s="1"/>
  <c r="J70" i="4"/>
  <c r="EU52" i="12"/>
  <c r="DW135" i="10"/>
  <c r="EB53" i="12"/>
  <c r="DS52" i="12"/>
  <c r="FS51" i="10"/>
  <c r="DW63" i="10"/>
  <c r="DW147" i="10" s="1"/>
  <c r="DW53" i="10"/>
  <c r="FV53" i="10" s="1"/>
  <c r="FD53" i="12"/>
  <c r="EJ53" i="12"/>
  <c r="EG52" i="12"/>
  <c r="U70" i="4"/>
  <c r="FD135" i="10"/>
  <c r="DO53" i="10"/>
  <c r="EY52" i="12"/>
  <c r="H55" i="12"/>
  <c r="J55" i="12" s="1"/>
  <c r="K55" i="12" s="1"/>
  <c r="DM53" i="12"/>
  <c r="EJ52" i="10"/>
  <c r="Z25" i="4" s="1"/>
  <c r="DW52" i="10"/>
  <c r="M25" i="4" s="1"/>
  <c r="DM52" i="10"/>
  <c r="C25" i="4" s="1"/>
  <c r="EF52" i="10"/>
  <c r="V25" i="4" s="1"/>
  <c r="N29" i="4"/>
  <c r="EZ52" i="12"/>
  <c r="DP52" i="10"/>
  <c r="F25" i="4" s="1"/>
  <c r="ES52" i="12"/>
  <c r="EB52" i="10"/>
  <c r="R25" i="4" s="1"/>
  <c r="HA51" i="10"/>
  <c r="EI53" i="10"/>
  <c r="GH53" i="10" s="1"/>
  <c r="ED53" i="12"/>
  <c r="EV53" i="10"/>
  <c r="EV137" i="10" s="1"/>
  <c r="DZ53" i="10"/>
  <c r="DZ137" i="10" s="1"/>
  <c r="DV53" i="10"/>
  <c r="DV137" i="10" s="1"/>
  <c r="EK53" i="10"/>
  <c r="GJ53" i="10" s="1"/>
  <c r="EE53" i="12"/>
  <c r="DR53" i="12"/>
  <c r="EQ53" i="12"/>
  <c r="L54" i="10"/>
  <c r="BE54" i="10" s="1"/>
  <c r="DD54" i="10" s="1"/>
  <c r="FB52" i="12"/>
  <c r="FH52" i="12"/>
  <c r="FD52" i="12"/>
  <c r="EV52" i="10"/>
  <c r="EE52" i="10"/>
  <c r="U25" i="4" s="1"/>
  <c r="DN53" i="10"/>
  <c r="FM53" i="10" s="1"/>
  <c r="FG53" i="12"/>
  <c r="DL52" i="12"/>
  <c r="ER53" i="10"/>
  <c r="FG52" i="10"/>
  <c r="FG136" i="10" s="1"/>
  <c r="FI63" i="10"/>
  <c r="FI147" i="10" s="1"/>
  <c r="EB53" i="10"/>
  <c r="EB137" i="10" s="1"/>
  <c r="FB53" i="10"/>
  <c r="HA53" i="10" s="1"/>
  <c r="EI53" i="12"/>
  <c r="EK53" i="12"/>
  <c r="EC52" i="12"/>
  <c r="DN52" i="12"/>
  <c r="DT52" i="12"/>
  <c r="EV52" i="12"/>
  <c r="ED52" i="10"/>
  <c r="T25" i="4" s="1"/>
  <c r="EM52" i="10"/>
  <c r="EM136" i="10" s="1"/>
  <c r="FE52" i="10"/>
  <c r="FE136" i="10" s="1"/>
  <c r="D70" i="4"/>
  <c r="EZ137" i="10"/>
  <c r="GY53" i="10"/>
  <c r="FJ137" i="10"/>
  <c r="HI53" i="10"/>
  <c r="Y30" i="4"/>
  <c r="R30" i="4"/>
  <c r="FA137" i="10"/>
  <c r="GZ53" i="10"/>
  <c r="EC53" i="12"/>
  <c r="FE53" i="12"/>
  <c r="DR52" i="12"/>
  <c r="DP52" i="12"/>
  <c r="DQ52" i="12"/>
  <c r="P70" i="4"/>
  <c r="DO135" i="10"/>
  <c r="FN51" i="10"/>
  <c r="E29" i="4"/>
  <c r="HB52" i="10"/>
  <c r="FC136" i="10"/>
  <c r="T25" i="13"/>
  <c r="DS136" i="10"/>
  <c r="FR52" i="10"/>
  <c r="I25" i="13"/>
  <c r="DU52" i="10"/>
  <c r="K25" i="4" s="1"/>
  <c r="DT52" i="10"/>
  <c r="J25" i="4" s="1"/>
  <c r="FR51" i="10"/>
  <c r="DS135" i="10"/>
  <c r="I29" i="4"/>
  <c r="GS51" i="10"/>
  <c r="ET135" i="10"/>
  <c r="GN53" i="10"/>
  <c r="H30" i="4"/>
  <c r="ET53" i="10"/>
  <c r="EW53" i="10"/>
  <c r="EA53" i="10"/>
  <c r="DM53" i="10"/>
  <c r="EY53" i="12"/>
  <c r="FH53" i="12"/>
  <c r="DN53" i="12"/>
  <c r="GB51" i="10"/>
  <c r="EC135" i="10"/>
  <c r="S29" i="4"/>
  <c r="FA52" i="12"/>
  <c r="HG51" i="10"/>
  <c r="FH135" i="10"/>
  <c r="FU52" i="10"/>
  <c r="L25" i="13"/>
  <c r="DV136" i="10"/>
  <c r="L66" i="4" s="1"/>
  <c r="GV52" i="10"/>
  <c r="GP52" i="10"/>
  <c r="HI52" i="10"/>
  <c r="FJ136" i="10"/>
  <c r="EF135" i="10"/>
  <c r="GE51" i="10"/>
  <c r="V29" i="4"/>
  <c r="E56" i="12"/>
  <c r="I56" i="12" s="1"/>
  <c r="E56" i="10"/>
  <c r="H56" i="10" s="1"/>
  <c r="EI135" i="10"/>
  <c r="GH51" i="10"/>
  <c r="Y29" i="4"/>
  <c r="GT53" i="10"/>
  <c r="EU137" i="10"/>
  <c r="GU53" i="10"/>
  <c r="P30" i="4"/>
  <c r="L30" i="4"/>
  <c r="EK137" i="10"/>
  <c r="AA30" i="4"/>
  <c r="EN53" i="10"/>
  <c r="EM135" i="10"/>
  <c r="GL51" i="10"/>
  <c r="GU52" i="10"/>
  <c r="EV136" i="10"/>
  <c r="GN52" i="10"/>
  <c r="EO136" i="10"/>
  <c r="EI52" i="10"/>
  <c r="EP52" i="10"/>
  <c r="ES52" i="10"/>
  <c r="FC135" i="10"/>
  <c r="HB51" i="10"/>
  <c r="DY137" i="10"/>
  <c r="FX53" i="10"/>
  <c r="O30" i="4"/>
  <c r="GE53" i="10"/>
  <c r="EF137" i="10"/>
  <c r="V30" i="4"/>
  <c r="HG53" i="10"/>
  <c r="FH137" i="10"/>
  <c r="DW137" i="10"/>
  <c r="M30" i="4"/>
  <c r="FS53" i="10"/>
  <c r="J30" i="4"/>
  <c r="AB30" i="4"/>
  <c r="DY53" i="12"/>
  <c r="FO51" i="10"/>
  <c r="DP135" i="10"/>
  <c r="F29" i="4"/>
  <c r="EB52" i="12"/>
  <c r="DV52" i="12"/>
  <c r="ED52" i="12"/>
  <c r="EX52" i="12"/>
  <c r="EJ136" i="10"/>
  <c r="Z66" i="13" s="1"/>
  <c r="Z25" i="13"/>
  <c r="GI52" i="10"/>
  <c r="FV52" i="10"/>
  <c r="ET136" i="10"/>
  <c r="GS52" i="10"/>
  <c r="FF52" i="10"/>
  <c r="EU52" i="10"/>
  <c r="DM135" i="10"/>
  <c r="FL51" i="10"/>
  <c r="C29" i="4"/>
  <c r="EQ137" i="10"/>
  <c r="S30" i="4"/>
  <c r="FG53" i="10"/>
  <c r="EY53" i="10"/>
  <c r="DN137" i="10"/>
  <c r="D30" i="4"/>
  <c r="EJ53" i="10"/>
  <c r="EP53" i="10"/>
  <c r="EM53" i="12"/>
  <c r="ER53" i="12"/>
  <c r="DZ52" i="12"/>
  <c r="EA52" i="12"/>
  <c r="FG52" i="12"/>
  <c r="FE52" i="12"/>
  <c r="J55" i="10"/>
  <c r="K55" i="10" s="1"/>
  <c r="GT51" i="10"/>
  <c r="EU135" i="10"/>
  <c r="EF136" i="10"/>
  <c r="V71" i="4" s="1"/>
  <c r="DR52" i="10"/>
  <c r="H25" i="4" s="1"/>
  <c r="EL52" i="10"/>
  <c r="AB25" i="4" s="1"/>
  <c r="DZ52" i="10"/>
  <c r="P25" i="4" s="1"/>
  <c r="FD52" i="10"/>
  <c r="EO135" i="10"/>
  <c r="GN51" i="10"/>
  <c r="DY135" i="10"/>
  <c r="FX51" i="10"/>
  <c r="O29" i="4"/>
  <c r="FA135" i="10"/>
  <c r="GZ51" i="10"/>
  <c r="EX137" i="10"/>
  <c r="GW53" i="10"/>
  <c r="FF53" i="10"/>
  <c r="DX53" i="10"/>
  <c r="FC53" i="10"/>
  <c r="F30" i="4"/>
  <c r="DU53" i="10"/>
  <c r="DL53" i="12"/>
  <c r="FC53" i="12"/>
  <c r="DS53" i="12"/>
  <c r="EU53" i="12"/>
  <c r="DW53" i="12"/>
  <c r="DM52" i="12"/>
  <c r="DU52" i="12"/>
  <c r="EH52" i="12"/>
  <c r="EO52" i="12"/>
  <c r="FZ51" i="10"/>
  <c r="EA135" i="10"/>
  <c r="Q29" i="4"/>
  <c r="AQ45" i="8"/>
  <c r="BP45" i="8" s="1"/>
  <c r="BR45" i="8" s="1"/>
  <c r="BS45" i="8" s="1"/>
  <c r="BT45" i="8" s="1"/>
  <c r="BU45" i="8" s="1"/>
  <c r="Q55" i="3"/>
  <c r="AR45" i="7"/>
  <c r="BQ45" i="7" s="1"/>
  <c r="BS45" i="7" s="1"/>
  <c r="BT45" i="7" s="1"/>
  <c r="BU45" i="7" s="1"/>
  <c r="BV45" i="7" s="1"/>
  <c r="AG45" i="9"/>
  <c r="AI45" i="9" s="1"/>
  <c r="AM45" i="9" s="1"/>
  <c r="AN45" i="9" s="1"/>
  <c r="AO45" i="9" s="1"/>
  <c r="AP45" i="9" s="1"/>
  <c r="GK51" i="10"/>
  <c r="EL135" i="10"/>
  <c r="AB29" i="4"/>
  <c r="E25" i="13"/>
  <c r="FN52" i="10"/>
  <c r="DO136" i="10"/>
  <c r="F25" i="13"/>
  <c r="EX52" i="10"/>
  <c r="HG52" i="10"/>
  <c r="FH136" i="10"/>
  <c r="DN52" i="10"/>
  <c r="D25" i="4" s="1"/>
  <c r="ER52" i="10"/>
  <c r="AA70" i="4"/>
  <c r="FE53" i="10"/>
  <c r="GF53" i="10"/>
  <c r="EG137" i="10"/>
  <c r="W30" i="4"/>
  <c r="EH53" i="10"/>
  <c r="ER137" i="10"/>
  <c r="GQ53" i="10"/>
  <c r="EE53" i="10"/>
  <c r="DS53" i="10"/>
  <c r="DU53" i="12"/>
  <c r="EH53" i="12"/>
  <c r="EO53" i="12"/>
  <c r="ET53" i="12"/>
  <c r="EA53" i="12"/>
  <c r="DP53" i="12"/>
  <c r="ED135" i="10"/>
  <c r="GC51" i="10"/>
  <c r="T29" i="4"/>
  <c r="EK52" i="12"/>
  <c r="EL52" i="12"/>
  <c r="ET52" i="12"/>
  <c r="EM52" i="12"/>
  <c r="EN52" i="12"/>
  <c r="ER52" i="12"/>
  <c r="EW52" i="12"/>
  <c r="X70" i="4"/>
  <c r="FI135" i="10"/>
  <c r="HH51" i="10"/>
  <c r="R70" i="4"/>
  <c r="W25" i="13"/>
  <c r="EG136" i="10"/>
  <c r="GF52" i="10"/>
  <c r="EA52" i="10"/>
  <c r="Q25" i="4" s="1"/>
  <c r="EH52" i="10"/>
  <c r="X25" i="4" s="1"/>
  <c r="DQ52" i="10"/>
  <c r="G25" i="4" s="1"/>
  <c r="EN52" i="10"/>
  <c r="EC52" i="10"/>
  <c r="S25" i="4" s="1"/>
  <c r="L70" i="4"/>
  <c r="M70" i="4"/>
  <c r="EQ63" i="10"/>
  <c r="EQ147" i="10" s="1"/>
  <c r="EG135" i="10"/>
  <c r="GF51" i="10"/>
  <c r="W29" i="4"/>
  <c r="FI53" i="10"/>
  <c r="T30" i="4"/>
  <c r="DO137" i="10"/>
  <c r="FN53" i="10"/>
  <c r="E30" i="4"/>
  <c r="EM53" i="10"/>
  <c r="DQ53" i="10"/>
  <c r="ES53" i="10"/>
  <c r="EP53" i="12"/>
  <c r="EX53" i="12"/>
  <c r="DQ53" i="12"/>
  <c r="DX53" i="12"/>
  <c r="FA53" i="12"/>
  <c r="DQ135" i="10"/>
  <c r="FP51" i="10"/>
  <c r="G29" i="4"/>
  <c r="FF52" i="12"/>
  <c r="DX52" i="12"/>
  <c r="EI52" i="12"/>
  <c r="L54" i="12"/>
  <c r="GX51" i="10"/>
  <c r="EY135" i="10"/>
  <c r="EB136" i="10"/>
  <c r="R71" i="4" s="1"/>
  <c r="GA52" i="10"/>
  <c r="R25" i="13"/>
  <c r="EY136" i="10"/>
  <c r="GX52" i="10"/>
  <c r="EZ52" i="10"/>
  <c r="FB52" i="10"/>
  <c r="DY52" i="10"/>
  <c r="O25" i="4" s="1"/>
  <c r="FI52" i="10"/>
  <c r="I56" i="10"/>
  <c r="DU135" i="10"/>
  <c r="FT51" i="10"/>
  <c r="K29" i="4"/>
  <c r="DY63" i="10"/>
  <c r="DY147" i="10" s="1"/>
  <c r="EL63" i="10"/>
  <c r="EL147" i="10" s="1"/>
  <c r="EX63" i="10"/>
  <c r="GW63" i="10" s="1"/>
  <c r="ES63" i="10"/>
  <c r="GR63" i="10" s="1"/>
  <c r="EW63" i="10"/>
  <c r="EW147" i="10" s="1"/>
  <c r="FC63" i="10"/>
  <c r="FC147" i="10" s="1"/>
  <c r="EH63" i="10"/>
  <c r="EH147" i="10" s="1"/>
  <c r="DN63" i="10"/>
  <c r="DN147" i="10" s="1"/>
  <c r="FG63" i="10"/>
  <c r="FG147" i="10" s="1"/>
  <c r="BN62" i="8"/>
  <c r="AE63" i="8"/>
  <c r="EB63" i="10"/>
  <c r="GA63" i="10" s="1"/>
  <c r="L64" i="10"/>
  <c r="BD64" i="10" s="1"/>
  <c r="DC64" i="10" s="1"/>
  <c r="EE63" i="10"/>
  <c r="EE147" i="10" s="1"/>
  <c r="EO63" i="10"/>
  <c r="EO147" i="10" s="1"/>
  <c r="FD63" i="10"/>
  <c r="HC63" i="10" s="1"/>
  <c r="DT63" i="10"/>
  <c r="FS63" i="10" s="1"/>
  <c r="DR63" i="10"/>
  <c r="FQ63" i="10" s="1"/>
  <c r="EK63" i="10"/>
  <c r="EK147" i="10" s="1"/>
  <c r="FL63" i="10"/>
  <c r="DM147" i="10"/>
  <c r="DP63" i="10"/>
  <c r="Q67" i="3"/>
  <c r="AG57" i="9"/>
  <c r="AI57" i="9" s="1"/>
  <c r="AQ57" i="8"/>
  <c r="BP57" i="8" s="1"/>
  <c r="BR57" i="8" s="1"/>
  <c r="BS57" i="8" s="1"/>
  <c r="AR57" i="7"/>
  <c r="BQ57" i="7" s="1"/>
  <c r="BS57" i="7" s="1"/>
  <c r="BT57" i="7" s="1"/>
  <c r="S71" i="2"/>
  <c r="EM63" i="10"/>
  <c r="EN63" i="10"/>
  <c r="FB63" i="10"/>
  <c r="EG63" i="10"/>
  <c r="L64" i="12"/>
  <c r="EV63" i="10"/>
  <c r="DZ63" i="10"/>
  <c r="EA63" i="10"/>
  <c r="DX63" i="10"/>
  <c r="DV63" i="10"/>
  <c r="DQ63" i="10"/>
  <c r="FF63" i="10"/>
  <c r="DO63" i="10"/>
  <c r="FJ147" i="10"/>
  <c r="HI63" i="10"/>
  <c r="EI63" i="10"/>
  <c r="EZ63" i="10"/>
  <c r="H65" i="10"/>
  <c r="I65" i="10"/>
  <c r="AZ51" i="9"/>
  <c r="AH61" i="3" s="1"/>
  <c r="AH62" i="2" s="1"/>
  <c r="AW50" i="9"/>
  <c r="AE60" i="3" s="1"/>
  <c r="AE61" i="2" s="1"/>
  <c r="GI63" i="10"/>
  <c r="EJ147" i="10"/>
  <c r="ED63" i="10"/>
  <c r="EU63" i="10"/>
  <c r="FH63" i="10"/>
  <c r="I65" i="12"/>
  <c r="H65" i="12"/>
  <c r="AE61" i="7"/>
  <c r="AO61" i="7" s="1"/>
  <c r="P71" i="3" s="1"/>
  <c r="P72" i="2" s="1"/>
  <c r="BO60" i="7"/>
  <c r="AW49" i="9"/>
  <c r="AE59" i="3" s="1"/>
  <c r="AE60" i="2" s="1"/>
  <c r="AZ50" i="9"/>
  <c r="AH60" i="3" s="1"/>
  <c r="AH61" i="2" s="1"/>
  <c r="FE63" i="10"/>
  <c r="FA63" i="10"/>
  <c r="EY63" i="10"/>
  <c r="S71" i="3"/>
  <c r="E66" i="10"/>
  <c r="E66" i="12"/>
  <c r="AJ61" i="7"/>
  <c r="AX61" i="7"/>
  <c r="AL61" i="7"/>
  <c r="BE9" i="7"/>
  <c r="BA61" i="7"/>
  <c r="BG9" i="7" s="1"/>
  <c r="AX50" i="9"/>
  <c r="AK50" i="9"/>
  <c r="ET63" i="10"/>
  <c r="EP63" i="10"/>
  <c r="EF63" i="10"/>
  <c r="DU63" i="10"/>
  <c r="EC63" i="10"/>
  <c r="DS63" i="10"/>
  <c r="ER63" i="10"/>
  <c r="AZ68" i="8"/>
  <c r="AI68" i="8"/>
  <c r="AK68" i="8"/>
  <c r="AW68" i="8"/>
  <c r="DO53" i="12" l="1"/>
  <c r="N25" i="13"/>
  <c r="GC53" i="10"/>
  <c r="DX136" i="10"/>
  <c r="FW52" i="10"/>
  <c r="GB53" i="10"/>
  <c r="HH63" i="10"/>
  <c r="DP136" i="10"/>
  <c r="F71" i="4" s="1"/>
  <c r="FO52" i="10"/>
  <c r="HF52" i="10"/>
  <c r="FV63" i="10"/>
  <c r="GZ52" i="10"/>
  <c r="N66" i="13"/>
  <c r="FY53" i="10"/>
  <c r="EE136" i="10"/>
  <c r="U66" i="13" s="1"/>
  <c r="EX147" i="10"/>
  <c r="GD63" i="10"/>
  <c r="ED136" i="10"/>
  <c r="GA53" i="10"/>
  <c r="AT54" i="10"/>
  <c r="CS54" i="10" s="1"/>
  <c r="T66" i="4"/>
  <c r="DP137" i="10"/>
  <c r="GD52" i="10"/>
  <c r="U25" i="13"/>
  <c r="O54" i="10"/>
  <c r="BN54" i="10" s="1"/>
  <c r="GG63" i="10"/>
  <c r="GK53" i="10"/>
  <c r="HC53" i="10"/>
  <c r="EK136" i="10"/>
  <c r="FQ53" i="10"/>
  <c r="AI54" i="10"/>
  <c r="CH54" i="10" s="1"/>
  <c r="DW136" i="10"/>
  <c r="M66" i="13" s="1"/>
  <c r="GJ52" i="10"/>
  <c r="AP54" i="10"/>
  <c r="CO54" i="10" s="1"/>
  <c r="V25" i="13"/>
  <c r="AA25" i="13"/>
  <c r="HD52" i="10"/>
  <c r="V54" i="10"/>
  <c r="BU54" i="10" s="1"/>
  <c r="GE52" i="10"/>
  <c r="M25" i="13"/>
  <c r="AY54" i="10"/>
  <c r="CX54" i="10" s="1"/>
  <c r="DT147" i="10"/>
  <c r="GC52" i="10"/>
  <c r="GL52" i="10"/>
  <c r="FB137" i="10"/>
  <c r="GJ63" i="10"/>
  <c r="T54" i="10"/>
  <c r="BS54" i="10" s="1"/>
  <c r="AJ54" i="10"/>
  <c r="CI54" i="10" s="1"/>
  <c r="EH54" i="10" s="1"/>
  <c r="AV54" i="10"/>
  <c r="CU54" i="10" s="1"/>
  <c r="P54" i="10"/>
  <c r="BO54" i="10" s="1"/>
  <c r="I66" i="4"/>
  <c r="AS54" i="10"/>
  <c r="CR54" i="10" s="1"/>
  <c r="N66" i="4"/>
  <c r="M55" i="3"/>
  <c r="M56" i="2" s="1"/>
  <c r="E66" i="4"/>
  <c r="M66" i="4"/>
  <c r="GP63" i="10"/>
  <c r="L66" i="13"/>
  <c r="V66" i="4"/>
  <c r="Z66" i="4"/>
  <c r="DM136" i="10"/>
  <c r="C66" i="4" s="1"/>
  <c r="F66" i="4"/>
  <c r="C25" i="13"/>
  <c r="R66" i="4"/>
  <c r="AH61" i="7"/>
  <c r="T71" i="3" s="1"/>
  <c r="T72" i="2" s="1"/>
  <c r="W66" i="4"/>
  <c r="FL52" i="10"/>
  <c r="AL54" i="10"/>
  <c r="CK54" i="10" s="1"/>
  <c r="EK54" i="10" s="1"/>
  <c r="AA26" i="4" s="1"/>
  <c r="DR147" i="10"/>
  <c r="H56" i="12"/>
  <c r="J56" i="12" s="1"/>
  <c r="K56" i="12" s="1"/>
  <c r="FU53" i="10"/>
  <c r="EI137" i="10"/>
  <c r="AM54" i="10"/>
  <c r="CL54" i="10" s="1"/>
  <c r="BC54" i="10"/>
  <c r="DB54" i="10" s="1"/>
  <c r="BG54" i="10"/>
  <c r="DF54" i="10" s="1"/>
  <c r="AC54" i="10"/>
  <c r="CB54" i="10" s="1"/>
  <c r="BH54" i="10"/>
  <c r="DG54" i="10" s="1"/>
  <c r="AO54" i="10"/>
  <c r="CN54" i="10" s="1"/>
  <c r="EN54" i="10" s="1"/>
  <c r="Q54" i="10"/>
  <c r="BP54" i="10" s="1"/>
  <c r="BF54" i="10"/>
  <c r="DE54" i="10" s="1"/>
  <c r="FD54" i="10" s="1"/>
  <c r="BA54" i="10"/>
  <c r="CZ54" i="10" s="1"/>
  <c r="AA54" i="10"/>
  <c r="BZ54" i="10" s="1"/>
  <c r="U54" i="10"/>
  <c r="BT54" i="10" s="1"/>
  <c r="AN54" i="10"/>
  <c r="CM54" i="10" s="1"/>
  <c r="BD54" i="10"/>
  <c r="DC54" i="10" s="1"/>
  <c r="BK54" i="10"/>
  <c r="DJ54" i="10" s="1"/>
  <c r="FJ54" i="10" s="1"/>
  <c r="HI54" i="10" s="1"/>
  <c r="W71" i="4"/>
  <c r="AE54" i="10"/>
  <c r="CD54" i="10" s="1"/>
  <c r="AF54" i="10"/>
  <c r="CE54" i="10" s="1"/>
  <c r="W54" i="10"/>
  <c r="BV54" i="10" s="1"/>
  <c r="AR54" i="10"/>
  <c r="CQ54" i="10" s="1"/>
  <c r="EQ54" i="10" s="1"/>
  <c r="Z54" i="10"/>
  <c r="BY54" i="10" s="1"/>
  <c r="AG54" i="10"/>
  <c r="CF54" i="10" s="1"/>
  <c r="GK63" i="10"/>
  <c r="ES147" i="10"/>
  <c r="S54" i="10"/>
  <c r="BR54" i="10" s="1"/>
  <c r="AD54" i="10"/>
  <c r="CC54" i="10" s="1"/>
  <c r="R54" i="10"/>
  <c r="BQ54" i="10" s="1"/>
  <c r="AW54" i="10"/>
  <c r="CV54" i="10" s="1"/>
  <c r="BJ54" i="10"/>
  <c r="DI54" i="10" s="1"/>
  <c r="AZ54" i="10"/>
  <c r="CY54" i="10" s="1"/>
  <c r="EY54" i="10" s="1"/>
  <c r="HB63" i="10"/>
  <c r="AH54" i="10"/>
  <c r="CG54" i="10" s="1"/>
  <c r="AU54" i="10"/>
  <c r="CT54" i="10" s="1"/>
  <c r="AB54" i="10"/>
  <c r="CA54" i="10" s="1"/>
  <c r="Y54" i="10"/>
  <c r="BX54" i="10" s="1"/>
  <c r="N54" i="10"/>
  <c r="BM54" i="10" s="1"/>
  <c r="DM54" i="10" s="1"/>
  <c r="C26" i="4" s="1"/>
  <c r="BB54" i="10"/>
  <c r="DA54" i="10" s="1"/>
  <c r="AF64" i="10"/>
  <c r="CE64" i="10" s="1"/>
  <c r="AX54" i="10"/>
  <c r="CW54" i="10" s="1"/>
  <c r="EW54" i="10" s="1"/>
  <c r="EW138" i="10" s="1"/>
  <c r="X54" i="10"/>
  <c r="BW54" i="10" s="1"/>
  <c r="BI54" i="10"/>
  <c r="DH54" i="10" s="1"/>
  <c r="AQ54" i="10"/>
  <c r="CP54" i="10" s="1"/>
  <c r="EO54" i="10" s="1"/>
  <c r="AK54" i="10"/>
  <c r="CJ54" i="10" s="1"/>
  <c r="GN63" i="10"/>
  <c r="HH52" i="10"/>
  <c r="FI136" i="10"/>
  <c r="R66" i="13"/>
  <c r="GW52" i="10"/>
  <c r="EX136" i="10"/>
  <c r="AB70" i="4"/>
  <c r="HE53" i="10"/>
  <c r="FF137" i="10"/>
  <c r="EP136" i="10"/>
  <c r="GO52" i="10"/>
  <c r="DY136" i="10"/>
  <c r="O71" i="4" s="1"/>
  <c r="O25" i="13"/>
  <c r="FX52" i="10"/>
  <c r="Y25" i="4"/>
  <c r="Y25" i="13"/>
  <c r="EI136" i="10"/>
  <c r="Y71" i="4" s="1"/>
  <c r="GH52" i="10"/>
  <c r="DS137" i="10"/>
  <c r="FR53" i="10"/>
  <c r="I30" i="4"/>
  <c r="FE137" i="10"/>
  <c r="HD53" i="10"/>
  <c r="HF63" i="10"/>
  <c r="FB136" i="10"/>
  <c r="HA52" i="10"/>
  <c r="DQ137" i="10"/>
  <c r="FP53" i="10"/>
  <c r="G30" i="4"/>
  <c r="HH53" i="10"/>
  <c r="FI137" i="10"/>
  <c r="GB52" i="10"/>
  <c r="EC136" i="10"/>
  <c r="S71" i="4" s="1"/>
  <c r="S25" i="13"/>
  <c r="T66" i="13"/>
  <c r="T70" i="4"/>
  <c r="EE137" i="10"/>
  <c r="GD53" i="10"/>
  <c r="U30" i="4"/>
  <c r="DU137" i="10"/>
  <c r="FT53" i="10"/>
  <c r="K30" i="4"/>
  <c r="FD136" i="10"/>
  <c r="HC52" i="10"/>
  <c r="V66" i="13"/>
  <c r="V70" i="4"/>
  <c r="L55" i="10"/>
  <c r="GY52" i="10"/>
  <c r="EZ136" i="10"/>
  <c r="G70" i="4"/>
  <c r="EM137" i="10"/>
  <c r="GL53" i="10"/>
  <c r="GM52" i="10"/>
  <c r="EN136" i="10"/>
  <c r="DZ136" i="10"/>
  <c r="P66" i="4" s="1"/>
  <c r="FY52" i="10"/>
  <c r="P25" i="13"/>
  <c r="EY137" i="10"/>
  <c r="GX53" i="10"/>
  <c r="HK51" i="10"/>
  <c r="FL53" i="10"/>
  <c r="DM137" i="10"/>
  <c r="C30" i="4"/>
  <c r="DT136" i="10"/>
  <c r="J66" i="4" s="1"/>
  <c r="J25" i="13"/>
  <c r="FS52" i="10"/>
  <c r="E66" i="13"/>
  <c r="E70" i="4"/>
  <c r="K70" i="4"/>
  <c r="G25" i="13"/>
  <c r="FP52" i="10"/>
  <c r="DQ136" i="10"/>
  <c r="G66" i="4" s="1"/>
  <c r="GQ52" i="10"/>
  <c r="ER136" i="10"/>
  <c r="E71" i="4"/>
  <c r="AI55" i="3"/>
  <c r="AI56" i="2" s="1"/>
  <c r="Q56" i="2"/>
  <c r="EL136" i="10"/>
  <c r="AB71" i="4" s="1"/>
  <c r="AB25" i="13"/>
  <c r="GK52" i="10"/>
  <c r="HF53" i="10"/>
  <c r="FG137" i="10"/>
  <c r="C70" i="4"/>
  <c r="M71" i="4"/>
  <c r="EN137" i="10"/>
  <c r="GM53" i="10"/>
  <c r="FZ53" i="10"/>
  <c r="EA137" i="10"/>
  <c r="Q30" i="4"/>
  <c r="FX63" i="10"/>
  <c r="AK54" i="12"/>
  <c r="CJ54" i="12" s="1"/>
  <c r="AV54" i="12"/>
  <c r="CU54" i="12" s="1"/>
  <c r="T54" i="12"/>
  <c r="BS54" i="12" s="1"/>
  <c r="BD54" i="12"/>
  <c r="DC54" i="12" s="1"/>
  <c r="Y54" i="12"/>
  <c r="BX54" i="12" s="1"/>
  <c r="AP54" i="12"/>
  <c r="CO54" i="12" s="1"/>
  <c r="BG54" i="12"/>
  <c r="DF54" i="12" s="1"/>
  <c r="R54" i="12"/>
  <c r="BQ54" i="12" s="1"/>
  <c r="AO54" i="12"/>
  <c r="CN54" i="12" s="1"/>
  <c r="AZ54" i="12"/>
  <c r="CY54" i="12" s="1"/>
  <c r="U54" i="12"/>
  <c r="BT54" i="12" s="1"/>
  <c r="BE54" i="12"/>
  <c r="DD54" i="12" s="1"/>
  <c r="W54" i="12"/>
  <c r="BV54" i="12" s="1"/>
  <c r="AN54" i="12"/>
  <c r="CM54" i="12" s="1"/>
  <c r="AX54" i="12"/>
  <c r="CW54" i="12" s="1"/>
  <c r="BB54" i="12"/>
  <c r="DA54" i="12" s="1"/>
  <c r="Q54" i="12"/>
  <c r="BP54" i="12" s="1"/>
  <c r="BA54" i="12"/>
  <c r="CZ54" i="12" s="1"/>
  <c r="AL54" i="12"/>
  <c r="CK54" i="12" s="1"/>
  <c r="BC54" i="12"/>
  <c r="DB54" i="12" s="1"/>
  <c r="FA54" i="12" s="1"/>
  <c r="AE54" i="12"/>
  <c r="CD54" i="12" s="1"/>
  <c r="P54" i="12"/>
  <c r="BO54" i="12" s="1"/>
  <c r="AW54" i="12"/>
  <c r="CV54" i="12" s="1"/>
  <c r="EU54" i="12" s="1"/>
  <c r="AH54" i="12"/>
  <c r="CG54" i="12" s="1"/>
  <c r="S54" i="12"/>
  <c r="BR54" i="12" s="1"/>
  <c r="AJ54" i="12"/>
  <c r="CI54" i="12" s="1"/>
  <c r="BK54" i="12"/>
  <c r="DJ54" i="12" s="1"/>
  <c r="FI54" i="12" s="1"/>
  <c r="AS54" i="12"/>
  <c r="CR54" i="12" s="1"/>
  <c r="AD54" i="12"/>
  <c r="CC54" i="12" s="1"/>
  <c r="O54" i="12"/>
  <c r="BN54" i="12" s="1"/>
  <c r="DM54" i="12" s="1"/>
  <c r="AY54" i="12"/>
  <c r="CX54" i="12" s="1"/>
  <c r="AG54" i="12"/>
  <c r="CF54" i="12" s="1"/>
  <c r="AR54" i="12"/>
  <c r="CQ54" i="12" s="1"/>
  <c r="Z54" i="12"/>
  <c r="BY54" i="12" s="1"/>
  <c r="BJ54" i="12"/>
  <c r="DI54" i="12" s="1"/>
  <c r="FH54" i="12" s="1"/>
  <c r="AU54" i="12"/>
  <c r="CT54" i="12" s="1"/>
  <c r="AF54" i="12"/>
  <c r="CE54" i="12" s="1"/>
  <c r="N54" i="12"/>
  <c r="BM54" i="12" s="1"/>
  <c r="V54" i="12"/>
  <c r="BU54" i="12" s="1"/>
  <c r="BF54" i="12"/>
  <c r="DE54" i="12" s="1"/>
  <c r="FD54" i="12" s="1"/>
  <c r="AQ54" i="12"/>
  <c r="CP54" i="12" s="1"/>
  <c r="EO54" i="12" s="1"/>
  <c r="AB54" i="12"/>
  <c r="CA54" i="12" s="1"/>
  <c r="AC54" i="12"/>
  <c r="CB54" i="12" s="1"/>
  <c r="AT54" i="12"/>
  <c r="CS54" i="12" s="1"/>
  <c r="ER54" i="12" s="1"/>
  <c r="AI54" i="12"/>
  <c r="CH54" i="12" s="1"/>
  <c r="AM54" i="12"/>
  <c r="CL54" i="12" s="1"/>
  <c r="EK54" i="12" s="1"/>
  <c r="X54" i="12"/>
  <c r="BW54" i="12" s="1"/>
  <c r="BH54" i="12"/>
  <c r="DG54" i="12" s="1"/>
  <c r="BI54" i="12"/>
  <c r="DH54" i="12" s="1"/>
  <c r="AA54" i="12"/>
  <c r="BZ54" i="12" s="1"/>
  <c r="DY54" i="12" s="1"/>
  <c r="W66" i="13"/>
  <c r="W70" i="4"/>
  <c r="GG52" i="10"/>
  <c r="X25" i="13"/>
  <c r="EH136" i="10"/>
  <c r="X66" i="4" s="1"/>
  <c r="GG53" i="10"/>
  <c r="EH137" i="10"/>
  <c r="X30" i="4"/>
  <c r="D25" i="13"/>
  <c r="FM52" i="10"/>
  <c r="DN136" i="10"/>
  <c r="D66" i="4" s="1"/>
  <c r="DR136" i="10"/>
  <c r="H66" i="4" s="1"/>
  <c r="H25" i="13"/>
  <c r="FQ52" i="10"/>
  <c r="GT52" i="10"/>
  <c r="EU136" i="10"/>
  <c r="U71" i="4"/>
  <c r="Y70" i="4"/>
  <c r="GV53" i="10"/>
  <c r="EW137" i="10"/>
  <c r="EX54" i="10"/>
  <c r="DN54" i="10"/>
  <c r="D26" i="4" s="1"/>
  <c r="Q25" i="13"/>
  <c r="FZ52" i="10"/>
  <c r="EA136" i="10"/>
  <c r="Q71" i="4" s="1"/>
  <c r="FC137" i="10"/>
  <c r="HB53" i="10"/>
  <c r="GO53" i="10"/>
  <c r="EP137" i="10"/>
  <c r="HE52" i="10"/>
  <c r="FF136" i="10"/>
  <c r="J56" i="10"/>
  <c r="K56" i="10" s="1"/>
  <c r="L71" i="4"/>
  <c r="S70" i="4"/>
  <c r="ET137" i="10"/>
  <c r="GS53" i="10"/>
  <c r="FT52" i="10"/>
  <c r="DU136" i="10"/>
  <c r="K71" i="4" s="1"/>
  <c r="K25" i="13"/>
  <c r="T71" i="4"/>
  <c r="FG54" i="10"/>
  <c r="DP54" i="10"/>
  <c r="F26" i="4" s="1"/>
  <c r="ES137" i="10"/>
  <c r="GR53" i="10"/>
  <c r="AC64" i="10"/>
  <c r="CB64" i="10" s="1"/>
  <c r="Q70" i="4"/>
  <c r="DX137" i="10"/>
  <c r="FW53" i="10"/>
  <c r="N30" i="4"/>
  <c r="O70" i="4"/>
  <c r="N71" i="4"/>
  <c r="GI53" i="10"/>
  <c r="EJ137" i="10"/>
  <c r="Z30" i="4"/>
  <c r="C71" i="4"/>
  <c r="F66" i="13"/>
  <c r="F70" i="4"/>
  <c r="ES136" i="10"/>
  <c r="GR52" i="10"/>
  <c r="AA71" i="4"/>
  <c r="I66" i="13"/>
  <c r="I70" i="4"/>
  <c r="DZ54" i="10"/>
  <c r="P26" i="4" s="1"/>
  <c r="FC54" i="10"/>
  <c r="L55" i="12"/>
  <c r="FD147" i="10"/>
  <c r="BF64" i="10"/>
  <c r="DE64" i="10" s="1"/>
  <c r="GV63" i="10"/>
  <c r="J65" i="12"/>
  <c r="K65" i="12" s="1"/>
  <c r="FM63" i="10"/>
  <c r="AW64" i="10"/>
  <c r="CV64" i="10" s="1"/>
  <c r="AO64" i="10"/>
  <c r="CN64" i="10" s="1"/>
  <c r="EN64" i="10" s="1"/>
  <c r="BI64" i="10"/>
  <c r="DH64" i="10" s="1"/>
  <c r="AM64" i="10"/>
  <c r="CL64" i="10" s="1"/>
  <c r="AB64" i="10"/>
  <c r="CA64" i="10" s="1"/>
  <c r="EB147" i="10"/>
  <c r="BC64" i="10"/>
  <c r="DB64" i="10" s="1"/>
  <c r="FB64" i="10" s="1"/>
  <c r="FB148" i="10" s="1"/>
  <c r="Y64" i="10"/>
  <c r="BX64" i="10" s="1"/>
  <c r="AJ64" i="10"/>
  <c r="CI64" i="10" s="1"/>
  <c r="AE64" i="10"/>
  <c r="CD64" i="10" s="1"/>
  <c r="Z64" i="10"/>
  <c r="BY64" i="10" s="1"/>
  <c r="AS64" i="10"/>
  <c r="CR64" i="10" s="1"/>
  <c r="BB64" i="10"/>
  <c r="DA64" i="10" s="1"/>
  <c r="AV64" i="10"/>
  <c r="CU64" i="10" s="1"/>
  <c r="O64" i="10"/>
  <c r="BN64" i="10" s="1"/>
  <c r="BH64" i="10"/>
  <c r="DG64" i="10" s="1"/>
  <c r="R64" i="10"/>
  <c r="BQ64" i="10" s="1"/>
  <c r="S64" i="10"/>
  <c r="BR64" i="10" s="1"/>
  <c r="BA64" i="10"/>
  <c r="CZ64" i="10" s="1"/>
  <c r="AU64" i="10"/>
  <c r="CT64" i="10" s="1"/>
  <c r="Q64" i="10"/>
  <c r="BP64" i="10" s="1"/>
  <c r="AZ64" i="10"/>
  <c r="CY64" i="10" s="1"/>
  <c r="AI64" i="10"/>
  <c r="CH64" i="10" s="1"/>
  <c r="AP64" i="10"/>
  <c r="CO64" i="10" s="1"/>
  <c r="X64" i="10"/>
  <c r="BW64" i="10" s="1"/>
  <c r="AQ64" i="10"/>
  <c r="CP64" i="10" s="1"/>
  <c r="AX64" i="10"/>
  <c r="CW64" i="10" s="1"/>
  <c r="AG64" i="10"/>
  <c r="CF64" i="10" s="1"/>
  <c r="BE64" i="10"/>
  <c r="DD64" i="10" s="1"/>
  <c r="FD64" i="10" s="1"/>
  <c r="AR64" i="10"/>
  <c r="CQ64" i="10" s="1"/>
  <c r="BJ64" i="10"/>
  <c r="DI64" i="10" s="1"/>
  <c r="AD64" i="10"/>
  <c r="CC64" i="10" s="1"/>
  <c r="BK64" i="10"/>
  <c r="DJ64" i="10" s="1"/>
  <c r="FJ64" i="10" s="1"/>
  <c r="HI64" i="10" s="1"/>
  <c r="AN64" i="10"/>
  <c r="CM64" i="10" s="1"/>
  <c r="EM64" i="10" s="1"/>
  <c r="T64" i="10"/>
  <c r="BS64" i="10" s="1"/>
  <c r="AH64" i="10"/>
  <c r="CG64" i="10" s="1"/>
  <c r="J65" i="10"/>
  <c r="K65" i="10" s="1"/>
  <c r="V64" i="10"/>
  <c r="BU64" i="10" s="1"/>
  <c r="P64" i="10"/>
  <c r="BO64" i="10" s="1"/>
  <c r="AY64" i="10"/>
  <c r="CX64" i="10" s="1"/>
  <c r="AA64" i="10"/>
  <c r="BZ64" i="10" s="1"/>
  <c r="BG64" i="10"/>
  <c r="DF64" i="10" s="1"/>
  <c r="U64" i="10"/>
  <c r="BT64" i="10" s="1"/>
  <c r="AJ63" i="8"/>
  <c r="AL63" i="8"/>
  <c r="AM63" i="8" s="1"/>
  <c r="AT63" i="8"/>
  <c r="BM63" i="8"/>
  <c r="AN63" i="8"/>
  <c r="AG63" i="8"/>
  <c r="AK64" i="10"/>
  <c r="CJ64" i="10" s="1"/>
  <c r="AL64" i="10"/>
  <c r="CK64" i="10" s="1"/>
  <c r="W64" i="10"/>
  <c r="BV64" i="10" s="1"/>
  <c r="N64" i="10"/>
  <c r="BM64" i="10" s="1"/>
  <c r="AT64" i="10"/>
  <c r="CS64" i="10" s="1"/>
  <c r="FT63" i="10"/>
  <c r="DU147" i="10"/>
  <c r="DV147" i="10"/>
  <c r="FU63" i="10"/>
  <c r="EN147" i="10"/>
  <c r="GM63" i="10"/>
  <c r="AI67" i="3"/>
  <c r="AI68" i="2" s="1"/>
  <c r="Q68" i="2"/>
  <c r="ER147" i="10"/>
  <c r="GQ63" i="10"/>
  <c r="AZ61" i="7"/>
  <c r="AD62" i="7"/>
  <c r="HD63" i="10"/>
  <c r="FE147" i="10"/>
  <c r="GY63" i="10"/>
  <c r="EZ147" i="10"/>
  <c r="DX147" i="10"/>
  <c r="FW63" i="10"/>
  <c r="AE64" i="12"/>
  <c r="CD64" i="12" s="1"/>
  <c r="BK64" i="12"/>
  <c r="DJ64" i="12" s="1"/>
  <c r="FI64" i="12" s="1"/>
  <c r="AR64" i="12"/>
  <c r="CQ64" i="12" s="1"/>
  <c r="AC64" i="12"/>
  <c r="CB64" i="12" s="1"/>
  <c r="BI64" i="12"/>
  <c r="DH64" i="12" s="1"/>
  <c r="AP64" i="12"/>
  <c r="CO64" i="12" s="1"/>
  <c r="AI64" i="12"/>
  <c r="CH64" i="12" s="1"/>
  <c r="P64" i="12"/>
  <c r="BO64" i="12" s="1"/>
  <c r="AV64" i="12"/>
  <c r="CU64" i="12" s="1"/>
  <c r="AG64" i="12"/>
  <c r="CF64" i="12" s="1"/>
  <c r="N64" i="12"/>
  <c r="BM64" i="12" s="1"/>
  <c r="AT64" i="12"/>
  <c r="CS64" i="12" s="1"/>
  <c r="AM64" i="12"/>
  <c r="CL64" i="12" s="1"/>
  <c r="T64" i="12"/>
  <c r="BS64" i="12" s="1"/>
  <c r="AZ64" i="12"/>
  <c r="CY64" i="12" s="1"/>
  <c r="AK64" i="12"/>
  <c r="CJ64" i="12" s="1"/>
  <c r="R64" i="12"/>
  <c r="BQ64" i="12" s="1"/>
  <c r="AX64" i="12"/>
  <c r="CW64" i="12" s="1"/>
  <c r="AQ64" i="12"/>
  <c r="CP64" i="12" s="1"/>
  <c r="EO64" i="12" s="1"/>
  <c r="X64" i="12"/>
  <c r="BW64" i="12" s="1"/>
  <c r="BD64" i="12"/>
  <c r="DC64" i="12" s="1"/>
  <c r="AO64" i="12"/>
  <c r="CN64" i="12" s="1"/>
  <c r="V64" i="12"/>
  <c r="BU64" i="12" s="1"/>
  <c r="BB64" i="12"/>
  <c r="DA64" i="12" s="1"/>
  <c r="O64" i="12"/>
  <c r="BN64" i="12" s="1"/>
  <c r="AU64" i="12"/>
  <c r="CT64" i="12" s="1"/>
  <c r="AB64" i="12"/>
  <c r="CA64" i="12" s="1"/>
  <c r="BH64" i="12"/>
  <c r="DG64" i="12" s="1"/>
  <c r="AS64" i="12"/>
  <c r="CR64" i="12" s="1"/>
  <c r="Z64" i="12"/>
  <c r="BY64" i="12" s="1"/>
  <c r="BF64" i="12"/>
  <c r="DE64" i="12" s="1"/>
  <c r="S64" i="12"/>
  <c r="BR64" i="12" s="1"/>
  <c r="AY64" i="12"/>
  <c r="CX64" i="12" s="1"/>
  <c r="AF64" i="12"/>
  <c r="CE64" i="12" s="1"/>
  <c r="ED64" i="12" s="1"/>
  <c r="Q64" i="12"/>
  <c r="BP64" i="12" s="1"/>
  <c r="AW64" i="12"/>
  <c r="CV64" i="12" s="1"/>
  <c r="AD64" i="12"/>
  <c r="CC64" i="12" s="1"/>
  <c r="BJ64" i="12"/>
  <c r="DI64" i="12" s="1"/>
  <c r="W64" i="12"/>
  <c r="BV64" i="12" s="1"/>
  <c r="BC64" i="12"/>
  <c r="DB64" i="12" s="1"/>
  <c r="AJ64" i="12"/>
  <c r="CI64" i="12" s="1"/>
  <c r="U64" i="12"/>
  <c r="BT64" i="12" s="1"/>
  <c r="BA64" i="12"/>
  <c r="CZ64" i="12" s="1"/>
  <c r="AH64" i="12"/>
  <c r="CG64" i="12" s="1"/>
  <c r="AA64" i="12"/>
  <c r="BZ64" i="12" s="1"/>
  <c r="BG64" i="12"/>
  <c r="DF64" i="12" s="1"/>
  <c r="AN64" i="12"/>
  <c r="CM64" i="12" s="1"/>
  <c r="Y64" i="12"/>
  <c r="BX64" i="12" s="1"/>
  <c r="BE64" i="12"/>
  <c r="DD64" i="12" s="1"/>
  <c r="AL64" i="12"/>
  <c r="CK64" i="12" s="1"/>
  <c r="EM147" i="10"/>
  <c r="GL63" i="10"/>
  <c r="DP147" i="10"/>
  <c r="FO63" i="10"/>
  <c r="AD71" i="3"/>
  <c r="AD72" i="2" s="1"/>
  <c r="BH9" i="7"/>
  <c r="AY60" i="7"/>
  <c r="AE70" i="3" s="1"/>
  <c r="AE71" i="2" s="1"/>
  <c r="BB61" i="7"/>
  <c r="AH71" i="3" s="1"/>
  <c r="AH72" i="2" s="1"/>
  <c r="DS147" i="10"/>
  <c r="FR63" i="10"/>
  <c r="EC147" i="10"/>
  <c r="GB63" i="10"/>
  <c r="ET147" i="10"/>
  <c r="GS63" i="10"/>
  <c r="HG63" i="10"/>
  <c r="FH147" i="10"/>
  <c r="EI147" i="10"/>
  <c r="GH63" i="10"/>
  <c r="EA147" i="10"/>
  <c r="FZ63" i="10"/>
  <c r="EG147" i="10"/>
  <c r="GF63" i="10"/>
  <c r="EU147" i="10"/>
  <c r="GT63" i="10"/>
  <c r="FY63" i="10"/>
  <c r="DZ147" i="10"/>
  <c r="FB147" i="10"/>
  <c r="HA63" i="10"/>
  <c r="EF147" i="10"/>
  <c r="GE63" i="10"/>
  <c r="GX63" i="10"/>
  <c r="EY147" i="10"/>
  <c r="DO147" i="10"/>
  <c r="FN63" i="10"/>
  <c r="FA147" i="10"/>
  <c r="GZ63" i="10"/>
  <c r="ED147" i="10"/>
  <c r="GC63" i="10"/>
  <c r="FF147" i="10"/>
  <c r="HE63" i="10"/>
  <c r="EV147" i="10"/>
  <c r="GU63" i="10"/>
  <c r="EP147" i="10"/>
  <c r="GO63" i="10"/>
  <c r="F66" i="12"/>
  <c r="R71" i="3"/>
  <c r="R72" i="2" s="1"/>
  <c r="F66" i="10"/>
  <c r="AU61" i="7"/>
  <c r="E61" i="14" s="1"/>
  <c r="AM61" i="7"/>
  <c r="AN61" i="7" s="1"/>
  <c r="BN61" i="7"/>
  <c r="AK61" i="7"/>
  <c r="BF9" i="7"/>
  <c r="DQ147" i="10"/>
  <c r="FP63" i="10"/>
  <c r="EW64" i="10"/>
  <c r="AX67" i="8"/>
  <c r="BA68" i="8"/>
  <c r="AD69" i="8"/>
  <c r="AY68" i="8"/>
  <c r="U66" i="4" l="1"/>
  <c r="DQ54" i="10"/>
  <c r="G26" i="4" s="1"/>
  <c r="ER64" i="10"/>
  <c r="DT54" i="10"/>
  <c r="J26" i="4" s="1"/>
  <c r="FE54" i="10"/>
  <c r="DS64" i="10"/>
  <c r="ER54" i="10"/>
  <c r="GQ54" i="10" s="1"/>
  <c r="DL54" i="12"/>
  <c r="DW64" i="10"/>
  <c r="M31" i="13" s="1"/>
  <c r="EA64" i="10"/>
  <c r="EA148" i="10" s="1"/>
  <c r="Q72" i="13" s="1"/>
  <c r="EV64" i="10"/>
  <c r="EV148" i="10" s="1"/>
  <c r="S66" i="13"/>
  <c r="EP64" i="10"/>
  <c r="DW54" i="10"/>
  <c r="M26" i="4" s="1"/>
  <c r="DO54" i="10"/>
  <c r="DO138" i="10" s="1"/>
  <c r="E67" i="4" s="1"/>
  <c r="GV54" i="10"/>
  <c r="EV54" i="10"/>
  <c r="EM64" i="12"/>
  <c r="C66" i="13"/>
  <c r="EU54" i="10"/>
  <c r="GT54" i="10" s="1"/>
  <c r="AA66" i="4"/>
  <c r="AA66" i="13"/>
  <c r="EE54" i="12"/>
  <c r="ED64" i="10"/>
  <c r="GC64" i="10" s="1"/>
  <c r="FJ138" i="10"/>
  <c r="DS54" i="10"/>
  <c r="I26" i="4" s="1"/>
  <c r="EE64" i="10"/>
  <c r="Y66" i="13"/>
  <c r="ET54" i="10"/>
  <c r="DR54" i="10"/>
  <c r="DR138" i="10" s="1"/>
  <c r="H67" i="13" s="1"/>
  <c r="EG54" i="10"/>
  <c r="FH54" i="10"/>
  <c r="FH138" i="10" s="1"/>
  <c r="X26" i="4"/>
  <c r="GG54" i="10"/>
  <c r="X26" i="13"/>
  <c r="EH138" i="10"/>
  <c r="X67" i="4" s="1"/>
  <c r="ES54" i="10"/>
  <c r="ES138" i="10" s="1"/>
  <c r="FQ54" i="10"/>
  <c r="AB66" i="4"/>
  <c r="EH54" i="12"/>
  <c r="DS64" i="12"/>
  <c r="FG54" i="12"/>
  <c r="DQ54" i="12"/>
  <c r="EP54" i="12"/>
  <c r="C26" i="13"/>
  <c r="S66" i="4"/>
  <c r="FC64" i="10"/>
  <c r="FC148" i="10" s="1"/>
  <c r="DM138" i="10"/>
  <c r="C67" i="4" s="1"/>
  <c r="Y66" i="4"/>
  <c r="EG64" i="10"/>
  <c r="O66" i="13"/>
  <c r="EF54" i="10"/>
  <c r="V26" i="4" s="1"/>
  <c r="O66" i="4"/>
  <c r="I71" i="4"/>
  <c r="FF54" i="10"/>
  <c r="HE54" i="10" s="1"/>
  <c r="Q66" i="4"/>
  <c r="EJ54" i="10"/>
  <c r="EA54" i="10"/>
  <c r="EB54" i="10"/>
  <c r="R26" i="4" s="1"/>
  <c r="K66" i="4"/>
  <c r="EB54" i="12"/>
  <c r="DZ64" i="10"/>
  <c r="FY64" i="10" s="1"/>
  <c r="FL54" i="10"/>
  <c r="H26" i="4"/>
  <c r="EE54" i="10"/>
  <c r="U26" i="4" s="1"/>
  <c r="EG54" i="12"/>
  <c r="ES64" i="12"/>
  <c r="EI64" i="10"/>
  <c r="Y31" i="13" s="1"/>
  <c r="EL64" i="10"/>
  <c r="AB31" i="4" s="1"/>
  <c r="DX64" i="10"/>
  <c r="N31" i="13" s="1"/>
  <c r="ES54" i="12"/>
  <c r="EP54" i="10"/>
  <c r="Q66" i="13"/>
  <c r="DQ64" i="12"/>
  <c r="DW64" i="12"/>
  <c r="EL64" i="12"/>
  <c r="EM54" i="12"/>
  <c r="FA54" i="10"/>
  <c r="FB54" i="10"/>
  <c r="FB138" i="10" s="1"/>
  <c r="EC54" i="10"/>
  <c r="S26" i="4" s="1"/>
  <c r="DM64" i="10"/>
  <c r="FL64" i="10" s="1"/>
  <c r="DV54" i="12"/>
  <c r="DT54" i="12"/>
  <c r="EW54" i="12"/>
  <c r="DX54" i="10"/>
  <c r="N26" i="4" s="1"/>
  <c r="DV54" i="10"/>
  <c r="L26" i="4" s="1"/>
  <c r="EO138" i="10"/>
  <c r="GN54" i="10"/>
  <c r="FD138" i="10"/>
  <c r="HC54" i="10"/>
  <c r="DO54" i="12"/>
  <c r="ET64" i="10"/>
  <c r="ET148" i="10" s="1"/>
  <c r="ED54" i="10"/>
  <c r="T26" i="4" s="1"/>
  <c r="EM54" i="10"/>
  <c r="FG64" i="10"/>
  <c r="EL54" i="10"/>
  <c r="AB26" i="4" s="1"/>
  <c r="HK52" i="10"/>
  <c r="AG47" i="9" s="1"/>
  <c r="AI47" i="9" s="1"/>
  <c r="DU54" i="10"/>
  <c r="K26" i="4" s="1"/>
  <c r="EZ54" i="10"/>
  <c r="EI54" i="10"/>
  <c r="Y26" i="4" s="1"/>
  <c r="DO64" i="10"/>
  <c r="FN64" i="10" s="1"/>
  <c r="EA54" i="12"/>
  <c r="EJ54" i="12"/>
  <c r="DS54" i="12"/>
  <c r="FI54" i="10"/>
  <c r="DY54" i="10"/>
  <c r="O26" i="4" s="1"/>
  <c r="EY54" i="12"/>
  <c r="DZ138" i="10"/>
  <c r="P26" i="13"/>
  <c r="FY54" i="10"/>
  <c r="HF54" i="10"/>
  <c r="FG138" i="10"/>
  <c r="EQ54" i="12"/>
  <c r="FC54" i="12"/>
  <c r="FB54" i="12"/>
  <c r="J71" i="4"/>
  <c r="J66" i="13"/>
  <c r="Z71" i="4"/>
  <c r="EY64" i="10"/>
  <c r="BB55" i="12"/>
  <c r="DA55" i="12" s="1"/>
  <c r="P55" i="12"/>
  <c r="BO55" i="12" s="1"/>
  <c r="AL55" i="12"/>
  <c r="CK55" i="12" s="1"/>
  <c r="BK55" i="12"/>
  <c r="DJ55" i="12" s="1"/>
  <c r="FI55" i="12" s="1"/>
  <c r="AH55" i="12"/>
  <c r="CG55" i="12" s="1"/>
  <c r="BA55" i="12"/>
  <c r="CZ55" i="12" s="1"/>
  <c r="Q55" i="12"/>
  <c r="BP55" i="12" s="1"/>
  <c r="V55" i="12"/>
  <c r="BU55" i="12" s="1"/>
  <c r="BH55" i="12"/>
  <c r="DG55" i="12" s="1"/>
  <c r="BE55" i="12"/>
  <c r="DD55" i="12" s="1"/>
  <c r="AD55" i="12"/>
  <c r="CC55" i="12" s="1"/>
  <c r="AN55" i="12"/>
  <c r="CM55" i="12" s="1"/>
  <c r="AX55" i="12"/>
  <c r="CW55" i="12" s="1"/>
  <c r="AV55" i="12"/>
  <c r="CU55" i="12" s="1"/>
  <c r="AK55" i="12"/>
  <c r="CJ55" i="12" s="1"/>
  <c r="AW55" i="12"/>
  <c r="CV55" i="12" s="1"/>
  <c r="N55" i="12"/>
  <c r="BM55" i="12" s="1"/>
  <c r="AA55" i="12"/>
  <c r="BZ55" i="12" s="1"/>
  <c r="AR55" i="12"/>
  <c r="CQ55" i="12" s="1"/>
  <c r="AG55" i="12"/>
  <c r="CF55" i="12" s="1"/>
  <c r="BI55" i="12"/>
  <c r="DH55" i="12" s="1"/>
  <c r="AC55" i="12"/>
  <c r="CB55" i="12" s="1"/>
  <c r="O55" i="12"/>
  <c r="BN55" i="12" s="1"/>
  <c r="W55" i="12"/>
  <c r="BV55" i="12" s="1"/>
  <c r="Y55" i="12"/>
  <c r="BX55" i="12" s="1"/>
  <c r="BF55" i="12"/>
  <c r="DE55" i="12" s="1"/>
  <c r="BC55" i="12"/>
  <c r="DB55" i="12" s="1"/>
  <c r="BJ55" i="12"/>
  <c r="DI55" i="12" s="1"/>
  <c r="AU55" i="12"/>
  <c r="CT55" i="12" s="1"/>
  <c r="AP55" i="12"/>
  <c r="CO55" i="12" s="1"/>
  <c r="AJ55" i="12"/>
  <c r="CI55" i="12" s="1"/>
  <c r="EH55" i="12" s="1"/>
  <c r="Z55" i="12"/>
  <c r="BY55" i="12" s="1"/>
  <c r="AB55" i="12"/>
  <c r="CA55" i="12" s="1"/>
  <c r="AI55" i="12"/>
  <c r="CH55" i="12" s="1"/>
  <c r="AF55" i="12"/>
  <c r="CE55" i="12" s="1"/>
  <c r="AY55" i="12"/>
  <c r="CX55" i="12" s="1"/>
  <c r="S55" i="12"/>
  <c r="BR55" i="12" s="1"/>
  <c r="AS55" i="12"/>
  <c r="CR55" i="12" s="1"/>
  <c r="BD55" i="12"/>
  <c r="DC55" i="12" s="1"/>
  <c r="AO55" i="12"/>
  <c r="CN55" i="12" s="1"/>
  <c r="T55" i="12"/>
  <c r="BS55" i="12" s="1"/>
  <c r="AT55" i="12"/>
  <c r="CS55" i="12" s="1"/>
  <c r="AE55" i="12"/>
  <c r="CD55" i="12" s="1"/>
  <c r="EC55" i="12" s="1"/>
  <c r="X55" i="12"/>
  <c r="BW55" i="12" s="1"/>
  <c r="AQ55" i="12"/>
  <c r="CP55" i="12" s="1"/>
  <c r="BG55" i="12"/>
  <c r="DF55" i="12" s="1"/>
  <c r="R55" i="12"/>
  <c r="BQ55" i="12" s="1"/>
  <c r="AM55" i="12"/>
  <c r="CL55" i="12" s="1"/>
  <c r="U55" i="12"/>
  <c r="BT55" i="12" s="1"/>
  <c r="DS55" i="12" s="1"/>
  <c r="AZ55" i="12"/>
  <c r="CY55" i="12" s="1"/>
  <c r="DR54" i="12"/>
  <c r="P71" i="4"/>
  <c r="P66" i="13"/>
  <c r="AB66" i="13"/>
  <c r="DZ54" i="12"/>
  <c r="DX54" i="12"/>
  <c r="EX54" i="12"/>
  <c r="ET54" i="12"/>
  <c r="K66" i="13"/>
  <c r="GX54" i="10"/>
  <c r="EY138" i="10"/>
  <c r="GP54" i="10"/>
  <c r="EQ138" i="10"/>
  <c r="C31" i="13"/>
  <c r="EI54" i="12"/>
  <c r="HK53" i="10"/>
  <c r="AW55" i="10"/>
  <c r="CV55" i="10" s="1"/>
  <c r="BH55" i="10"/>
  <c r="DG55" i="10" s="1"/>
  <c r="BG55" i="10"/>
  <c r="DF55" i="10" s="1"/>
  <c r="S55" i="10"/>
  <c r="BR55" i="10" s="1"/>
  <c r="AL55" i="10"/>
  <c r="CK55" i="10" s="1"/>
  <c r="X55" i="10"/>
  <c r="BW55" i="10" s="1"/>
  <c r="BB55" i="10"/>
  <c r="DA55" i="10" s="1"/>
  <c r="BC55" i="10"/>
  <c r="DB55" i="10" s="1"/>
  <c r="O55" i="10"/>
  <c r="BN55" i="10" s="1"/>
  <c r="AH55" i="10"/>
  <c r="CG55" i="10" s="1"/>
  <c r="Z55" i="10"/>
  <c r="BY55" i="10" s="1"/>
  <c r="AS55" i="10"/>
  <c r="CR55" i="10" s="1"/>
  <c r="P55" i="10"/>
  <c r="BO55" i="10" s="1"/>
  <c r="R55" i="10"/>
  <c r="BQ55" i="10" s="1"/>
  <c r="AY55" i="10"/>
  <c r="CX55" i="10" s="1"/>
  <c r="AO55" i="10"/>
  <c r="CN55" i="10" s="1"/>
  <c r="BD55" i="10"/>
  <c r="DC55" i="10" s="1"/>
  <c r="V55" i="10"/>
  <c r="BU55" i="10" s="1"/>
  <c r="BJ55" i="10"/>
  <c r="DI55" i="10" s="1"/>
  <c r="AN55" i="10"/>
  <c r="CM55" i="10" s="1"/>
  <c r="AU55" i="10"/>
  <c r="CT55" i="10" s="1"/>
  <c r="AK55" i="10"/>
  <c r="CJ55" i="10" s="1"/>
  <c r="BF55" i="10"/>
  <c r="DE55" i="10" s="1"/>
  <c r="AC55" i="10"/>
  <c r="CB55" i="10" s="1"/>
  <c r="AJ55" i="10"/>
  <c r="CI55" i="10" s="1"/>
  <c r="AZ55" i="10"/>
  <c r="CY55" i="10" s="1"/>
  <c r="AI55" i="10"/>
  <c r="CH55" i="10" s="1"/>
  <c r="AR55" i="10"/>
  <c r="CQ55" i="10" s="1"/>
  <c r="EQ55" i="10" s="1"/>
  <c r="AE55" i="10"/>
  <c r="CD55" i="10" s="1"/>
  <c r="AM55" i="10"/>
  <c r="CL55" i="10" s="1"/>
  <c r="AD55" i="10"/>
  <c r="CC55" i="10" s="1"/>
  <c r="Y55" i="10"/>
  <c r="BX55" i="10" s="1"/>
  <c r="AF55" i="10"/>
  <c r="CE55" i="10" s="1"/>
  <c r="T55" i="10"/>
  <c r="BS55" i="10" s="1"/>
  <c r="BK55" i="10"/>
  <c r="DJ55" i="10" s="1"/>
  <c r="FJ55" i="10" s="1"/>
  <c r="AX55" i="10"/>
  <c r="CW55" i="10" s="1"/>
  <c r="AV55" i="10"/>
  <c r="CU55" i="10" s="1"/>
  <c r="BE55" i="10"/>
  <c r="DD55" i="10" s="1"/>
  <c r="U55" i="10"/>
  <c r="BT55" i="10" s="1"/>
  <c r="AB55" i="10"/>
  <c r="CA55" i="10" s="1"/>
  <c r="EA55" i="10" s="1"/>
  <c r="AA55" i="10"/>
  <c r="BZ55" i="10" s="1"/>
  <c r="AT55" i="10"/>
  <c r="CS55" i="10" s="1"/>
  <c r="N55" i="10"/>
  <c r="BM55" i="10" s="1"/>
  <c r="AQ55" i="10"/>
  <c r="CP55" i="10" s="1"/>
  <c r="EP55" i="10" s="1"/>
  <c r="BA55" i="10"/>
  <c r="CZ55" i="10" s="1"/>
  <c r="Q55" i="10"/>
  <c r="BP55" i="10" s="1"/>
  <c r="DP55" i="10" s="1"/>
  <c r="BI55" i="10"/>
  <c r="DH55" i="10" s="1"/>
  <c r="W55" i="10"/>
  <c r="BV55" i="10" s="1"/>
  <c r="AP55" i="10"/>
  <c r="CO55" i="10" s="1"/>
  <c r="AG55" i="10"/>
  <c r="CF55" i="10" s="1"/>
  <c r="EF55" i="10" s="1"/>
  <c r="EF64" i="12"/>
  <c r="L65" i="12"/>
  <c r="AX65" i="12" s="1"/>
  <c r="CW65" i="12" s="1"/>
  <c r="ES64" i="10"/>
  <c r="FC138" i="10"/>
  <c r="HB54" i="10"/>
  <c r="FF54" i="12"/>
  <c r="EF54" i="12"/>
  <c r="EZ54" i="12"/>
  <c r="DP54" i="12"/>
  <c r="L56" i="10"/>
  <c r="EP138" i="10"/>
  <c r="GO54" i="10"/>
  <c r="Q56" i="3"/>
  <c r="AG46" i="9"/>
  <c r="AI46" i="9" s="1"/>
  <c r="AM46" i="9" s="1"/>
  <c r="AN46" i="9" s="1"/>
  <c r="AO46" i="9" s="1"/>
  <c r="AP46" i="9" s="1"/>
  <c r="AQ46" i="8"/>
  <c r="BP46" i="8" s="1"/>
  <c r="BR46" i="8" s="1"/>
  <c r="BS46" i="8" s="1"/>
  <c r="BT46" i="8" s="1"/>
  <c r="BU46" i="8" s="1"/>
  <c r="AR46" i="7"/>
  <c r="BQ46" i="7" s="1"/>
  <c r="BS46" i="7" s="1"/>
  <c r="BT46" i="7" s="1"/>
  <c r="BU46" i="7" s="1"/>
  <c r="BV46" i="7" s="1"/>
  <c r="L56" i="12"/>
  <c r="FE138" i="10"/>
  <c r="HD54" i="10"/>
  <c r="AA26" i="13"/>
  <c r="GJ54" i="10"/>
  <c r="EK138" i="10"/>
  <c r="AA67" i="4" s="1"/>
  <c r="X71" i="4"/>
  <c r="X66" i="13"/>
  <c r="EV54" i="12"/>
  <c r="FE54" i="12"/>
  <c r="GU54" i="10"/>
  <c r="EV138" i="10"/>
  <c r="EF64" i="10"/>
  <c r="GE64" i="10" s="1"/>
  <c r="EQ64" i="10"/>
  <c r="FO54" i="10"/>
  <c r="F26" i="13"/>
  <c r="DP138" i="10"/>
  <c r="FM54" i="10"/>
  <c r="DN138" i="10"/>
  <c r="D26" i="13"/>
  <c r="H71" i="4"/>
  <c r="H66" i="13"/>
  <c r="DN54" i="12"/>
  <c r="EL54" i="12"/>
  <c r="EN54" i="12"/>
  <c r="G71" i="4"/>
  <c r="FP54" i="10"/>
  <c r="G26" i="13"/>
  <c r="DQ138" i="10"/>
  <c r="G67" i="13" s="1"/>
  <c r="GE54" i="10"/>
  <c r="V26" i="13"/>
  <c r="EF138" i="10"/>
  <c r="L65" i="10"/>
  <c r="AV65" i="10" s="1"/>
  <c r="CU65" i="10" s="1"/>
  <c r="FC64" i="12"/>
  <c r="EH64" i="12"/>
  <c r="EW64" i="12"/>
  <c r="DM64" i="12"/>
  <c r="EK64" i="10"/>
  <c r="DR64" i="10"/>
  <c r="DR148" i="10" s="1"/>
  <c r="DT138" i="10"/>
  <c r="J26" i="13"/>
  <c r="FS54" i="10"/>
  <c r="EN138" i="10"/>
  <c r="GM54" i="10"/>
  <c r="GW54" i="10"/>
  <c r="EX138" i="10"/>
  <c r="D71" i="4"/>
  <c r="D66" i="13"/>
  <c r="ED54" i="12"/>
  <c r="EC54" i="12"/>
  <c r="DU54" i="12"/>
  <c r="DW54" i="12"/>
  <c r="M26" i="13"/>
  <c r="DW138" i="10"/>
  <c r="FV54" i="10"/>
  <c r="G66" i="13"/>
  <c r="GB54" i="10"/>
  <c r="EC138" i="10"/>
  <c r="S26" i="13"/>
  <c r="FF64" i="12"/>
  <c r="EO64" i="10"/>
  <c r="EO148" i="10" s="1"/>
  <c r="EZ64" i="10"/>
  <c r="HA64" i="10"/>
  <c r="EJ64" i="12"/>
  <c r="FA64" i="12"/>
  <c r="EU64" i="10"/>
  <c r="DN64" i="10"/>
  <c r="D31" i="4" s="1"/>
  <c r="DQ64" i="10"/>
  <c r="G31" i="13" s="1"/>
  <c r="EC64" i="10"/>
  <c r="GB64" i="10" s="1"/>
  <c r="EX64" i="10"/>
  <c r="GD64" i="10"/>
  <c r="EE148" i="10"/>
  <c r="U72" i="13" s="1"/>
  <c r="U31" i="13"/>
  <c r="M31" i="4"/>
  <c r="DY64" i="10"/>
  <c r="DY148" i="10" s="1"/>
  <c r="DW148" i="10"/>
  <c r="M72" i="13" s="1"/>
  <c r="EH64" i="10"/>
  <c r="FA64" i="10"/>
  <c r="DV64" i="10"/>
  <c r="EB64" i="10"/>
  <c r="GA64" i="10" s="1"/>
  <c r="DP64" i="10"/>
  <c r="FO64" i="10" s="1"/>
  <c r="FJ148" i="10"/>
  <c r="S72" i="2"/>
  <c r="DX64" i="12"/>
  <c r="DT64" i="10"/>
  <c r="FS64" i="10" s="1"/>
  <c r="FH64" i="10"/>
  <c r="FF64" i="10"/>
  <c r="EF148" i="10"/>
  <c r="V72" i="13" s="1"/>
  <c r="DU64" i="10"/>
  <c r="BN63" i="8"/>
  <c r="AE64" i="8"/>
  <c r="DN64" i="12"/>
  <c r="EJ64" i="10"/>
  <c r="DU64" i="12"/>
  <c r="EX64" i="12"/>
  <c r="FE64" i="10"/>
  <c r="FE64" i="12"/>
  <c r="FH64" i="12"/>
  <c r="EN64" i="12"/>
  <c r="HK63" i="10"/>
  <c r="Q68" i="3" s="1"/>
  <c r="DY64" i="12"/>
  <c r="EB64" i="12"/>
  <c r="EQ64" i="12"/>
  <c r="FI64" i="10"/>
  <c r="EM148" i="10"/>
  <c r="GL64" i="10"/>
  <c r="EP148" i="10"/>
  <c r="GO64" i="10"/>
  <c r="EV64" i="12"/>
  <c r="EE64" i="12"/>
  <c r="GV64" i="10"/>
  <c r="EW148" i="10"/>
  <c r="ER148" i="10"/>
  <c r="GQ64" i="10"/>
  <c r="DP64" i="12"/>
  <c r="ET64" i="12"/>
  <c r="EC64" i="12"/>
  <c r="E67" i="10"/>
  <c r="E67" i="12"/>
  <c r="S72" i="3"/>
  <c r="BA62" i="7"/>
  <c r="AJ62" i="7"/>
  <c r="AX62" i="7"/>
  <c r="AL62" i="7"/>
  <c r="EI148" i="10"/>
  <c r="Y72" i="13" s="1"/>
  <c r="GH64" i="10"/>
  <c r="EZ64" i="12"/>
  <c r="EI64" i="12"/>
  <c r="BO61" i="7"/>
  <c r="AE62" i="7"/>
  <c r="AH62" i="7" s="1"/>
  <c r="T72" i="3" s="1"/>
  <c r="T73" i="2" s="1"/>
  <c r="FG148" i="10"/>
  <c r="HF64" i="10"/>
  <c r="FD64" i="12"/>
  <c r="DT64" i="12"/>
  <c r="EG64" i="12"/>
  <c r="DR64" i="12"/>
  <c r="FB64" i="12"/>
  <c r="EK64" i="12"/>
  <c r="FG64" i="12"/>
  <c r="I66" i="10"/>
  <c r="H66" i="10"/>
  <c r="FD148" i="10"/>
  <c r="HC64" i="10"/>
  <c r="EY148" i="10"/>
  <c r="GX64" i="10"/>
  <c r="EU64" i="12"/>
  <c r="DV64" i="12"/>
  <c r="ER64" i="12"/>
  <c r="EA64" i="12"/>
  <c r="AL65" i="12"/>
  <c r="CK65" i="12" s="1"/>
  <c r="I66" i="12"/>
  <c r="H66" i="12"/>
  <c r="EG148" i="10"/>
  <c r="W72" i="13" s="1"/>
  <c r="W31" i="13"/>
  <c r="GF64" i="10"/>
  <c r="FR64" i="10"/>
  <c r="I31" i="13"/>
  <c r="DS148" i="10"/>
  <c r="I72" i="13" s="1"/>
  <c r="P65" i="10"/>
  <c r="BO65" i="10" s="1"/>
  <c r="AK65" i="10"/>
  <c r="CJ65" i="10" s="1"/>
  <c r="V65" i="10"/>
  <c r="BU65" i="10" s="1"/>
  <c r="BC65" i="10"/>
  <c r="DB65" i="10" s="1"/>
  <c r="Y65" i="10"/>
  <c r="BX65" i="10" s="1"/>
  <c r="AP65" i="10"/>
  <c r="CO65" i="10" s="1"/>
  <c r="EN148" i="10"/>
  <c r="GM64" i="10"/>
  <c r="EY64" i="12"/>
  <c r="DO64" i="12"/>
  <c r="DZ64" i="12"/>
  <c r="DL64" i="12"/>
  <c r="EP64" i="12"/>
  <c r="AK69" i="8"/>
  <c r="AI69" i="8"/>
  <c r="AW69" i="8"/>
  <c r="AZ69" i="8"/>
  <c r="FZ64" i="10" l="1"/>
  <c r="Q31" i="13"/>
  <c r="S65" i="12"/>
  <c r="BR65" i="12" s="1"/>
  <c r="AK65" i="12"/>
  <c r="CJ65" i="12" s="1"/>
  <c r="ER138" i="10"/>
  <c r="BB65" i="12"/>
  <c r="DA65" i="12" s="1"/>
  <c r="AU65" i="12"/>
  <c r="CT65" i="12" s="1"/>
  <c r="FV64" i="10"/>
  <c r="DT148" i="10"/>
  <c r="X65" i="12"/>
  <c r="BW65" i="12" s="1"/>
  <c r="GU64" i="10"/>
  <c r="DS138" i="10"/>
  <c r="J31" i="13"/>
  <c r="FR54" i="10"/>
  <c r="J31" i="4"/>
  <c r="S65" i="10"/>
  <c r="BR65" i="10" s="1"/>
  <c r="I26" i="13"/>
  <c r="E26" i="4"/>
  <c r="EX55" i="12"/>
  <c r="E26" i="13"/>
  <c r="FQ64" i="10"/>
  <c r="S31" i="4"/>
  <c r="V31" i="13"/>
  <c r="T31" i="13"/>
  <c r="E67" i="13"/>
  <c r="FH55" i="12"/>
  <c r="ED148" i="10"/>
  <c r="T72" i="13" s="1"/>
  <c r="HG54" i="10"/>
  <c r="EB148" i="10"/>
  <c r="DX148" i="10"/>
  <c r="N72" i="13" s="1"/>
  <c r="FN54" i="10"/>
  <c r="X67" i="13"/>
  <c r="FW64" i="10"/>
  <c r="F31" i="4"/>
  <c r="F31" i="13"/>
  <c r="H67" i="4"/>
  <c r="H26" i="13"/>
  <c r="BI65" i="10"/>
  <c r="DH65" i="10" s="1"/>
  <c r="BH65" i="10"/>
  <c r="DG65" i="10" s="1"/>
  <c r="AI65" i="10"/>
  <c r="CH65" i="10" s="1"/>
  <c r="R65" i="12"/>
  <c r="BQ65" i="12" s="1"/>
  <c r="AN65" i="12"/>
  <c r="CM65" i="12" s="1"/>
  <c r="C67" i="13"/>
  <c r="AO65" i="10"/>
  <c r="CN65" i="10" s="1"/>
  <c r="P31" i="4"/>
  <c r="BJ65" i="10"/>
  <c r="DI65" i="10" s="1"/>
  <c r="BD65" i="10"/>
  <c r="DC65" i="10" s="1"/>
  <c r="T65" i="12"/>
  <c r="BS65" i="12" s="1"/>
  <c r="N65" i="12"/>
  <c r="BM65" i="12" s="1"/>
  <c r="W65" i="12"/>
  <c r="BV65" i="12" s="1"/>
  <c r="AR65" i="10"/>
  <c r="CQ65" i="10" s="1"/>
  <c r="AA65" i="10"/>
  <c r="BZ65" i="10" s="1"/>
  <c r="AD65" i="10"/>
  <c r="CC65" i="10" s="1"/>
  <c r="AS65" i="10"/>
  <c r="CR65" i="10" s="1"/>
  <c r="ER65" i="10" s="1"/>
  <c r="ER149" i="10" s="1"/>
  <c r="X65" i="10"/>
  <c r="BW65" i="10" s="1"/>
  <c r="AM65" i="10"/>
  <c r="CL65" i="10" s="1"/>
  <c r="Q65" i="12"/>
  <c r="BP65" i="12" s="1"/>
  <c r="AH65" i="12"/>
  <c r="CG65" i="12" s="1"/>
  <c r="BJ65" i="12"/>
  <c r="DI65" i="12" s="1"/>
  <c r="AP65" i="12"/>
  <c r="CO65" i="12" s="1"/>
  <c r="BG65" i="12"/>
  <c r="DF65" i="12" s="1"/>
  <c r="V65" i="12"/>
  <c r="BU65" i="12" s="1"/>
  <c r="DT65" i="12" s="1"/>
  <c r="AS65" i="12"/>
  <c r="CR65" i="12" s="1"/>
  <c r="D31" i="13"/>
  <c r="S31" i="13"/>
  <c r="AB31" i="13"/>
  <c r="GR54" i="10"/>
  <c r="FB55" i="12"/>
  <c r="AN65" i="10"/>
  <c r="CM65" i="10" s="1"/>
  <c r="EM65" i="10" s="1"/>
  <c r="EM149" i="10" s="1"/>
  <c r="AZ65" i="12"/>
  <c r="CY65" i="12" s="1"/>
  <c r="AC65" i="10"/>
  <c r="CB65" i="10" s="1"/>
  <c r="BF65" i="10"/>
  <c r="DE65" i="10" s="1"/>
  <c r="T65" i="10"/>
  <c r="BS65" i="10" s="1"/>
  <c r="AD65" i="12"/>
  <c r="CC65" i="12" s="1"/>
  <c r="Y65" i="12"/>
  <c r="BX65" i="12" s="1"/>
  <c r="P65" i="12"/>
  <c r="BO65" i="12" s="1"/>
  <c r="EL148" i="10"/>
  <c r="AB72" i="13" s="1"/>
  <c r="BK65" i="10"/>
  <c r="DJ65" i="10" s="1"/>
  <c r="FJ65" i="10" s="1"/>
  <c r="HI65" i="10" s="1"/>
  <c r="AH65" i="10"/>
  <c r="CG65" i="10" s="1"/>
  <c r="AW65" i="10"/>
  <c r="CV65" i="10" s="1"/>
  <c r="AB65" i="10"/>
  <c r="CA65" i="10" s="1"/>
  <c r="AQ65" i="10"/>
  <c r="CP65" i="10" s="1"/>
  <c r="AT65" i="10"/>
  <c r="CS65" i="10" s="1"/>
  <c r="U65" i="12"/>
  <c r="BT65" i="12" s="1"/>
  <c r="AE65" i="12"/>
  <c r="CD65" i="12" s="1"/>
  <c r="BD65" i="12"/>
  <c r="DC65" i="12" s="1"/>
  <c r="AA65" i="12"/>
  <c r="BZ65" i="12" s="1"/>
  <c r="AO65" i="12"/>
  <c r="CN65" i="12" s="1"/>
  <c r="AM65" i="12"/>
  <c r="CL65" i="12" s="1"/>
  <c r="DN148" i="10"/>
  <c r="HB64" i="10"/>
  <c r="P31" i="13"/>
  <c r="GK64" i="10"/>
  <c r="AC65" i="12"/>
  <c r="CB65" i="12" s="1"/>
  <c r="EA65" i="12" s="1"/>
  <c r="BG65" i="10"/>
  <c r="DF65" i="10" s="1"/>
  <c r="FE65" i="10" s="1"/>
  <c r="AE65" i="10"/>
  <c r="CD65" i="10" s="1"/>
  <c r="BA65" i="10"/>
  <c r="CZ65" i="10" s="1"/>
  <c r="Q65" i="10"/>
  <c r="BP65" i="10" s="1"/>
  <c r="AU65" i="10"/>
  <c r="CT65" i="10" s="1"/>
  <c r="Z65" i="10"/>
  <c r="BY65" i="10" s="1"/>
  <c r="N65" i="10"/>
  <c r="BM65" i="10" s="1"/>
  <c r="AJ65" i="12"/>
  <c r="CI65" i="12" s="1"/>
  <c r="EG65" i="12" s="1"/>
  <c r="AG65" i="12"/>
  <c r="CF65" i="12" s="1"/>
  <c r="BH65" i="12"/>
  <c r="DG65" i="12" s="1"/>
  <c r="AV65" i="12"/>
  <c r="CU65" i="12" s="1"/>
  <c r="BF65" i="12"/>
  <c r="DE65" i="12" s="1"/>
  <c r="AY65" i="12"/>
  <c r="CX65" i="12" s="1"/>
  <c r="FM64" i="10"/>
  <c r="H31" i="13"/>
  <c r="DT55" i="10"/>
  <c r="DT139" i="10" s="1"/>
  <c r="ET138" i="10"/>
  <c r="GS54" i="10"/>
  <c r="W65" i="10"/>
  <c r="BV65" i="10" s="1"/>
  <c r="O65" i="12"/>
  <c r="BN65" i="12" s="1"/>
  <c r="AI65" i="12"/>
  <c r="CH65" i="12" s="1"/>
  <c r="AL65" i="10"/>
  <c r="CK65" i="10" s="1"/>
  <c r="AF65" i="10"/>
  <c r="CE65" i="10" s="1"/>
  <c r="EE65" i="10" s="1"/>
  <c r="EE149" i="10" s="1"/>
  <c r="AX65" i="10"/>
  <c r="CW65" i="10" s="1"/>
  <c r="BK65" i="12"/>
  <c r="DJ65" i="12" s="1"/>
  <c r="FI65" i="12" s="1"/>
  <c r="BI65" i="12"/>
  <c r="DH65" i="12" s="1"/>
  <c r="Z65" i="12"/>
  <c r="BY65" i="12" s="1"/>
  <c r="AF65" i="12"/>
  <c r="CE65" i="12" s="1"/>
  <c r="EU138" i="10"/>
  <c r="W26" i="4"/>
  <c r="EG138" i="10"/>
  <c r="W26" i="13"/>
  <c r="AZ65" i="10"/>
  <c r="CY65" i="10" s="1"/>
  <c r="BE65" i="12"/>
  <c r="DD65" i="12" s="1"/>
  <c r="U65" i="10"/>
  <c r="BT65" i="10" s="1"/>
  <c r="O65" i="10"/>
  <c r="BN65" i="10" s="1"/>
  <c r="AG65" i="10"/>
  <c r="CF65" i="10" s="1"/>
  <c r="AW65" i="12"/>
  <c r="CV65" i="12" s="1"/>
  <c r="AB65" i="12"/>
  <c r="CA65" i="12" s="1"/>
  <c r="BE65" i="10"/>
  <c r="DD65" i="10" s="1"/>
  <c r="AJ65" i="10"/>
  <c r="CI65" i="10" s="1"/>
  <c r="EI65" i="10" s="1"/>
  <c r="AY65" i="10"/>
  <c r="CX65" i="10" s="1"/>
  <c r="BB65" i="10"/>
  <c r="DA65" i="10" s="1"/>
  <c r="R65" i="10"/>
  <c r="BQ65" i="10" s="1"/>
  <c r="AR65" i="12"/>
  <c r="CQ65" i="12" s="1"/>
  <c r="AQ65" i="12"/>
  <c r="CP65" i="12" s="1"/>
  <c r="AT65" i="12"/>
  <c r="CS65" i="12" s="1"/>
  <c r="BA65" i="12"/>
  <c r="CZ65" i="12" s="1"/>
  <c r="EY65" i="12" s="1"/>
  <c r="BC65" i="12"/>
  <c r="DB65" i="12" s="1"/>
  <c r="DZ148" i="10"/>
  <c r="GF54" i="10"/>
  <c r="DV55" i="12"/>
  <c r="EK55" i="12"/>
  <c r="FX64" i="10"/>
  <c r="O31" i="13"/>
  <c r="FH55" i="10"/>
  <c r="HG55" i="10" s="1"/>
  <c r="FE55" i="10"/>
  <c r="FE139" i="10" s="1"/>
  <c r="R31" i="13"/>
  <c r="DP148" i="10"/>
  <c r="F72" i="13" s="1"/>
  <c r="FD55" i="10"/>
  <c r="GN64" i="10"/>
  <c r="F67" i="13"/>
  <c r="F67" i="4"/>
  <c r="EB138" i="10"/>
  <c r="Q26" i="13"/>
  <c r="Q26" i="4"/>
  <c r="EA138" i="10"/>
  <c r="V31" i="4"/>
  <c r="J67" i="13"/>
  <c r="J67" i="4"/>
  <c r="V67" i="13"/>
  <c r="V67" i="4"/>
  <c r="DM148" i="10"/>
  <c r="C72" i="13" s="1"/>
  <c r="FF138" i="10"/>
  <c r="GA54" i="10"/>
  <c r="GS64" i="10"/>
  <c r="ES55" i="10"/>
  <c r="ES139" i="10" s="1"/>
  <c r="EM55" i="12"/>
  <c r="DX55" i="12"/>
  <c r="G67" i="4"/>
  <c r="M67" i="13"/>
  <c r="M67" i="4"/>
  <c r="EO55" i="10"/>
  <c r="DZ55" i="10"/>
  <c r="DN55" i="10"/>
  <c r="DN139" i="10" s="1"/>
  <c r="DM55" i="12"/>
  <c r="EI55" i="12"/>
  <c r="HA54" i="10"/>
  <c r="Z26" i="4"/>
  <c r="Z26" i="13"/>
  <c r="EJ138" i="10"/>
  <c r="GI54" i="10"/>
  <c r="R26" i="13"/>
  <c r="EC55" i="10"/>
  <c r="GB55" i="10" s="1"/>
  <c r="FA55" i="10"/>
  <c r="GZ55" i="10" s="1"/>
  <c r="EO55" i="12"/>
  <c r="DQ55" i="12"/>
  <c r="ES55" i="12"/>
  <c r="P67" i="13"/>
  <c r="P67" i="4"/>
  <c r="S67" i="13"/>
  <c r="S67" i="4"/>
  <c r="D67" i="13"/>
  <c r="D67" i="4"/>
  <c r="EL55" i="10"/>
  <c r="EL139" i="10" s="1"/>
  <c r="EJ55" i="10"/>
  <c r="EJ139" i="10" s="1"/>
  <c r="DQ55" i="10"/>
  <c r="DW55" i="10"/>
  <c r="DW139" i="10" s="1"/>
  <c r="EW55" i="12"/>
  <c r="FZ54" i="10"/>
  <c r="L26" i="13"/>
  <c r="DV138" i="10"/>
  <c r="FU54" i="10"/>
  <c r="FW54" i="10"/>
  <c r="N26" i="13"/>
  <c r="DX138" i="10"/>
  <c r="FA138" i="10"/>
  <c r="GZ54" i="10"/>
  <c r="U26" i="13"/>
  <c r="GD54" i="10"/>
  <c r="EE138" i="10"/>
  <c r="EE55" i="12"/>
  <c r="AQ47" i="8"/>
  <c r="BP47" i="8" s="1"/>
  <c r="BR47" i="8" s="1"/>
  <c r="BS47" i="8" s="1"/>
  <c r="BT47" i="8" s="1"/>
  <c r="BU47" i="8" s="1"/>
  <c r="EZ55" i="10"/>
  <c r="EZ139" i="10" s="1"/>
  <c r="Q57" i="3"/>
  <c r="AI57" i="3" s="1"/>
  <c r="AI58" i="2" s="1"/>
  <c r="GK54" i="10"/>
  <c r="EL138" i="10"/>
  <c r="AB26" i="13"/>
  <c r="AR47" i="7"/>
  <c r="BQ47" i="7" s="1"/>
  <c r="DO148" i="10"/>
  <c r="E72" i="13" s="1"/>
  <c r="E31" i="13"/>
  <c r="DS55" i="10"/>
  <c r="I31" i="4" s="1"/>
  <c r="EY55" i="10"/>
  <c r="GX55" i="10" s="1"/>
  <c r="EG55" i="10"/>
  <c r="W31" i="4" s="1"/>
  <c r="EU55" i="12"/>
  <c r="EI138" i="10"/>
  <c r="Y26" i="13"/>
  <c r="GH54" i="10"/>
  <c r="DL65" i="12"/>
  <c r="EV55" i="10"/>
  <c r="GU55" i="10" s="1"/>
  <c r="DP55" i="12"/>
  <c r="DY138" i="10"/>
  <c r="FX54" i="10"/>
  <c r="O26" i="13"/>
  <c r="EZ138" i="10"/>
  <c r="GY54" i="10"/>
  <c r="EM138" i="10"/>
  <c r="GL54" i="10"/>
  <c r="EF65" i="12"/>
  <c r="FP64" i="10"/>
  <c r="DV55" i="10"/>
  <c r="FU55" i="10" s="1"/>
  <c r="DX55" i="10"/>
  <c r="N31" i="4" s="1"/>
  <c r="FE55" i="12"/>
  <c r="EQ55" i="12"/>
  <c r="EA55" i="12"/>
  <c r="EY55" i="12"/>
  <c r="HH54" i="10"/>
  <c r="FI138" i="10"/>
  <c r="K26" i="13"/>
  <c r="DU138" i="10"/>
  <c r="FT54" i="10"/>
  <c r="ED138" i="10"/>
  <c r="GC54" i="10"/>
  <c r="T26" i="13"/>
  <c r="EO65" i="10"/>
  <c r="GE55" i="10"/>
  <c r="EF139" i="10"/>
  <c r="DU55" i="10"/>
  <c r="FG55" i="10"/>
  <c r="DU55" i="12"/>
  <c r="DT55" i="12"/>
  <c r="AA67" i="13"/>
  <c r="GN55" i="10"/>
  <c r="EO139" i="10"/>
  <c r="DZ139" i="10"/>
  <c r="FY55" i="10"/>
  <c r="EE55" i="10"/>
  <c r="EI55" i="10"/>
  <c r="FC55" i="10"/>
  <c r="EV139" i="10"/>
  <c r="DO55" i="12"/>
  <c r="AI56" i="3"/>
  <c r="AI57" i="2" s="1"/>
  <c r="Q57" i="2"/>
  <c r="FZ55" i="10"/>
  <c r="EA139" i="10"/>
  <c r="Q31" i="4"/>
  <c r="EB55" i="10"/>
  <c r="EN55" i="10"/>
  <c r="FB55" i="10"/>
  <c r="AQ48" i="8"/>
  <c r="BP48" i="8" s="1"/>
  <c r="AR48" i="7"/>
  <c r="BQ48" i="7" s="1"/>
  <c r="Q58" i="3"/>
  <c r="AG48" i="9"/>
  <c r="AI48" i="9" s="1"/>
  <c r="AM48" i="9" s="1"/>
  <c r="EN55" i="12"/>
  <c r="ET55" i="12"/>
  <c r="EX55" i="10"/>
  <c r="FG55" i="12"/>
  <c r="EV55" i="12"/>
  <c r="EF55" i="12"/>
  <c r="GR64" i="10"/>
  <c r="ES148" i="10"/>
  <c r="DP139" i="10"/>
  <c r="FO55" i="10"/>
  <c r="FD139" i="10"/>
  <c r="HC55" i="10"/>
  <c r="DQ139" i="10"/>
  <c r="FP55" i="10"/>
  <c r="EL55" i="12"/>
  <c r="EC148" i="10"/>
  <c r="S72" i="13" s="1"/>
  <c r="DQ148" i="10"/>
  <c r="G72" i="13" s="1"/>
  <c r="AJ56" i="10"/>
  <c r="CI56" i="10" s="1"/>
  <c r="AD56" i="10"/>
  <c r="CC56" i="10" s="1"/>
  <c r="AW56" i="10"/>
  <c r="CV56" i="10" s="1"/>
  <c r="BE56" i="10"/>
  <c r="DD56" i="10" s="1"/>
  <c r="Q56" i="10"/>
  <c r="BP56" i="10" s="1"/>
  <c r="AB56" i="10"/>
  <c r="CA56" i="10" s="1"/>
  <c r="AR56" i="10"/>
  <c r="CQ56" i="10" s="1"/>
  <c r="AM56" i="10"/>
  <c r="CL56" i="10" s="1"/>
  <c r="AS56" i="10"/>
  <c r="CR56" i="10" s="1"/>
  <c r="BH56" i="10"/>
  <c r="DG56" i="10" s="1"/>
  <c r="W56" i="10"/>
  <c r="BV56" i="10" s="1"/>
  <c r="Z56" i="10"/>
  <c r="BY56" i="10" s="1"/>
  <c r="AQ56" i="10"/>
  <c r="CP56" i="10" s="1"/>
  <c r="AU56" i="10"/>
  <c r="CT56" i="10" s="1"/>
  <c r="O56" i="10"/>
  <c r="BN56" i="10" s="1"/>
  <c r="AC56" i="10"/>
  <c r="CB56" i="10" s="1"/>
  <c r="AN56" i="10"/>
  <c r="CM56" i="10" s="1"/>
  <c r="R56" i="10"/>
  <c r="BQ56" i="10" s="1"/>
  <c r="BK56" i="10"/>
  <c r="DJ56" i="10" s="1"/>
  <c r="FJ56" i="10" s="1"/>
  <c r="V56" i="10"/>
  <c r="BU56" i="10" s="1"/>
  <c r="AE56" i="10"/>
  <c r="CD56" i="10" s="1"/>
  <c r="BA56" i="10"/>
  <c r="CZ56" i="10" s="1"/>
  <c r="U56" i="10"/>
  <c r="BT56" i="10" s="1"/>
  <c r="BF56" i="10"/>
  <c r="DE56" i="10" s="1"/>
  <c r="BI56" i="10"/>
  <c r="DH56" i="10" s="1"/>
  <c r="BG56" i="10"/>
  <c r="DF56" i="10" s="1"/>
  <c r="FF56" i="10" s="1"/>
  <c r="AL56" i="10"/>
  <c r="CK56" i="10" s="1"/>
  <c r="AV56" i="10"/>
  <c r="CU56" i="10" s="1"/>
  <c r="N56" i="10"/>
  <c r="BM56" i="10" s="1"/>
  <c r="AA56" i="10"/>
  <c r="BZ56" i="10" s="1"/>
  <c r="DZ56" i="10" s="1"/>
  <c r="P27" i="4" s="1"/>
  <c r="AG56" i="10"/>
  <c r="CF56" i="10" s="1"/>
  <c r="AZ56" i="10"/>
  <c r="CY56" i="10" s="1"/>
  <c r="P56" i="10"/>
  <c r="BO56" i="10" s="1"/>
  <c r="AP56" i="10"/>
  <c r="CO56" i="10" s="1"/>
  <c r="S56" i="10"/>
  <c r="BR56" i="10" s="1"/>
  <c r="T56" i="10"/>
  <c r="BS56" i="10" s="1"/>
  <c r="AT56" i="10"/>
  <c r="CS56" i="10" s="1"/>
  <c r="Y56" i="10"/>
  <c r="BX56" i="10" s="1"/>
  <c r="AF56" i="10"/>
  <c r="CE56" i="10" s="1"/>
  <c r="EE56" i="10" s="1"/>
  <c r="U27" i="4" s="1"/>
  <c r="X56" i="10"/>
  <c r="BW56" i="10" s="1"/>
  <c r="BB56" i="10"/>
  <c r="DA56" i="10" s="1"/>
  <c r="BJ56" i="10"/>
  <c r="DI56" i="10" s="1"/>
  <c r="BC56" i="10"/>
  <c r="DB56" i="10" s="1"/>
  <c r="AI56" i="10"/>
  <c r="CH56" i="10" s="1"/>
  <c r="AX56" i="10"/>
  <c r="CW56" i="10" s="1"/>
  <c r="AH56" i="10"/>
  <c r="CG56" i="10" s="1"/>
  <c r="AY56" i="10"/>
  <c r="CX56" i="10" s="1"/>
  <c r="BD56" i="10"/>
  <c r="DC56" i="10" s="1"/>
  <c r="AK56" i="10"/>
  <c r="CJ56" i="10" s="1"/>
  <c r="AO56" i="10"/>
  <c r="CN56" i="10" s="1"/>
  <c r="EN56" i="10" s="1"/>
  <c r="GY55" i="10"/>
  <c r="EU55" i="10"/>
  <c r="ED55" i="10"/>
  <c r="ET55" i="10"/>
  <c r="DO55" i="10"/>
  <c r="EK55" i="10"/>
  <c r="ED55" i="12"/>
  <c r="FA55" i="12"/>
  <c r="EP55" i="12"/>
  <c r="EB55" i="12"/>
  <c r="EJ55" i="12"/>
  <c r="Q58" i="2"/>
  <c r="GJ64" i="10"/>
  <c r="AA31" i="13"/>
  <c r="EK148" i="10"/>
  <c r="AA72" i="13" s="1"/>
  <c r="EQ148" i="10"/>
  <c r="GP64" i="10"/>
  <c r="AZ56" i="12"/>
  <c r="CY56" i="12" s="1"/>
  <c r="U56" i="12"/>
  <c r="BT56" i="12" s="1"/>
  <c r="AP56" i="12"/>
  <c r="CO56" i="12" s="1"/>
  <c r="BH56" i="12"/>
  <c r="DG56" i="12" s="1"/>
  <c r="AA56" i="12"/>
  <c r="BZ56" i="12" s="1"/>
  <c r="Z56" i="12"/>
  <c r="BY56" i="12" s="1"/>
  <c r="R56" i="12"/>
  <c r="BQ56" i="12" s="1"/>
  <c r="AI56" i="12"/>
  <c r="CH56" i="12" s="1"/>
  <c r="W56" i="12"/>
  <c r="BV56" i="12" s="1"/>
  <c r="AH56" i="12"/>
  <c r="CG56" i="12" s="1"/>
  <c r="P56" i="12"/>
  <c r="BO56" i="12" s="1"/>
  <c r="AV56" i="12"/>
  <c r="CU56" i="12" s="1"/>
  <c r="AW56" i="12"/>
  <c r="CV56" i="12" s="1"/>
  <c r="T56" i="12"/>
  <c r="BS56" i="12" s="1"/>
  <c r="AR56" i="12"/>
  <c r="CQ56" i="12" s="1"/>
  <c r="AG56" i="12"/>
  <c r="CF56" i="12" s="1"/>
  <c r="AK56" i="12"/>
  <c r="CJ56" i="12" s="1"/>
  <c r="AQ56" i="12"/>
  <c r="CP56" i="12" s="1"/>
  <c r="V56" i="12"/>
  <c r="BU56" i="12" s="1"/>
  <c r="AY56" i="12"/>
  <c r="CX56" i="12" s="1"/>
  <c r="BA56" i="12"/>
  <c r="CZ56" i="12" s="1"/>
  <c r="BD56" i="12"/>
  <c r="DC56" i="12" s="1"/>
  <c r="AM56" i="12"/>
  <c r="CL56" i="12" s="1"/>
  <c r="BG56" i="12"/>
  <c r="DF56" i="12" s="1"/>
  <c r="AF56" i="12"/>
  <c r="CE56" i="12" s="1"/>
  <c r="BF56" i="12"/>
  <c r="DE56" i="12" s="1"/>
  <c r="AE56" i="12"/>
  <c r="CD56" i="12" s="1"/>
  <c r="AU56" i="12"/>
  <c r="CT56" i="12" s="1"/>
  <c r="ES56" i="12" s="1"/>
  <c r="BE56" i="12"/>
  <c r="DD56" i="12" s="1"/>
  <c r="BI56" i="12"/>
  <c r="DH56" i="12" s="1"/>
  <c r="AT56" i="12"/>
  <c r="CS56" i="12" s="1"/>
  <c r="Y56" i="12"/>
  <c r="BX56" i="12" s="1"/>
  <c r="AL56" i="12"/>
  <c r="CK56" i="12" s="1"/>
  <c r="Q56" i="12"/>
  <c r="BP56" i="12" s="1"/>
  <c r="N56" i="12"/>
  <c r="BM56" i="12" s="1"/>
  <c r="X56" i="12"/>
  <c r="BW56" i="12" s="1"/>
  <c r="S56" i="12"/>
  <c r="BR56" i="12" s="1"/>
  <c r="AD56" i="12"/>
  <c r="CC56" i="12" s="1"/>
  <c r="AS56" i="12"/>
  <c r="CR56" i="12" s="1"/>
  <c r="BC56" i="12"/>
  <c r="DB56" i="12" s="1"/>
  <c r="BB56" i="12"/>
  <c r="DA56" i="12" s="1"/>
  <c r="O56" i="12"/>
  <c r="BN56" i="12" s="1"/>
  <c r="AX56" i="12"/>
  <c r="CW56" i="12" s="1"/>
  <c r="AJ56" i="12"/>
  <c r="CI56" i="12" s="1"/>
  <c r="AN56" i="12"/>
  <c r="CM56" i="12" s="1"/>
  <c r="AB56" i="12"/>
  <c r="CA56" i="12" s="1"/>
  <c r="AC56" i="12"/>
  <c r="CB56" i="12" s="1"/>
  <c r="BK56" i="12"/>
  <c r="DJ56" i="12" s="1"/>
  <c r="FI56" i="12" s="1"/>
  <c r="AO56" i="12"/>
  <c r="CN56" i="12" s="1"/>
  <c r="BJ56" i="12"/>
  <c r="DI56" i="12" s="1"/>
  <c r="EP139" i="10"/>
  <c r="GO55" i="10"/>
  <c r="EW55" i="10"/>
  <c r="GP55" i="10"/>
  <c r="EQ139" i="10"/>
  <c r="EM55" i="10"/>
  <c r="ER55" i="10"/>
  <c r="DR55" i="10"/>
  <c r="ER55" i="12"/>
  <c r="EG55" i="12"/>
  <c r="FD55" i="12"/>
  <c r="DY55" i="12"/>
  <c r="FC55" i="12"/>
  <c r="DN55" i="12"/>
  <c r="BS47" i="7"/>
  <c r="BT47" i="7" s="1"/>
  <c r="BU47" i="7" s="1"/>
  <c r="BV47" i="7" s="1"/>
  <c r="DX65" i="10"/>
  <c r="DX149" i="10" s="1"/>
  <c r="M56" i="3"/>
  <c r="M57" i="2" s="1"/>
  <c r="DM55" i="10"/>
  <c r="FJ139" i="10"/>
  <c r="HI55" i="10"/>
  <c r="EH55" i="10"/>
  <c r="FI55" i="10"/>
  <c r="DY55" i="10"/>
  <c r="FF55" i="10"/>
  <c r="DR55" i="12"/>
  <c r="DZ55" i="12"/>
  <c r="DW55" i="12"/>
  <c r="DL55" i="12"/>
  <c r="FF55" i="12"/>
  <c r="EZ55" i="12"/>
  <c r="AM47" i="9"/>
  <c r="AN47" i="9" s="1"/>
  <c r="AO47" i="9" s="1"/>
  <c r="AP47" i="9" s="1"/>
  <c r="EZ148" i="10"/>
  <c r="GY64" i="10"/>
  <c r="P72" i="13"/>
  <c r="AG58" i="9"/>
  <c r="AI58" i="9" s="1"/>
  <c r="AM58" i="9" s="1"/>
  <c r="AN58" i="9" s="1"/>
  <c r="GT64" i="10"/>
  <c r="EU148" i="10"/>
  <c r="DR65" i="12"/>
  <c r="AR58" i="7"/>
  <c r="BQ58" i="7" s="1"/>
  <c r="BS58" i="7" s="1"/>
  <c r="BT58" i="7" s="1"/>
  <c r="AQ58" i="8"/>
  <c r="BP58" i="8" s="1"/>
  <c r="BR58" i="8" s="1"/>
  <c r="BS58" i="8" s="1"/>
  <c r="G31" i="4"/>
  <c r="GW64" i="10"/>
  <c r="EX148" i="10"/>
  <c r="H72" i="13"/>
  <c r="S72" i="4"/>
  <c r="FA148" i="10"/>
  <c r="GZ64" i="10"/>
  <c r="DP65" i="12"/>
  <c r="DW65" i="12"/>
  <c r="DU65" i="12"/>
  <c r="X31" i="4"/>
  <c r="GG64" i="10"/>
  <c r="EH148" i="10"/>
  <c r="X31" i="13"/>
  <c r="HG64" i="10"/>
  <c r="FH148" i="10"/>
  <c r="DR65" i="10"/>
  <c r="DR149" i="10" s="1"/>
  <c r="DU65" i="10"/>
  <c r="DU149" i="10" s="1"/>
  <c r="EJ65" i="10"/>
  <c r="EJ149" i="10" s="1"/>
  <c r="HE64" i="10"/>
  <c r="FF148" i="10"/>
  <c r="DV148" i="10"/>
  <c r="L31" i="13"/>
  <c r="L31" i="4"/>
  <c r="FU64" i="10"/>
  <c r="AL64" i="8"/>
  <c r="AM64" i="8" s="1"/>
  <c r="AJ64" i="8"/>
  <c r="AT64" i="8"/>
  <c r="BM64" i="8"/>
  <c r="AG64" i="8"/>
  <c r="AN64" i="8"/>
  <c r="DS65" i="10"/>
  <c r="FR65" i="10" s="1"/>
  <c r="DS65" i="12"/>
  <c r="EM65" i="12"/>
  <c r="EK65" i="12"/>
  <c r="J66" i="10"/>
  <c r="K66" i="10" s="1"/>
  <c r="FI148" i="10"/>
  <c r="HH64" i="10"/>
  <c r="HD64" i="10"/>
  <c r="FE148" i="10"/>
  <c r="K31" i="13"/>
  <c r="K31" i="4"/>
  <c r="FT64" i="10"/>
  <c r="DU148" i="10"/>
  <c r="DZ65" i="10"/>
  <c r="DZ149" i="10" s="1"/>
  <c r="FF65" i="12"/>
  <c r="EZ65" i="10"/>
  <c r="EZ149" i="10" s="1"/>
  <c r="DP65" i="10"/>
  <c r="DP149" i="10" s="1"/>
  <c r="ET65" i="10"/>
  <c r="ET149" i="10" s="1"/>
  <c r="DY65" i="10"/>
  <c r="DY149" i="10" s="1"/>
  <c r="EV65" i="12"/>
  <c r="EJ148" i="10"/>
  <c r="Z31" i="13"/>
  <c r="Z31" i="4"/>
  <c r="GI64" i="10"/>
  <c r="FA65" i="10"/>
  <c r="DQ65" i="10"/>
  <c r="EU65" i="10"/>
  <c r="DM65" i="12"/>
  <c r="FC65" i="12"/>
  <c r="R72" i="13"/>
  <c r="DO65" i="10"/>
  <c r="EL65" i="12"/>
  <c r="AD72" i="3"/>
  <c r="AD73" i="2" s="1"/>
  <c r="BB62" i="7"/>
  <c r="AH72" i="3" s="1"/>
  <c r="AH73" i="2" s="1"/>
  <c r="AY61" i="7"/>
  <c r="EN65" i="10"/>
  <c r="EH65" i="10"/>
  <c r="DN65" i="12"/>
  <c r="DO65" i="12"/>
  <c r="EN65" i="12"/>
  <c r="AZ62" i="7"/>
  <c r="AD63" i="7"/>
  <c r="D72" i="13"/>
  <c r="D72" i="4"/>
  <c r="ET65" i="12"/>
  <c r="EW65" i="12"/>
  <c r="O72" i="13"/>
  <c r="J72" i="13"/>
  <c r="J72" i="4"/>
  <c r="EP65" i="10"/>
  <c r="ES65" i="10"/>
  <c r="J66" i="12"/>
  <c r="K66" i="12" s="1"/>
  <c r="EU65" i="12"/>
  <c r="FG65" i="12"/>
  <c r="F67" i="10"/>
  <c r="F67" i="12"/>
  <c r="R72" i="3"/>
  <c r="R73" i="2" s="1"/>
  <c r="AM62" i="7"/>
  <c r="AN62" i="7" s="1"/>
  <c r="AU62" i="7"/>
  <c r="E62" i="14" s="1"/>
  <c r="AK62" i="7"/>
  <c r="BN62" i="7"/>
  <c r="AI68" i="3"/>
  <c r="AI69" i="2" s="1"/>
  <c r="Q69" i="2"/>
  <c r="EO65" i="12"/>
  <c r="EO149" i="10"/>
  <c r="GN65" i="10"/>
  <c r="DT65" i="10"/>
  <c r="DN65" i="10"/>
  <c r="ES65" i="12"/>
  <c r="DV65" i="12"/>
  <c r="EI65" i="12"/>
  <c r="EJ65" i="12"/>
  <c r="DQ65" i="12"/>
  <c r="AO62" i="7"/>
  <c r="P72" i="3" s="1"/>
  <c r="P73" i="2" s="1"/>
  <c r="AY69" i="8"/>
  <c r="AD70" i="8"/>
  <c r="AX68" i="8"/>
  <c r="BA69" i="8"/>
  <c r="FD65" i="10" l="1"/>
  <c r="EV65" i="10"/>
  <c r="EV149" i="10" s="1"/>
  <c r="FB65" i="12"/>
  <c r="FW65" i="10"/>
  <c r="GI55" i="10"/>
  <c r="ER65" i="12"/>
  <c r="EK65" i="10"/>
  <c r="EX65" i="12"/>
  <c r="FI65" i="10"/>
  <c r="HH65" i="10" s="1"/>
  <c r="FH65" i="10"/>
  <c r="HG65" i="10" s="1"/>
  <c r="FJ149" i="10"/>
  <c r="N72" i="4"/>
  <c r="EW65" i="10"/>
  <c r="DZ65" i="12"/>
  <c r="DS149" i="10"/>
  <c r="EZ65" i="12"/>
  <c r="FS55" i="10"/>
  <c r="EH65" i="12"/>
  <c r="FH139" i="10"/>
  <c r="AB72" i="4"/>
  <c r="EL65" i="10"/>
  <c r="ED65" i="10"/>
  <c r="GC65" i="10" s="1"/>
  <c r="FV55" i="10"/>
  <c r="I67" i="4"/>
  <c r="I67" i="13"/>
  <c r="EU56" i="10"/>
  <c r="EX65" i="10"/>
  <c r="EX149" i="10" s="1"/>
  <c r="EM56" i="12"/>
  <c r="EF65" i="10"/>
  <c r="EH56" i="10"/>
  <c r="X27" i="4" s="1"/>
  <c r="ED65" i="12"/>
  <c r="DX65" i="12"/>
  <c r="EA65" i="10"/>
  <c r="EP65" i="12"/>
  <c r="DV65" i="10"/>
  <c r="DV149" i="10" s="1"/>
  <c r="FC65" i="10"/>
  <c r="FC149" i="10" s="1"/>
  <c r="FG65" i="10"/>
  <c r="DM65" i="10"/>
  <c r="DM149" i="10" s="1"/>
  <c r="EB65" i="12"/>
  <c r="FF65" i="10"/>
  <c r="HE65" i="10" s="1"/>
  <c r="FB65" i="10"/>
  <c r="HA65" i="10" s="1"/>
  <c r="EY65" i="10"/>
  <c r="FA65" i="12"/>
  <c r="EQ65" i="12"/>
  <c r="GK55" i="10"/>
  <c r="DY65" i="12"/>
  <c r="DW65" i="10"/>
  <c r="EG65" i="10"/>
  <c r="FX65" i="10"/>
  <c r="FH65" i="12"/>
  <c r="HD55" i="10"/>
  <c r="FH149" i="10"/>
  <c r="EE65" i="12"/>
  <c r="DS56" i="10"/>
  <c r="I27" i="4" s="1"/>
  <c r="EC139" i="10"/>
  <c r="FB56" i="12"/>
  <c r="DX56" i="12"/>
  <c r="FD65" i="12"/>
  <c r="EC65" i="10"/>
  <c r="EC149" i="10" s="1"/>
  <c r="GU65" i="10"/>
  <c r="DX139" i="10"/>
  <c r="EQ65" i="10"/>
  <c r="EK149" i="10"/>
  <c r="GJ65" i="10"/>
  <c r="W67" i="4"/>
  <c r="W67" i="13"/>
  <c r="EC65" i="12"/>
  <c r="EH56" i="12"/>
  <c r="EB56" i="10"/>
  <c r="R27" i="4" s="1"/>
  <c r="GL65" i="10"/>
  <c r="FQ65" i="10"/>
  <c r="FA139" i="10"/>
  <c r="GD65" i="10"/>
  <c r="EB65" i="10"/>
  <c r="FE65" i="12"/>
  <c r="DV139" i="10"/>
  <c r="EV56" i="12"/>
  <c r="FW55" i="10"/>
  <c r="BS48" i="7"/>
  <c r="BT48" i="7" s="1"/>
  <c r="BU48" i="7" s="1"/>
  <c r="BV48" i="7" s="1"/>
  <c r="ER56" i="12"/>
  <c r="FB56" i="10"/>
  <c r="FB140" i="10" s="1"/>
  <c r="EK56" i="10"/>
  <c r="AA27" i="4" s="1"/>
  <c r="BR48" i="8"/>
  <c r="BS48" i="8" s="1"/>
  <c r="ES56" i="10"/>
  <c r="ES140" i="10" s="1"/>
  <c r="EB56" i="12"/>
  <c r="DR56" i="12"/>
  <c r="FY65" i="10"/>
  <c r="DZ56" i="12"/>
  <c r="FG56" i="12"/>
  <c r="DR56" i="10"/>
  <c r="H27" i="4" s="1"/>
  <c r="FM55" i="10"/>
  <c r="GR55" i="10"/>
  <c r="HK54" i="10"/>
  <c r="AR49" i="7" s="1"/>
  <c r="BQ49" i="7" s="1"/>
  <c r="BS49" i="7" s="1"/>
  <c r="N67" i="13"/>
  <c r="N67" i="4"/>
  <c r="K67" i="13"/>
  <c r="K67" i="4"/>
  <c r="Y67" i="13"/>
  <c r="Y67" i="4"/>
  <c r="Z67" i="4"/>
  <c r="Z67" i="13"/>
  <c r="Q67" i="4"/>
  <c r="Q67" i="13"/>
  <c r="V72" i="4"/>
  <c r="T67" i="13"/>
  <c r="T67" i="4"/>
  <c r="FC56" i="10"/>
  <c r="FC140" i="10" s="1"/>
  <c r="O67" i="13"/>
  <c r="O67" i="4"/>
  <c r="U67" i="13"/>
  <c r="U67" i="4"/>
  <c r="EQ56" i="12"/>
  <c r="DO56" i="12"/>
  <c r="AB67" i="13"/>
  <c r="AB67" i="4"/>
  <c r="L67" i="13"/>
  <c r="L67" i="4"/>
  <c r="R67" i="13"/>
  <c r="R67" i="4"/>
  <c r="EJ56" i="12"/>
  <c r="DX56" i="10"/>
  <c r="N27" i="4" s="1"/>
  <c r="GF55" i="10"/>
  <c r="FE56" i="12"/>
  <c r="DM56" i="10"/>
  <c r="C27" i="4" s="1"/>
  <c r="EP56" i="10"/>
  <c r="EP140" i="10" s="1"/>
  <c r="P72" i="4"/>
  <c r="EG139" i="10"/>
  <c r="DO56" i="10"/>
  <c r="E27" i="4" s="1"/>
  <c r="EZ56" i="12"/>
  <c r="ED56" i="12"/>
  <c r="FO65" i="10"/>
  <c r="HB65" i="10"/>
  <c r="EV56" i="10"/>
  <c r="GU56" i="10" s="1"/>
  <c r="BT48" i="8"/>
  <c r="BU48" i="8" s="1"/>
  <c r="EL56" i="12"/>
  <c r="DQ56" i="12"/>
  <c r="FC56" i="12"/>
  <c r="EO56" i="10"/>
  <c r="EO140" i="10" s="1"/>
  <c r="FG56" i="10"/>
  <c r="HF56" i="10" s="1"/>
  <c r="EY139" i="10"/>
  <c r="DV56" i="12"/>
  <c r="EW56" i="12"/>
  <c r="DL56" i="12"/>
  <c r="EC56" i="12"/>
  <c r="DT56" i="12"/>
  <c r="DN56" i="12"/>
  <c r="EN56" i="12"/>
  <c r="DW56" i="10"/>
  <c r="M27" i="4" s="1"/>
  <c r="EY56" i="10"/>
  <c r="EY140" i="10" s="1"/>
  <c r="FE56" i="10"/>
  <c r="HD56" i="10" s="1"/>
  <c r="EL56" i="10"/>
  <c r="AB27" i="4" s="1"/>
  <c r="FR55" i="10"/>
  <c r="FH56" i="12"/>
  <c r="FD56" i="12"/>
  <c r="EF56" i="12"/>
  <c r="EQ56" i="10"/>
  <c r="GP56" i="10" s="1"/>
  <c r="DS139" i="10"/>
  <c r="GQ65" i="10"/>
  <c r="EH139" i="10"/>
  <c r="GG55" i="10"/>
  <c r="EA56" i="12"/>
  <c r="EK56" i="12"/>
  <c r="EP56" i="12"/>
  <c r="DP56" i="12"/>
  <c r="GT56" i="10"/>
  <c r="EU140" i="10"/>
  <c r="DU56" i="10"/>
  <c r="K27" i="4" s="1"/>
  <c r="DY56" i="10"/>
  <c r="O27" i="4" s="1"/>
  <c r="FD56" i="10"/>
  <c r="Q72" i="4"/>
  <c r="HA56" i="10"/>
  <c r="FJ140" i="10"/>
  <c r="HI56" i="10"/>
  <c r="DV56" i="10"/>
  <c r="L27" i="4" s="1"/>
  <c r="M72" i="4"/>
  <c r="EW139" i="10"/>
  <c r="GV55" i="10"/>
  <c r="EY56" i="12"/>
  <c r="EU56" i="12"/>
  <c r="DY56" i="12"/>
  <c r="GM56" i="10"/>
  <c r="EN140" i="10"/>
  <c r="FI56" i="10"/>
  <c r="FF140" i="10"/>
  <c r="HE56" i="10"/>
  <c r="DQ56" i="10"/>
  <c r="G27" i="4" s="1"/>
  <c r="EC56" i="10"/>
  <c r="S27" i="4" s="1"/>
  <c r="FB139" i="10"/>
  <c r="HA55" i="10"/>
  <c r="DU139" i="10"/>
  <c r="FT55" i="10"/>
  <c r="DM139" i="10"/>
  <c r="FL55" i="10"/>
  <c r="C31" i="4"/>
  <c r="ET56" i="12"/>
  <c r="FF56" i="12"/>
  <c r="EK139" i="10"/>
  <c r="GJ55" i="10"/>
  <c r="AA31" i="4"/>
  <c r="EJ56" i="10"/>
  <c r="Z27" i="4" s="1"/>
  <c r="FA56" i="10"/>
  <c r="FH56" i="10"/>
  <c r="EM56" i="10"/>
  <c r="ER56" i="10"/>
  <c r="EI56" i="10"/>
  <c r="Y27" i="4" s="1"/>
  <c r="G72" i="4"/>
  <c r="F72" i="4"/>
  <c r="EX139" i="10"/>
  <c r="GW55" i="10"/>
  <c r="EN139" i="10"/>
  <c r="GM55" i="10"/>
  <c r="HB55" i="10"/>
  <c r="FC139" i="10"/>
  <c r="DO139" i="10"/>
  <c r="FN55" i="10"/>
  <c r="E31" i="4"/>
  <c r="HB56" i="10"/>
  <c r="GA55" i="10"/>
  <c r="EB139" i="10"/>
  <c r="R31" i="4"/>
  <c r="EI139" i="10"/>
  <c r="GH55" i="10"/>
  <c r="Y31" i="4"/>
  <c r="HE55" i="10"/>
  <c r="FF139" i="10"/>
  <c r="FQ55" i="10"/>
  <c r="DR139" i="10"/>
  <c r="H31" i="4"/>
  <c r="DM56" i="12"/>
  <c r="EO56" i="12"/>
  <c r="DS56" i="12"/>
  <c r="ET139" i="10"/>
  <c r="GS55" i="10"/>
  <c r="EX56" i="10"/>
  <c r="U27" i="13"/>
  <c r="GD56" i="10"/>
  <c r="EE140" i="10"/>
  <c r="EF56" i="10"/>
  <c r="DT56" i="10"/>
  <c r="J27" i="4" s="1"/>
  <c r="DN56" i="10"/>
  <c r="D27" i="4" s="1"/>
  <c r="GD55" i="10"/>
  <c r="EE139" i="10"/>
  <c r="U31" i="4"/>
  <c r="FX55" i="10"/>
  <c r="DY139" i="10"/>
  <c r="O31" i="4"/>
  <c r="M57" i="3"/>
  <c r="M58" i="2" s="1"/>
  <c r="ER139" i="10"/>
  <c r="GQ55" i="10"/>
  <c r="EI56" i="12"/>
  <c r="DU56" i="12"/>
  <c r="EX56" i="12"/>
  <c r="GC55" i="10"/>
  <c r="ED139" i="10"/>
  <c r="T31" i="4"/>
  <c r="EG56" i="10"/>
  <c r="W27" i="4" s="1"/>
  <c r="FW56" i="10"/>
  <c r="DZ140" i="10"/>
  <c r="P68" i="13" s="1"/>
  <c r="P27" i="13"/>
  <c r="FY56" i="10"/>
  <c r="EZ56" i="10"/>
  <c r="ET56" i="10"/>
  <c r="EA56" i="10"/>
  <c r="Q27" i="4" s="1"/>
  <c r="AN48" i="9"/>
  <c r="AO48" i="9" s="1"/>
  <c r="AP48" i="9" s="1"/>
  <c r="FI149" i="10"/>
  <c r="FI139" i="10"/>
  <c r="HH55" i="10"/>
  <c r="EM139" i="10"/>
  <c r="GL55" i="10"/>
  <c r="FA56" i="12"/>
  <c r="DW56" i="12"/>
  <c r="EE56" i="12"/>
  <c r="EG56" i="12"/>
  <c r="EU139" i="10"/>
  <c r="GT55" i="10"/>
  <c r="EW56" i="10"/>
  <c r="ED56" i="10"/>
  <c r="T27" i="4" s="1"/>
  <c r="DP56" i="10"/>
  <c r="F27" i="4" s="1"/>
  <c r="AI58" i="3"/>
  <c r="AI59" i="2" s="1"/>
  <c r="Q59" i="2"/>
  <c r="FG139" i="10"/>
  <c r="HF55" i="10"/>
  <c r="FB149" i="10"/>
  <c r="GI65" i="10"/>
  <c r="GS65" i="10"/>
  <c r="L66" i="10"/>
  <c r="AK66" i="10" s="1"/>
  <c r="CJ66" i="10" s="1"/>
  <c r="FF149" i="10"/>
  <c r="L72" i="13"/>
  <c r="L72" i="4"/>
  <c r="GY65" i="10"/>
  <c r="L66" i="12"/>
  <c r="AA66" i="12" s="1"/>
  <c r="BZ66" i="12" s="1"/>
  <c r="HK64" i="10"/>
  <c r="AG59" i="9" s="1"/>
  <c r="AI59" i="9" s="1"/>
  <c r="FT65" i="10"/>
  <c r="X72" i="4"/>
  <c r="X72" i="13"/>
  <c r="K72" i="4"/>
  <c r="K72" i="13"/>
  <c r="BN64" i="8"/>
  <c r="AE65" i="8"/>
  <c r="Z72" i="13"/>
  <c r="Z72" i="4"/>
  <c r="EA149" i="10"/>
  <c r="FZ65" i="10"/>
  <c r="E68" i="10"/>
  <c r="E68" i="12"/>
  <c r="S73" i="3"/>
  <c r="BA63" i="7"/>
  <c r="AJ63" i="7"/>
  <c r="AL63" i="7"/>
  <c r="AX63" i="7"/>
  <c r="HF65" i="10"/>
  <c r="FG149" i="10"/>
  <c r="EI149" i="10"/>
  <c r="GH65" i="10"/>
  <c r="BO62" i="7"/>
  <c r="AE63" i="7"/>
  <c r="AO63" i="7" s="1"/>
  <c r="P73" i="3" s="1"/>
  <c r="P74" i="2" s="1"/>
  <c r="S73" i="2"/>
  <c r="EL149" i="10"/>
  <c r="GK65" i="10"/>
  <c r="FD149" i="10"/>
  <c r="HC65" i="10"/>
  <c r="DW149" i="10"/>
  <c r="FV65" i="10"/>
  <c r="DT149" i="10"/>
  <c r="FS65" i="10"/>
  <c r="FE149" i="10"/>
  <c r="HD65" i="10"/>
  <c r="DO149" i="10"/>
  <c r="FN65" i="10"/>
  <c r="EU149" i="10"/>
  <c r="GT65" i="10"/>
  <c r="EF149" i="10"/>
  <c r="GE65" i="10"/>
  <c r="I67" i="12"/>
  <c r="H67" i="12"/>
  <c r="GB65" i="10"/>
  <c r="EH149" i="10"/>
  <c r="GG65" i="10"/>
  <c r="DQ149" i="10"/>
  <c r="FP65" i="10"/>
  <c r="EW149" i="10"/>
  <c r="GV65" i="10"/>
  <c r="Q66" i="12"/>
  <c r="BP66" i="12" s="1"/>
  <c r="AX66" i="12"/>
  <c r="CW66" i="12" s="1"/>
  <c r="I67" i="10"/>
  <c r="H67" i="10"/>
  <c r="GR65" i="10"/>
  <c r="ES149" i="10"/>
  <c r="EY149" i="10"/>
  <c r="GX65" i="10"/>
  <c r="FA149" i="10"/>
  <c r="GZ65" i="10"/>
  <c r="DN149" i="10"/>
  <c r="FM65" i="10"/>
  <c r="GO65" i="10"/>
  <c r="EP149" i="10"/>
  <c r="EN149" i="10"/>
  <c r="GM65" i="10"/>
  <c r="BI9" i="7"/>
  <c r="AE71" i="3"/>
  <c r="AE72" i="2" s="1"/>
  <c r="AZ70" i="8"/>
  <c r="AI70" i="8"/>
  <c r="AK70" i="8"/>
  <c r="AW70" i="8"/>
  <c r="BT49" i="7" l="1"/>
  <c r="E27" i="13"/>
  <c r="DO140" i="10"/>
  <c r="FN56" i="10"/>
  <c r="GO56" i="10"/>
  <c r="FR56" i="10"/>
  <c r="FL65" i="10"/>
  <c r="EH140" i="10"/>
  <c r="GG56" i="10"/>
  <c r="X27" i="13"/>
  <c r="ED149" i="10"/>
  <c r="DS140" i="10"/>
  <c r="I68" i="13" s="1"/>
  <c r="FG140" i="10"/>
  <c r="I27" i="13"/>
  <c r="GJ56" i="10"/>
  <c r="H27" i="13"/>
  <c r="Q59" i="3"/>
  <c r="GW65" i="10"/>
  <c r="X66" i="12"/>
  <c r="BW66" i="12" s="1"/>
  <c r="W66" i="12"/>
  <c r="BV66" i="12" s="1"/>
  <c r="AG49" i="9"/>
  <c r="AI49" i="9" s="1"/>
  <c r="AM49" i="9" s="1"/>
  <c r="AN49" i="9" s="1"/>
  <c r="AQ49" i="8"/>
  <c r="BP49" i="8" s="1"/>
  <c r="BR49" i="8" s="1"/>
  <c r="BS49" i="8" s="1"/>
  <c r="BT49" i="8" s="1"/>
  <c r="BU49" i="8" s="1"/>
  <c r="AO66" i="12"/>
  <c r="CN66" i="12" s="1"/>
  <c r="BF66" i="12"/>
  <c r="DE66" i="12" s="1"/>
  <c r="BD66" i="12"/>
  <c r="DC66" i="12" s="1"/>
  <c r="U66" i="12"/>
  <c r="BT66" i="12" s="1"/>
  <c r="BK66" i="12"/>
  <c r="DJ66" i="12" s="1"/>
  <c r="FI66" i="12" s="1"/>
  <c r="AD66" i="12"/>
  <c r="CC66" i="12" s="1"/>
  <c r="AL66" i="12"/>
  <c r="CK66" i="12" s="1"/>
  <c r="AG66" i="12"/>
  <c r="CF66" i="12" s="1"/>
  <c r="AH66" i="12"/>
  <c r="CG66" i="12" s="1"/>
  <c r="EF66" i="12" s="1"/>
  <c r="AI66" i="12"/>
  <c r="CH66" i="12" s="1"/>
  <c r="Y66" i="12"/>
  <c r="BX66" i="12" s="1"/>
  <c r="AZ66" i="12"/>
  <c r="CY66" i="12" s="1"/>
  <c r="FQ56" i="10"/>
  <c r="FU65" i="10"/>
  <c r="BI66" i="12"/>
  <c r="DH66" i="12" s="1"/>
  <c r="BH66" i="12"/>
  <c r="DG66" i="12" s="1"/>
  <c r="O66" i="12"/>
  <c r="BN66" i="12" s="1"/>
  <c r="AF66" i="12"/>
  <c r="CE66" i="12" s="1"/>
  <c r="EV140" i="10"/>
  <c r="EG149" i="10"/>
  <c r="GF65" i="10"/>
  <c r="EQ140" i="10"/>
  <c r="GR56" i="10"/>
  <c r="M27" i="13"/>
  <c r="AL66" i="10"/>
  <c r="CK66" i="10" s="1"/>
  <c r="EJ66" i="10" s="1"/>
  <c r="EQ149" i="10"/>
  <c r="GP65" i="10"/>
  <c r="U68" i="4"/>
  <c r="AG66" i="10"/>
  <c r="CF66" i="10" s="1"/>
  <c r="BU49" i="7"/>
  <c r="BV49" i="7" s="1"/>
  <c r="EB149" i="10"/>
  <c r="GA65" i="10"/>
  <c r="AM66" i="10"/>
  <c r="CL66" i="10" s="1"/>
  <c r="AC66" i="12"/>
  <c r="CB66" i="12" s="1"/>
  <c r="AY66" i="12"/>
  <c r="CX66" i="12" s="1"/>
  <c r="EW66" i="12" s="1"/>
  <c r="AW66" i="12"/>
  <c r="CV66" i="12" s="1"/>
  <c r="EU66" i="12" s="1"/>
  <c r="N66" i="10"/>
  <c r="BM66" i="10" s="1"/>
  <c r="BG66" i="12"/>
  <c r="DF66" i="12" s="1"/>
  <c r="BJ66" i="12"/>
  <c r="DI66" i="12" s="1"/>
  <c r="AU66" i="12"/>
  <c r="CT66" i="12" s="1"/>
  <c r="BC66" i="12"/>
  <c r="DB66" i="12" s="1"/>
  <c r="FA66" i="12" s="1"/>
  <c r="BA66" i="12"/>
  <c r="CZ66" i="12" s="1"/>
  <c r="BH66" i="10"/>
  <c r="DG66" i="10" s="1"/>
  <c r="BE66" i="10"/>
  <c r="DD66" i="10" s="1"/>
  <c r="N66" i="12"/>
  <c r="BM66" i="12" s="1"/>
  <c r="AQ66" i="12"/>
  <c r="CP66" i="12" s="1"/>
  <c r="S66" i="12"/>
  <c r="BR66" i="12" s="1"/>
  <c r="P66" i="12"/>
  <c r="BO66" i="12" s="1"/>
  <c r="AS66" i="12"/>
  <c r="CR66" i="12" s="1"/>
  <c r="BB66" i="12"/>
  <c r="DA66" i="12" s="1"/>
  <c r="AJ66" i="10"/>
  <c r="CI66" i="10" s="1"/>
  <c r="EI66" i="10" s="1"/>
  <c r="BI66" i="10"/>
  <c r="DH66" i="10" s="1"/>
  <c r="C27" i="13"/>
  <c r="M58" i="3"/>
  <c r="M59" i="2" s="1"/>
  <c r="DX140" i="10"/>
  <c r="N68" i="13" s="1"/>
  <c r="GX56" i="10"/>
  <c r="AA27" i="13"/>
  <c r="AZ66" i="10"/>
  <c r="CY66" i="10" s="1"/>
  <c r="AX66" i="10"/>
  <c r="CW66" i="10" s="1"/>
  <c r="V66" i="10"/>
  <c r="BU66" i="10" s="1"/>
  <c r="DR140" i="10"/>
  <c r="H68" i="4" s="1"/>
  <c r="AN66" i="12"/>
  <c r="CM66" i="12" s="1"/>
  <c r="BE66" i="12"/>
  <c r="DD66" i="12" s="1"/>
  <c r="AB66" i="12"/>
  <c r="CA66" i="12" s="1"/>
  <c r="DY66" i="12" s="1"/>
  <c r="AE66" i="12"/>
  <c r="CD66" i="12" s="1"/>
  <c r="EC66" i="12" s="1"/>
  <c r="R66" i="12"/>
  <c r="BQ66" i="12" s="1"/>
  <c r="BA66" i="10"/>
  <c r="CZ66" i="10" s="1"/>
  <c r="BC66" i="10"/>
  <c r="DB66" i="10" s="1"/>
  <c r="EB140" i="10"/>
  <c r="R68" i="13" s="1"/>
  <c r="AW66" i="10"/>
  <c r="CV66" i="10" s="1"/>
  <c r="AV66" i="12"/>
  <c r="CU66" i="12" s="1"/>
  <c r="FL56" i="10"/>
  <c r="AQ66" i="10"/>
  <c r="CP66" i="10" s="1"/>
  <c r="EP66" i="10" s="1"/>
  <c r="AM66" i="12"/>
  <c r="CL66" i="12" s="1"/>
  <c r="R27" i="13"/>
  <c r="AK66" i="12"/>
  <c r="CJ66" i="12" s="1"/>
  <c r="DM140" i="10"/>
  <c r="C68" i="4" s="1"/>
  <c r="N27" i="13"/>
  <c r="GA56" i="10"/>
  <c r="EK140" i="10"/>
  <c r="AA68" i="4" s="1"/>
  <c r="FV56" i="10"/>
  <c r="BD66" i="10"/>
  <c r="DC66" i="10" s="1"/>
  <c r="Y66" i="10"/>
  <c r="BX66" i="10" s="1"/>
  <c r="AY66" i="10"/>
  <c r="CX66" i="10" s="1"/>
  <c r="DW140" i="10"/>
  <c r="M68" i="13" s="1"/>
  <c r="Q66" i="10"/>
  <c r="BP66" i="10" s="1"/>
  <c r="AR66" i="10"/>
  <c r="CQ66" i="10" s="1"/>
  <c r="AT66" i="10"/>
  <c r="CS66" i="10" s="1"/>
  <c r="GN56" i="10"/>
  <c r="BB66" i="10"/>
  <c r="DA66" i="10" s="1"/>
  <c r="U66" i="10"/>
  <c r="BT66" i="10" s="1"/>
  <c r="BJ66" i="10"/>
  <c r="DI66" i="10" s="1"/>
  <c r="X68" i="4"/>
  <c r="EL140" i="10"/>
  <c r="GK56" i="10"/>
  <c r="AB27" i="13"/>
  <c r="W72" i="4"/>
  <c r="AA72" i="4"/>
  <c r="P68" i="4"/>
  <c r="N68" i="4"/>
  <c r="T72" i="4"/>
  <c r="BF66" i="10"/>
  <c r="DE66" i="10" s="1"/>
  <c r="E68" i="4"/>
  <c r="I72" i="4"/>
  <c r="I68" i="4"/>
  <c r="Z66" i="12"/>
  <c r="BY66" i="12" s="1"/>
  <c r="BG66" i="10"/>
  <c r="DF66" i="10" s="1"/>
  <c r="BK66" i="10"/>
  <c r="DJ66" i="10" s="1"/>
  <c r="FJ66" i="10" s="1"/>
  <c r="FJ150" i="10" s="1"/>
  <c r="AU66" i="10"/>
  <c r="CT66" i="10" s="1"/>
  <c r="AO49" i="9"/>
  <c r="AP49" i="9" s="1"/>
  <c r="M59" i="3" s="1"/>
  <c r="M60" i="2" s="1"/>
  <c r="AF66" i="10"/>
  <c r="CE66" i="10" s="1"/>
  <c r="EE66" i="10" s="1"/>
  <c r="EE150" i="10" s="1"/>
  <c r="P66" i="10"/>
  <c r="BO66" i="10" s="1"/>
  <c r="AC66" i="10"/>
  <c r="CB66" i="10" s="1"/>
  <c r="Z66" i="10"/>
  <c r="BY66" i="10" s="1"/>
  <c r="S66" i="10"/>
  <c r="BR66" i="10" s="1"/>
  <c r="AA66" i="10"/>
  <c r="BZ66" i="10" s="1"/>
  <c r="AN66" i="10"/>
  <c r="CM66" i="10" s="1"/>
  <c r="AD66" i="10"/>
  <c r="CC66" i="10" s="1"/>
  <c r="AP66" i="10"/>
  <c r="CO66" i="10" s="1"/>
  <c r="EO66" i="10" s="1"/>
  <c r="X66" i="10"/>
  <c r="BW66" i="10" s="1"/>
  <c r="AH63" i="7"/>
  <c r="T73" i="3" s="1"/>
  <c r="T74" i="2" s="1"/>
  <c r="AR59" i="7"/>
  <c r="BQ59" i="7" s="1"/>
  <c r="BS59" i="7" s="1"/>
  <c r="BT59" i="7" s="1"/>
  <c r="FE140" i="10"/>
  <c r="FH66" i="12"/>
  <c r="R66" i="10"/>
  <c r="BQ66" i="10" s="1"/>
  <c r="AV66" i="10"/>
  <c r="CU66" i="10" s="1"/>
  <c r="EU66" i="10" s="1"/>
  <c r="AH66" i="10"/>
  <c r="CG66" i="10" s="1"/>
  <c r="EF66" i="10" s="1"/>
  <c r="EF150" i="10" s="1"/>
  <c r="V73" i="13" s="1"/>
  <c r="AO66" i="10"/>
  <c r="CN66" i="10" s="1"/>
  <c r="AB66" i="10"/>
  <c r="CA66" i="10" s="1"/>
  <c r="DP140" i="10"/>
  <c r="FO56" i="10"/>
  <c r="F27" i="13"/>
  <c r="FM56" i="10"/>
  <c r="DN140" i="10"/>
  <c r="D27" i="13"/>
  <c r="HG56" i="10"/>
  <c r="FH140" i="10"/>
  <c r="FU56" i="10"/>
  <c r="DV140" i="10"/>
  <c r="L27" i="13"/>
  <c r="K27" i="13"/>
  <c r="FT56" i="10"/>
  <c r="DU140" i="10"/>
  <c r="K68" i="13" s="1"/>
  <c r="EW140" i="10"/>
  <c r="GV56" i="10"/>
  <c r="Q27" i="13"/>
  <c r="EA140" i="10"/>
  <c r="FZ56" i="10"/>
  <c r="FS56" i="10"/>
  <c r="DT140" i="10"/>
  <c r="J27" i="13"/>
  <c r="E68" i="13"/>
  <c r="E72" i="4"/>
  <c r="ET140" i="10"/>
  <c r="GS56" i="10"/>
  <c r="W27" i="13"/>
  <c r="EG140" i="10"/>
  <c r="W68" i="13" s="1"/>
  <c r="GF56" i="10"/>
  <c r="U68" i="13"/>
  <c r="U72" i="4"/>
  <c r="V27" i="4"/>
  <c r="GE56" i="10"/>
  <c r="V27" i="13"/>
  <c r="EF140" i="10"/>
  <c r="ED140" i="10"/>
  <c r="T68" i="13" s="1"/>
  <c r="T27" i="13"/>
  <c r="GC56" i="10"/>
  <c r="EZ140" i="10"/>
  <c r="GY56" i="10"/>
  <c r="EC140" i="10"/>
  <c r="GB56" i="10"/>
  <c r="S27" i="13"/>
  <c r="FI140" i="10"/>
  <c r="HH56" i="10"/>
  <c r="Y72" i="4"/>
  <c r="GZ56" i="10"/>
  <c r="FA140" i="10"/>
  <c r="HK55" i="10"/>
  <c r="O72" i="4"/>
  <c r="H72" i="4"/>
  <c r="Y27" i="13"/>
  <c r="EI140" i="10"/>
  <c r="Y68" i="13" s="1"/>
  <c r="GH56" i="10"/>
  <c r="Z27" i="13"/>
  <c r="EJ140" i="10"/>
  <c r="GI56" i="10"/>
  <c r="C68" i="13"/>
  <c r="C72" i="4"/>
  <c r="AR66" i="12"/>
  <c r="CQ66" i="12" s="1"/>
  <c r="EO66" i="12" s="1"/>
  <c r="AT66" i="12"/>
  <c r="CS66" i="12" s="1"/>
  <c r="EQ66" i="12" s="1"/>
  <c r="AP66" i="12"/>
  <c r="CO66" i="12" s="1"/>
  <c r="EN66" i="12" s="1"/>
  <c r="T66" i="12"/>
  <c r="BS66" i="12" s="1"/>
  <c r="DR66" i="12" s="1"/>
  <c r="AJ66" i="12"/>
  <c r="CI66" i="12" s="1"/>
  <c r="EH66" i="12" s="1"/>
  <c r="V66" i="12"/>
  <c r="BU66" i="12" s="1"/>
  <c r="DT66" i="12" s="1"/>
  <c r="T66" i="10"/>
  <c r="BS66" i="10" s="1"/>
  <c r="AI66" i="10"/>
  <c r="CH66" i="10" s="1"/>
  <c r="AE66" i="10"/>
  <c r="CD66" i="10" s="1"/>
  <c r="ED66" i="10" s="1"/>
  <c r="AS66" i="10"/>
  <c r="CR66" i="10" s="1"/>
  <c r="EQ66" i="10" s="1"/>
  <c r="O66" i="10"/>
  <c r="BN66" i="10" s="1"/>
  <c r="W66" i="10"/>
  <c r="BV66" i="10" s="1"/>
  <c r="EX140" i="10"/>
  <c r="GW56" i="10"/>
  <c r="R72" i="4"/>
  <c r="ER140" i="10"/>
  <c r="GQ56" i="10"/>
  <c r="G27" i="13"/>
  <c r="DQ140" i="10"/>
  <c r="FP56" i="10"/>
  <c r="HC56" i="10"/>
  <c r="FD140" i="10"/>
  <c r="X68" i="13"/>
  <c r="EM140" i="10"/>
  <c r="GL56" i="10"/>
  <c r="O27" i="13"/>
  <c r="FX56" i="10"/>
  <c r="DY140" i="10"/>
  <c r="O68" i="4" s="1"/>
  <c r="EY66" i="12"/>
  <c r="AQ59" i="8"/>
  <c r="BP59" i="8" s="1"/>
  <c r="BR59" i="8" s="1"/>
  <c r="BS59" i="8" s="1"/>
  <c r="Q69" i="3"/>
  <c r="J67" i="12"/>
  <c r="K67" i="12" s="1"/>
  <c r="J67" i="10"/>
  <c r="K67" i="10" s="1"/>
  <c r="EX66" i="12"/>
  <c r="AT65" i="8"/>
  <c r="AL65" i="8"/>
  <c r="AM65" i="8" s="1"/>
  <c r="BM65" i="8"/>
  <c r="AJ65" i="8"/>
  <c r="AN65" i="8"/>
  <c r="AG65" i="8"/>
  <c r="EX66" i="10"/>
  <c r="GW66" i="10" s="1"/>
  <c r="EK66" i="12"/>
  <c r="FD66" i="12"/>
  <c r="DU66" i="12"/>
  <c r="EI66" i="12"/>
  <c r="DX66" i="12"/>
  <c r="DV66" i="12"/>
  <c r="DW66" i="12"/>
  <c r="DP66" i="12"/>
  <c r="DY66" i="10"/>
  <c r="FG66" i="12"/>
  <c r="FI66" i="10"/>
  <c r="F68" i="10"/>
  <c r="F68" i="12"/>
  <c r="R73" i="3"/>
  <c r="R74" i="2" s="1"/>
  <c r="AM63" i="7"/>
  <c r="AN63" i="7" s="1"/>
  <c r="BN63" i="7"/>
  <c r="AU63" i="7"/>
  <c r="E63" i="14" s="1"/>
  <c r="AK63" i="7"/>
  <c r="AD73" i="3"/>
  <c r="AD74" i="2" s="1"/>
  <c r="AY62" i="7"/>
  <c r="AE72" i="3" s="1"/>
  <c r="AE73" i="2" s="1"/>
  <c r="BB63" i="7"/>
  <c r="AH73" i="3" s="1"/>
  <c r="AH74" i="2" s="1"/>
  <c r="FF66" i="12"/>
  <c r="DO66" i="12"/>
  <c r="EA66" i="12"/>
  <c r="FB66" i="12"/>
  <c r="FC66" i="12"/>
  <c r="ED66" i="12"/>
  <c r="AD64" i="7"/>
  <c r="AZ63" i="7"/>
  <c r="AD71" i="8"/>
  <c r="AY70" i="8"/>
  <c r="AX69" i="8"/>
  <c r="BA70" i="8"/>
  <c r="FE66" i="12" l="1"/>
  <c r="M68" i="4"/>
  <c r="DZ66" i="10"/>
  <c r="EJ66" i="12"/>
  <c r="EL66" i="12"/>
  <c r="ES66" i="10"/>
  <c r="ES66" i="12"/>
  <c r="EZ66" i="12"/>
  <c r="EB66" i="12"/>
  <c r="EK66" i="10"/>
  <c r="DM66" i="12"/>
  <c r="EE66" i="12"/>
  <c r="EL66" i="10"/>
  <c r="DN66" i="12"/>
  <c r="AA68" i="13"/>
  <c r="Q60" i="2"/>
  <c r="AI59" i="3"/>
  <c r="AI60" i="2" s="1"/>
  <c r="ET66" i="12"/>
  <c r="EA66" i="10"/>
  <c r="FZ66" i="10" s="1"/>
  <c r="DL66" i="12"/>
  <c r="EW66" i="10"/>
  <c r="GV66" i="10" s="1"/>
  <c r="FG66" i="10"/>
  <c r="EH66" i="10"/>
  <c r="EH150" i="10" s="1"/>
  <c r="HK65" i="10"/>
  <c r="AQ60" i="8" s="1"/>
  <c r="BP60" i="8" s="1"/>
  <c r="BR60" i="8" s="1"/>
  <c r="BS60" i="8" s="1"/>
  <c r="FF66" i="10"/>
  <c r="DP66" i="10"/>
  <c r="DV66" i="10"/>
  <c r="FB66" i="10"/>
  <c r="FB150" i="10" s="1"/>
  <c r="FD66" i="10"/>
  <c r="DU66" i="10"/>
  <c r="DU150" i="10" s="1"/>
  <c r="ER66" i="10"/>
  <c r="ER150" i="10" s="1"/>
  <c r="FH66" i="10"/>
  <c r="FH150" i="10" s="1"/>
  <c r="DT66" i="10"/>
  <c r="J32" i="4" s="1"/>
  <c r="DX66" i="10"/>
  <c r="N32" i="4" s="1"/>
  <c r="EZ66" i="10"/>
  <c r="EV66" i="10"/>
  <c r="FE66" i="10"/>
  <c r="HD66" i="10" s="1"/>
  <c r="FA66" i="10"/>
  <c r="FA150" i="10" s="1"/>
  <c r="FC66" i="10"/>
  <c r="HB66" i="10" s="1"/>
  <c r="EP66" i="12"/>
  <c r="DR66" i="10"/>
  <c r="H32" i="4" s="1"/>
  <c r="Y32" i="13"/>
  <c r="Y32" i="4"/>
  <c r="EI150" i="10"/>
  <c r="Y73" i="13" s="1"/>
  <c r="GH66" i="10"/>
  <c r="HI66" i="10"/>
  <c r="DZ66" i="12"/>
  <c r="ER66" i="12"/>
  <c r="EV66" i="12"/>
  <c r="R68" i="4"/>
  <c r="DM66" i="10"/>
  <c r="C32" i="4" s="1"/>
  <c r="EY66" i="10"/>
  <c r="GX66" i="10" s="1"/>
  <c r="EG66" i="12"/>
  <c r="EC66" i="10"/>
  <c r="EC150" i="10" s="1"/>
  <c r="DS66" i="10"/>
  <c r="I32" i="13" s="1"/>
  <c r="DW66" i="10"/>
  <c r="DW150" i="10" s="1"/>
  <c r="H68" i="13"/>
  <c r="FY66" i="10"/>
  <c r="DZ150" i="10"/>
  <c r="P32" i="4"/>
  <c r="P32" i="13"/>
  <c r="EG66" i="10"/>
  <c r="W32" i="13" s="1"/>
  <c r="ET66" i="10"/>
  <c r="ET150" i="10" s="1"/>
  <c r="V32" i="13"/>
  <c r="V32" i="4"/>
  <c r="GT66" i="10"/>
  <c r="EU150" i="10"/>
  <c r="EX150" i="10"/>
  <c r="HK56" i="10"/>
  <c r="AR51" i="7" s="1"/>
  <c r="Y68" i="4"/>
  <c r="EN66" i="10"/>
  <c r="EN150" i="10" s="1"/>
  <c r="DN66" i="10"/>
  <c r="FM66" i="10" s="1"/>
  <c r="DS66" i="12"/>
  <c r="S68" i="13"/>
  <c r="S68" i="4"/>
  <c r="U32" i="4"/>
  <c r="DO66" i="10"/>
  <c r="EM66" i="10"/>
  <c r="Q68" i="13"/>
  <c r="Q68" i="4"/>
  <c r="T68" i="4"/>
  <c r="W68" i="4"/>
  <c r="F68" i="13"/>
  <c r="F68" i="4"/>
  <c r="K68" i="4"/>
  <c r="G68" i="13"/>
  <c r="G68" i="4"/>
  <c r="Z68" i="13"/>
  <c r="Z68" i="4"/>
  <c r="O68" i="13"/>
  <c r="V68" i="13"/>
  <c r="V68" i="4"/>
  <c r="J68" i="13"/>
  <c r="J68" i="4"/>
  <c r="D68" i="13"/>
  <c r="D68" i="4"/>
  <c r="DQ66" i="10"/>
  <c r="AB68" i="4"/>
  <c r="AB68" i="13"/>
  <c r="Q32" i="13"/>
  <c r="DQ66" i="12"/>
  <c r="GE66" i="10"/>
  <c r="EW150" i="10"/>
  <c r="EB66" i="10"/>
  <c r="R32" i="4" s="1"/>
  <c r="GD66" i="10"/>
  <c r="EM66" i="12"/>
  <c r="GP66" i="10"/>
  <c r="EQ150" i="10"/>
  <c r="L67" i="12"/>
  <c r="AC67" i="12" s="1"/>
  <c r="CB67" i="12" s="1"/>
  <c r="HA66" i="10"/>
  <c r="AG50" i="9"/>
  <c r="AI50" i="9" s="1"/>
  <c r="AM50" i="9" s="1"/>
  <c r="AN50" i="9" s="1"/>
  <c r="AO50" i="9" s="1"/>
  <c r="AP50" i="9" s="1"/>
  <c r="Q60" i="3"/>
  <c r="AR50" i="7"/>
  <c r="BQ50" i="7" s="1"/>
  <c r="AQ50" i="8"/>
  <c r="BP50" i="8" s="1"/>
  <c r="U32" i="13"/>
  <c r="L68" i="4"/>
  <c r="L68" i="13"/>
  <c r="EA150" i="10"/>
  <c r="Q32" i="4"/>
  <c r="L67" i="10"/>
  <c r="AF67" i="10" s="1"/>
  <c r="CE67" i="10" s="1"/>
  <c r="FW66" i="10"/>
  <c r="N32" i="13"/>
  <c r="Q70" i="2"/>
  <c r="AI69" i="3"/>
  <c r="AI70" i="2" s="1"/>
  <c r="DX150" i="10"/>
  <c r="N73" i="4" s="1"/>
  <c r="AE66" i="8"/>
  <c r="BN65" i="8"/>
  <c r="V73" i="4"/>
  <c r="DP150" i="10"/>
  <c r="FO66" i="10"/>
  <c r="F32" i="4"/>
  <c r="F32" i="13"/>
  <c r="S74" i="2"/>
  <c r="U73" i="13"/>
  <c r="U73" i="4"/>
  <c r="K32" i="4"/>
  <c r="Z32" i="4"/>
  <c r="EJ150" i="10"/>
  <c r="Z32" i="13"/>
  <c r="GI66" i="10"/>
  <c r="EO150" i="10"/>
  <c r="GN66" i="10"/>
  <c r="S32" i="13"/>
  <c r="BO63" i="7"/>
  <c r="AE64" i="7"/>
  <c r="AH64" i="7" s="1"/>
  <c r="T74" i="3" s="1"/>
  <c r="T75" i="2" s="1"/>
  <c r="EP150" i="10"/>
  <c r="GO66" i="10"/>
  <c r="FU66" i="10"/>
  <c r="L32" i="4"/>
  <c r="DV150" i="10"/>
  <c r="L32" i="13"/>
  <c r="HC66" i="10"/>
  <c r="FD150" i="10"/>
  <c r="AB32" i="13"/>
  <c r="GK66" i="10"/>
  <c r="AB32" i="4"/>
  <c r="EL150" i="10"/>
  <c r="EV150" i="10"/>
  <c r="GU66" i="10"/>
  <c r="ES150" i="10"/>
  <c r="GR66" i="10"/>
  <c r="GY66" i="10"/>
  <c r="EZ150" i="10"/>
  <c r="E69" i="12"/>
  <c r="S74" i="3"/>
  <c r="E69" i="10"/>
  <c r="AL64" i="7"/>
  <c r="BA64" i="7"/>
  <c r="AX64" i="7"/>
  <c r="AJ64" i="7"/>
  <c r="FF150" i="10"/>
  <c r="HE66" i="10"/>
  <c r="DY150" i="10"/>
  <c r="FX66" i="10"/>
  <c r="O32" i="13"/>
  <c r="O32" i="4"/>
  <c r="Y73" i="4"/>
  <c r="BK67" i="12"/>
  <c r="DJ67" i="12" s="1"/>
  <c r="FI67" i="12" s="1"/>
  <c r="N67" i="12"/>
  <c r="BM67" i="12" s="1"/>
  <c r="BI67" i="12"/>
  <c r="DH67" i="12" s="1"/>
  <c r="EG150" i="10"/>
  <c r="FG150" i="10"/>
  <c r="HF66" i="10"/>
  <c r="GC66" i="10"/>
  <c r="T32" i="4"/>
  <c r="T32" i="13"/>
  <c r="ED150" i="10"/>
  <c r="P73" i="13"/>
  <c r="P73" i="4"/>
  <c r="I68" i="12"/>
  <c r="H68" i="12"/>
  <c r="N73" i="13"/>
  <c r="AA32" i="13"/>
  <c r="AA32" i="4"/>
  <c r="EK150" i="10"/>
  <c r="GJ66" i="10"/>
  <c r="I68" i="10"/>
  <c r="H68" i="10"/>
  <c r="FI150" i="10"/>
  <c r="HH66" i="10"/>
  <c r="FV66" i="10"/>
  <c r="AK71" i="8"/>
  <c r="AI71" i="8"/>
  <c r="AW71" i="8"/>
  <c r="AZ71" i="8"/>
  <c r="AR60" i="7" l="1"/>
  <c r="BQ60" i="7" s="1"/>
  <c r="BS60" i="7" s="1"/>
  <c r="BT60" i="7" s="1"/>
  <c r="HG66" i="10"/>
  <c r="M32" i="13"/>
  <c r="DS150" i="10"/>
  <c r="X32" i="4"/>
  <c r="D32" i="13"/>
  <c r="M32" i="4"/>
  <c r="DN150" i="10"/>
  <c r="C32" i="13"/>
  <c r="X32" i="13"/>
  <c r="GG66" i="10"/>
  <c r="GQ66" i="10"/>
  <c r="GS66" i="10"/>
  <c r="FR66" i="10"/>
  <c r="FC150" i="10"/>
  <c r="I32" i="4"/>
  <c r="Q70" i="3"/>
  <c r="D32" i="4"/>
  <c r="W67" i="12"/>
  <c r="BV67" i="12" s="1"/>
  <c r="AG60" i="9"/>
  <c r="AI60" i="9" s="1"/>
  <c r="AM60" i="9" s="1"/>
  <c r="DM150" i="10"/>
  <c r="C73" i="13" s="1"/>
  <c r="DR150" i="10"/>
  <c r="H73" i="13" s="1"/>
  <c r="Z67" i="12"/>
  <c r="BY67" i="12" s="1"/>
  <c r="FQ66" i="10"/>
  <c r="AH67" i="12"/>
  <c r="CG67" i="12" s="1"/>
  <c r="AY67" i="12"/>
  <c r="CX67" i="12" s="1"/>
  <c r="AL67" i="12"/>
  <c r="CK67" i="12" s="1"/>
  <c r="AN67" i="12"/>
  <c r="CM67" i="12" s="1"/>
  <c r="AW67" i="12"/>
  <c r="CV67" i="12" s="1"/>
  <c r="BG67" i="12"/>
  <c r="DF67" i="12" s="1"/>
  <c r="AV67" i="12"/>
  <c r="CU67" i="12" s="1"/>
  <c r="H32" i="13"/>
  <c r="T67" i="10"/>
  <c r="BS67" i="10" s="1"/>
  <c r="BE67" i="10"/>
  <c r="DD67" i="10" s="1"/>
  <c r="AU67" i="10"/>
  <c r="CT67" i="10" s="1"/>
  <c r="K32" i="13"/>
  <c r="FT66" i="10"/>
  <c r="GZ66" i="10"/>
  <c r="FE150" i="10"/>
  <c r="J32" i="13"/>
  <c r="DT150" i="10"/>
  <c r="J73" i="13" s="1"/>
  <c r="FS66" i="10"/>
  <c r="FL66" i="10"/>
  <c r="GF66" i="10"/>
  <c r="AI67" i="12"/>
  <c r="CH67" i="12" s="1"/>
  <c r="AK67" i="12"/>
  <c r="CJ67" i="12" s="1"/>
  <c r="AR67" i="12"/>
  <c r="CQ67" i="12" s="1"/>
  <c r="BD67" i="12"/>
  <c r="DC67" i="12" s="1"/>
  <c r="AM67" i="12"/>
  <c r="CL67" i="12" s="1"/>
  <c r="V67" i="12"/>
  <c r="BU67" i="12" s="1"/>
  <c r="AW67" i="10"/>
  <c r="CV67" i="10" s="1"/>
  <c r="BI67" i="10"/>
  <c r="DH67" i="10" s="1"/>
  <c r="W32" i="4"/>
  <c r="P67" i="12"/>
  <c r="BO67" i="12" s="1"/>
  <c r="AS67" i="12"/>
  <c r="CR67" i="12" s="1"/>
  <c r="S67" i="12"/>
  <c r="BR67" i="12" s="1"/>
  <c r="DQ67" i="12" s="1"/>
  <c r="AT67" i="12"/>
  <c r="CS67" i="12" s="1"/>
  <c r="BA67" i="12"/>
  <c r="CZ67" i="12" s="1"/>
  <c r="AJ67" i="10"/>
  <c r="CI67" i="10" s="1"/>
  <c r="AX67" i="12"/>
  <c r="CW67" i="12" s="1"/>
  <c r="R67" i="12"/>
  <c r="BQ67" i="12" s="1"/>
  <c r="AE67" i="12"/>
  <c r="CD67" i="12" s="1"/>
  <c r="AG67" i="12"/>
  <c r="CF67" i="12" s="1"/>
  <c r="AA67" i="12"/>
  <c r="BZ67" i="12" s="1"/>
  <c r="DX67" i="12" s="1"/>
  <c r="BE67" i="12"/>
  <c r="DD67" i="12" s="1"/>
  <c r="AA67" i="10"/>
  <c r="BZ67" i="10" s="1"/>
  <c r="N67" i="10"/>
  <c r="BM67" i="10" s="1"/>
  <c r="GB66" i="10"/>
  <c r="AQ67" i="12"/>
  <c r="CP67" i="12" s="1"/>
  <c r="AZ67" i="12"/>
  <c r="CY67" i="12" s="1"/>
  <c r="BJ67" i="12"/>
  <c r="DI67" i="12" s="1"/>
  <c r="AD67" i="12"/>
  <c r="CC67" i="12" s="1"/>
  <c r="EA67" i="12" s="1"/>
  <c r="Q67" i="12"/>
  <c r="BP67" i="12" s="1"/>
  <c r="BH67" i="10"/>
  <c r="DG67" i="10" s="1"/>
  <c r="T67" i="12"/>
  <c r="BS67" i="12" s="1"/>
  <c r="U67" i="12"/>
  <c r="BT67" i="12" s="1"/>
  <c r="AB67" i="12"/>
  <c r="CA67" i="12" s="1"/>
  <c r="Y67" i="12"/>
  <c r="BX67" i="12" s="1"/>
  <c r="AN67" i="10"/>
  <c r="CM67" i="10" s="1"/>
  <c r="EY150" i="10"/>
  <c r="S32" i="4"/>
  <c r="BB67" i="12"/>
  <c r="DA67" i="12" s="1"/>
  <c r="AP67" i="12"/>
  <c r="CO67" i="12" s="1"/>
  <c r="AU67" i="12"/>
  <c r="CT67" i="12" s="1"/>
  <c r="BF67" i="12"/>
  <c r="DE67" i="12" s="1"/>
  <c r="FD67" i="12" s="1"/>
  <c r="BH67" i="12"/>
  <c r="DG67" i="12" s="1"/>
  <c r="FF67" i="12" s="1"/>
  <c r="BC67" i="12"/>
  <c r="DB67" i="12" s="1"/>
  <c r="AJ67" i="12"/>
  <c r="CI67" i="12" s="1"/>
  <c r="EG67" i="12" s="1"/>
  <c r="X67" i="12"/>
  <c r="BW67" i="12" s="1"/>
  <c r="AO67" i="12"/>
  <c r="CN67" i="12" s="1"/>
  <c r="AF67" i="12"/>
  <c r="CE67" i="12" s="1"/>
  <c r="AV67" i="10"/>
  <c r="CU67" i="10" s="1"/>
  <c r="J68" i="10"/>
  <c r="K68" i="10" s="1"/>
  <c r="AY67" i="10"/>
  <c r="CX67" i="10" s="1"/>
  <c r="AK67" i="10"/>
  <c r="CJ67" i="10" s="1"/>
  <c r="AI67" i="10"/>
  <c r="CH67" i="10" s="1"/>
  <c r="AQ51" i="8"/>
  <c r="BP51" i="8" s="1"/>
  <c r="BR52" i="8" s="1"/>
  <c r="BS52" i="8" s="1"/>
  <c r="AX67" i="10"/>
  <c r="CW67" i="10" s="1"/>
  <c r="Z67" i="10"/>
  <c r="BY67" i="10" s="1"/>
  <c r="BC67" i="10"/>
  <c r="DB67" i="10" s="1"/>
  <c r="Q61" i="3"/>
  <c r="AI61" i="3" s="1"/>
  <c r="AI62" i="2" s="1"/>
  <c r="AG51" i="9"/>
  <c r="AI51" i="9" s="1"/>
  <c r="AM51" i="9" s="1"/>
  <c r="AN51" i="9" s="1"/>
  <c r="AG67" i="10"/>
  <c r="CF67" i="10" s="1"/>
  <c r="EE67" i="10" s="1"/>
  <c r="EE151" i="10" s="1"/>
  <c r="HN11" i="10"/>
  <c r="BF67" i="10"/>
  <c r="DE67" i="10" s="1"/>
  <c r="FD67" i="10" s="1"/>
  <c r="FD151" i="10" s="1"/>
  <c r="AC67" i="10"/>
  <c r="CB67" i="10" s="1"/>
  <c r="V67" i="10"/>
  <c r="BU67" i="10" s="1"/>
  <c r="GM66" i="10"/>
  <c r="O67" i="12"/>
  <c r="BN67" i="12" s="1"/>
  <c r="S67" i="10"/>
  <c r="BR67" i="10" s="1"/>
  <c r="BD67" i="10"/>
  <c r="DC67" i="10" s="1"/>
  <c r="AT67" i="10"/>
  <c r="CS67" i="10" s="1"/>
  <c r="ES67" i="10" s="1"/>
  <c r="H73" i="4"/>
  <c r="C73" i="4"/>
  <c r="G32" i="13"/>
  <c r="G32" i="4"/>
  <c r="DQ150" i="10"/>
  <c r="FP66" i="10"/>
  <c r="EM150" i="10"/>
  <c r="GL66" i="10"/>
  <c r="E32" i="13"/>
  <c r="FN66" i="10"/>
  <c r="E32" i="4"/>
  <c r="DO150" i="10"/>
  <c r="BJ7" i="7"/>
  <c r="BQ51" i="7"/>
  <c r="BS52" i="7" s="1"/>
  <c r="AB67" i="10"/>
  <c r="CA67" i="10" s="1"/>
  <c r="BJ67" i="10"/>
  <c r="DI67" i="10" s="1"/>
  <c r="FH67" i="10" s="1"/>
  <c r="X67" i="10"/>
  <c r="BW67" i="10" s="1"/>
  <c r="AP67" i="10"/>
  <c r="CO67" i="10" s="1"/>
  <c r="Q67" i="10"/>
  <c r="BP67" i="10" s="1"/>
  <c r="EP67" i="12"/>
  <c r="AD67" i="10"/>
  <c r="CC67" i="10" s="1"/>
  <c r="AZ67" i="10"/>
  <c r="CY67" i="10" s="1"/>
  <c r="AE67" i="10"/>
  <c r="CD67" i="10" s="1"/>
  <c r="ED67" i="10" s="1"/>
  <c r="AL67" i="10"/>
  <c r="CK67" i="10" s="1"/>
  <c r="EJ67" i="10" s="1"/>
  <c r="P67" i="10"/>
  <c r="BO67" i="10" s="1"/>
  <c r="Y67" i="10"/>
  <c r="BX67" i="10" s="1"/>
  <c r="DX67" i="10" s="1"/>
  <c r="AH67" i="10"/>
  <c r="CG67" i="10" s="1"/>
  <c r="AO67" i="10"/>
  <c r="CN67" i="10" s="1"/>
  <c r="EM67" i="10" s="1"/>
  <c r="W67" i="10"/>
  <c r="BV67" i="10" s="1"/>
  <c r="DU67" i="10" s="1"/>
  <c r="DU151" i="10" s="1"/>
  <c r="AS67" i="10"/>
  <c r="CR67" i="10" s="1"/>
  <c r="EB150" i="10"/>
  <c r="R32" i="13"/>
  <c r="GA66" i="10"/>
  <c r="EC67" i="12"/>
  <c r="BG67" i="10"/>
  <c r="DF67" i="10" s="1"/>
  <c r="AQ67" i="10"/>
  <c r="CP67" i="10" s="1"/>
  <c r="BK67" i="10"/>
  <c r="DJ67" i="10" s="1"/>
  <c r="FJ67" i="10" s="1"/>
  <c r="HI67" i="10" s="1"/>
  <c r="AR67" i="10"/>
  <c r="CQ67" i="10" s="1"/>
  <c r="EQ67" i="10" s="1"/>
  <c r="EQ151" i="10" s="1"/>
  <c r="O67" i="10"/>
  <c r="BN67" i="10" s="1"/>
  <c r="DM67" i="10" s="1"/>
  <c r="BR50" i="8"/>
  <c r="BS50" i="8" s="1"/>
  <c r="BT50" i="8" s="1"/>
  <c r="BU50" i="8" s="1"/>
  <c r="AM67" i="10"/>
  <c r="CL67" i="10" s="1"/>
  <c r="U67" i="10"/>
  <c r="BT67" i="10" s="1"/>
  <c r="DT67" i="10" s="1"/>
  <c r="R67" i="10"/>
  <c r="BQ67" i="10" s="1"/>
  <c r="BB67" i="10"/>
  <c r="DA67" i="10" s="1"/>
  <c r="BA67" i="10"/>
  <c r="CZ67" i="10" s="1"/>
  <c r="BS50" i="7"/>
  <c r="BT50" i="7" s="1"/>
  <c r="BU50" i="7" s="1"/>
  <c r="BV50" i="7" s="1"/>
  <c r="M60" i="3" s="1"/>
  <c r="M61" i="2" s="1"/>
  <c r="AI60" i="3"/>
  <c r="AI61" i="2" s="1"/>
  <c r="Q61" i="2"/>
  <c r="ED67" i="12"/>
  <c r="AO64" i="7"/>
  <c r="P74" i="3" s="1"/>
  <c r="P75" i="2" s="1"/>
  <c r="ES67" i="12"/>
  <c r="DZ67" i="12"/>
  <c r="Q73" i="13"/>
  <c r="Q73" i="4"/>
  <c r="DW67" i="12"/>
  <c r="ET67" i="10"/>
  <c r="ET151" i="10" s="1"/>
  <c r="EI67" i="12"/>
  <c r="DM67" i="12"/>
  <c r="EL67" i="10"/>
  <c r="GK67" i="10" s="1"/>
  <c r="BM66" i="8"/>
  <c r="AL66" i="8"/>
  <c r="AM66" i="8" s="1"/>
  <c r="AT66" i="8"/>
  <c r="AJ66" i="8"/>
  <c r="AG66" i="8"/>
  <c r="AN66" i="8"/>
  <c r="FG67" i="12"/>
  <c r="FH67" i="12"/>
  <c r="AB73" i="13"/>
  <c r="AB73" i="4"/>
  <c r="Z73" i="4"/>
  <c r="Z73" i="13"/>
  <c r="L73" i="13"/>
  <c r="L73" i="4"/>
  <c r="L68" i="10"/>
  <c r="FC67" i="10"/>
  <c r="S73" i="13"/>
  <c r="S73" i="4"/>
  <c r="K73" i="4"/>
  <c r="K73" i="13"/>
  <c r="EU67" i="12"/>
  <c r="EV67" i="12"/>
  <c r="AA73" i="13"/>
  <c r="AA73" i="4"/>
  <c r="AD65" i="7"/>
  <c r="AZ64" i="7"/>
  <c r="DR67" i="12"/>
  <c r="J68" i="12"/>
  <c r="K68" i="12" s="1"/>
  <c r="T73" i="13"/>
  <c r="T73" i="4"/>
  <c r="W73" i="13"/>
  <c r="W73" i="4"/>
  <c r="ET67" i="12"/>
  <c r="EW67" i="12"/>
  <c r="EO67" i="10"/>
  <c r="AD74" i="3"/>
  <c r="AD75" i="2" s="1"/>
  <c r="AY63" i="7"/>
  <c r="AE73" i="3" s="1"/>
  <c r="AE74" i="2" s="1"/>
  <c r="BB64" i="7"/>
  <c r="AH74" i="3" s="1"/>
  <c r="AH75" i="2" s="1"/>
  <c r="D73" i="4"/>
  <c r="D73" i="13"/>
  <c r="F73" i="13"/>
  <c r="F73" i="4"/>
  <c r="M73" i="13"/>
  <c r="M73" i="4"/>
  <c r="DL67" i="12"/>
  <c r="EU67" i="10"/>
  <c r="FJ151" i="10"/>
  <c r="X73" i="13"/>
  <c r="X73" i="4"/>
  <c r="I73" i="13"/>
  <c r="I73" i="4"/>
  <c r="EN67" i="12"/>
  <c r="EO67" i="12"/>
  <c r="FE67" i="12"/>
  <c r="O73" i="4"/>
  <c r="O73" i="13"/>
  <c r="EI67" i="10"/>
  <c r="DP67" i="10"/>
  <c r="F69" i="10"/>
  <c r="F69" i="12"/>
  <c r="R74" i="3"/>
  <c r="R75" i="2" s="1"/>
  <c r="AM64" i="7"/>
  <c r="AN64" i="7" s="1"/>
  <c r="AU64" i="7"/>
  <c r="E64" i="14" s="1"/>
  <c r="AK64" i="7"/>
  <c r="BN64" i="7"/>
  <c r="AD72" i="8"/>
  <c r="AY71" i="8"/>
  <c r="BA71" i="8"/>
  <c r="AX70" i="8"/>
  <c r="EL67" i="12" l="1"/>
  <c r="DN67" i="12"/>
  <c r="EE67" i="12"/>
  <c r="BI7" i="8"/>
  <c r="EF67" i="12"/>
  <c r="DR67" i="10"/>
  <c r="FQ67" i="10" s="1"/>
  <c r="GS67" i="10"/>
  <c r="ER67" i="10"/>
  <c r="ER151" i="10" s="1"/>
  <c r="EB67" i="12"/>
  <c r="EC67" i="10"/>
  <c r="DP67" i="12"/>
  <c r="EG67" i="10"/>
  <c r="EG151" i="10" s="1"/>
  <c r="FG67" i="10"/>
  <c r="HF67" i="10" s="1"/>
  <c r="DT67" i="12"/>
  <c r="EJ67" i="12"/>
  <c r="Q71" i="2"/>
  <c r="AI70" i="3"/>
  <c r="AI71" i="2" s="1"/>
  <c r="DQ67" i="10"/>
  <c r="EH67" i="12"/>
  <c r="Q62" i="2"/>
  <c r="HK66" i="10"/>
  <c r="AR61" i="7" s="1"/>
  <c r="EA67" i="10"/>
  <c r="EK67" i="10"/>
  <c r="EK151" i="10" s="1"/>
  <c r="FF67" i="10"/>
  <c r="HE67" i="10" s="1"/>
  <c r="J73" i="4"/>
  <c r="FB67" i="10"/>
  <c r="FB151" i="10" s="1"/>
  <c r="EW67" i="10"/>
  <c r="EM67" i="12"/>
  <c r="EZ67" i="12"/>
  <c r="DY67" i="10"/>
  <c r="FX67" i="10" s="1"/>
  <c r="EX67" i="12"/>
  <c r="DS67" i="12"/>
  <c r="DV67" i="12"/>
  <c r="DO67" i="12"/>
  <c r="FC67" i="12"/>
  <c r="EQ67" i="12"/>
  <c r="EB67" i="10"/>
  <c r="EH67" i="10"/>
  <c r="EH151" i="10" s="1"/>
  <c r="DY67" i="12"/>
  <c r="FG151" i="10"/>
  <c r="EK67" i="12"/>
  <c r="DZ67" i="10"/>
  <c r="EF67" i="10"/>
  <c r="EV67" i="10"/>
  <c r="ER67" i="12"/>
  <c r="FB67" i="12"/>
  <c r="FA67" i="12"/>
  <c r="DS67" i="10"/>
  <c r="DS151" i="10" s="1"/>
  <c r="EY67" i="12"/>
  <c r="DU67" i="12"/>
  <c r="FA67" i="10"/>
  <c r="GZ67" i="10" s="1"/>
  <c r="EN67" i="10"/>
  <c r="GM67" i="10" s="1"/>
  <c r="EY67" i="10"/>
  <c r="EY151" i="10" s="1"/>
  <c r="EX67" i="10"/>
  <c r="EX151" i="10" s="1"/>
  <c r="DR151" i="10"/>
  <c r="FW67" i="10"/>
  <c r="DX151" i="10"/>
  <c r="DW67" i="10"/>
  <c r="BS51" i="7"/>
  <c r="BT51" i="7" s="1"/>
  <c r="BU51" i="7" s="1"/>
  <c r="BV51" i="7" s="1"/>
  <c r="M61" i="3" s="1"/>
  <c r="M62" i="2" s="1"/>
  <c r="DN67" i="10"/>
  <c r="FM67" i="10" s="1"/>
  <c r="R73" i="13"/>
  <c r="R73" i="4"/>
  <c r="DV67" i="10"/>
  <c r="DV151" i="10" s="1"/>
  <c r="G73" i="13"/>
  <c r="G73" i="4"/>
  <c r="BT53" i="7"/>
  <c r="GP67" i="10"/>
  <c r="E73" i="13"/>
  <c r="E73" i="4"/>
  <c r="EZ67" i="10"/>
  <c r="GY67" i="10" s="1"/>
  <c r="BR51" i="8"/>
  <c r="BS51" i="8" s="1"/>
  <c r="BT51" i="8" s="1"/>
  <c r="FI67" i="10"/>
  <c r="DO67" i="10"/>
  <c r="HC67" i="10"/>
  <c r="EP67" i="10"/>
  <c r="GO67" i="10" s="1"/>
  <c r="FE67" i="10"/>
  <c r="Q71" i="3"/>
  <c r="DT151" i="10"/>
  <c r="FS67" i="10"/>
  <c r="GD67" i="10"/>
  <c r="L68" i="12"/>
  <c r="AC68" i="12" s="1"/>
  <c r="CB68" i="12" s="1"/>
  <c r="HN12" i="10"/>
  <c r="EL151" i="10"/>
  <c r="HA67" i="10"/>
  <c r="FT67" i="10"/>
  <c r="BN66" i="8"/>
  <c r="AE67" i="8"/>
  <c r="GH67" i="10"/>
  <c r="EI151" i="10"/>
  <c r="E70" i="12"/>
  <c r="E70" i="10"/>
  <c r="S75" i="3"/>
  <c r="AX65" i="7"/>
  <c r="BA65" i="7"/>
  <c r="AL65" i="7"/>
  <c r="AJ65" i="7"/>
  <c r="ES151" i="10"/>
  <c r="GR67" i="10"/>
  <c r="AB68" i="10"/>
  <c r="CA68" i="10" s="1"/>
  <c r="X68" i="10"/>
  <c r="BW68" i="10" s="1"/>
  <c r="AD68" i="10"/>
  <c r="CC68" i="10" s="1"/>
  <c r="AZ68" i="10"/>
  <c r="CY68" i="10" s="1"/>
  <c r="BK68" i="10"/>
  <c r="DJ68" i="10" s="1"/>
  <c r="FJ68" i="10" s="1"/>
  <c r="BB68" i="10"/>
  <c r="DA68" i="10" s="1"/>
  <c r="AQ68" i="10"/>
  <c r="CP68" i="10" s="1"/>
  <c r="R68" i="10"/>
  <c r="BQ68" i="10" s="1"/>
  <c r="V68" i="10"/>
  <c r="BU68" i="10" s="1"/>
  <c r="T68" i="10"/>
  <c r="BS68" i="10" s="1"/>
  <c r="AP68" i="10"/>
  <c r="CO68" i="10" s="1"/>
  <c r="AS68" i="10"/>
  <c r="CR68" i="10" s="1"/>
  <c r="U68" i="10"/>
  <c r="BT68" i="10" s="1"/>
  <c r="BJ68" i="10"/>
  <c r="DI68" i="10" s="1"/>
  <c r="AK68" i="10"/>
  <c r="CJ68" i="10" s="1"/>
  <c r="AO68" i="10"/>
  <c r="CN68" i="10" s="1"/>
  <c r="S68" i="10"/>
  <c r="BR68" i="10" s="1"/>
  <c r="AA68" i="10"/>
  <c r="BZ68" i="10" s="1"/>
  <c r="BI68" i="10"/>
  <c r="DH68" i="10" s="1"/>
  <c r="AM68" i="10"/>
  <c r="CL68" i="10" s="1"/>
  <c r="AC68" i="10"/>
  <c r="CB68" i="10" s="1"/>
  <c r="BH68" i="10"/>
  <c r="DG68" i="10" s="1"/>
  <c r="AL68" i="10"/>
  <c r="CK68" i="10" s="1"/>
  <c r="AR68" i="10"/>
  <c r="CQ68" i="10" s="1"/>
  <c r="AT68" i="10"/>
  <c r="CS68" i="10" s="1"/>
  <c r="BF68" i="10"/>
  <c r="DE68" i="10" s="1"/>
  <c r="N68" i="10"/>
  <c r="BM68" i="10" s="1"/>
  <c r="BE68" i="10"/>
  <c r="DD68" i="10" s="1"/>
  <c r="W68" i="10"/>
  <c r="BV68" i="10" s="1"/>
  <c r="Y68" i="10"/>
  <c r="BX68" i="10" s="1"/>
  <c r="AF68" i="10"/>
  <c r="CE68" i="10" s="1"/>
  <c r="BG68" i="10"/>
  <c r="DF68" i="10" s="1"/>
  <c r="AV68" i="10"/>
  <c r="CU68" i="10" s="1"/>
  <c r="AH68" i="10"/>
  <c r="CG68" i="10" s="1"/>
  <c r="AX68" i="10"/>
  <c r="CW68" i="10" s="1"/>
  <c r="AJ68" i="10"/>
  <c r="CI68" i="10" s="1"/>
  <c r="AU68" i="10"/>
  <c r="CT68" i="10" s="1"/>
  <c r="Z68" i="10"/>
  <c r="BY68" i="10" s="1"/>
  <c r="P68" i="10"/>
  <c r="BO68" i="10" s="1"/>
  <c r="AE68" i="10"/>
  <c r="CD68" i="10" s="1"/>
  <c r="Q68" i="10"/>
  <c r="BP68" i="10" s="1"/>
  <c r="BC68" i="10"/>
  <c r="DB68" i="10" s="1"/>
  <c r="AG68" i="10"/>
  <c r="CF68" i="10" s="1"/>
  <c r="BD68" i="10"/>
  <c r="DC68" i="10" s="1"/>
  <c r="FC68" i="10" s="1"/>
  <c r="O68" i="10"/>
  <c r="BN68" i="10" s="1"/>
  <c r="AW68" i="10"/>
  <c r="CV68" i="10" s="1"/>
  <c r="AN68" i="10"/>
  <c r="CM68" i="10" s="1"/>
  <c r="AI68" i="10"/>
  <c r="CH68" i="10" s="1"/>
  <c r="BA68" i="10"/>
  <c r="CZ68" i="10" s="1"/>
  <c r="AY68" i="10"/>
  <c r="CX68" i="10" s="1"/>
  <c r="BQ61" i="7"/>
  <c r="BS61" i="7" s="1"/>
  <c r="BT61" i="7" s="1"/>
  <c r="BJ9" i="7"/>
  <c r="EM151" i="10"/>
  <c r="GL67" i="10"/>
  <c r="DQ151" i="10"/>
  <c r="FP67" i="10"/>
  <c r="EV151" i="10"/>
  <c r="GU67" i="10"/>
  <c r="HB67" i="10"/>
  <c r="FC151" i="10"/>
  <c r="H69" i="10"/>
  <c r="I69" i="10"/>
  <c r="DM151" i="10"/>
  <c r="FL67" i="10"/>
  <c r="DW151" i="10"/>
  <c r="FV67" i="10"/>
  <c r="GT67" i="10"/>
  <c r="EU151" i="10"/>
  <c r="AE65" i="7"/>
  <c r="AH65" i="7" s="1"/>
  <c r="T75" i="3" s="1"/>
  <c r="T76" i="2" s="1"/>
  <c r="BO64" i="7"/>
  <c r="FZ67" i="10"/>
  <c r="EA151" i="10"/>
  <c r="EJ151" i="10"/>
  <c r="GI67" i="10"/>
  <c r="S75" i="2"/>
  <c r="EW151" i="10"/>
  <c r="GV67" i="10"/>
  <c r="H69" i="12"/>
  <c r="I69" i="12"/>
  <c r="AH68" i="12"/>
  <c r="CG68" i="12" s="1"/>
  <c r="U68" i="12"/>
  <c r="BT68" i="12" s="1"/>
  <c r="AP68" i="12"/>
  <c r="CO68" i="12" s="1"/>
  <c r="BJ68" i="12"/>
  <c r="DI68" i="12" s="1"/>
  <c r="P68" i="12"/>
  <c r="BO68" i="12" s="1"/>
  <c r="DP151" i="10"/>
  <c r="FO67" i="10"/>
  <c r="ED151" i="10"/>
  <c r="GC67" i="10"/>
  <c r="DY151" i="10"/>
  <c r="FY67" i="10"/>
  <c r="DZ151" i="10"/>
  <c r="GN67" i="10"/>
  <c r="EO151" i="10"/>
  <c r="EC151" i="10"/>
  <c r="GB67" i="10"/>
  <c r="FR67" i="10"/>
  <c r="EF151" i="10"/>
  <c r="GE67" i="10"/>
  <c r="FH151" i="10"/>
  <c r="HG67" i="10"/>
  <c r="EB151" i="10"/>
  <c r="GA67" i="10"/>
  <c r="AI71" i="3"/>
  <c r="AI72" i="2" s="1"/>
  <c r="Q72" i="2"/>
  <c r="AZ72" i="8"/>
  <c r="AK72" i="8"/>
  <c r="AI72" i="8"/>
  <c r="AW72" i="8"/>
  <c r="GF67" i="10" l="1"/>
  <c r="AQ61" i="8"/>
  <c r="BI9" i="8" s="1"/>
  <c r="GQ67" i="10"/>
  <c r="GX67" i="10"/>
  <c r="GJ67" i="10"/>
  <c r="AG61" i="9"/>
  <c r="AI61" i="9" s="1"/>
  <c r="AM61" i="9" s="1"/>
  <c r="AN61" i="9" s="1"/>
  <c r="FF151" i="10"/>
  <c r="GG67" i="10"/>
  <c r="FA151" i="10"/>
  <c r="DP68" i="10"/>
  <c r="F33" i="13" s="1"/>
  <c r="FU67" i="10"/>
  <c r="AQ68" i="12"/>
  <c r="CP68" i="12" s="1"/>
  <c r="EN68" i="12" s="1"/>
  <c r="GW67" i="10"/>
  <c r="EN151" i="10"/>
  <c r="EZ151" i="10"/>
  <c r="DN151" i="10"/>
  <c r="EX68" i="10"/>
  <c r="EX152" i="10" s="1"/>
  <c r="BT52" i="7"/>
  <c r="BU52" i="7" s="1"/>
  <c r="BV52" i="7" s="1"/>
  <c r="M62" i="3" s="1"/>
  <c r="M63" i="2" s="1"/>
  <c r="BU51" i="8"/>
  <c r="BT52" i="8"/>
  <c r="S68" i="12"/>
  <c r="BR68" i="12" s="1"/>
  <c r="BI68" i="12"/>
  <c r="DH68" i="12" s="1"/>
  <c r="BG68" i="12"/>
  <c r="DF68" i="12" s="1"/>
  <c r="Y68" i="12"/>
  <c r="BX68" i="12" s="1"/>
  <c r="AL68" i="12"/>
  <c r="CK68" i="12" s="1"/>
  <c r="AG68" i="12"/>
  <c r="CF68" i="12" s="1"/>
  <c r="EE68" i="12" s="1"/>
  <c r="AD68" i="12"/>
  <c r="CC68" i="12" s="1"/>
  <c r="AW68" i="12"/>
  <c r="CV68" i="12" s="1"/>
  <c r="AA68" i="12"/>
  <c r="BZ68" i="12" s="1"/>
  <c r="BA68" i="12"/>
  <c r="CZ68" i="12" s="1"/>
  <c r="AJ68" i="12"/>
  <c r="CI68" i="12" s="1"/>
  <c r="AX68" i="12"/>
  <c r="CW68" i="12" s="1"/>
  <c r="AT68" i="12"/>
  <c r="CS68" i="12" s="1"/>
  <c r="AR68" i="12"/>
  <c r="CQ68" i="12" s="1"/>
  <c r="EO68" i="12" s="1"/>
  <c r="Z68" i="12"/>
  <c r="BY68" i="12" s="1"/>
  <c r="BD68" i="12"/>
  <c r="DC68" i="12" s="1"/>
  <c r="R68" i="12"/>
  <c r="BQ68" i="12" s="1"/>
  <c r="AI68" i="12"/>
  <c r="CH68" i="12" s="1"/>
  <c r="BK68" i="12"/>
  <c r="DJ68" i="12" s="1"/>
  <c r="FI68" i="12" s="1"/>
  <c r="AZ68" i="12"/>
  <c r="CY68" i="12" s="1"/>
  <c r="W68" i="12"/>
  <c r="BV68" i="12" s="1"/>
  <c r="BC68" i="12"/>
  <c r="DB68" i="12" s="1"/>
  <c r="BB68" i="12"/>
  <c r="DA68" i="12" s="1"/>
  <c r="BE68" i="12"/>
  <c r="DD68" i="12" s="1"/>
  <c r="FB68" i="12" s="1"/>
  <c r="AV68" i="12"/>
  <c r="CU68" i="12" s="1"/>
  <c r="AN68" i="12"/>
  <c r="CM68" i="12" s="1"/>
  <c r="BH68" i="12"/>
  <c r="DG68" i="12" s="1"/>
  <c r="T68" i="12"/>
  <c r="BS68" i="12" s="1"/>
  <c r="AM68" i="12"/>
  <c r="CL68" i="12" s="1"/>
  <c r="N68" i="12"/>
  <c r="BM68" i="12" s="1"/>
  <c r="AF68" i="12"/>
  <c r="CE68" i="12" s="1"/>
  <c r="X68" i="12"/>
  <c r="BW68" i="12" s="1"/>
  <c r="AO68" i="12"/>
  <c r="CN68" i="12" s="1"/>
  <c r="EM68" i="12" s="1"/>
  <c r="V68" i="12"/>
  <c r="BU68" i="12" s="1"/>
  <c r="DS68" i="12" s="1"/>
  <c r="AU68" i="12"/>
  <c r="CT68" i="12" s="1"/>
  <c r="BF68" i="12"/>
  <c r="DE68" i="12" s="1"/>
  <c r="AK68" i="12"/>
  <c r="CJ68" i="12" s="1"/>
  <c r="AE68" i="12"/>
  <c r="CD68" i="12" s="1"/>
  <c r="AS68" i="12"/>
  <c r="CR68" i="12" s="1"/>
  <c r="Q68" i="12"/>
  <c r="BP68" i="12" s="1"/>
  <c r="O68" i="12"/>
  <c r="BN68" i="12" s="1"/>
  <c r="DM68" i="12" s="1"/>
  <c r="AB68" i="12"/>
  <c r="CA68" i="12" s="1"/>
  <c r="DZ68" i="12" s="1"/>
  <c r="AY68" i="12"/>
  <c r="CX68" i="12" s="1"/>
  <c r="EP151" i="10"/>
  <c r="DO151" i="10"/>
  <c r="FN67" i="10"/>
  <c r="FI151" i="10"/>
  <c r="HH67" i="10"/>
  <c r="FE151" i="10"/>
  <c r="HD67" i="10"/>
  <c r="DV68" i="10"/>
  <c r="L33" i="4" s="1"/>
  <c r="EB68" i="10"/>
  <c r="GA68" i="10" s="1"/>
  <c r="DR68" i="10"/>
  <c r="H33" i="4" s="1"/>
  <c r="EM68" i="10"/>
  <c r="EM152" i="10" s="1"/>
  <c r="EE68" i="10"/>
  <c r="EE152" i="10" s="1"/>
  <c r="EV68" i="10"/>
  <c r="EV152" i="10" s="1"/>
  <c r="DY68" i="10"/>
  <c r="FX68" i="10" s="1"/>
  <c r="FG68" i="10"/>
  <c r="FG152" i="10" s="1"/>
  <c r="EK68" i="10"/>
  <c r="AA33" i="13" s="1"/>
  <c r="FI68" i="10"/>
  <c r="FI152" i="10" s="1"/>
  <c r="EF68" i="10"/>
  <c r="GE68" i="10" s="1"/>
  <c r="DO68" i="10"/>
  <c r="E33" i="4" s="1"/>
  <c r="EP68" i="10"/>
  <c r="GO68" i="10" s="1"/>
  <c r="FA68" i="10"/>
  <c r="FA152" i="10" s="1"/>
  <c r="ET68" i="10"/>
  <c r="GS68" i="10" s="1"/>
  <c r="DT68" i="10"/>
  <c r="J33" i="13" s="1"/>
  <c r="DR68" i="12"/>
  <c r="FD68" i="10"/>
  <c r="HC68" i="10" s="1"/>
  <c r="ER68" i="10"/>
  <c r="ER152" i="10" s="1"/>
  <c r="EW68" i="10"/>
  <c r="EW152" i="10" s="1"/>
  <c r="AL67" i="8"/>
  <c r="AM67" i="8" s="1"/>
  <c r="AT67" i="8"/>
  <c r="AJ67" i="8"/>
  <c r="BM67" i="8"/>
  <c r="AG67" i="8"/>
  <c r="AN67" i="8"/>
  <c r="DZ68" i="10"/>
  <c r="FY68" i="10" s="1"/>
  <c r="EJ68" i="10"/>
  <c r="DX68" i="10"/>
  <c r="AO65" i="7"/>
  <c r="P75" i="3" s="1"/>
  <c r="P76" i="2" s="1"/>
  <c r="DN68" i="10"/>
  <c r="HI68" i="10"/>
  <c r="FJ152" i="10"/>
  <c r="FC152" i="10"/>
  <c r="HB68" i="10"/>
  <c r="EI68" i="10"/>
  <c r="EL68" i="10"/>
  <c r="EY68" i="10"/>
  <c r="AD66" i="7"/>
  <c r="AZ65" i="7"/>
  <c r="FH68" i="12"/>
  <c r="DM68" i="10"/>
  <c r="FH68" i="10"/>
  <c r="EN68" i="10"/>
  <c r="EO68" i="10"/>
  <c r="EC68" i="10"/>
  <c r="J69" i="12"/>
  <c r="K69" i="12" s="1"/>
  <c r="FB68" i="10"/>
  <c r="EG68" i="10"/>
  <c r="FE68" i="10"/>
  <c r="DS68" i="10"/>
  <c r="DW68" i="10"/>
  <c r="EA68" i="12"/>
  <c r="F70" i="10"/>
  <c r="F70" i="12"/>
  <c r="R75" i="3"/>
  <c r="R76" i="2" s="1"/>
  <c r="AM65" i="7"/>
  <c r="AN65" i="7" s="1"/>
  <c r="AK65" i="7"/>
  <c r="BN65" i="7"/>
  <c r="AU65" i="7"/>
  <c r="E65" i="14" s="1"/>
  <c r="EZ68" i="10"/>
  <c r="F33" i="4"/>
  <c r="EU68" i="10"/>
  <c r="ES68" i="10"/>
  <c r="DU68" i="10"/>
  <c r="EA68" i="10"/>
  <c r="AD75" i="3"/>
  <c r="AD76" i="2" s="1"/>
  <c r="BB65" i="7"/>
  <c r="AH75" i="3" s="1"/>
  <c r="AH76" i="2" s="1"/>
  <c r="AY64" i="7"/>
  <c r="AE74" i="3" s="1"/>
  <c r="AE75" i="2" s="1"/>
  <c r="J69" i="10"/>
  <c r="K69" i="10" s="1"/>
  <c r="EH68" i="10"/>
  <c r="ED68" i="10"/>
  <c r="FF68" i="10"/>
  <c r="EQ68" i="10"/>
  <c r="DQ68" i="10"/>
  <c r="AX71" i="8"/>
  <c r="BA72" i="8"/>
  <c r="AY72" i="8"/>
  <c r="AD73" i="8"/>
  <c r="BP61" i="8" l="1"/>
  <c r="BR61" i="8" s="1"/>
  <c r="BS61" i="8" s="1"/>
  <c r="EP68" i="12"/>
  <c r="DP152" i="10"/>
  <c r="F74" i="13" s="1"/>
  <c r="GV68" i="10"/>
  <c r="FO68" i="10"/>
  <c r="DO68" i="12"/>
  <c r="GU68" i="10"/>
  <c r="DZ152" i="10"/>
  <c r="P74" i="4" s="1"/>
  <c r="BU53" i="7"/>
  <c r="BV53" i="7" s="1"/>
  <c r="M63" i="3" s="1"/>
  <c r="M64" i="2" s="1"/>
  <c r="H33" i="13"/>
  <c r="FQ68" i="10"/>
  <c r="EG68" i="12"/>
  <c r="DR152" i="10"/>
  <c r="H74" i="4" s="1"/>
  <c r="P33" i="4"/>
  <c r="FE68" i="12"/>
  <c r="V33" i="4"/>
  <c r="EF68" i="12"/>
  <c r="ET152" i="10"/>
  <c r="FD68" i="12"/>
  <c r="EX68" i="12"/>
  <c r="ER68" i="12"/>
  <c r="EV68" i="12"/>
  <c r="EJ68" i="12"/>
  <c r="DP68" i="12"/>
  <c r="EK68" i="12"/>
  <c r="EW68" i="12"/>
  <c r="GW68" i="10"/>
  <c r="P33" i="13"/>
  <c r="J33" i="4"/>
  <c r="AA33" i="4"/>
  <c r="ED68" i="12"/>
  <c r="EY68" i="12"/>
  <c r="DW68" i="12"/>
  <c r="R33" i="4"/>
  <c r="EH68" i="12"/>
  <c r="HK67" i="10"/>
  <c r="AR62" i="7" s="1"/>
  <c r="BQ62" i="7" s="1"/>
  <c r="BS62" i="7" s="1"/>
  <c r="BT62" i="7" s="1"/>
  <c r="FF68" i="12"/>
  <c r="DU68" i="12"/>
  <c r="FC68" i="12"/>
  <c r="EQ68" i="12"/>
  <c r="EI68" i="12"/>
  <c r="EF152" i="10"/>
  <c r="V74" i="13" s="1"/>
  <c r="GD68" i="10"/>
  <c r="U33" i="4"/>
  <c r="ES68" i="12"/>
  <c r="V33" i="13"/>
  <c r="ET68" i="12"/>
  <c r="DQ68" i="12"/>
  <c r="R33" i="13"/>
  <c r="EL68" i="12"/>
  <c r="DV68" i="12"/>
  <c r="EB152" i="10"/>
  <c r="R74" i="13" s="1"/>
  <c r="DT68" i="12"/>
  <c r="DN68" i="12"/>
  <c r="EB68" i="12"/>
  <c r="DL68" i="12"/>
  <c r="FA68" i="12"/>
  <c r="U33" i="13"/>
  <c r="EC68" i="12"/>
  <c r="FU68" i="10"/>
  <c r="FD152" i="10"/>
  <c r="DV152" i="10"/>
  <c r="L74" i="13" s="1"/>
  <c r="O33" i="4"/>
  <c r="L33" i="13"/>
  <c r="O33" i="13"/>
  <c r="DY68" i="12"/>
  <c r="FS68" i="10"/>
  <c r="EU68" i="12"/>
  <c r="FG68" i="12"/>
  <c r="EZ68" i="12"/>
  <c r="DX68" i="12"/>
  <c r="BU52" i="8"/>
  <c r="BT53" i="8"/>
  <c r="GJ68" i="10"/>
  <c r="EK152" i="10"/>
  <c r="AA74" i="13" s="1"/>
  <c r="DT152" i="10"/>
  <c r="J74" i="4" s="1"/>
  <c r="HH68" i="10"/>
  <c r="GL68" i="10"/>
  <c r="HF68" i="10"/>
  <c r="V74" i="4"/>
  <c r="EP152" i="10"/>
  <c r="GZ68" i="10"/>
  <c r="DY152" i="10"/>
  <c r="E33" i="13"/>
  <c r="GQ68" i="10"/>
  <c r="FN68" i="10"/>
  <c r="DO152" i="10"/>
  <c r="E74" i="4" s="1"/>
  <c r="BN67" i="8"/>
  <c r="AE68" i="8"/>
  <c r="EC152" i="10"/>
  <c r="S33" i="4"/>
  <c r="S33" i="13"/>
  <c r="GB68" i="10"/>
  <c r="E71" i="10"/>
  <c r="E71" i="12"/>
  <c r="S76" i="3"/>
  <c r="BA66" i="7"/>
  <c r="AL66" i="7"/>
  <c r="AX66" i="7"/>
  <c r="AJ66" i="7"/>
  <c r="I70" i="12"/>
  <c r="H70" i="12"/>
  <c r="HD68" i="10"/>
  <c r="FE152" i="10"/>
  <c r="GN68" i="10"/>
  <c r="EO152" i="10"/>
  <c r="EY152" i="10"/>
  <c r="GX68" i="10"/>
  <c r="FW68" i="10"/>
  <c r="N33" i="13"/>
  <c r="DX152" i="10"/>
  <c r="N33" i="4"/>
  <c r="ED152" i="10"/>
  <c r="T33" i="13"/>
  <c r="T33" i="4"/>
  <c r="GC68" i="10"/>
  <c r="EZ152" i="10"/>
  <c r="GY68" i="10"/>
  <c r="W33" i="4"/>
  <c r="GF68" i="10"/>
  <c r="EG152" i="10"/>
  <c r="W33" i="13"/>
  <c r="GM68" i="10"/>
  <c r="EN152" i="10"/>
  <c r="FM68" i="10"/>
  <c r="D33" i="4"/>
  <c r="DN152" i="10"/>
  <c r="D33" i="13"/>
  <c r="EQ152" i="10"/>
  <c r="GP68" i="10"/>
  <c r="I70" i="10"/>
  <c r="H70" i="10"/>
  <c r="X33" i="13"/>
  <c r="X33" i="4"/>
  <c r="GG68" i="10"/>
  <c r="EH152" i="10"/>
  <c r="H74" i="13"/>
  <c r="L69" i="10"/>
  <c r="DW152" i="10"/>
  <c r="M33" i="13"/>
  <c r="FV68" i="10"/>
  <c r="M33" i="4"/>
  <c r="HA68" i="10"/>
  <c r="FB152" i="10"/>
  <c r="HG68" i="10"/>
  <c r="FH152" i="10"/>
  <c r="Q72" i="3"/>
  <c r="AG62" i="9"/>
  <c r="AI62" i="9" s="1"/>
  <c r="AM62" i="9" s="1"/>
  <c r="AN62" i="9" s="1"/>
  <c r="DS152" i="10"/>
  <c r="FR68" i="10"/>
  <c r="I33" i="4"/>
  <c r="I33" i="13"/>
  <c r="DM152" i="10"/>
  <c r="C33" i="4"/>
  <c r="FL68" i="10"/>
  <c r="C33" i="13"/>
  <c r="FF152" i="10"/>
  <c r="HE68" i="10"/>
  <c r="AB33" i="13"/>
  <c r="AB33" i="4"/>
  <c r="EL152" i="10"/>
  <c r="GK68" i="10"/>
  <c r="EU152" i="10"/>
  <c r="GT68" i="10"/>
  <c r="Z33" i="13"/>
  <c r="Z33" i="4"/>
  <c r="EJ152" i="10"/>
  <c r="GI68" i="10"/>
  <c r="U74" i="13"/>
  <c r="U74" i="4"/>
  <c r="ES152" i="10"/>
  <c r="GR68" i="10"/>
  <c r="S76" i="2"/>
  <c r="Q33" i="13"/>
  <c r="FZ68" i="10"/>
  <c r="Q33" i="4"/>
  <c r="EA152" i="10"/>
  <c r="BO65" i="7"/>
  <c r="AE66" i="7"/>
  <c r="F74" i="4"/>
  <c r="L69" i="12"/>
  <c r="FP68" i="10"/>
  <c r="G33" i="13"/>
  <c r="G33" i="4"/>
  <c r="DQ152" i="10"/>
  <c r="FT68" i="10"/>
  <c r="DU152" i="10"/>
  <c r="K33" i="13"/>
  <c r="K33" i="4"/>
  <c r="EI152" i="10"/>
  <c r="Y33" i="13"/>
  <c r="GH68" i="10"/>
  <c r="Y33" i="4"/>
  <c r="AI73" i="8"/>
  <c r="AK73" i="8"/>
  <c r="AW73" i="8"/>
  <c r="AZ73" i="8"/>
  <c r="J74" i="13" l="1"/>
  <c r="P74" i="13"/>
  <c r="BU54" i="7"/>
  <c r="BV54" i="7" s="1"/>
  <c r="M64" i="3" s="1"/>
  <c r="M65" i="2" s="1"/>
  <c r="AQ62" i="8"/>
  <c r="BP62" i="8" s="1"/>
  <c r="BR62" i="8" s="1"/>
  <c r="BS62" i="8" s="1"/>
  <c r="BU55" i="7"/>
  <c r="BU56" i="7" s="1"/>
  <c r="E74" i="13"/>
  <c r="R74" i="4"/>
  <c r="AA74" i="4"/>
  <c r="L74" i="4"/>
  <c r="BU53" i="8"/>
  <c r="BT54" i="8"/>
  <c r="O74" i="4"/>
  <c r="O74" i="13"/>
  <c r="AL68" i="8"/>
  <c r="AM68" i="8" s="1"/>
  <c r="BM68" i="8"/>
  <c r="AT68" i="8"/>
  <c r="AJ68" i="8"/>
  <c r="AG68" i="8"/>
  <c r="AN68" i="8"/>
  <c r="AF69" i="12"/>
  <c r="CE69" i="12" s="1"/>
  <c r="Z69" i="12"/>
  <c r="BY69" i="12" s="1"/>
  <c r="AI69" i="12"/>
  <c r="CH69" i="12" s="1"/>
  <c r="AE69" i="12"/>
  <c r="CD69" i="12" s="1"/>
  <c r="AA69" i="12"/>
  <c r="BZ69" i="12" s="1"/>
  <c r="BE69" i="12"/>
  <c r="DD69" i="12" s="1"/>
  <c r="U69" i="12"/>
  <c r="BT69" i="12" s="1"/>
  <c r="AS69" i="12"/>
  <c r="CR69" i="12" s="1"/>
  <c r="BB69" i="12"/>
  <c r="DA69" i="12" s="1"/>
  <c r="AX69" i="12"/>
  <c r="CW69" i="12" s="1"/>
  <c r="AT69" i="12"/>
  <c r="CS69" i="12" s="1"/>
  <c r="W69" i="12"/>
  <c r="BV69" i="12" s="1"/>
  <c r="Y69" i="12"/>
  <c r="BX69" i="12" s="1"/>
  <c r="AJ69" i="12"/>
  <c r="CI69" i="12" s="1"/>
  <c r="AB69" i="12"/>
  <c r="CA69" i="12" s="1"/>
  <c r="V69" i="12"/>
  <c r="BU69" i="12" s="1"/>
  <c r="R69" i="12"/>
  <c r="BQ69" i="12" s="1"/>
  <c r="N69" i="12"/>
  <c r="BM69" i="12" s="1"/>
  <c r="BI69" i="12"/>
  <c r="DH69" i="12" s="1"/>
  <c r="AN69" i="12"/>
  <c r="CM69" i="12" s="1"/>
  <c r="BC69" i="12"/>
  <c r="DB69" i="12" s="1"/>
  <c r="AO69" i="12"/>
  <c r="CN69" i="12" s="1"/>
  <c r="AK69" i="12"/>
  <c r="CJ69" i="12" s="1"/>
  <c r="AG69" i="12"/>
  <c r="CF69" i="12" s="1"/>
  <c r="AC69" i="12"/>
  <c r="CB69" i="12" s="1"/>
  <c r="AQ69" i="12"/>
  <c r="CP69" i="12" s="1"/>
  <c r="AM69" i="12"/>
  <c r="CL69" i="12" s="1"/>
  <c r="BD69" i="12"/>
  <c r="DC69" i="12" s="1"/>
  <c r="AZ69" i="12"/>
  <c r="CY69" i="12" s="1"/>
  <c r="AV69" i="12"/>
  <c r="CU69" i="12" s="1"/>
  <c r="AR69" i="12"/>
  <c r="CQ69" i="12" s="1"/>
  <c r="AU69" i="12"/>
  <c r="CT69" i="12" s="1"/>
  <c r="BJ69" i="12"/>
  <c r="DI69" i="12" s="1"/>
  <c r="X69" i="12"/>
  <c r="BW69" i="12" s="1"/>
  <c r="T69" i="12"/>
  <c r="BS69" i="12" s="1"/>
  <c r="P69" i="12"/>
  <c r="BO69" i="12" s="1"/>
  <c r="AY69" i="12"/>
  <c r="CX69" i="12" s="1"/>
  <c r="EW69" i="12" s="1"/>
  <c r="O69" i="12"/>
  <c r="BN69" i="12" s="1"/>
  <c r="AD69" i="12"/>
  <c r="CC69" i="12" s="1"/>
  <c r="BH69" i="12"/>
  <c r="DG69" i="12" s="1"/>
  <c r="S69" i="12"/>
  <c r="BR69" i="12" s="1"/>
  <c r="AH69" i="12"/>
  <c r="CG69" i="12" s="1"/>
  <c r="AW69" i="12"/>
  <c r="CV69" i="12" s="1"/>
  <c r="BF69" i="12"/>
  <c r="DE69" i="12" s="1"/>
  <c r="BK69" i="12"/>
  <c r="DJ69" i="12" s="1"/>
  <c r="FI69" i="12" s="1"/>
  <c r="BG69" i="12"/>
  <c r="DF69" i="12" s="1"/>
  <c r="AP69" i="12"/>
  <c r="CO69" i="12" s="1"/>
  <c r="AL69" i="12"/>
  <c r="CK69" i="12" s="1"/>
  <c r="BA69" i="12"/>
  <c r="CZ69" i="12" s="1"/>
  <c r="EY69" i="12" s="1"/>
  <c r="Q69" i="12"/>
  <c r="BP69" i="12" s="1"/>
  <c r="AM69" i="10"/>
  <c r="CL69" i="10" s="1"/>
  <c r="BG69" i="10"/>
  <c r="DF69" i="10" s="1"/>
  <c r="BH69" i="10"/>
  <c r="DG69" i="10" s="1"/>
  <c r="BI69" i="10"/>
  <c r="DH69" i="10" s="1"/>
  <c r="Y69" i="10"/>
  <c r="BX69" i="10" s="1"/>
  <c r="BC69" i="10"/>
  <c r="DB69" i="10" s="1"/>
  <c r="O69" i="10"/>
  <c r="BN69" i="10" s="1"/>
  <c r="BK69" i="10"/>
  <c r="DJ69" i="10" s="1"/>
  <c r="FJ69" i="10" s="1"/>
  <c r="U69" i="10"/>
  <c r="BT69" i="10" s="1"/>
  <c r="N69" i="10"/>
  <c r="BM69" i="10" s="1"/>
  <c r="P69" i="10"/>
  <c r="BO69" i="10" s="1"/>
  <c r="Z69" i="10"/>
  <c r="BY69" i="10" s="1"/>
  <c r="BF69" i="10"/>
  <c r="DE69" i="10" s="1"/>
  <c r="W69" i="10"/>
  <c r="BV69" i="10" s="1"/>
  <c r="AA69" i="10"/>
  <c r="BZ69" i="10" s="1"/>
  <c r="AB69" i="10"/>
  <c r="CA69" i="10" s="1"/>
  <c r="AC69" i="10"/>
  <c r="CB69" i="10" s="1"/>
  <c r="AH69" i="10"/>
  <c r="CG69" i="10" s="1"/>
  <c r="AE69" i="10"/>
  <c r="CD69" i="10" s="1"/>
  <c r="AJ69" i="10"/>
  <c r="CI69" i="10" s="1"/>
  <c r="AG69" i="10"/>
  <c r="CF69" i="10" s="1"/>
  <c r="AL69" i="10"/>
  <c r="CK69" i="10" s="1"/>
  <c r="AV69" i="10"/>
  <c r="CU69" i="10" s="1"/>
  <c r="AI69" i="10"/>
  <c r="CH69" i="10" s="1"/>
  <c r="AN69" i="10"/>
  <c r="CM69" i="10" s="1"/>
  <c r="AS69" i="10"/>
  <c r="CR69" i="10" s="1"/>
  <c r="AP69" i="10"/>
  <c r="CO69" i="10" s="1"/>
  <c r="AU69" i="10"/>
  <c r="CT69" i="10" s="1"/>
  <c r="AR69" i="10"/>
  <c r="CQ69" i="10" s="1"/>
  <c r="AT69" i="10"/>
  <c r="CS69" i="10" s="1"/>
  <c r="BE69" i="10"/>
  <c r="DD69" i="10" s="1"/>
  <c r="BA69" i="10"/>
  <c r="CZ69" i="10" s="1"/>
  <c r="AF69" i="10"/>
  <c r="CE69" i="10" s="1"/>
  <c r="AQ69" i="10"/>
  <c r="CP69" i="10" s="1"/>
  <c r="AY69" i="10"/>
  <c r="CX69" i="10" s="1"/>
  <c r="S69" i="10"/>
  <c r="BR69" i="10" s="1"/>
  <c r="AX69" i="10"/>
  <c r="CW69" i="10" s="1"/>
  <c r="BB69" i="10"/>
  <c r="DA69" i="10" s="1"/>
  <c r="FA69" i="10" s="1"/>
  <c r="R69" i="10"/>
  <c r="BQ69" i="10" s="1"/>
  <c r="BJ69" i="10"/>
  <c r="DI69" i="10" s="1"/>
  <c r="FI69" i="10" s="1"/>
  <c r="V69" i="10"/>
  <c r="BU69" i="10" s="1"/>
  <c r="AK69" i="10"/>
  <c r="CJ69" i="10" s="1"/>
  <c r="AD69" i="10"/>
  <c r="CC69" i="10" s="1"/>
  <c r="EC69" i="10" s="1"/>
  <c r="AO69" i="10"/>
  <c r="CN69" i="10" s="1"/>
  <c r="AZ69" i="10"/>
  <c r="CY69" i="10" s="1"/>
  <c r="AW69" i="10"/>
  <c r="CV69" i="10" s="1"/>
  <c r="BD69" i="10"/>
  <c r="DC69" i="10" s="1"/>
  <c r="FC69" i="10" s="1"/>
  <c r="T69" i="10"/>
  <c r="BS69" i="10" s="1"/>
  <c r="Q69" i="10"/>
  <c r="BP69" i="10" s="1"/>
  <c r="X69" i="10"/>
  <c r="BW69" i="10" s="1"/>
  <c r="K74" i="4"/>
  <c r="K74" i="13"/>
  <c r="F71" i="10"/>
  <c r="F71" i="12"/>
  <c r="R76" i="3"/>
  <c r="R77" i="2" s="1"/>
  <c r="AK66" i="7"/>
  <c r="AM66" i="7"/>
  <c r="AN66" i="7" s="1"/>
  <c r="BN66" i="7"/>
  <c r="AU66" i="7"/>
  <c r="E66" i="14" s="1"/>
  <c r="I74" i="13"/>
  <c r="I74" i="4"/>
  <c r="X74" i="4"/>
  <c r="X74" i="13"/>
  <c r="AH66" i="7"/>
  <c r="T76" i="3" s="1"/>
  <c r="T77" i="2" s="1"/>
  <c r="W74" i="13"/>
  <c r="W74" i="4"/>
  <c r="T74" i="4"/>
  <c r="T74" i="13"/>
  <c r="AO66" i="7"/>
  <c r="P76" i="3" s="1"/>
  <c r="P77" i="2" s="1"/>
  <c r="Q74" i="4"/>
  <c r="Q74" i="13"/>
  <c r="HK68" i="10"/>
  <c r="AD67" i="7"/>
  <c r="AZ66" i="7"/>
  <c r="G74" i="13"/>
  <c r="G74" i="4"/>
  <c r="D74" i="13"/>
  <c r="D74" i="4"/>
  <c r="N74" i="13"/>
  <c r="N74" i="4"/>
  <c r="AD76" i="3"/>
  <c r="AD77" i="2" s="1"/>
  <c r="AY65" i="7"/>
  <c r="AE75" i="3" s="1"/>
  <c r="AE76" i="2" s="1"/>
  <c r="BB66" i="7"/>
  <c r="AH76" i="3" s="1"/>
  <c r="AH77" i="2" s="1"/>
  <c r="Y74" i="4"/>
  <c r="Y74" i="13"/>
  <c r="Z74" i="13"/>
  <c r="Z74" i="4"/>
  <c r="AB74" i="4"/>
  <c r="AB74" i="13"/>
  <c r="C74" i="13"/>
  <c r="C74" i="4"/>
  <c r="AI72" i="3"/>
  <c r="AI73" i="2" s="1"/>
  <c r="Q73" i="2"/>
  <c r="M74" i="4"/>
  <c r="M74" i="13"/>
  <c r="J70" i="10"/>
  <c r="K70" i="10" s="1"/>
  <c r="J70" i="12"/>
  <c r="K70" i="12" s="1"/>
  <c r="S74" i="13"/>
  <c r="S74" i="4"/>
  <c r="AY73" i="8"/>
  <c r="AD74" i="8"/>
  <c r="AX72" i="8"/>
  <c r="BA73" i="8"/>
  <c r="DS69" i="10" l="1"/>
  <c r="BV55" i="7"/>
  <c r="M65" i="3" s="1"/>
  <c r="M66" i="2" s="1"/>
  <c r="EF69" i="12"/>
  <c r="EK69" i="10"/>
  <c r="EJ69" i="12"/>
  <c r="FF69" i="12"/>
  <c r="EQ69" i="12"/>
  <c r="DQ69" i="12"/>
  <c r="EQ69" i="10"/>
  <c r="EQ153" i="10" s="1"/>
  <c r="EF69" i="10"/>
  <c r="EF153" i="10" s="1"/>
  <c r="FE69" i="10"/>
  <c r="FE153" i="10" s="1"/>
  <c r="EB69" i="12"/>
  <c r="DT69" i="12"/>
  <c r="BU54" i="8"/>
  <c r="BT55" i="8"/>
  <c r="BV56" i="7"/>
  <c r="M66" i="3" s="1"/>
  <c r="M67" i="2" s="1"/>
  <c r="BU57" i="7"/>
  <c r="DO69" i="12"/>
  <c r="ET69" i="12"/>
  <c r="EO69" i="10"/>
  <c r="EO153" i="10" s="1"/>
  <c r="ED69" i="10"/>
  <c r="ED153" i="10" s="1"/>
  <c r="EP69" i="12"/>
  <c r="DM69" i="12"/>
  <c r="FA69" i="12"/>
  <c r="EV69" i="10"/>
  <c r="GU69" i="10" s="1"/>
  <c r="EN69" i="12"/>
  <c r="ET69" i="10"/>
  <c r="GS69" i="10" s="1"/>
  <c r="DY69" i="10"/>
  <c r="DY153" i="10" s="1"/>
  <c r="DW69" i="10"/>
  <c r="FV69" i="10" s="1"/>
  <c r="ES69" i="10"/>
  <c r="GR69" i="10" s="1"/>
  <c r="FB69" i="10"/>
  <c r="FB153" i="10" s="1"/>
  <c r="ES69" i="12"/>
  <c r="EE69" i="12"/>
  <c r="EY69" i="10"/>
  <c r="EY153" i="10" s="1"/>
  <c r="DX69" i="10"/>
  <c r="DX153" i="10" s="1"/>
  <c r="DR69" i="10"/>
  <c r="DR153" i="10" s="1"/>
  <c r="AE69" i="8"/>
  <c r="BN68" i="8"/>
  <c r="DO69" i="10"/>
  <c r="DO153" i="10" s="1"/>
  <c r="FG69" i="10"/>
  <c r="HF69" i="10" s="1"/>
  <c r="EX69" i="12"/>
  <c r="DW69" i="12"/>
  <c r="EG69" i="10"/>
  <c r="GF69" i="10" s="1"/>
  <c r="DM69" i="10"/>
  <c r="DM153" i="10" s="1"/>
  <c r="DN69" i="12"/>
  <c r="FB69" i="12"/>
  <c r="EC69" i="12"/>
  <c r="DP69" i="10"/>
  <c r="FO69" i="10" s="1"/>
  <c r="EU69" i="12"/>
  <c r="GZ69" i="10"/>
  <c r="FA153" i="10"/>
  <c r="GJ69" i="10"/>
  <c r="EK153" i="10"/>
  <c r="DV69" i="10"/>
  <c r="S77" i="2"/>
  <c r="EW69" i="10"/>
  <c r="GP69" i="10"/>
  <c r="EI69" i="12"/>
  <c r="DS69" i="12"/>
  <c r="AE67" i="7"/>
  <c r="AO67" i="7" s="1"/>
  <c r="P77" i="3" s="1"/>
  <c r="P78" i="2" s="1"/>
  <c r="BO66" i="7"/>
  <c r="L70" i="12"/>
  <c r="EN69" i="10"/>
  <c r="EI69" i="10"/>
  <c r="FH69" i="10"/>
  <c r="FE69" i="12"/>
  <c r="EM69" i="12"/>
  <c r="EH69" i="12"/>
  <c r="FC69" i="12"/>
  <c r="L70" i="10"/>
  <c r="GB69" i="10"/>
  <c r="EC153" i="10"/>
  <c r="EX69" i="10"/>
  <c r="GN69" i="10"/>
  <c r="DX69" i="12"/>
  <c r="DY69" i="12"/>
  <c r="E72" i="10"/>
  <c r="E72" i="12"/>
  <c r="S77" i="3"/>
  <c r="AL67" i="7"/>
  <c r="BA67" i="7"/>
  <c r="AJ67" i="7"/>
  <c r="AX67" i="7"/>
  <c r="I71" i="12"/>
  <c r="H71" i="12"/>
  <c r="EJ69" i="10"/>
  <c r="EP69" i="10"/>
  <c r="ER69" i="10"/>
  <c r="FF69" i="10"/>
  <c r="FD69" i="12"/>
  <c r="EK69" i="12"/>
  <c r="EL69" i="12"/>
  <c r="DU69" i="12"/>
  <c r="H71" i="10"/>
  <c r="I71" i="10"/>
  <c r="DU69" i="10"/>
  <c r="EE69" i="10"/>
  <c r="EM69" i="10"/>
  <c r="EB69" i="10"/>
  <c r="DT69" i="10"/>
  <c r="EL69" i="10"/>
  <c r="DR69" i="12"/>
  <c r="FG69" i="12"/>
  <c r="ER69" i="12"/>
  <c r="EG69" i="12"/>
  <c r="Q73" i="3"/>
  <c r="AG63" i="9"/>
  <c r="AI63" i="9" s="1"/>
  <c r="AM63" i="9" s="1"/>
  <c r="AN63" i="9" s="1"/>
  <c r="AR63" i="7"/>
  <c r="BQ63" i="7" s="1"/>
  <c r="BS63" i="7" s="1"/>
  <c r="BT63" i="7" s="1"/>
  <c r="AQ63" i="8"/>
  <c r="BP63" i="8" s="1"/>
  <c r="BR63" i="8" s="1"/>
  <c r="BS63" i="8" s="1"/>
  <c r="DS153" i="10"/>
  <c r="FR69" i="10"/>
  <c r="FI153" i="10"/>
  <c r="HH69" i="10"/>
  <c r="EZ69" i="10"/>
  <c r="EH69" i="10"/>
  <c r="EA69" i="10"/>
  <c r="FJ153" i="10"/>
  <c r="HI69" i="10"/>
  <c r="DV69" i="12"/>
  <c r="EO69" i="12"/>
  <c r="DL69" i="12"/>
  <c r="EV69" i="12"/>
  <c r="FC153" i="10"/>
  <c r="HB69" i="10"/>
  <c r="DQ69" i="10"/>
  <c r="FD69" i="10"/>
  <c r="EU69" i="10"/>
  <c r="DZ69" i="10"/>
  <c r="DN69" i="10"/>
  <c r="FH69" i="12"/>
  <c r="DZ69" i="12"/>
  <c r="EA69" i="12"/>
  <c r="DP69" i="12"/>
  <c r="EZ69" i="12"/>
  <c r="ED69" i="12"/>
  <c r="AZ74" i="8"/>
  <c r="AW74" i="8"/>
  <c r="AK74" i="8"/>
  <c r="AI74" i="8"/>
  <c r="ES153" i="10" l="1"/>
  <c r="EV153" i="10"/>
  <c r="EG153" i="10"/>
  <c r="HD69" i="10"/>
  <c r="GE69" i="10"/>
  <c r="FX69" i="10"/>
  <c r="ET153" i="10"/>
  <c r="FL69" i="10"/>
  <c r="DP153" i="10"/>
  <c r="FG153" i="10"/>
  <c r="BV57" i="7"/>
  <c r="M67" i="3" s="1"/>
  <c r="M68" i="2" s="1"/>
  <c r="BU58" i="7"/>
  <c r="GC69" i="10"/>
  <c r="BU55" i="8"/>
  <c r="BT56" i="8"/>
  <c r="FN69" i="10"/>
  <c r="DW153" i="10"/>
  <c r="J71" i="12"/>
  <c r="K71" i="12" s="1"/>
  <c r="HA69" i="10"/>
  <c r="AH67" i="7"/>
  <c r="T77" i="3" s="1"/>
  <c r="T78" i="2" s="1"/>
  <c r="AT69" i="8"/>
  <c r="BM69" i="8"/>
  <c r="AL69" i="8"/>
  <c r="AM69" i="8" s="1"/>
  <c r="AJ69" i="8"/>
  <c r="AN69" i="8"/>
  <c r="AG69" i="8"/>
  <c r="FQ69" i="10"/>
  <c r="FW69" i="10"/>
  <c r="GX69" i="10"/>
  <c r="GL69" i="10"/>
  <c r="EM153" i="10"/>
  <c r="EW153" i="10"/>
  <c r="GV69" i="10"/>
  <c r="GT69" i="10"/>
  <c r="EU153" i="10"/>
  <c r="EE153" i="10"/>
  <c r="GD69" i="10"/>
  <c r="EP153" i="10"/>
  <c r="GO69" i="10"/>
  <c r="AD77" i="3"/>
  <c r="AD78" i="2" s="1"/>
  <c r="BB67" i="7"/>
  <c r="AH77" i="3" s="1"/>
  <c r="AH78" i="2" s="1"/>
  <c r="AY66" i="7"/>
  <c r="AE76" i="3" s="1"/>
  <c r="AE77" i="2" s="1"/>
  <c r="FM69" i="10"/>
  <c r="DN153" i="10"/>
  <c r="DZ153" i="10"/>
  <c r="FY69" i="10"/>
  <c r="ER153" i="10"/>
  <c r="GQ69" i="10"/>
  <c r="HC69" i="10"/>
  <c r="FD153" i="10"/>
  <c r="DU153" i="10"/>
  <c r="FT69" i="10"/>
  <c r="EJ153" i="10"/>
  <c r="GI69" i="10"/>
  <c r="AZ67" i="7"/>
  <c r="AD68" i="7"/>
  <c r="EX153" i="10"/>
  <c r="GW69" i="10"/>
  <c r="FH153" i="10"/>
  <c r="HG69" i="10"/>
  <c r="EN153" i="10"/>
  <c r="GM69" i="10"/>
  <c r="EB153" i="10"/>
  <c r="GA69" i="10"/>
  <c r="EZ153" i="10"/>
  <c r="GY69" i="10"/>
  <c r="V70" i="12"/>
  <c r="BU70" i="12" s="1"/>
  <c r="AN70" i="12"/>
  <c r="CM70" i="12" s="1"/>
  <c r="W70" i="12"/>
  <c r="BV70" i="12" s="1"/>
  <c r="Q70" i="12"/>
  <c r="BP70" i="12" s="1"/>
  <c r="BA70" i="12"/>
  <c r="CZ70" i="12" s="1"/>
  <c r="AG70" i="12"/>
  <c r="CF70" i="12" s="1"/>
  <c r="BD70" i="12"/>
  <c r="DC70" i="12" s="1"/>
  <c r="AH70" i="12"/>
  <c r="CG70" i="12" s="1"/>
  <c r="AS70" i="12"/>
  <c r="CR70" i="12" s="1"/>
  <c r="R70" i="12"/>
  <c r="BQ70" i="12" s="1"/>
  <c r="BG70" i="12"/>
  <c r="DF70" i="12" s="1"/>
  <c r="AR70" i="12"/>
  <c r="CQ70" i="12" s="1"/>
  <c r="AO70" i="12"/>
  <c r="CN70" i="12" s="1"/>
  <c r="AK70" i="12"/>
  <c r="CJ70" i="12" s="1"/>
  <c r="AV70" i="12"/>
  <c r="CU70" i="12" s="1"/>
  <c r="U70" i="12"/>
  <c r="BT70" i="12" s="1"/>
  <c r="BE70" i="12"/>
  <c r="DD70" i="12" s="1"/>
  <c r="AT70" i="12"/>
  <c r="CS70" i="12" s="1"/>
  <c r="X70" i="12"/>
  <c r="BW70" i="12" s="1"/>
  <c r="T70" i="12"/>
  <c r="BS70" i="12" s="1"/>
  <c r="AI70" i="12"/>
  <c r="CH70" i="12" s="1"/>
  <c r="AC70" i="12"/>
  <c r="CB70" i="12" s="1"/>
  <c r="AU70" i="12"/>
  <c r="CT70" i="12" s="1"/>
  <c r="ES70" i="12" s="1"/>
  <c r="BK70" i="12"/>
  <c r="DJ70" i="12" s="1"/>
  <c r="FI70" i="12" s="1"/>
  <c r="BH70" i="12"/>
  <c r="DG70" i="12" s="1"/>
  <c r="AQ70" i="12"/>
  <c r="CP70" i="12" s="1"/>
  <c r="AM70" i="12"/>
  <c r="CL70" i="12" s="1"/>
  <c r="BB70" i="12"/>
  <c r="DA70" i="12" s="1"/>
  <c r="P70" i="12"/>
  <c r="BO70" i="12" s="1"/>
  <c r="AL70" i="12"/>
  <c r="CK70" i="12" s="1"/>
  <c r="AE70" i="12"/>
  <c r="CD70" i="12" s="1"/>
  <c r="S70" i="12"/>
  <c r="BR70" i="12" s="1"/>
  <c r="BC70" i="12"/>
  <c r="DB70" i="12" s="1"/>
  <c r="BJ70" i="12"/>
  <c r="DI70" i="12" s="1"/>
  <c r="BF70" i="12"/>
  <c r="DE70" i="12" s="1"/>
  <c r="FD70" i="12" s="1"/>
  <c r="AJ70" i="12"/>
  <c r="CI70" i="12" s="1"/>
  <c r="AP70" i="12"/>
  <c r="CO70" i="12" s="1"/>
  <c r="O70" i="12"/>
  <c r="BN70" i="12" s="1"/>
  <c r="AZ70" i="12"/>
  <c r="CY70" i="12" s="1"/>
  <c r="AW70" i="12"/>
  <c r="CV70" i="12" s="1"/>
  <c r="Y70" i="12"/>
  <c r="BX70" i="12" s="1"/>
  <c r="N70" i="12"/>
  <c r="BM70" i="12" s="1"/>
  <c r="AX70" i="12"/>
  <c r="CW70" i="12" s="1"/>
  <c r="AD70" i="12"/>
  <c r="CC70" i="12" s="1"/>
  <c r="Z70" i="12"/>
  <c r="BY70" i="12" s="1"/>
  <c r="AY70" i="12"/>
  <c r="CX70" i="12" s="1"/>
  <c r="AF70" i="12"/>
  <c r="CE70" i="12" s="1"/>
  <c r="AA70" i="12"/>
  <c r="BZ70" i="12" s="1"/>
  <c r="AB70" i="12"/>
  <c r="CA70" i="12" s="1"/>
  <c r="BI70" i="12"/>
  <c r="DH70" i="12" s="1"/>
  <c r="FG70" i="12" s="1"/>
  <c r="EH153" i="10"/>
  <c r="GG69" i="10"/>
  <c r="AI73" i="3"/>
  <c r="AI74" i="2" s="1"/>
  <c r="Q74" i="2"/>
  <c r="DQ153" i="10"/>
  <c r="FP69" i="10"/>
  <c r="FF153" i="10"/>
  <c r="HE69" i="10"/>
  <c r="GK69" i="10"/>
  <c r="EL153" i="10"/>
  <c r="AF70" i="10"/>
  <c r="CE70" i="10" s="1"/>
  <c r="Q70" i="10"/>
  <c r="BP70" i="10" s="1"/>
  <c r="AW70" i="10"/>
  <c r="CV70" i="10" s="1"/>
  <c r="AD70" i="10"/>
  <c r="CC70" i="10" s="1"/>
  <c r="BJ70" i="10"/>
  <c r="DI70" i="10" s="1"/>
  <c r="AQ70" i="10"/>
  <c r="CP70" i="10" s="1"/>
  <c r="AJ70" i="10"/>
  <c r="CI70" i="10" s="1"/>
  <c r="U70" i="10"/>
  <c r="BT70" i="10" s="1"/>
  <c r="BA70" i="10"/>
  <c r="CZ70" i="10" s="1"/>
  <c r="AH70" i="10"/>
  <c r="CG70" i="10" s="1"/>
  <c r="O70" i="10"/>
  <c r="BN70" i="10" s="1"/>
  <c r="AU70" i="10"/>
  <c r="CT70" i="10" s="1"/>
  <c r="AN70" i="10"/>
  <c r="CM70" i="10" s="1"/>
  <c r="Y70" i="10"/>
  <c r="BX70" i="10" s="1"/>
  <c r="BE70" i="10"/>
  <c r="DD70" i="10" s="1"/>
  <c r="AL70" i="10"/>
  <c r="CK70" i="10" s="1"/>
  <c r="S70" i="10"/>
  <c r="BR70" i="10" s="1"/>
  <c r="AY70" i="10"/>
  <c r="CX70" i="10" s="1"/>
  <c r="AR70" i="10"/>
  <c r="CQ70" i="10" s="1"/>
  <c r="AC70" i="10"/>
  <c r="CB70" i="10" s="1"/>
  <c r="EB70" i="10" s="1"/>
  <c r="BI70" i="10"/>
  <c r="DH70" i="10" s="1"/>
  <c r="FH70" i="10" s="1"/>
  <c r="AP70" i="10"/>
  <c r="CO70" i="10" s="1"/>
  <c r="EO70" i="10" s="1"/>
  <c r="W70" i="10"/>
  <c r="BV70" i="10" s="1"/>
  <c r="BC70" i="10"/>
  <c r="DB70" i="10" s="1"/>
  <c r="P70" i="10"/>
  <c r="BO70" i="10" s="1"/>
  <c r="AV70" i="10"/>
  <c r="CU70" i="10" s="1"/>
  <c r="AG70" i="10"/>
  <c r="CF70" i="10" s="1"/>
  <c r="N70" i="10"/>
  <c r="BM70" i="10" s="1"/>
  <c r="AT70" i="10"/>
  <c r="CS70" i="10" s="1"/>
  <c r="AA70" i="10"/>
  <c r="BZ70" i="10" s="1"/>
  <c r="BG70" i="10"/>
  <c r="DF70" i="10" s="1"/>
  <c r="T70" i="10"/>
  <c r="BS70" i="10" s="1"/>
  <c r="DS70" i="10" s="1"/>
  <c r="AZ70" i="10"/>
  <c r="CY70" i="10" s="1"/>
  <c r="EY70" i="10" s="1"/>
  <c r="AK70" i="10"/>
  <c r="CJ70" i="10" s="1"/>
  <c r="R70" i="10"/>
  <c r="BQ70" i="10" s="1"/>
  <c r="AX70" i="10"/>
  <c r="CW70" i="10" s="1"/>
  <c r="AE70" i="10"/>
  <c r="CD70" i="10" s="1"/>
  <c r="BK70" i="10"/>
  <c r="DJ70" i="10" s="1"/>
  <c r="FJ70" i="10" s="1"/>
  <c r="X70" i="10"/>
  <c r="BW70" i="10" s="1"/>
  <c r="BD70" i="10"/>
  <c r="DC70" i="10" s="1"/>
  <c r="AO70" i="10"/>
  <c r="CN70" i="10" s="1"/>
  <c r="V70" i="10"/>
  <c r="BU70" i="10" s="1"/>
  <c r="BB70" i="10"/>
  <c r="DA70" i="10" s="1"/>
  <c r="AI70" i="10"/>
  <c r="CH70" i="10" s="1"/>
  <c r="AB70" i="10"/>
  <c r="CA70" i="10" s="1"/>
  <c r="BH70" i="10"/>
  <c r="DG70" i="10" s="1"/>
  <c r="AS70" i="10"/>
  <c r="CR70" i="10" s="1"/>
  <c r="Z70" i="10"/>
  <c r="BY70" i="10" s="1"/>
  <c r="BF70" i="10"/>
  <c r="DE70" i="10" s="1"/>
  <c r="AM70" i="10"/>
  <c r="CL70" i="10" s="1"/>
  <c r="EI153" i="10"/>
  <c r="GH69" i="10"/>
  <c r="R77" i="3"/>
  <c r="R78" i="2" s="1"/>
  <c r="F72" i="10"/>
  <c r="F72" i="12"/>
  <c r="BN67" i="7"/>
  <c r="AK67" i="7"/>
  <c r="AM67" i="7"/>
  <c r="AN67" i="7" s="1"/>
  <c r="AU67" i="7"/>
  <c r="E67" i="14" s="1"/>
  <c r="EA153" i="10"/>
  <c r="FZ69" i="10"/>
  <c r="DT153" i="10"/>
  <c r="FS69" i="10"/>
  <c r="J71" i="10"/>
  <c r="K71" i="10" s="1"/>
  <c r="L71" i="12"/>
  <c r="DV153" i="10"/>
  <c r="FU69" i="10"/>
  <c r="AX73" i="8"/>
  <c r="BA74" i="8"/>
  <c r="AD75" i="8"/>
  <c r="AY74" i="8"/>
  <c r="EO70" i="12" l="1"/>
  <c r="EH70" i="10"/>
  <c r="DU70" i="10"/>
  <c r="FC70" i="10"/>
  <c r="EB70" i="12"/>
  <c r="BU56" i="8"/>
  <c r="BT57" i="8"/>
  <c r="FA70" i="12"/>
  <c r="BV58" i="7"/>
  <c r="M68" i="3" s="1"/>
  <c r="M69" i="2" s="1"/>
  <c r="BU59" i="7"/>
  <c r="EJ70" i="10"/>
  <c r="Z34" i="4" s="1"/>
  <c r="EU70" i="10"/>
  <c r="EU154" i="10" s="1"/>
  <c r="FE70" i="10"/>
  <c r="DN70" i="12"/>
  <c r="ED70" i="10"/>
  <c r="T34" i="13" s="1"/>
  <c r="EX70" i="12"/>
  <c r="EA70" i="10"/>
  <c r="Q34" i="4" s="1"/>
  <c r="EW70" i="12"/>
  <c r="EZ70" i="12"/>
  <c r="DR70" i="12"/>
  <c r="EP70" i="12"/>
  <c r="FG70" i="10"/>
  <c r="FG154" i="10" s="1"/>
  <c r="FH70" i="12"/>
  <c r="EL70" i="10"/>
  <c r="EL154" i="10" s="1"/>
  <c r="AB75" i="13" s="1"/>
  <c r="EN70" i="10"/>
  <c r="GM70" i="10" s="1"/>
  <c r="EK70" i="12"/>
  <c r="ES70" i="10"/>
  <c r="GR70" i="10" s="1"/>
  <c r="FA70" i="10"/>
  <c r="FA154" i="10" s="1"/>
  <c r="EX70" i="10"/>
  <c r="EG70" i="10"/>
  <c r="EG154" i="10" s="1"/>
  <c r="DM70" i="12"/>
  <c r="EE70" i="12"/>
  <c r="DV70" i="12"/>
  <c r="FE70" i="12"/>
  <c r="HK69" i="10"/>
  <c r="AG64" i="9" s="1"/>
  <c r="AI64" i="9" s="1"/>
  <c r="DR70" i="10"/>
  <c r="DR154" i="10" s="1"/>
  <c r="EH70" i="12"/>
  <c r="EV70" i="12"/>
  <c r="DL70" i="12"/>
  <c r="DP70" i="12"/>
  <c r="EL70" i="12"/>
  <c r="BN69" i="8"/>
  <c r="AE70" i="8"/>
  <c r="DZ70" i="12"/>
  <c r="DQ70" i="10"/>
  <c r="EQ70" i="10"/>
  <c r="EQ154" i="10" s="1"/>
  <c r="ED70" i="12"/>
  <c r="ET70" i="12"/>
  <c r="FB70" i="12"/>
  <c r="I72" i="10"/>
  <c r="H72" i="10"/>
  <c r="J72" i="10" s="1"/>
  <c r="K72" i="10" s="1"/>
  <c r="HI70" i="10"/>
  <c r="FJ154" i="10"/>
  <c r="DZ70" i="10"/>
  <c r="GN70" i="10"/>
  <c r="EO154" i="10"/>
  <c r="DX70" i="10"/>
  <c r="EP70" i="10"/>
  <c r="EC70" i="12"/>
  <c r="FH154" i="10"/>
  <c r="HG70" i="10"/>
  <c r="EM70" i="10"/>
  <c r="FI70" i="10"/>
  <c r="EJ70" i="12"/>
  <c r="EA70" i="12"/>
  <c r="EI70" i="12"/>
  <c r="O71" i="12"/>
  <c r="BN71" i="12" s="1"/>
  <c r="AM71" i="12"/>
  <c r="CL71" i="12" s="1"/>
  <c r="AZ71" i="12"/>
  <c r="CY71" i="12" s="1"/>
  <c r="AK71" i="12"/>
  <c r="CJ71" i="12" s="1"/>
  <c r="R71" i="12"/>
  <c r="BQ71" i="12" s="1"/>
  <c r="T71" i="12"/>
  <c r="BS71" i="12" s="1"/>
  <c r="AX71" i="12"/>
  <c r="CW71" i="12" s="1"/>
  <c r="AO71" i="12"/>
  <c r="CN71" i="12" s="1"/>
  <c r="P71" i="12"/>
  <c r="BO71" i="12" s="1"/>
  <c r="AL71" i="12"/>
  <c r="CK71" i="12" s="1"/>
  <c r="BJ71" i="12"/>
  <c r="DI71" i="12" s="1"/>
  <c r="BA71" i="12"/>
  <c r="CZ71" i="12" s="1"/>
  <c r="BH71" i="12"/>
  <c r="DG71" i="12" s="1"/>
  <c r="AE71" i="12"/>
  <c r="CD71" i="12" s="1"/>
  <c r="BD71" i="12"/>
  <c r="DC71" i="12" s="1"/>
  <c r="AI71" i="12"/>
  <c r="CH71" i="12" s="1"/>
  <c r="BE71" i="12"/>
  <c r="DD71" i="12" s="1"/>
  <c r="AD71" i="12"/>
  <c r="CC71" i="12" s="1"/>
  <c r="U71" i="12"/>
  <c r="BT71" i="12" s="1"/>
  <c r="AB71" i="12"/>
  <c r="CA71" i="12" s="1"/>
  <c r="X71" i="12"/>
  <c r="BW71" i="12" s="1"/>
  <c r="AP71" i="12"/>
  <c r="CO71" i="12" s="1"/>
  <c r="Y71" i="12"/>
  <c r="BX71" i="12" s="1"/>
  <c r="AW71" i="12"/>
  <c r="CV71" i="12" s="1"/>
  <c r="AJ71" i="12"/>
  <c r="CI71" i="12" s="1"/>
  <c r="AU71" i="12"/>
  <c r="CT71" i="12" s="1"/>
  <c r="AS71" i="12"/>
  <c r="CR71" i="12" s="1"/>
  <c r="AQ71" i="12"/>
  <c r="CP71" i="12" s="1"/>
  <c r="BI71" i="12"/>
  <c r="DH71" i="12" s="1"/>
  <c r="AN71" i="12"/>
  <c r="CM71" i="12" s="1"/>
  <c r="Q71" i="12"/>
  <c r="BP71" i="12" s="1"/>
  <c r="BC71" i="12"/>
  <c r="DB71" i="12" s="1"/>
  <c r="AH71" i="12"/>
  <c r="CG71" i="12" s="1"/>
  <c r="AT71" i="12"/>
  <c r="CS71" i="12" s="1"/>
  <c r="AC71" i="12"/>
  <c r="CB71" i="12" s="1"/>
  <c r="BG71" i="12"/>
  <c r="DF71" i="12" s="1"/>
  <c r="AF71" i="12"/>
  <c r="CE71" i="12" s="1"/>
  <c r="W71" i="12"/>
  <c r="BV71" i="12" s="1"/>
  <c r="N71" i="12"/>
  <c r="BM71" i="12" s="1"/>
  <c r="AR71" i="12"/>
  <c r="CQ71" i="12" s="1"/>
  <c r="AA71" i="12"/>
  <c r="BZ71" i="12" s="1"/>
  <c r="AY71" i="12"/>
  <c r="CX71" i="12" s="1"/>
  <c r="BF71" i="12"/>
  <c r="DE71" i="12" s="1"/>
  <c r="BB71" i="12"/>
  <c r="DA71" i="12" s="1"/>
  <c r="AG71" i="12"/>
  <c r="CF71" i="12" s="1"/>
  <c r="BK71" i="12"/>
  <c r="DJ71" i="12" s="1"/>
  <c r="FI71" i="12" s="1"/>
  <c r="S71" i="12"/>
  <c r="BR71" i="12" s="1"/>
  <c r="Z71" i="12"/>
  <c r="BY71" i="12" s="1"/>
  <c r="AV71" i="12"/>
  <c r="CU71" i="12" s="1"/>
  <c r="V71" i="12"/>
  <c r="BU71" i="12" s="1"/>
  <c r="EH154" i="10"/>
  <c r="X75" i="4" s="1"/>
  <c r="X34" i="4"/>
  <c r="GG70" i="10"/>
  <c r="X34" i="13"/>
  <c r="EW70" i="10"/>
  <c r="DM70" i="10"/>
  <c r="R34" i="4"/>
  <c r="GA70" i="10"/>
  <c r="R34" i="13"/>
  <c r="EB154" i="10"/>
  <c r="R75" i="13" s="1"/>
  <c r="ET70" i="10"/>
  <c r="EC70" i="10"/>
  <c r="L71" i="10"/>
  <c r="DW70" i="12"/>
  <c r="DX70" i="12"/>
  <c r="EN70" i="12"/>
  <c r="EG70" i="12"/>
  <c r="EM70" i="12"/>
  <c r="EY70" i="12"/>
  <c r="E73" i="10"/>
  <c r="E73" i="12"/>
  <c r="S78" i="3"/>
  <c r="AL68" i="7"/>
  <c r="AJ68" i="7"/>
  <c r="AX68" i="7"/>
  <c r="BA68" i="7"/>
  <c r="DQ154" i="10"/>
  <c r="G75" i="13" s="1"/>
  <c r="G34" i="4"/>
  <c r="G34" i="13"/>
  <c r="FP70" i="10"/>
  <c r="EF70" i="10"/>
  <c r="GP70" i="10"/>
  <c r="DN70" i="10"/>
  <c r="EV70" i="10"/>
  <c r="DO70" i="12"/>
  <c r="GT70" i="10"/>
  <c r="GW70" i="10"/>
  <c r="EX154" i="10"/>
  <c r="GF70" i="10"/>
  <c r="W34" i="4"/>
  <c r="W34" i="13"/>
  <c r="DP70" i="10"/>
  <c r="DU70" i="12"/>
  <c r="GX70" i="10"/>
  <c r="EY154" i="10"/>
  <c r="DO70" i="10"/>
  <c r="EZ70" i="10"/>
  <c r="EE70" i="10"/>
  <c r="ER70" i="12"/>
  <c r="K34" i="13"/>
  <c r="K34" i="4"/>
  <c r="DU154" i="10"/>
  <c r="K75" i="4" s="1"/>
  <c r="FT70" i="10"/>
  <c r="HD70" i="10"/>
  <c r="FE154" i="10"/>
  <c r="DY70" i="10"/>
  <c r="FC154" i="10"/>
  <c r="HB70" i="10"/>
  <c r="I34" i="4"/>
  <c r="DS154" i="10"/>
  <c r="FR70" i="10"/>
  <c r="I34" i="13"/>
  <c r="FB70" i="10"/>
  <c r="EK70" i="10"/>
  <c r="DT70" i="10"/>
  <c r="FF70" i="12"/>
  <c r="FC70" i="12"/>
  <c r="EQ70" i="12"/>
  <c r="DT70" i="12"/>
  <c r="AE68" i="7"/>
  <c r="AO68" i="7" s="1"/>
  <c r="P78" i="3" s="1"/>
  <c r="P79" i="2" s="1"/>
  <c r="BO67" i="7"/>
  <c r="H72" i="12"/>
  <c r="I72" i="12"/>
  <c r="ER70" i="10"/>
  <c r="DW70" i="10"/>
  <c r="FF70" i="10"/>
  <c r="DV70" i="10"/>
  <c r="FD70" i="10"/>
  <c r="EI70" i="10"/>
  <c r="S78" i="2"/>
  <c r="DY70" i="12"/>
  <c r="EU70" i="12"/>
  <c r="DQ70" i="12"/>
  <c r="DS70" i="12"/>
  <c r="EF70" i="12"/>
  <c r="AK75" i="8"/>
  <c r="AI75" i="8"/>
  <c r="AW75" i="8"/>
  <c r="AZ75" i="8"/>
  <c r="GI70" i="10" l="1"/>
  <c r="Z34" i="13"/>
  <c r="EJ154" i="10"/>
  <c r="Z75" i="13" s="1"/>
  <c r="ES154" i="10"/>
  <c r="ED154" i="10"/>
  <c r="T34" i="4"/>
  <c r="AB34" i="13"/>
  <c r="GC70" i="10"/>
  <c r="EN154" i="10"/>
  <c r="FZ70" i="10"/>
  <c r="DL71" i="12"/>
  <c r="BV59" i="7"/>
  <c r="M69" i="3" s="1"/>
  <c r="M70" i="2" s="1"/>
  <c r="BU60" i="7"/>
  <c r="GZ70" i="10"/>
  <c r="FQ70" i="10"/>
  <c r="H34" i="4"/>
  <c r="AB34" i="4"/>
  <c r="EA154" i="10"/>
  <c r="Q75" i="4" s="1"/>
  <c r="BU57" i="8"/>
  <c r="BT58" i="8"/>
  <c r="H34" i="13"/>
  <c r="GK70" i="10"/>
  <c r="Q34" i="13"/>
  <c r="HF70" i="10"/>
  <c r="Q74" i="3"/>
  <c r="AI74" i="3" s="1"/>
  <c r="AI75" i="2" s="1"/>
  <c r="X75" i="13"/>
  <c r="AQ64" i="8"/>
  <c r="BP64" i="8" s="1"/>
  <c r="BR64" i="8" s="1"/>
  <c r="BS64" i="8" s="1"/>
  <c r="EJ71" i="12"/>
  <c r="DU71" i="12"/>
  <c r="EZ71" i="12"/>
  <c r="EI71" i="12"/>
  <c r="DX71" i="12"/>
  <c r="AR64" i="7"/>
  <c r="BQ64" i="7" s="1"/>
  <c r="BS64" i="7" s="1"/>
  <c r="BT64" i="7" s="1"/>
  <c r="DQ71" i="12"/>
  <c r="DO71" i="12"/>
  <c r="FB71" i="12"/>
  <c r="R75" i="4"/>
  <c r="EG71" i="12"/>
  <c r="EL71" i="12"/>
  <c r="AT70" i="8"/>
  <c r="AL70" i="8"/>
  <c r="AM70" i="8" s="1"/>
  <c r="AJ70" i="8"/>
  <c r="BM70" i="8"/>
  <c r="AG70" i="8"/>
  <c r="AN70" i="8"/>
  <c r="FG71" i="12"/>
  <c r="K75" i="13"/>
  <c r="DZ71" i="12"/>
  <c r="DT71" i="12"/>
  <c r="EP71" i="12"/>
  <c r="FA71" i="12"/>
  <c r="EU71" i="12"/>
  <c r="EM71" i="12"/>
  <c r="EZ154" i="10"/>
  <c r="GY70" i="10"/>
  <c r="C34" i="4"/>
  <c r="FL70" i="10"/>
  <c r="DM154" i="10"/>
  <c r="C34" i="13"/>
  <c r="G75" i="4"/>
  <c r="FD154" i="10"/>
  <c r="HC70" i="10"/>
  <c r="I75" i="4"/>
  <c r="I75" i="13"/>
  <c r="DP154" i="10"/>
  <c r="F34" i="4"/>
  <c r="FO70" i="10"/>
  <c r="F34" i="13"/>
  <c r="EF154" i="10"/>
  <c r="V34" i="13"/>
  <c r="V34" i="4"/>
  <c r="GE70" i="10"/>
  <c r="AD71" i="10"/>
  <c r="CC71" i="10" s="1"/>
  <c r="BJ71" i="10"/>
  <c r="DI71" i="10" s="1"/>
  <c r="AQ71" i="10"/>
  <c r="CP71" i="10" s="1"/>
  <c r="BD71" i="10"/>
  <c r="DC71" i="10" s="1"/>
  <c r="AO71" i="10"/>
  <c r="CN71" i="10" s="1"/>
  <c r="S71" i="10"/>
  <c r="BR71" i="10" s="1"/>
  <c r="AH71" i="10"/>
  <c r="CG71" i="10" s="1"/>
  <c r="O71" i="10"/>
  <c r="BN71" i="10" s="1"/>
  <c r="AU71" i="10"/>
  <c r="CT71" i="10" s="1"/>
  <c r="AB71" i="10"/>
  <c r="CA71" i="10" s="1"/>
  <c r="BH71" i="10"/>
  <c r="DG71" i="10" s="1"/>
  <c r="AS71" i="10"/>
  <c r="CR71" i="10" s="1"/>
  <c r="AL71" i="10"/>
  <c r="CK71" i="10" s="1"/>
  <c r="Q71" i="10"/>
  <c r="BP71" i="10" s="1"/>
  <c r="AP71" i="10"/>
  <c r="CO71" i="10" s="1"/>
  <c r="W71" i="10"/>
  <c r="BV71" i="10" s="1"/>
  <c r="BC71" i="10"/>
  <c r="DB71" i="10" s="1"/>
  <c r="AJ71" i="10"/>
  <c r="CI71" i="10" s="1"/>
  <c r="U71" i="10"/>
  <c r="BT71" i="10" s="1"/>
  <c r="BA71" i="10"/>
  <c r="CZ71" i="10" s="1"/>
  <c r="AF71" i="10"/>
  <c r="CE71" i="10" s="1"/>
  <c r="N71" i="10"/>
  <c r="BM71" i="10" s="1"/>
  <c r="AT71" i="10"/>
  <c r="CS71" i="10" s="1"/>
  <c r="AA71" i="10"/>
  <c r="BZ71" i="10" s="1"/>
  <c r="BG71" i="10"/>
  <c r="DF71" i="10" s="1"/>
  <c r="AN71" i="10"/>
  <c r="CM71" i="10" s="1"/>
  <c r="Y71" i="10"/>
  <c r="BX71" i="10" s="1"/>
  <c r="BE71" i="10"/>
  <c r="DD71" i="10" s="1"/>
  <c r="R71" i="10"/>
  <c r="BQ71" i="10" s="1"/>
  <c r="AX71" i="10"/>
  <c r="CW71" i="10" s="1"/>
  <c r="AE71" i="10"/>
  <c r="CD71" i="10" s="1"/>
  <c r="BK71" i="10"/>
  <c r="DJ71" i="10" s="1"/>
  <c r="FJ71" i="10" s="1"/>
  <c r="AR71" i="10"/>
  <c r="CQ71" i="10" s="1"/>
  <c r="AC71" i="10"/>
  <c r="CB71" i="10" s="1"/>
  <c r="BI71" i="10"/>
  <c r="DH71" i="10" s="1"/>
  <c r="AW71" i="10"/>
  <c r="CV71" i="10" s="1"/>
  <c r="V71" i="10"/>
  <c r="BU71" i="10" s="1"/>
  <c r="BB71" i="10"/>
  <c r="DA71" i="10" s="1"/>
  <c r="AI71" i="10"/>
  <c r="CH71" i="10" s="1"/>
  <c r="P71" i="10"/>
  <c r="BO71" i="10" s="1"/>
  <c r="AV71" i="10"/>
  <c r="CU71" i="10" s="1"/>
  <c r="AG71" i="10"/>
  <c r="CF71" i="10" s="1"/>
  <c r="X71" i="10"/>
  <c r="BW71" i="10" s="1"/>
  <c r="DW71" i="10" s="1"/>
  <c r="AY71" i="10"/>
  <c r="CX71" i="10" s="1"/>
  <c r="Z71" i="10"/>
  <c r="BY71" i="10" s="1"/>
  <c r="BF71" i="10"/>
  <c r="DE71" i="10" s="1"/>
  <c r="AM71" i="10"/>
  <c r="CL71" i="10" s="1"/>
  <c r="T71" i="10"/>
  <c r="BS71" i="10" s="1"/>
  <c r="AZ71" i="10"/>
  <c r="CY71" i="10" s="1"/>
  <c r="AK71" i="10"/>
  <c r="CJ71" i="10" s="1"/>
  <c r="EW154" i="10"/>
  <c r="GV70" i="10"/>
  <c r="DW71" i="12"/>
  <c r="FI154" i="10"/>
  <c r="HH70" i="10"/>
  <c r="GO70" i="10"/>
  <c r="EP154" i="10"/>
  <c r="L34" i="13"/>
  <c r="L34" i="4"/>
  <c r="DV154" i="10"/>
  <c r="FU70" i="10"/>
  <c r="S34" i="13"/>
  <c r="S34" i="4"/>
  <c r="GB70" i="10"/>
  <c r="EC154" i="10"/>
  <c r="EN71" i="12"/>
  <c r="EC71" i="12"/>
  <c r="EM154" i="10"/>
  <c r="GL70" i="10"/>
  <c r="N34" i="13"/>
  <c r="DX154" i="10"/>
  <c r="N34" i="4"/>
  <c r="FW70" i="10"/>
  <c r="F73" i="10"/>
  <c r="F73" i="12"/>
  <c r="R78" i="3"/>
  <c r="R79" i="2" s="1"/>
  <c r="AM68" i="7"/>
  <c r="AN68" i="7" s="1"/>
  <c r="AK68" i="7"/>
  <c r="AU68" i="7"/>
  <c r="E68" i="14" s="1"/>
  <c r="BN68" i="7"/>
  <c r="FF154" i="10"/>
  <c r="HE70" i="10"/>
  <c r="W75" i="4"/>
  <c r="W75" i="13"/>
  <c r="AH68" i="7"/>
  <c r="T78" i="3" s="1"/>
  <c r="T79" i="2" s="1"/>
  <c r="ET154" i="10"/>
  <c r="GS70" i="10"/>
  <c r="ED71" i="12"/>
  <c r="DV71" i="12"/>
  <c r="FE71" i="12"/>
  <c r="FF71" i="12"/>
  <c r="DP71" i="12"/>
  <c r="L72" i="10"/>
  <c r="AB75" i="4"/>
  <c r="EO71" i="12"/>
  <c r="EY71" i="12"/>
  <c r="Q75" i="2"/>
  <c r="EI154" i="10"/>
  <c r="Y34" i="4"/>
  <c r="GH70" i="10"/>
  <c r="Y34" i="13"/>
  <c r="ER154" i="10"/>
  <c r="GQ70" i="10"/>
  <c r="DY154" i="10"/>
  <c r="O34" i="4"/>
  <c r="FX70" i="10"/>
  <c r="O34" i="13"/>
  <c r="Z75" i="4"/>
  <c r="E34" i="4"/>
  <c r="DO154" i="10"/>
  <c r="E34" i="13"/>
  <c r="FN70" i="10"/>
  <c r="GU70" i="10"/>
  <c r="EV154" i="10"/>
  <c r="AD78" i="3"/>
  <c r="AD79" i="2" s="1"/>
  <c r="AY67" i="7"/>
  <c r="AE77" i="3" s="1"/>
  <c r="AE78" i="2" s="1"/>
  <c r="BB68" i="7"/>
  <c r="AH78" i="3" s="1"/>
  <c r="AH79" i="2" s="1"/>
  <c r="FD71" i="12"/>
  <c r="EQ71" i="12"/>
  <c r="DR71" i="12"/>
  <c r="DS71" i="12"/>
  <c r="FH71" i="12"/>
  <c r="EX71" i="12"/>
  <c r="FY70" i="10"/>
  <c r="P34" i="4"/>
  <c r="DZ154" i="10"/>
  <c r="P34" i="13"/>
  <c r="H75" i="13"/>
  <c r="H75" i="4"/>
  <c r="DN154" i="10"/>
  <c r="D34" i="4"/>
  <c r="FM70" i="10"/>
  <c r="D34" i="13"/>
  <c r="AD69" i="7"/>
  <c r="AZ68" i="7"/>
  <c r="EV71" i="12"/>
  <c r="EW71" i="12"/>
  <c r="ER71" i="12"/>
  <c r="ES71" i="12"/>
  <c r="EA71" i="12"/>
  <c r="EB71" i="12"/>
  <c r="EK71" i="12"/>
  <c r="M34" i="13"/>
  <c r="M34" i="4"/>
  <c r="DW154" i="10"/>
  <c r="FV70" i="10"/>
  <c r="J34" i="4"/>
  <c r="FS70" i="10"/>
  <c r="J34" i="13"/>
  <c r="DT154" i="10"/>
  <c r="EK154" i="10"/>
  <c r="AA34" i="13"/>
  <c r="GJ70" i="10"/>
  <c r="AA34" i="4"/>
  <c r="HA70" i="10"/>
  <c r="FB154" i="10"/>
  <c r="J72" i="12"/>
  <c r="K72" i="12" s="1"/>
  <c r="U34" i="13"/>
  <c r="U34" i="4"/>
  <c r="GD70" i="10"/>
  <c r="EE154" i="10"/>
  <c r="ET71" i="12"/>
  <c r="DY71" i="12"/>
  <c r="EE71" i="12"/>
  <c r="EF71" i="12"/>
  <c r="EH71" i="12"/>
  <c r="FC71" i="12"/>
  <c r="DM71" i="12"/>
  <c r="DN71" i="12"/>
  <c r="T75" i="13"/>
  <c r="T75" i="4"/>
  <c r="BA75" i="8"/>
  <c r="AX74" i="8"/>
  <c r="AD76" i="8"/>
  <c r="AY75" i="8"/>
  <c r="DS71" i="10" l="1"/>
  <c r="BV60" i="7"/>
  <c r="M70" i="3" s="1"/>
  <c r="M71" i="2" s="1"/>
  <c r="BU61" i="7"/>
  <c r="BU58" i="8"/>
  <c r="BT59" i="8"/>
  <c r="Q75" i="13"/>
  <c r="EJ71" i="10"/>
  <c r="EJ155" i="10" s="1"/>
  <c r="DO71" i="10"/>
  <c r="FN71" i="10" s="1"/>
  <c r="EO71" i="10"/>
  <c r="EO155" i="10" s="1"/>
  <c r="EL71" i="10"/>
  <c r="EH71" i="10"/>
  <c r="GG71" i="10" s="1"/>
  <c r="FH71" i="10"/>
  <c r="HG71" i="10" s="1"/>
  <c r="DX71" i="10"/>
  <c r="FW71" i="10" s="1"/>
  <c r="DT71" i="10"/>
  <c r="FS71" i="10" s="1"/>
  <c r="EB71" i="10"/>
  <c r="GA71" i="10" s="1"/>
  <c r="EM71" i="10"/>
  <c r="GL71" i="10" s="1"/>
  <c r="ED71" i="10"/>
  <c r="ED155" i="10" s="1"/>
  <c r="ES71" i="10"/>
  <c r="GR71" i="10" s="1"/>
  <c r="EY71" i="10"/>
  <c r="EY155" i="10" s="1"/>
  <c r="EQ71" i="10"/>
  <c r="GP71" i="10" s="1"/>
  <c r="DZ71" i="10"/>
  <c r="FY71" i="10" s="1"/>
  <c r="FE71" i="10"/>
  <c r="FA71" i="10"/>
  <c r="GZ71" i="10" s="1"/>
  <c r="EW71" i="10"/>
  <c r="EW155" i="10" s="1"/>
  <c r="DM71" i="10"/>
  <c r="DP71" i="10"/>
  <c r="EF71" i="10"/>
  <c r="EF155" i="10" s="1"/>
  <c r="BN70" i="8"/>
  <c r="AE71" i="8"/>
  <c r="EU71" i="10"/>
  <c r="GT71" i="10" s="1"/>
  <c r="FF71" i="10"/>
  <c r="HE71" i="10" s="1"/>
  <c r="FB71" i="10"/>
  <c r="FB155" i="10" s="1"/>
  <c r="L72" i="12"/>
  <c r="AC72" i="12" s="1"/>
  <c r="CB72" i="12" s="1"/>
  <c r="I73" i="10"/>
  <c r="H73" i="10"/>
  <c r="FV71" i="10"/>
  <c r="DW155" i="10"/>
  <c r="FG71" i="10"/>
  <c r="EP71" i="10"/>
  <c r="M75" i="13"/>
  <c r="M75" i="4"/>
  <c r="O75" i="13"/>
  <c r="O75" i="4"/>
  <c r="S75" i="13"/>
  <c r="S75" i="4"/>
  <c r="EI71" i="10"/>
  <c r="EA71" i="10"/>
  <c r="FI71" i="10"/>
  <c r="AA75" i="4"/>
  <c r="AA75" i="13"/>
  <c r="ET71" i="10"/>
  <c r="EC71" i="10"/>
  <c r="C75" i="13"/>
  <c r="C75" i="4"/>
  <c r="U75" i="13"/>
  <c r="U75" i="4"/>
  <c r="J75" i="13"/>
  <c r="J75" i="4"/>
  <c r="E74" i="10"/>
  <c r="S79" i="3"/>
  <c r="E74" i="12"/>
  <c r="BA69" i="7"/>
  <c r="AL69" i="7"/>
  <c r="AJ69" i="7"/>
  <c r="AX69" i="7"/>
  <c r="P75" i="13"/>
  <c r="P75" i="4"/>
  <c r="E75" i="13"/>
  <c r="E75" i="4"/>
  <c r="N75" i="13"/>
  <c r="N75" i="4"/>
  <c r="DS155" i="10"/>
  <c r="FR71" i="10"/>
  <c r="FJ155" i="10"/>
  <c r="HI71" i="10"/>
  <c r="DV71" i="10"/>
  <c r="DN71" i="10"/>
  <c r="F75" i="4"/>
  <c r="F75" i="13"/>
  <c r="HK70" i="10"/>
  <c r="BO68" i="7"/>
  <c r="AE69" i="7"/>
  <c r="AO69" i="7" s="1"/>
  <c r="P79" i="3" s="1"/>
  <c r="P80" i="2" s="1"/>
  <c r="EL155" i="10"/>
  <c r="GK71" i="10"/>
  <c r="ES155" i="10"/>
  <c r="GN71" i="10"/>
  <c r="EG71" i="10"/>
  <c r="O72" i="10"/>
  <c r="BN72" i="10" s="1"/>
  <c r="AV72" i="10"/>
  <c r="CU72" i="10" s="1"/>
  <c r="BC72" i="10"/>
  <c r="DB72" i="10" s="1"/>
  <c r="AF72" i="10"/>
  <c r="CE72" i="10" s="1"/>
  <c r="AB72" i="10"/>
  <c r="CA72" i="10" s="1"/>
  <c r="BD72" i="10"/>
  <c r="DC72" i="10" s="1"/>
  <c r="T72" i="10"/>
  <c r="BS72" i="10" s="1"/>
  <c r="AK72" i="10"/>
  <c r="CJ72" i="10" s="1"/>
  <c r="P72" i="10"/>
  <c r="BO72" i="10" s="1"/>
  <c r="W72" i="10"/>
  <c r="BV72" i="10" s="1"/>
  <c r="AY72" i="10"/>
  <c r="CX72" i="10" s="1"/>
  <c r="AU72" i="10"/>
  <c r="CT72" i="10" s="1"/>
  <c r="AI72" i="10"/>
  <c r="CH72" i="10" s="1"/>
  <c r="AL72" i="10"/>
  <c r="CK72" i="10" s="1"/>
  <c r="S72" i="10"/>
  <c r="BR72" i="10" s="1"/>
  <c r="R72" i="10"/>
  <c r="BQ72" i="10" s="1"/>
  <c r="AZ72" i="10"/>
  <c r="CY72" i="10" s="1"/>
  <c r="V72" i="10"/>
  <c r="BU72" i="10" s="1"/>
  <c r="BI72" i="10"/>
  <c r="DH72" i="10" s="1"/>
  <c r="Y72" i="10"/>
  <c r="BX72" i="10" s="1"/>
  <c r="AO72" i="10"/>
  <c r="CN72" i="10" s="1"/>
  <c r="AQ72" i="10"/>
  <c r="CP72" i="10" s="1"/>
  <c r="BE72" i="10"/>
  <c r="DD72" i="10" s="1"/>
  <c r="AH72" i="10"/>
  <c r="CG72" i="10" s="1"/>
  <c r="AC72" i="10"/>
  <c r="CB72" i="10" s="1"/>
  <c r="AN72" i="10"/>
  <c r="CM72" i="10" s="1"/>
  <c r="BJ72" i="10"/>
  <c r="DI72" i="10" s="1"/>
  <c r="BF72" i="10"/>
  <c r="DE72" i="10" s="1"/>
  <c r="AM72" i="10"/>
  <c r="CL72" i="10" s="1"/>
  <c r="AT72" i="10"/>
  <c r="CS72" i="10" s="1"/>
  <c r="BG72" i="10"/>
  <c r="DF72" i="10" s="1"/>
  <c r="BA72" i="10"/>
  <c r="CZ72" i="10" s="1"/>
  <c r="AR72" i="10"/>
  <c r="CQ72" i="10" s="1"/>
  <c r="AA72" i="10"/>
  <c r="BZ72" i="10" s="1"/>
  <c r="AD72" i="10"/>
  <c r="CC72" i="10" s="1"/>
  <c r="AP72" i="10"/>
  <c r="CO72" i="10" s="1"/>
  <c r="Z72" i="10"/>
  <c r="BY72" i="10" s="1"/>
  <c r="BB72" i="10"/>
  <c r="DA72" i="10" s="1"/>
  <c r="N72" i="10"/>
  <c r="BM72" i="10" s="1"/>
  <c r="U72" i="10"/>
  <c r="BT72" i="10" s="1"/>
  <c r="AE72" i="10"/>
  <c r="CD72" i="10" s="1"/>
  <c r="AW72" i="10"/>
  <c r="CV72" i="10" s="1"/>
  <c r="BK72" i="10"/>
  <c r="DJ72" i="10" s="1"/>
  <c r="FJ72" i="10" s="1"/>
  <c r="AS72" i="10"/>
  <c r="CR72" i="10" s="1"/>
  <c r="AX72" i="10"/>
  <c r="CW72" i="10" s="1"/>
  <c r="X72" i="10"/>
  <c r="BW72" i="10" s="1"/>
  <c r="AG72" i="10"/>
  <c r="CF72" i="10" s="1"/>
  <c r="AJ72" i="10"/>
  <c r="CI72" i="10" s="1"/>
  <c r="EI72" i="10" s="1"/>
  <c r="Q72" i="10"/>
  <c r="BP72" i="10" s="1"/>
  <c r="BH72" i="10"/>
  <c r="DG72" i="10" s="1"/>
  <c r="FE155" i="10"/>
  <c r="HD71" i="10"/>
  <c r="DM155" i="10"/>
  <c r="FL71" i="10"/>
  <c r="DP155" i="10"/>
  <c r="FO71" i="10"/>
  <c r="DR71" i="10"/>
  <c r="S79" i="2"/>
  <c r="DY71" i="10"/>
  <c r="DU71" i="10"/>
  <c r="DQ71" i="10"/>
  <c r="EE71" i="10"/>
  <c r="EK71" i="10"/>
  <c r="EN71" i="10"/>
  <c r="AS72" i="12"/>
  <c r="CR72" i="12" s="1"/>
  <c r="AI72" i="12"/>
  <c r="CH72" i="12" s="1"/>
  <c r="AX72" i="12"/>
  <c r="CW72" i="12" s="1"/>
  <c r="AT72" i="12"/>
  <c r="CS72" i="12" s="1"/>
  <c r="BA72" i="12"/>
  <c r="CZ72" i="12" s="1"/>
  <c r="AD72" i="12"/>
  <c r="CC72" i="12" s="1"/>
  <c r="R72" i="12"/>
  <c r="BQ72" i="12" s="1"/>
  <c r="AO72" i="12"/>
  <c r="CN72" i="12" s="1"/>
  <c r="AG72" i="12"/>
  <c r="CF72" i="12" s="1"/>
  <c r="AZ72" i="12"/>
  <c r="CY72" i="12" s="1"/>
  <c r="BJ72" i="12"/>
  <c r="DI72" i="12" s="1"/>
  <c r="T72" i="12"/>
  <c r="BS72" i="12" s="1"/>
  <c r="BD72" i="12"/>
  <c r="DC72" i="12" s="1"/>
  <c r="Z72" i="12"/>
  <c r="BY72" i="12" s="1"/>
  <c r="AV72" i="12"/>
  <c r="CU72" i="12" s="1"/>
  <c r="D75" i="13"/>
  <c r="D75" i="4"/>
  <c r="Y75" i="13"/>
  <c r="Y75" i="4"/>
  <c r="I73" i="12"/>
  <c r="H73" i="12"/>
  <c r="L75" i="4"/>
  <c r="L75" i="13"/>
  <c r="EX71" i="10"/>
  <c r="EV71" i="10"/>
  <c r="FD71" i="10"/>
  <c r="EZ71" i="10"/>
  <c r="ER71" i="10"/>
  <c r="FC71" i="10"/>
  <c r="V75" i="4"/>
  <c r="V75" i="13"/>
  <c r="AW76" i="8"/>
  <c r="AZ76" i="8"/>
  <c r="AI76" i="8"/>
  <c r="AK76" i="8"/>
  <c r="GI71" i="10" l="1"/>
  <c r="FA155" i="10"/>
  <c r="FH155" i="10"/>
  <c r="DO155" i="10"/>
  <c r="EQ155" i="10"/>
  <c r="GV71" i="10"/>
  <c r="EM155" i="10"/>
  <c r="EU155" i="10"/>
  <c r="DP72" i="10"/>
  <c r="EH155" i="10"/>
  <c r="AH69" i="7"/>
  <c r="T79" i="3" s="1"/>
  <c r="T80" i="2" s="1"/>
  <c r="FF155" i="10"/>
  <c r="BU59" i="8"/>
  <c r="BT60" i="8"/>
  <c r="DZ155" i="10"/>
  <c r="GX71" i="10"/>
  <c r="BV61" i="7"/>
  <c r="M71" i="3" s="1"/>
  <c r="M72" i="2" s="1"/>
  <c r="BU62" i="7"/>
  <c r="EX72" i="12"/>
  <c r="DX155" i="10"/>
  <c r="FE72" i="10"/>
  <c r="HD72" i="10" s="1"/>
  <c r="ER72" i="10"/>
  <c r="EO72" i="10"/>
  <c r="GN72" i="10" s="1"/>
  <c r="EZ72" i="10"/>
  <c r="EZ156" i="10" s="1"/>
  <c r="EB155" i="10"/>
  <c r="FG72" i="10"/>
  <c r="FG156" i="10" s="1"/>
  <c r="EV72" i="10"/>
  <c r="EV156" i="10" s="1"/>
  <c r="DZ72" i="10"/>
  <c r="P35" i="13" s="1"/>
  <c r="EM72" i="10"/>
  <c r="EM156" i="10" s="1"/>
  <c r="EG72" i="10"/>
  <c r="DX72" i="10"/>
  <c r="FW72" i="10" s="1"/>
  <c r="BK72" i="12"/>
  <c r="DJ72" i="12" s="1"/>
  <c r="FI72" i="12" s="1"/>
  <c r="AH72" i="12"/>
  <c r="CG72" i="12" s="1"/>
  <c r="EF72" i="12" s="1"/>
  <c r="AK72" i="12"/>
  <c r="CJ72" i="12" s="1"/>
  <c r="BB72" i="12"/>
  <c r="DA72" i="12" s="1"/>
  <c r="V72" i="12"/>
  <c r="BU72" i="12" s="1"/>
  <c r="AE72" i="12"/>
  <c r="CD72" i="12" s="1"/>
  <c r="GC71" i="10"/>
  <c r="P72" i="12"/>
  <c r="BO72" i="12" s="1"/>
  <c r="AL72" i="12"/>
  <c r="CK72" i="12" s="1"/>
  <c r="AW72" i="12"/>
  <c r="CV72" i="12" s="1"/>
  <c r="EU72" i="12" s="1"/>
  <c r="X72" i="12"/>
  <c r="BW72" i="12" s="1"/>
  <c r="Q72" i="12"/>
  <c r="BP72" i="12" s="1"/>
  <c r="AQ72" i="12"/>
  <c r="CP72" i="12" s="1"/>
  <c r="AR72" i="12"/>
  <c r="CQ72" i="12" s="1"/>
  <c r="EP72" i="12" s="1"/>
  <c r="BH72" i="12"/>
  <c r="DG72" i="12" s="1"/>
  <c r="AP72" i="12"/>
  <c r="CO72" i="12" s="1"/>
  <c r="EM72" i="12" s="1"/>
  <c r="AU72" i="12"/>
  <c r="CT72" i="12" s="1"/>
  <c r="ER72" i="12" s="1"/>
  <c r="AB72" i="12"/>
  <c r="CA72" i="12" s="1"/>
  <c r="DZ72" i="12" s="1"/>
  <c r="BE72" i="12"/>
  <c r="DD72" i="12" s="1"/>
  <c r="FB72" i="12" s="1"/>
  <c r="DM72" i="10"/>
  <c r="C35" i="13" s="1"/>
  <c r="HA71" i="10"/>
  <c r="AN72" i="12"/>
  <c r="CM72" i="12" s="1"/>
  <c r="EL72" i="12" s="1"/>
  <c r="AJ72" i="12"/>
  <c r="CI72" i="12" s="1"/>
  <c r="EG72" i="12" s="1"/>
  <c r="AF72" i="12"/>
  <c r="CE72" i="12" s="1"/>
  <c r="N72" i="12"/>
  <c r="BM72" i="12" s="1"/>
  <c r="Y72" i="12"/>
  <c r="BX72" i="12" s="1"/>
  <c r="DW72" i="12" s="1"/>
  <c r="BC72" i="12"/>
  <c r="DB72" i="12" s="1"/>
  <c r="FA72" i="12" s="1"/>
  <c r="O72" i="12"/>
  <c r="BN72" i="12" s="1"/>
  <c r="DT155" i="10"/>
  <c r="U72" i="12"/>
  <c r="BT72" i="12" s="1"/>
  <c r="DR72" i="12" s="1"/>
  <c r="S72" i="12"/>
  <c r="BR72" i="12" s="1"/>
  <c r="DP72" i="12" s="1"/>
  <c r="BF72" i="12"/>
  <c r="DE72" i="12" s="1"/>
  <c r="BG72" i="12"/>
  <c r="DF72" i="12" s="1"/>
  <c r="FE72" i="12" s="1"/>
  <c r="AY72" i="12"/>
  <c r="CX72" i="12" s="1"/>
  <c r="EV72" i="12" s="1"/>
  <c r="BI72" i="12"/>
  <c r="DH72" i="12" s="1"/>
  <c r="FG72" i="12" s="1"/>
  <c r="AM72" i="12"/>
  <c r="CL72" i="12" s="1"/>
  <c r="W72" i="12"/>
  <c r="BV72" i="12" s="1"/>
  <c r="AA72" i="12"/>
  <c r="BZ72" i="12" s="1"/>
  <c r="DX72" i="12" s="1"/>
  <c r="GE71" i="10"/>
  <c r="FA72" i="10"/>
  <c r="GZ72" i="10" s="1"/>
  <c r="ED72" i="10"/>
  <c r="ED156" i="10" s="1"/>
  <c r="T76" i="13" s="1"/>
  <c r="FB72" i="10"/>
  <c r="FB156" i="10" s="1"/>
  <c r="J73" i="10"/>
  <c r="K73" i="10" s="1"/>
  <c r="EQ72" i="10"/>
  <c r="EQ156" i="10" s="1"/>
  <c r="EB72" i="10"/>
  <c r="R35" i="13" s="1"/>
  <c r="EY72" i="10"/>
  <c r="GX72" i="10" s="1"/>
  <c r="AJ71" i="8"/>
  <c r="AT71" i="8"/>
  <c r="BM71" i="8"/>
  <c r="AL71" i="8"/>
  <c r="AM71" i="8" s="1"/>
  <c r="AG71" i="8"/>
  <c r="AN71" i="8"/>
  <c r="DW72" i="10"/>
  <c r="DW156" i="10" s="1"/>
  <c r="M76" i="13" s="1"/>
  <c r="FC155" i="10"/>
  <c r="HB71" i="10"/>
  <c r="J73" i="12"/>
  <c r="K73" i="12" s="1"/>
  <c r="EE72" i="12"/>
  <c r="EQ72" i="12"/>
  <c r="EN155" i="10"/>
  <c r="GM71" i="10"/>
  <c r="ER156" i="10"/>
  <c r="GQ72" i="10"/>
  <c r="EO156" i="10"/>
  <c r="ET72" i="10"/>
  <c r="ER155" i="10"/>
  <c r="GQ71" i="10"/>
  <c r="EK155" i="10"/>
  <c r="GJ71" i="10"/>
  <c r="FJ156" i="10"/>
  <c r="HI72" i="10"/>
  <c r="EC72" i="10"/>
  <c r="FI72" i="10"/>
  <c r="FH72" i="10"/>
  <c r="EX72" i="10"/>
  <c r="Q75" i="3"/>
  <c r="AQ65" i="8"/>
  <c r="BP65" i="8" s="1"/>
  <c r="BR65" i="8" s="1"/>
  <c r="BS65" i="8" s="1"/>
  <c r="AG65" i="9"/>
  <c r="AI65" i="9" s="1"/>
  <c r="AM65" i="9" s="1"/>
  <c r="AN65" i="9" s="1"/>
  <c r="AR65" i="7"/>
  <c r="BQ65" i="7" s="1"/>
  <c r="BS65" i="7" s="1"/>
  <c r="BT65" i="7" s="1"/>
  <c r="EA72" i="12"/>
  <c r="GD71" i="10"/>
  <c r="EE155" i="10"/>
  <c r="DU72" i="10"/>
  <c r="DV72" i="10"/>
  <c r="EU72" i="10"/>
  <c r="DQ155" i="10"/>
  <c r="FP71" i="10"/>
  <c r="FO72" i="10"/>
  <c r="F35" i="4"/>
  <c r="DP156" i="10"/>
  <c r="F76" i="13" s="1"/>
  <c r="F35" i="13"/>
  <c r="R35" i="4"/>
  <c r="GA72" i="10"/>
  <c r="EY156" i="10"/>
  <c r="DO72" i="10"/>
  <c r="DN72" i="10"/>
  <c r="FI155" i="10"/>
  <c r="HH71" i="10"/>
  <c r="FD155" i="10"/>
  <c r="HC71" i="10"/>
  <c r="DQ72" i="12"/>
  <c r="DU155" i="10"/>
  <c r="FT71" i="10"/>
  <c r="Y35" i="13"/>
  <c r="Y35" i="4"/>
  <c r="EI156" i="10"/>
  <c r="GH72" i="10"/>
  <c r="DS72" i="10"/>
  <c r="DT72" i="10"/>
  <c r="W35" i="4"/>
  <c r="EG156" i="10"/>
  <c r="W35" i="13"/>
  <c r="GF72" i="10"/>
  <c r="GF71" i="10"/>
  <c r="EG155" i="10"/>
  <c r="DN155" i="10"/>
  <c r="FM71" i="10"/>
  <c r="FZ71" i="10"/>
  <c r="EA155" i="10"/>
  <c r="GO71" i="10"/>
  <c r="EP155" i="10"/>
  <c r="EX155" i="10"/>
  <c r="GW71" i="10"/>
  <c r="FX71" i="10"/>
  <c r="DY155" i="10"/>
  <c r="EE72" i="10"/>
  <c r="EF72" i="10"/>
  <c r="FF72" i="10"/>
  <c r="FD72" i="10"/>
  <c r="DQ72" i="10"/>
  <c r="DR72" i="10"/>
  <c r="DV155" i="10"/>
  <c r="FU71" i="10"/>
  <c r="EC155" i="10"/>
  <c r="GB71" i="10"/>
  <c r="EI155" i="10"/>
  <c r="GH71" i="10"/>
  <c r="FG155" i="10"/>
  <c r="HF71" i="10"/>
  <c r="EZ155" i="10"/>
  <c r="GY71" i="10"/>
  <c r="ED72" i="12"/>
  <c r="M35" i="4"/>
  <c r="M35" i="13"/>
  <c r="FV72" i="10"/>
  <c r="ES72" i="10"/>
  <c r="EP72" i="10"/>
  <c r="EJ72" i="10"/>
  <c r="EK72" i="10"/>
  <c r="FC72" i="10"/>
  <c r="AD79" i="3"/>
  <c r="AD80" i="2" s="1"/>
  <c r="BB69" i="7"/>
  <c r="AH79" i="3" s="1"/>
  <c r="AH80" i="2" s="1"/>
  <c r="AY68" i="7"/>
  <c r="AE78" i="3" s="1"/>
  <c r="AE79" i="2" s="1"/>
  <c r="ET155" i="10"/>
  <c r="GS71" i="10"/>
  <c r="GU71" i="10"/>
  <c r="EV155" i="10"/>
  <c r="DR155" i="10"/>
  <c r="FQ71" i="10"/>
  <c r="EW72" i="10"/>
  <c r="DY72" i="10"/>
  <c r="EL72" i="10"/>
  <c r="EN72" i="10"/>
  <c r="EH72" i="10"/>
  <c r="EA72" i="10"/>
  <c r="R79" i="3"/>
  <c r="R80" i="2" s="1"/>
  <c r="F74" i="12"/>
  <c r="F74" i="10"/>
  <c r="AK69" i="7"/>
  <c r="AU69" i="7"/>
  <c r="E69" i="14" s="1"/>
  <c r="BN69" i="7"/>
  <c r="AM69" i="7"/>
  <c r="AN69" i="7" s="1"/>
  <c r="AZ69" i="7"/>
  <c r="AD70" i="7"/>
  <c r="BA76" i="8"/>
  <c r="AX75" i="8"/>
  <c r="AD77" i="8"/>
  <c r="AY76" i="8"/>
  <c r="GY72" i="10" l="1"/>
  <c r="DX156" i="10"/>
  <c r="ES72" i="12"/>
  <c r="N35" i="4"/>
  <c r="FA156" i="10"/>
  <c r="N35" i="13"/>
  <c r="EJ72" i="12"/>
  <c r="DM72" i="12"/>
  <c r="HF72" i="10"/>
  <c r="DV72" i="12"/>
  <c r="FC72" i="12"/>
  <c r="EN72" i="12"/>
  <c r="DN72" i="12"/>
  <c r="EC72" i="12"/>
  <c r="C35" i="4"/>
  <c r="FY72" i="10"/>
  <c r="EB72" i="12"/>
  <c r="P35" i="4"/>
  <c r="FE156" i="10"/>
  <c r="DZ156" i="10"/>
  <c r="N76" i="4"/>
  <c r="GL72" i="10"/>
  <c r="T35" i="13"/>
  <c r="EK72" i="12"/>
  <c r="GC72" i="10"/>
  <c r="FH72" i="12"/>
  <c r="EB156" i="10"/>
  <c r="EW72" i="12"/>
  <c r="R76" i="4"/>
  <c r="HA72" i="10"/>
  <c r="BU60" i="8"/>
  <c r="BT61" i="8"/>
  <c r="DS72" i="12"/>
  <c r="T35" i="4"/>
  <c r="DY72" i="12"/>
  <c r="BV62" i="7"/>
  <c r="M72" i="3" s="1"/>
  <c r="M73" i="2" s="1"/>
  <c r="BU63" i="7"/>
  <c r="DO72" i="12"/>
  <c r="FL72" i="10"/>
  <c r="DM156" i="10"/>
  <c r="C76" i="13" s="1"/>
  <c r="GU72" i="10"/>
  <c r="ET72" i="12"/>
  <c r="DU72" i="12"/>
  <c r="EI72" i="12"/>
  <c r="FD72" i="12"/>
  <c r="EH72" i="12"/>
  <c r="L73" i="10"/>
  <c r="S73" i="10" s="1"/>
  <c r="BR73" i="10" s="1"/>
  <c r="EZ72" i="12"/>
  <c r="DL72" i="12"/>
  <c r="EO72" i="12"/>
  <c r="DT72" i="12"/>
  <c r="EY72" i="12"/>
  <c r="GP72" i="10"/>
  <c r="N76" i="13"/>
  <c r="FF72" i="12"/>
  <c r="Y76" i="4"/>
  <c r="T76" i="4"/>
  <c r="AE72" i="8"/>
  <c r="BN71" i="8"/>
  <c r="W76" i="4"/>
  <c r="HK71" i="10"/>
  <c r="AR66" i="7" s="1"/>
  <c r="BQ66" i="7" s="1"/>
  <c r="BS66" i="7" s="1"/>
  <c r="BT66" i="7" s="1"/>
  <c r="F76" i="4"/>
  <c r="AA35" i="4"/>
  <c r="AA35" i="13"/>
  <c r="EK156" i="10"/>
  <c r="AA76" i="13" s="1"/>
  <c r="GJ72" i="10"/>
  <c r="W76" i="13"/>
  <c r="FN72" i="10"/>
  <c r="DO156" i="10"/>
  <c r="E35" i="4"/>
  <c r="E35" i="13"/>
  <c r="EW156" i="10"/>
  <c r="GV72" i="10"/>
  <c r="EJ156" i="10"/>
  <c r="GI72" i="10"/>
  <c r="Z35" i="13"/>
  <c r="Z35" i="4"/>
  <c r="O35" i="4"/>
  <c r="FX72" i="10"/>
  <c r="DY156" i="10"/>
  <c r="O76" i="13" s="1"/>
  <c r="O35" i="13"/>
  <c r="I74" i="12"/>
  <c r="H74" i="12"/>
  <c r="EP156" i="10"/>
  <c r="GO72" i="10"/>
  <c r="EU156" i="10"/>
  <c r="GT72" i="10"/>
  <c r="EX156" i="10"/>
  <c r="GW72" i="10"/>
  <c r="GS72" i="10"/>
  <c r="ET156" i="10"/>
  <c r="GR72" i="10"/>
  <c r="ES156" i="10"/>
  <c r="H35" i="4"/>
  <c r="DR156" i="10"/>
  <c r="H76" i="13" s="1"/>
  <c r="FQ72" i="10"/>
  <c r="H35" i="13"/>
  <c r="GE72" i="10"/>
  <c r="V35" i="13"/>
  <c r="EF156" i="10"/>
  <c r="V35" i="4"/>
  <c r="DV156" i="10"/>
  <c r="L76" i="13" s="1"/>
  <c r="FU72" i="10"/>
  <c r="L35" i="4"/>
  <c r="L35" i="13"/>
  <c r="FH156" i="10"/>
  <c r="HG72" i="10"/>
  <c r="FI156" i="10"/>
  <c r="HH72" i="10"/>
  <c r="R76" i="13"/>
  <c r="BO69" i="7"/>
  <c r="AE70" i="7"/>
  <c r="AH70" i="7" s="1"/>
  <c r="T80" i="3" s="1"/>
  <c r="T81" i="2" s="1"/>
  <c r="E75" i="12"/>
  <c r="E75" i="10"/>
  <c r="S80" i="3"/>
  <c r="BA70" i="7"/>
  <c r="AL70" i="7"/>
  <c r="AX70" i="7"/>
  <c r="AJ70" i="7"/>
  <c r="G35" i="13"/>
  <c r="DQ156" i="10"/>
  <c r="G76" i="13" s="1"/>
  <c r="G35" i="4"/>
  <c r="FP72" i="10"/>
  <c r="S80" i="2"/>
  <c r="K35" i="4"/>
  <c r="K35" i="13"/>
  <c r="DU156" i="10"/>
  <c r="K76" i="13" s="1"/>
  <c r="FT72" i="10"/>
  <c r="HC72" i="10"/>
  <c r="FD156" i="10"/>
  <c r="I35" i="13"/>
  <c r="DS156" i="10"/>
  <c r="I35" i="4"/>
  <c r="FR72" i="10"/>
  <c r="S35" i="13"/>
  <c r="GB72" i="10"/>
  <c r="S35" i="4"/>
  <c r="EC156" i="10"/>
  <c r="S76" i="13" s="1"/>
  <c r="Q35" i="13"/>
  <c r="Q35" i="4"/>
  <c r="EA156" i="10"/>
  <c r="Q76" i="13" s="1"/>
  <c r="FZ72" i="10"/>
  <c r="U35" i="13"/>
  <c r="EE156" i="10"/>
  <c r="U76" i="13" s="1"/>
  <c r="GD72" i="10"/>
  <c r="U35" i="4"/>
  <c r="DT156" i="10"/>
  <c r="J35" i="4"/>
  <c r="FS72" i="10"/>
  <c r="J35" i="13"/>
  <c r="X35" i="4"/>
  <c r="X35" i="13"/>
  <c r="GG72" i="10"/>
  <c r="EH156" i="10"/>
  <c r="EN156" i="10"/>
  <c r="GM72" i="10"/>
  <c r="FF156" i="10"/>
  <c r="HE72" i="10"/>
  <c r="I74" i="10"/>
  <c r="H74" i="10"/>
  <c r="M76" i="4"/>
  <c r="AB35" i="13"/>
  <c r="AB35" i="4"/>
  <c r="GK72" i="10"/>
  <c r="EL156" i="10"/>
  <c r="FC156" i="10"/>
  <c r="HB72" i="10"/>
  <c r="Y76" i="13"/>
  <c r="DN156" i="10"/>
  <c r="D76" i="13" s="1"/>
  <c r="D35" i="13"/>
  <c r="FM72" i="10"/>
  <c r="D35" i="4"/>
  <c r="AI75" i="3"/>
  <c r="AI76" i="2" s="1"/>
  <c r="Q76" i="2"/>
  <c r="L73" i="12"/>
  <c r="AI77" i="8"/>
  <c r="AK77" i="8"/>
  <c r="AW77" i="8"/>
  <c r="AZ77" i="8"/>
  <c r="AA73" i="10" l="1"/>
  <c r="BZ73" i="10" s="1"/>
  <c r="V73" i="10"/>
  <c r="BU73" i="10" s="1"/>
  <c r="BG73" i="10"/>
  <c r="DF73" i="10" s="1"/>
  <c r="AU73" i="10"/>
  <c r="CT73" i="10" s="1"/>
  <c r="Y73" i="10"/>
  <c r="BX73" i="10" s="1"/>
  <c r="BJ73" i="10"/>
  <c r="DI73" i="10" s="1"/>
  <c r="AS73" i="10"/>
  <c r="CR73" i="10" s="1"/>
  <c r="U73" i="10"/>
  <c r="BT73" i="10" s="1"/>
  <c r="DS73" i="10" s="1"/>
  <c r="BF73" i="10"/>
  <c r="DE73" i="10" s="1"/>
  <c r="AP73" i="10"/>
  <c r="CO73" i="10" s="1"/>
  <c r="BE73" i="10"/>
  <c r="DD73" i="10" s="1"/>
  <c r="W73" i="10"/>
  <c r="BV73" i="10" s="1"/>
  <c r="P73" i="10"/>
  <c r="BO73" i="10" s="1"/>
  <c r="AN73" i="10"/>
  <c r="CM73" i="10" s="1"/>
  <c r="AY73" i="10"/>
  <c r="CX73" i="10" s="1"/>
  <c r="AX73" i="10"/>
  <c r="CW73" i="10" s="1"/>
  <c r="EW73" i="10" s="1"/>
  <c r="EW157" i="10" s="1"/>
  <c r="AL73" i="10"/>
  <c r="CK73" i="10" s="1"/>
  <c r="AB73" i="10"/>
  <c r="CA73" i="10" s="1"/>
  <c r="DZ73" i="10" s="1"/>
  <c r="N73" i="10"/>
  <c r="BM73" i="10" s="1"/>
  <c r="BH73" i="10"/>
  <c r="DG73" i="10" s="1"/>
  <c r="FF73" i="10" s="1"/>
  <c r="HE73" i="10" s="1"/>
  <c r="Q73" i="10"/>
  <c r="BP73" i="10" s="1"/>
  <c r="T73" i="10"/>
  <c r="BS73" i="10" s="1"/>
  <c r="AV73" i="10"/>
  <c r="CU73" i="10" s="1"/>
  <c r="AQ73" i="10"/>
  <c r="CP73" i="10" s="1"/>
  <c r="EO73" i="10" s="1"/>
  <c r="AG73" i="10"/>
  <c r="CF73" i="10" s="1"/>
  <c r="AW73" i="10"/>
  <c r="CV73" i="10" s="1"/>
  <c r="Z73" i="10"/>
  <c r="BY73" i="10" s="1"/>
  <c r="AE73" i="10"/>
  <c r="CD73" i="10" s="1"/>
  <c r="BC73" i="10"/>
  <c r="DB73" i="10" s="1"/>
  <c r="BD73" i="10"/>
  <c r="DC73" i="10" s="1"/>
  <c r="AM73" i="10"/>
  <c r="CL73" i="10" s="1"/>
  <c r="AT73" i="10"/>
  <c r="CS73" i="10" s="1"/>
  <c r="ES73" i="10" s="1"/>
  <c r="AF73" i="10"/>
  <c r="CE73" i="10" s="1"/>
  <c r="EE73" i="10" s="1"/>
  <c r="EE157" i="10" s="1"/>
  <c r="AJ73" i="10"/>
  <c r="CI73" i="10" s="1"/>
  <c r="BB73" i="10"/>
  <c r="DA73" i="10" s="1"/>
  <c r="O73" i="10"/>
  <c r="BN73" i="10" s="1"/>
  <c r="DN73" i="10" s="1"/>
  <c r="DN157" i="10" s="1"/>
  <c r="P76" i="13"/>
  <c r="P76" i="4"/>
  <c r="BI73" i="10"/>
  <c r="DH73" i="10" s="1"/>
  <c r="R73" i="10"/>
  <c r="BQ73" i="10" s="1"/>
  <c r="DP73" i="10" s="1"/>
  <c r="DP157" i="10" s="1"/>
  <c r="AK73" i="10"/>
  <c r="CJ73" i="10" s="1"/>
  <c r="EJ73" i="10" s="1"/>
  <c r="AH73" i="10"/>
  <c r="CG73" i="10" s="1"/>
  <c r="BK73" i="10"/>
  <c r="DJ73" i="10" s="1"/>
  <c r="FJ73" i="10" s="1"/>
  <c r="HI73" i="10" s="1"/>
  <c r="C76" i="4"/>
  <c r="AO73" i="10"/>
  <c r="CN73" i="10" s="1"/>
  <c r="EM73" i="10" s="1"/>
  <c r="X73" i="10"/>
  <c r="BW73" i="10" s="1"/>
  <c r="DW73" i="10" s="1"/>
  <c r="BU61" i="8"/>
  <c r="BT62" i="8"/>
  <c r="BV63" i="7"/>
  <c r="M73" i="3" s="1"/>
  <c r="M74" i="2" s="1"/>
  <c r="BU64" i="7"/>
  <c r="AC73" i="10"/>
  <c r="CB73" i="10" s="1"/>
  <c r="EA73" i="10" s="1"/>
  <c r="AD73" i="10"/>
  <c r="CC73" i="10" s="1"/>
  <c r="AI73" i="10"/>
  <c r="CH73" i="10" s="1"/>
  <c r="AZ73" i="10"/>
  <c r="CY73" i="10" s="1"/>
  <c r="BA73" i="10"/>
  <c r="CZ73" i="10" s="1"/>
  <c r="AR73" i="10"/>
  <c r="CQ73" i="10" s="1"/>
  <c r="EP73" i="10" s="1"/>
  <c r="EP157" i="10" s="1"/>
  <c r="O76" i="4"/>
  <c r="AA76" i="4"/>
  <c r="S76" i="4"/>
  <c r="AQ66" i="8"/>
  <c r="BP66" i="8" s="1"/>
  <c r="BR66" i="8" s="1"/>
  <c r="BS66" i="8" s="1"/>
  <c r="AG66" i="9"/>
  <c r="AI66" i="9" s="1"/>
  <c r="EU73" i="10"/>
  <c r="GT73" i="10" s="1"/>
  <c r="J74" i="12"/>
  <c r="K74" i="12" s="1"/>
  <c r="Q76" i="3"/>
  <c r="AI76" i="3" s="1"/>
  <c r="AI77" i="2" s="1"/>
  <c r="L76" i="4"/>
  <c r="HK72" i="10"/>
  <c r="AG67" i="9" s="1"/>
  <c r="FC73" i="10"/>
  <c r="FC157" i="10" s="1"/>
  <c r="DR73" i="10"/>
  <c r="FQ73" i="10" s="1"/>
  <c r="AJ72" i="8"/>
  <c r="AT72" i="8"/>
  <c r="AL72" i="8"/>
  <c r="AM72" i="8" s="1"/>
  <c r="BM72" i="8"/>
  <c r="AG72" i="8"/>
  <c r="AN72" i="8"/>
  <c r="G76" i="4"/>
  <c r="DU73" i="10"/>
  <c r="AB76" i="13"/>
  <c r="AB76" i="4"/>
  <c r="K76" i="4"/>
  <c r="U76" i="4"/>
  <c r="D76" i="4"/>
  <c r="FG73" i="10"/>
  <c r="FH73" i="10"/>
  <c r="ET73" i="10"/>
  <c r="F75" i="10"/>
  <c r="F75" i="12"/>
  <c r="R80" i="3"/>
  <c r="R81" i="2" s="1"/>
  <c r="BN70" i="7"/>
  <c r="AK70" i="7"/>
  <c r="AM70" i="7"/>
  <c r="AN70" i="7" s="1"/>
  <c r="AU70" i="7"/>
  <c r="E70" i="14" s="1"/>
  <c r="AL73" i="12"/>
  <c r="CK73" i="12" s="1"/>
  <c r="X73" i="12"/>
  <c r="BW73" i="12" s="1"/>
  <c r="AS73" i="12"/>
  <c r="CR73" i="12" s="1"/>
  <c r="BJ73" i="12"/>
  <c r="DI73" i="12" s="1"/>
  <c r="AB73" i="12"/>
  <c r="CA73" i="12" s="1"/>
  <c r="AH73" i="12"/>
  <c r="CG73" i="12" s="1"/>
  <c r="AW73" i="12"/>
  <c r="CV73" i="12" s="1"/>
  <c r="AO73" i="12"/>
  <c r="CN73" i="12" s="1"/>
  <c r="O73" i="12"/>
  <c r="BN73" i="12" s="1"/>
  <c r="AF73" i="12"/>
  <c r="CE73" i="12" s="1"/>
  <c r="BA73" i="12"/>
  <c r="CZ73" i="12" s="1"/>
  <c r="AJ73" i="12"/>
  <c r="CI73" i="12" s="1"/>
  <c r="Q73" i="12"/>
  <c r="BP73" i="12" s="1"/>
  <c r="S73" i="12"/>
  <c r="BR73" i="12" s="1"/>
  <c r="W73" i="12"/>
  <c r="BV73" i="12" s="1"/>
  <c r="BD73" i="12"/>
  <c r="DC73" i="12" s="1"/>
  <c r="AQ73" i="12"/>
  <c r="CP73" i="12" s="1"/>
  <c r="BH73" i="12"/>
  <c r="DG73" i="12" s="1"/>
  <c r="AD73" i="12"/>
  <c r="CC73" i="12" s="1"/>
  <c r="AU73" i="12"/>
  <c r="CT73" i="12" s="1"/>
  <c r="AY73" i="12"/>
  <c r="CX73" i="12" s="1"/>
  <c r="AA73" i="12"/>
  <c r="BZ73" i="12" s="1"/>
  <c r="BK73" i="12"/>
  <c r="DJ73" i="12" s="1"/>
  <c r="FI73" i="12" s="1"/>
  <c r="AV73" i="12"/>
  <c r="CU73" i="12" s="1"/>
  <c r="U73" i="12"/>
  <c r="BT73" i="12" s="1"/>
  <c r="BG73" i="12"/>
  <c r="DF73" i="12" s="1"/>
  <c r="FE73" i="12" s="1"/>
  <c r="AR73" i="12"/>
  <c r="CQ73" i="12" s="1"/>
  <c r="EP73" i="12" s="1"/>
  <c r="AG73" i="12"/>
  <c r="CF73" i="12" s="1"/>
  <c r="BC73" i="12"/>
  <c r="DB73" i="12" s="1"/>
  <c r="AN73" i="12"/>
  <c r="CM73" i="12" s="1"/>
  <c r="AC73" i="12"/>
  <c r="CB73" i="12" s="1"/>
  <c r="Z73" i="12"/>
  <c r="BY73" i="12" s="1"/>
  <c r="AP73" i="12"/>
  <c r="CO73" i="12" s="1"/>
  <c r="BE73" i="12"/>
  <c r="DD73" i="12" s="1"/>
  <c r="V73" i="12"/>
  <c r="BU73" i="12" s="1"/>
  <c r="AM73" i="12"/>
  <c r="CL73" i="12" s="1"/>
  <c r="Y73" i="12"/>
  <c r="BX73" i="12" s="1"/>
  <c r="R73" i="12"/>
  <c r="BQ73" i="12" s="1"/>
  <c r="BB73" i="12"/>
  <c r="DA73" i="12" s="1"/>
  <c r="AZ73" i="12"/>
  <c r="CY73" i="12" s="1"/>
  <c r="BF73" i="12"/>
  <c r="DE73" i="12" s="1"/>
  <c r="N73" i="12"/>
  <c r="BM73" i="12" s="1"/>
  <c r="AX73" i="12"/>
  <c r="CW73" i="12" s="1"/>
  <c r="AI73" i="12"/>
  <c r="CH73" i="12" s="1"/>
  <c r="EG73" i="12" s="1"/>
  <c r="AK73" i="12"/>
  <c r="CJ73" i="12" s="1"/>
  <c r="AT73" i="12"/>
  <c r="CS73" i="12" s="1"/>
  <c r="AE73" i="12"/>
  <c r="CD73" i="12" s="1"/>
  <c r="P73" i="12"/>
  <c r="BO73" i="12" s="1"/>
  <c r="T73" i="12"/>
  <c r="BS73" i="12" s="1"/>
  <c r="BI73" i="12"/>
  <c r="DH73" i="12" s="1"/>
  <c r="Q76" i="4"/>
  <c r="I76" i="4"/>
  <c r="I76" i="13"/>
  <c r="AD71" i="7"/>
  <c r="AZ70" i="7"/>
  <c r="V76" i="13"/>
  <c r="V76" i="4"/>
  <c r="DO73" i="10"/>
  <c r="FA73" i="10"/>
  <c r="EV73" i="10"/>
  <c r="FD73" i="10"/>
  <c r="E76" i="4"/>
  <c r="E76" i="13"/>
  <c r="AO70" i="7"/>
  <c r="P80" i="3" s="1"/>
  <c r="P81" i="2" s="1"/>
  <c r="J76" i="13"/>
  <c r="J76" i="4"/>
  <c r="AD80" i="3"/>
  <c r="AD81" i="2" s="1"/>
  <c r="AY69" i="7"/>
  <c r="AE79" i="3" s="1"/>
  <c r="AE80" i="2" s="1"/>
  <c r="BB70" i="7"/>
  <c r="AH80" i="3" s="1"/>
  <c r="AH81" i="2" s="1"/>
  <c r="H76" i="4"/>
  <c r="DV73" i="10"/>
  <c r="EL73" i="10"/>
  <c r="EX73" i="10"/>
  <c r="J74" i="10"/>
  <c r="K74" i="10" s="1"/>
  <c r="X76" i="13"/>
  <c r="X76" i="4"/>
  <c r="DM73" i="10"/>
  <c r="EN73" i="10"/>
  <c r="Z76" i="13"/>
  <c r="Z76" i="4"/>
  <c r="BA77" i="8"/>
  <c r="AX76" i="8"/>
  <c r="AY77" i="8"/>
  <c r="AD78" i="8"/>
  <c r="FB73" i="10" l="1"/>
  <c r="EZ73" i="10"/>
  <c r="EZ157" i="10" s="1"/>
  <c r="DX73" i="10"/>
  <c r="DX157" i="10" s="1"/>
  <c r="EK73" i="10"/>
  <c r="FE73" i="10"/>
  <c r="DT73" i="10"/>
  <c r="ED73" i="10"/>
  <c r="ER73" i="10"/>
  <c r="ER157" i="10" s="1"/>
  <c r="DQ73" i="10"/>
  <c r="GV73" i="10"/>
  <c r="EF73" i="10"/>
  <c r="EI73" i="10"/>
  <c r="GH73" i="10" s="1"/>
  <c r="FI73" i="10"/>
  <c r="DY73" i="10"/>
  <c r="DY157" i="10" s="1"/>
  <c r="EC73" i="10"/>
  <c r="EC157" i="10" s="1"/>
  <c r="EH73" i="10"/>
  <c r="EH157" i="10" s="1"/>
  <c r="DZ157" i="10"/>
  <c r="FY73" i="10"/>
  <c r="FJ157" i="10"/>
  <c r="GL73" i="10"/>
  <c r="EM157" i="10"/>
  <c r="FX73" i="10"/>
  <c r="FF157" i="10"/>
  <c r="GY73" i="10"/>
  <c r="EQ73" i="10"/>
  <c r="EQ157" i="10" s="1"/>
  <c r="EB73" i="10"/>
  <c r="DR157" i="10"/>
  <c r="BV64" i="7"/>
  <c r="M74" i="3" s="1"/>
  <c r="M75" i="2" s="1"/>
  <c r="BU65" i="7"/>
  <c r="EG73" i="10"/>
  <c r="EG157" i="10" s="1"/>
  <c r="EU157" i="10"/>
  <c r="Q77" i="2"/>
  <c r="EE73" i="12"/>
  <c r="BU62" i="8"/>
  <c r="BT63" i="8"/>
  <c r="FM73" i="10"/>
  <c r="EY73" i="10"/>
  <c r="EV73" i="12"/>
  <c r="DN73" i="12"/>
  <c r="DY73" i="12"/>
  <c r="L74" i="12"/>
  <c r="AO74" i="12" s="1"/>
  <c r="CN74" i="12" s="1"/>
  <c r="HB73" i="10"/>
  <c r="FW73" i="10"/>
  <c r="EC73" i="12"/>
  <c r="GO73" i="10"/>
  <c r="GD73" i="10"/>
  <c r="GP73" i="10"/>
  <c r="EH73" i="12"/>
  <c r="FH73" i="12"/>
  <c r="DT73" i="12"/>
  <c r="AQ67" i="8"/>
  <c r="BP67" i="8" s="1"/>
  <c r="BR67" i="8" s="1"/>
  <c r="BS67" i="8" s="1"/>
  <c r="Q77" i="3"/>
  <c r="Q78" i="2" s="1"/>
  <c r="DL73" i="12"/>
  <c r="ER73" i="12"/>
  <c r="EL73" i="12"/>
  <c r="FO73" i="10"/>
  <c r="AR67" i="7"/>
  <c r="BQ67" i="7" s="1"/>
  <c r="BS67" i="7" s="1"/>
  <c r="BT67" i="7" s="1"/>
  <c r="EI73" i="12"/>
  <c r="DW73" i="12"/>
  <c r="FA73" i="12"/>
  <c r="AE73" i="8"/>
  <c r="BN72" i="8"/>
  <c r="GZ73" i="10"/>
  <c r="FA157" i="10"/>
  <c r="S81" i="3"/>
  <c r="E76" i="10"/>
  <c r="E76" i="12"/>
  <c r="AL71" i="7"/>
  <c r="AJ71" i="7"/>
  <c r="BA71" i="7"/>
  <c r="AX71" i="7"/>
  <c r="DO73" i="12"/>
  <c r="DP73" i="12"/>
  <c r="EF73" i="12"/>
  <c r="I75" i="10"/>
  <c r="H75" i="10"/>
  <c r="DS157" i="10"/>
  <c r="FR73" i="10"/>
  <c r="FB157" i="10"/>
  <c r="HA73" i="10"/>
  <c r="DQ157" i="10"/>
  <c r="FP73" i="10"/>
  <c r="EF157" i="10"/>
  <c r="GE73" i="10"/>
  <c r="S81" i="2"/>
  <c r="EJ73" i="12"/>
  <c r="EK73" i="12"/>
  <c r="FH157" i="10"/>
  <c r="HG73" i="10"/>
  <c r="DW157" i="10"/>
  <c r="FV73" i="10"/>
  <c r="EX157" i="10"/>
  <c r="GW73" i="10"/>
  <c r="EL157" i="10"/>
  <c r="GK73" i="10"/>
  <c r="EB73" i="12"/>
  <c r="EY73" i="12"/>
  <c r="EQ73" i="12"/>
  <c r="FE157" i="10"/>
  <c r="HD73" i="10"/>
  <c r="HF73" i="10"/>
  <c r="FG157" i="10"/>
  <c r="L74" i="10"/>
  <c r="FF73" i="12"/>
  <c r="FG73" i="12"/>
  <c r="FB73" i="12"/>
  <c r="FC73" i="12"/>
  <c r="ED73" i="12"/>
  <c r="DV73" i="12"/>
  <c r="BO70" i="7"/>
  <c r="AE71" i="7"/>
  <c r="ET157" i="10"/>
  <c r="GS73" i="10"/>
  <c r="GN73" i="10"/>
  <c r="EO157" i="10"/>
  <c r="EN157" i="10"/>
  <c r="GM73" i="10"/>
  <c r="DO157" i="10"/>
  <c r="FN73" i="10"/>
  <c r="DM157" i="10"/>
  <c r="FL73" i="10"/>
  <c r="EJ157" i="10"/>
  <c r="GI73" i="10"/>
  <c r="DQ73" i="12"/>
  <c r="DR73" i="12"/>
  <c r="FD73" i="12"/>
  <c r="EM73" i="12"/>
  <c r="EN73" i="12"/>
  <c r="DS73" i="12"/>
  <c r="EO73" i="12"/>
  <c r="DM73" i="12"/>
  <c r="ES157" i="10"/>
  <c r="GR73" i="10"/>
  <c r="FD157" i="10"/>
  <c r="HC73" i="10"/>
  <c r="EW73" i="12"/>
  <c r="EX73" i="12"/>
  <c r="DX73" i="12"/>
  <c r="ES73" i="12"/>
  <c r="ET73" i="12"/>
  <c r="DU157" i="10"/>
  <c r="FT73" i="10"/>
  <c r="EK157" i="10"/>
  <c r="GJ73" i="10"/>
  <c r="ED157" i="10"/>
  <c r="GC73" i="10"/>
  <c r="DV157" i="10"/>
  <c r="FU73" i="10"/>
  <c r="EA157" i="10"/>
  <c r="FZ73" i="10"/>
  <c r="GU73" i="10"/>
  <c r="EV157" i="10"/>
  <c r="EZ73" i="12"/>
  <c r="DZ73" i="12"/>
  <c r="EA73" i="12"/>
  <c r="DU73" i="12"/>
  <c r="EU73" i="12"/>
  <c r="I75" i="12"/>
  <c r="H75" i="12"/>
  <c r="DT157" i="10"/>
  <c r="FS73" i="10"/>
  <c r="AK78" i="8"/>
  <c r="AZ78" i="8"/>
  <c r="AW78" i="8"/>
  <c r="AI78" i="8"/>
  <c r="GQ73" i="10" l="1"/>
  <c r="GG73" i="10"/>
  <c r="BH74" i="12"/>
  <c r="DG74" i="12" s="1"/>
  <c r="GB73" i="10"/>
  <c r="AI77" i="3"/>
  <c r="AI78" i="2" s="1"/>
  <c r="AZ74" i="12"/>
  <c r="CY74" i="12" s="1"/>
  <c r="BD74" i="12"/>
  <c r="DC74" i="12" s="1"/>
  <c r="BJ74" i="12"/>
  <c r="DI74" i="12" s="1"/>
  <c r="EI157" i="10"/>
  <c r="FI157" i="10"/>
  <c r="HH73" i="10"/>
  <c r="AT74" i="12"/>
  <c r="CS74" i="12" s="1"/>
  <c r="BK74" i="12"/>
  <c r="DJ74" i="12" s="1"/>
  <c r="FI74" i="12" s="1"/>
  <c r="AI74" i="12"/>
  <c r="CH74" i="12" s="1"/>
  <c r="AR74" i="12"/>
  <c r="CQ74" i="12" s="1"/>
  <c r="BI74" i="12"/>
  <c r="DH74" i="12" s="1"/>
  <c r="FF74" i="12" s="1"/>
  <c r="X74" i="12"/>
  <c r="BW74" i="12" s="1"/>
  <c r="AS74" i="12"/>
  <c r="CR74" i="12" s="1"/>
  <c r="AX74" i="12"/>
  <c r="CW74" i="12" s="1"/>
  <c r="U74" i="12"/>
  <c r="BT74" i="12" s="1"/>
  <c r="V74" i="12"/>
  <c r="BU74" i="12" s="1"/>
  <c r="BA74" i="12"/>
  <c r="CZ74" i="12" s="1"/>
  <c r="EX74" i="12" s="1"/>
  <c r="AH74" i="12"/>
  <c r="CG74" i="12" s="1"/>
  <c r="O74" i="12"/>
  <c r="BN74" i="12" s="1"/>
  <c r="Z74" i="12"/>
  <c r="BY74" i="12" s="1"/>
  <c r="AC74" i="12"/>
  <c r="CB74" i="12" s="1"/>
  <c r="AE74" i="12"/>
  <c r="CD74" i="12" s="1"/>
  <c r="BE74" i="12"/>
  <c r="DD74" i="12" s="1"/>
  <c r="AJ74" i="12"/>
  <c r="CI74" i="12" s="1"/>
  <c r="N74" i="12"/>
  <c r="BM74" i="12" s="1"/>
  <c r="AW74" i="12"/>
  <c r="CV74" i="12" s="1"/>
  <c r="EU74" i="12" s="1"/>
  <c r="AM74" i="12"/>
  <c r="CL74" i="12" s="1"/>
  <c r="AU74" i="12"/>
  <c r="CT74" i="12" s="1"/>
  <c r="T74" i="12"/>
  <c r="BS74" i="12" s="1"/>
  <c r="Y74" i="12"/>
  <c r="BX74" i="12" s="1"/>
  <c r="DV74" i="12" s="1"/>
  <c r="AY74" i="12"/>
  <c r="CX74" i="12" s="1"/>
  <c r="EW74" i="12" s="1"/>
  <c r="AB74" i="12"/>
  <c r="CA74" i="12" s="1"/>
  <c r="AN74" i="12"/>
  <c r="CM74" i="12" s="1"/>
  <c r="EL74" i="12" s="1"/>
  <c r="AL74" i="12"/>
  <c r="CK74" i="12" s="1"/>
  <c r="W74" i="12"/>
  <c r="BV74" i="12" s="1"/>
  <c r="DU74" i="12" s="1"/>
  <c r="BG74" i="12"/>
  <c r="DF74" i="12" s="1"/>
  <c r="BF74" i="12"/>
  <c r="DE74" i="12" s="1"/>
  <c r="FD74" i="12" s="1"/>
  <c r="AV74" i="12"/>
  <c r="CU74" i="12" s="1"/>
  <c r="R74" i="12"/>
  <c r="BQ74" i="12" s="1"/>
  <c r="AD74" i="12"/>
  <c r="CC74" i="12" s="1"/>
  <c r="BB74" i="12"/>
  <c r="DA74" i="12" s="1"/>
  <c r="S74" i="12"/>
  <c r="BR74" i="12" s="1"/>
  <c r="DQ74" i="12" s="1"/>
  <c r="Q74" i="12"/>
  <c r="BP74" i="12" s="1"/>
  <c r="AQ74" i="12"/>
  <c r="CP74" i="12" s="1"/>
  <c r="BC74" i="12"/>
  <c r="DB74" i="12" s="1"/>
  <c r="AG74" i="12"/>
  <c r="CF74" i="12" s="1"/>
  <c r="AP74" i="12"/>
  <c r="CO74" i="12" s="1"/>
  <c r="AA74" i="12"/>
  <c r="BZ74" i="12" s="1"/>
  <c r="AF74" i="12"/>
  <c r="CE74" i="12" s="1"/>
  <c r="P74" i="12"/>
  <c r="BO74" i="12" s="1"/>
  <c r="AK74" i="12"/>
  <c r="CJ74" i="12" s="1"/>
  <c r="EI74" i="12" s="1"/>
  <c r="GF73" i="10"/>
  <c r="GX73" i="10"/>
  <c r="EY157" i="10"/>
  <c r="BV65" i="7"/>
  <c r="M75" i="3" s="1"/>
  <c r="M76" i="2" s="1"/>
  <c r="BU66" i="7"/>
  <c r="BV66" i="7" s="1"/>
  <c r="M76" i="3" s="1"/>
  <c r="M77" i="2" s="1"/>
  <c r="BU63" i="8"/>
  <c r="BT64" i="8"/>
  <c r="GA73" i="10"/>
  <c r="EB157" i="10"/>
  <c r="DW74" i="12"/>
  <c r="AJ73" i="8"/>
  <c r="AL73" i="8"/>
  <c r="AM73" i="8" s="1"/>
  <c r="AT73" i="8"/>
  <c r="BM73" i="8"/>
  <c r="AG73" i="8"/>
  <c r="AN73" i="8"/>
  <c r="F76" i="12"/>
  <c r="R81" i="3"/>
  <c r="R82" i="2" s="1"/>
  <c r="F76" i="10"/>
  <c r="AU71" i="7"/>
  <c r="E71" i="14" s="1"/>
  <c r="AK71" i="7"/>
  <c r="BN71" i="7"/>
  <c r="AM71" i="7"/>
  <c r="AN71" i="7" s="1"/>
  <c r="AZ71" i="7"/>
  <c r="AD72" i="7"/>
  <c r="J75" i="12"/>
  <c r="K75" i="12" s="1"/>
  <c r="Z74" i="10"/>
  <c r="BY74" i="10" s="1"/>
  <c r="AR74" i="10"/>
  <c r="CQ74" i="10" s="1"/>
  <c r="AW74" i="10"/>
  <c r="CV74" i="10" s="1"/>
  <c r="AS74" i="10"/>
  <c r="CR74" i="10" s="1"/>
  <c r="AO74" i="10"/>
  <c r="CN74" i="10" s="1"/>
  <c r="AG74" i="10"/>
  <c r="CF74" i="10" s="1"/>
  <c r="BE74" i="10"/>
  <c r="DD74" i="10" s="1"/>
  <c r="BK74" i="10"/>
  <c r="DJ74" i="10" s="1"/>
  <c r="FJ74" i="10" s="1"/>
  <c r="BA74" i="10"/>
  <c r="CZ74" i="10" s="1"/>
  <c r="Q74" i="10"/>
  <c r="BP74" i="10" s="1"/>
  <c r="BH74" i="10"/>
  <c r="DG74" i="10" s="1"/>
  <c r="BD74" i="10"/>
  <c r="DC74" i="10" s="1"/>
  <c r="AN74" i="10"/>
  <c r="CM74" i="10" s="1"/>
  <c r="EM74" i="10" s="1"/>
  <c r="AX74" i="10"/>
  <c r="CW74" i="10" s="1"/>
  <c r="U74" i="10"/>
  <c r="BT74" i="10" s="1"/>
  <c r="AF74" i="10"/>
  <c r="CE74" i="10" s="1"/>
  <c r="AB74" i="10"/>
  <c r="CA74" i="10" s="1"/>
  <c r="X74" i="10"/>
  <c r="BW74" i="10" s="1"/>
  <c r="AK74" i="10"/>
  <c r="CJ74" i="10" s="1"/>
  <c r="P74" i="10"/>
  <c r="BO74" i="10" s="1"/>
  <c r="AT74" i="10"/>
  <c r="CS74" i="10" s="1"/>
  <c r="AJ74" i="10"/>
  <c r="CI74" i="10" s="1"/>
  <c r="AY74" i="10"/>
  <c r="CX74" i="10" s="1"/>
  <c r="AU74" i="10"/>
  <c r="CT74" i="10" s="1"/>
  <c r="AQ74" i="10"/>
  <c r="CP74" i="10" s="1"/>
  <c r="AZ74" i="10"/>
  <c r="CY74" i="10" s="1"/>
  <c r="Y74" i="10"/>
  <c r="BX74" i="10" s="1"/>
  <c r="BC74" i="10"/>
  <c r="DB74" i="10" s="1"/>
  <c r="FB74" i="10" s="1"/>
  <c r="S74" i="10"/>
  <c r="BR74" i="10" s="1"/>
  <c r="O74" i="10"/>
  <c r="BN74" i="10" s="1"/>
  <c r="BJ74" i="10"/>
  <c r="DI74" i="10" s="1"/>
  <c r="T74" i="10"/>
  <c r="BS74" i="10" s="1"/>
  <c r="AV74" i="10"/>
  <c r="CU74" i="10" s="1"/>
  <c r="V74" i="10"/>
  <c r="BU74" i="10" s="1"/>
  <c r="AI74" i="10"/>
  <c r="CH74" i="10" s="1"/>
  <c r="AC74" i="10"/>
  <c r="CB74" i="10" s="1"/>
  <c r="BG74" i="10"/>
  <c r="DF74" i="10" s="1"/>
  <c r="W74" i="10"/>
  <c r="BV74" i="10" s="1"/>
  <c r="AL74" i="10"/>
  <c r="CK74" i="10" s="1"/>
  <c r="AH74" i="10"/>
  <c r="CG74" i="10" s="1"/>
  <c r="AD74" i="10"/>
  <c r="CC74" i="10" s="1"/>
  <c r="AM74" i="10"/>
  <c r="CL74" i="10" s="1"/>
  <c r="BB74" i="10"/>
  <c r="DA74" i="10" s="1"/>
  <c r="R74" i="10"/>
  <c r="BQ74" i="10" s="1"/>
  <c r="AA74" i="10"/>
  <c r="BZ74" i="10" s="1"/>
  <c r="AP74" i="10"/>
  <c r="CO74" i="10" s="1"/>
  <c r="BF74" i="10"/>
  <c r="DE74" i="10" s="1"/>
  <c r="AE74" i="10"/>
  <c r="CD74" i="10" s="1"/>
  <c r="ED74" i="10" s="1"/>
  <c r="BI74" i="10"/>
  <c r="DH74" i="10" s="1"/>
  <c r="N74" i="10"/>
  <c r="BM74" i="10" s="1"/>
  <c r="EE74" i="12"/>
  <c r="ET74" i="12"/>
  <c r="AO71" i="7"/>
  <c r="P81" i="3" s="1"/>
  <c r="P82" i="2" s="1"/>
  <c r="S82" i="2"/>
  <c r="AH71" i="7"/>
  <c r="T81" i="3" s="1"/>
  <c r="T82" i="2" s="1"/>
  <c r="ER74" i="12"/>
  <c r="FH74" i="12"/>
  <c r="J75" i="10"/>
  <c r="K75" i="10" s="1"/>
  <c r="AD81" i="3"/>
  <c r="AD82" i="2" s="1"/>
  <c r="BB71" i="7"/>
  <c r="AH81" i="3" s="1"/>
  <c r="AH82" i="2" s="1"/>
  <c r="AY70" i="7"/>
  <c r="AE80" i="3" s="1"/>
  <c r="AE81" i="2" s="1"/>
  <c r="AY78" i="8"/>
  <c r="AD79" i="8"/>
  <c r="BA78" i="8"/>
  <c r="AX77" i="8"/>
  <c r="HK73" i="10" l="1"/>
  <c r="BU67" i="7"/>
  <c r="BV67" i="7" s="1"/>
  <c r="M77" i="3" s="1"/>
  <c r="M78" i="2" s="1"/>
  <c r="FA74" i="12"/>
  <c r="ED74" i="12"/>
  <c r="EF74" i="12"/>
  <c r="FG74" i="12"/>
  <c r="EP74" i="12"/>
  <c r="EO74" i="12"/>
  <c r="FE74" i="12"/>
  <c r="EY74" i="12"/>
  <c r="EQ74" i="12"/>
  <c r="DL74" i="12"/>
  <c r="EJ74" i="12"/>
  <c r="ES74" i="12"/>
  <c r="EN74" i="12"/>
  <c r="DP74" i="12"/>
  <c r="FC74" i="12"/>
  <c r="DR74" i="12"/>
  <c r="EM74" i="12"/>
  <c r="FB74" i="12"/>
  <c r="DX74" i="12"/>
  <c r="EZ74" i="12"/>
  <c r="DO74" i="12"/>
  <c r="EC74" i="12"/>
  <c r="EA74" i="12"/>
  <c r="DZ74" i="12"/>
  <c r="EH74" i="12"/>
  <c r="DT74" i="12"/>
  <c r="DN74" i="12"/>
  <c r="DS74" i="12"/>
  <c r="EB74" i="12"/>
  <c r="EK74" i="12"/>
  <c r="EV74" i="12"/>
  <c r="DY74" i="12"/>
  <c r="DM74" i="12"/>
  <c r="EG74" i="12"/>
  <c r="DX74" i="10"/>
  <c r="DX158" i="10" s="1"/>
  <c r="BU64" i="8"/>
  <c r="BT65" i="8"/>
  <c r="EO74" i="10"/>
  <c r="EO158" i="10" s="1"/>
  <c r="DV74" i="10"/>
  <c r="FU74" i="10" s="1"/>
  <c r="EY74" i="10"/>
  <c r="GX74" i="10" s="1"/>
  <c r="DN74" i="10"/>
  <c r="FM74" i="10" s="1"/>
  <c r="FA74" i="10"/>
  <c r="FA158" i="10" s="1"/>
  <c r="EP74" i="10"/>
  <c r="L75" i="12"/>
  <c r="AY75" i="12" s="1"/>
  <c r="CX75" i="12" s="1"/>
  <c r="FF74" i="10"/>
  <c r="FF158" i="10" s="1"/>
  <c r="DR74" i="10"/>
  <c r="FQ74" i="10" s="1"/>
  <c r="ES74" i="10"/>
  <c r="ES158" i="10" s="1"/>
  <c r="EW74" i="10"/>
  <c r="GV74" i="10" s="1"/>
  <c r="FC74" i="10"/>
  <c r="FC158" i="10" s="1"/>
  <c r="AE74" i="8"/>
  <c r="BN73" i="8"/>
  <c r="DM74" i="10"/>
  <c r="FL74" i="10" s="1"/>
  <c r="EL74" i="10"/>
  <c r="DU74" i="10"/>
  <c r="K36" i="13" s="1"/>
  <c r="DW74" i="10"/>
  <c r="DW158" i="10" s="1"/>
  <c r="DP74" i="10"/>
  <c r="F36" i="13" s="1"/>
  <c r="EQ74" i="10"/>
  <c r="GP74" i="10" s="1"/>
  <c r="EH74" i="10"/>
  <c r="EH158" i="10" s="1"/>
  <c r="FH74" i="10"/>
  <c r="HG74" i="10" s="1"/>
  <c r="EC74" i="10"/>
  <c r="S36" i="13" s="1"/>
  <c r="EU74" i="10"/>
  <c r="EU158" i="10" s="1"/>
  <c r="DS74" i="10"/>
  <c r="DS158" i="10" s="1"/>
  <c r="EF74" i="10"/>
  <c r="DY74" i="10"/>
  <c r="DZ74" i="10"/>
  <c r="EM158" i="10"/>
  <c r="GL74" i="10"/>
  <c r="EN74" i="10"/>
  <c r="DQ74" i="10"/>
  <c r="EB74" i="10"/>
  <c r="FB158" i="10"/>
  <c r="HA74" i="10"/>
  <c r="DO74" i="10"/>
  <c r="ER74" i="10"/>
  <c r="AE72" i="7"/>
  <c r="AO72" i="7" s="1"/>
  <c r="P82" i="3" s="1"/>
  <c r="P83" i="2" s="1"/>
  <c r="BO71" i="7"/>
  <c r="EI74" i="10"/>
  <c r="EJ74" i="10"/>
  <c r="FG74" i="10"/>
  <c r="EV74" i="10"/>
  <c r="E77" i="12"/>
  <c r="S82" i="3"/>
  <c r="E77" i="10"/>
  <c r="BA72" i="7"/>
  <c r="AX72" i="7"/>
  <c r="AL72" i="7"/>
  <c r="AJ72" i="7"/>
  <c r="L75" i="10"/>
  <c r="C36" i="4"/>
  <c r="AB36" i="4"/>
  <c r="EL158" i="10"/>
  <c r="AB36" i="13"/>
  <c r="GK74" i="10"/>
  <c r="H76" i="10"/>
  <c r="I76" i="10"/>
  <c r="AQ68" i="8"/>
  <c r="BP68" i="8" s="1"/>
  <c r="BR68" i="8" s="1"/>
  <c r="BS68" i="8" s="1"/>
  <c r="Q78" i="3"/>
  <c r="AG68" i="9"/>
  <c r="AR68" i="7"/>
  <c r="BQ68" i="7" s="1"/>
  <c r="BS68" i="7" s="1"/>
  <c r="BT68" i="7" s="1"/>
  <c r="BU68" i="7" s="1"/>
  <c r="BV68" i="7" s="1"/>
  <c r="M78" i="3" s="1"/>
  <c r="M79" i="2" s="1"/>
  <c r="FH158" i="10"/>
  <c r="GT74" i="10"/>
  <c r="GO74" i="10"/>
  <c r="EP158" i="10"/>
  <c r="EA74" i="10"/>
  <c r="EZ74" i="10"/>
  <c r="T36" i="13"/>
  <c r="GC74" i="10"/>
  <c r="ED158" i="10"/>
  <c r="T36" i="4"/>
  <c r="EG74" i="10"/>
  <c r="FR74" i="10"/>
  <c r="ET74" i="10"/>
  <c r="EE74" i="10"/>
  <c r="HI74" i="10"/>
  <c r="FJ158" i="10"/>
  <c r="H76" i="12"/>
  <c r="I76" i="12"/>
  <c r="FE74" i="10"/>
  <c r="EK74" i="10"/>
  <c r="FI74" i="10"/>
  <c r="EX74" i="10"/>
  <c r="DT74" i="10"/>
  <c r="FD74" i="10"/>
  <c r="AZ79" i="8"/>
  <c r="AW79" i="8"/>
  <c r="AK79" i="8"/>
  <c r="AI79" i="8"/>
  <c r="S36" i="4" l="1"/>
  <c r="AN75" i="12"/>
  <c r="CM75" i="12" s="1"/>
  <c r="EC158" i="10"/>
  <c r="K36" i="4"/>
  <c r="GB74" i="10"/>
  <c r="GN74" i="10"/>
  <c r="HE74" i="10"/>
  <c r="DU158" i="10"/>
  <c r="AW75" i="12"/>
  <c r="CV75" i="12" s="1"/>
  <c r="AQ75" i="12"/>
  <c r="CP75" i="12" s="1"/>
  <c r="I36" i="13"/>
  <c r="DR158" i="10"/>
  <c r="I36" i="4"/>
  <c r="FT74" i="10"/>
  <c r="H36" i="4"/>
  <c r="FW74" i="10"/>
  <c r="N36" i="13"/>
  <c r="N36" i="4"/>
  <c r="BA75" i="12"/>
  <c r="CZ75" i="12" s="1"/>
  <c r="AB75" i="12"/>
  <c r="CA75" i="12" s="1"/>
  <c r="DM158" i="10"/>
  <c r="C77" i="4" s="1"/>
  <c r="AT75" i="12"/>
  <c r="CS75" i="12" s="1"/>
  <c r="C36" i="13"/>
  <c r="AX75" i="12"/>
  <c r="CW75" i="12" s="1"/>
  <c r="AE75" i="12"/>
  <c r="CD75" i="12" s="1"/>
  <c r="AV75" i="12"/>
  <c r="CU75" i="12" s="1"/>
  <c r="AI75" i="12"/>
  <c r="CH75" i="12" s="1"/>
  <c r="S75" i="12"/>
  <c r="BR75" i="12" s="1"/>
  <c r="AJ75" i="12"/>
  <c r="CI75" i="12" s="1"/>
  <c r="L36" i="13"/>
  <c r="EY158" i="10"/>
  <c r="BK75" i="12"/>
  <c r="DJ75" i="12" s="1"/>
  <c r="FI75" i="12" s="1"/>
  <c r="L36" i="4"/>
  <c r="EQ158" i="10"/>
  <c r="BI75" i="12"/>
  <c r="DH75" i="12" s="1"/>
  <c r="AZ75" i="12"/>
  <c r="CY75" i="12" s="1"/>
  <c r="M36" i="13"/>
  <c r="AF75" i="12"/>
  <c r="CE75" i="12" s="1"/>
  <c r="AG75" i="12"/>
  <c r="CF75" i="12" s="1"/>
  <c r="FV74" i="10"/>
  <c r="HB74" i="10"/>
  <c r="D36" i="13"/>
  <c r="DV158" i="10"/>
  <c r="DN158" i="10"/>
  <c r="D77" i="13" s="1"/>
  <c r="M36" i="4"/>
  <c r="X36" i="4"/>
  <c r="W75" i="12"/>
  <c r="BV75" i="12" s="1"/>
  <c r="O75" i="12"/>
  <c r="BN75" i="12" s="1"/>
  <c r="X75" i="12"/>
  <c r="BW75" i="12" s="1"/>
  <c r="D36" i="4"/>
  <c r="GZ74" i="10"/>
  <c r="BU65" i="8"/>
  <c r="BT66" i="8"/>
  <c r="AS75" i="12"/>
  <c r="CR75" i="12" s="1"/>
  <c r="BF75" i="12"/>
  <c r="DE75" i="12" s="1"/>
  <c r="AL75" i="12"/>
  <c r="CK75" i="12" s="1"/>
  <c r="AH75" i="12"/>
  <c r="CG75" i="12" s="1"/>
  <c r="BD75" i="12"/>
  <c r="DC75" i="12" s="1"/>
  <c r="AH72" i="7"/>
  <c r="T82" i="3" s="1"/>
  <c r="T83" i="2" s="1"/>
  <c r="GR74" i="10"/>
  <c r="Q75" i="12"/>
  <c r="BP75" i="12" s="1"/>
  <c r="V75" i="12"/>
  <c r="BU75" i="12" s="1"/>
  <c r="BJ75" i="12"/>
  <c r="DI75" i="12" s="1"/>
  <c r="T75" i="12"/>
  <c r="BS75" i="12" s="1"/>
  <c r="AR75" i="12"/>
  <c r="CQ75" i="12" s="1"/>
  <c r="EO75" i="12" s="1"/>
  <c r="H36" i="13"/>
  <c r="AP75" i="12"/>
  <c r="CO75" i="12" s="1"/>
  <c r="Y75" i="12"/>
  <c r="BX75" i="12" s="1"/>
  <c r="Z75" i="12"/>
  <c r="BY75" i="12" s="1"/>
  <c r="AK75" i="12"/>
  <c r="CJ75" i="12" s="1"/>
  <c r="AO75" i="12"/>
  <c r="CN75" i="12" s="1"/>
  <c r="BG75" i="12"/>
  <c r="DF75" i="12" s="1"/>
  <c r="FD75" i="12" s="1"/>
  <c r="BC75" i="12"/>
  <c r="DB75" i="12" s="1"/>
  <c r="AD75" i="12"/>
  <c r="CC75" i="12" s="1"/>
  <c r="EB75" i="12" s="1"/>
  <c r="AM75" i="12"/>
  <c r="CL75" i="12" s="1"/>
  <c r="P75" i="12"/>
  <c r="BO75" i="12" s="1"/>
  <c r="U75" i="12"/>
  <c r="BT75" i="12" s="1"/>
  <c r="BB75" i="12"/>
  <c r="DA75" i="12" s="1"/>
  <c r="AA75" i="12"/>
  <c r="BZ75" i="12" s="1"/>
  <c r="BE75" i="12"/>
  <c r="DD75" i="12" s="1"/>
  <c r="BH75" i="12"/>
  <c r="DG75" i="12" s="1"/>
  <c r="FF75" i="12" s="1"/>
  <c r="N75" i="12"/>
  <c r="BM75" i="12" s="1"/>
  <c r="R75" i="12"/>
  <c r="BQ75" i="12" s="1"/>
  <c r="DP75" i="12" s="1"/>
  <c r="AU75" i="12"/>
  <c r="CT75" i="12" s="1"/>
  <c r="ES75" i="12" s="1"/>
  <c r="AC75" i="12"/>
  <c r="CB75" i="12" s="1"/>
  <c r="DZ75" i="12" s="1"/>
  <c r="F36" i="4"/>
  <c r="DP158" i="10"/>
  <c r="F77" i="13" s="1"/>
  <c r="FO74" i="10"/>
  <c r="EW158" i="10"/>
  <c r="J76" i="10"/>
  <c r="K76" i="10" s="1"/>
  <c r="GG74" i="10"/>
  <c r="X36" i="13"/>
  <c r="ET75" i="12"/>
  <c r="J76" i="12"/>
  <c r="K76" i="12" s="1"/>
  <c r="AL74" i="8"/>
  <c r="AM74" i="8" s="1"/>
  <c r="AT74" i="8"/>
  <c r="AJ74" i="8"/>
  <c r="BM74" i="8"/>
  <c r="AN74" i="8"/>
  <c r="AG74" i="8"/>
  <c r="HD74" i="10"/>
  <c r="FE158" i="10"/>
  <c r="EZ158" i="10"/>
  <c r="GY74" i="10"/>
  <c r="K77" i="13"/>
  <c r="K77" i="4"/>
  <c r="FX74" i="10"/>
  <c r="DY158" i="10"/>
  <c r="O36" i="13"/>
  <c r="O36" i="4"/>
  <c r="N77" i="13"/>
  <c r="N77" i="4"/>
  <c r="EN75" i="12"/>
  <c r="S77" i="13"/>
  <c r="S77" i="4"/>
  <c r="I77" i="13"/>
  <c r="I77" i="4"/>
  <c r="P75" i="10"/>
  <c r="BO75" i="10" s="1"/>
  <c r="Z75" i="10"/>
  <c r="BY75" i="10" s="1"/>
  <c r="AG75" i="10"/>
  <c r="CF75" i="10" s="1"/>
  <c r="BF75" i="10"/>
  <c r="DE75" i="10" s="1"/>
  <c r="AH75" i="10"/>
  <c r="CG75" i="10" s="1"/>
  <c r="AJ75" i="10"/>
  <c r="CI75" i="10" s="1"/>
  <c r="BC75" i="10"/>
  <c r="DB75" i="10" s="1"/>
  <c r="T75" i="10"/>
  <c r="BS75" i="10" s="1"/>
  <c r="N75" i="10"/>
  <c r="BM75" i="10" s="1"/>
  <c r="AI75" i="10"/>
  <c r="CH75" i="10" s="1"/>
  <c r="AE75" i="10"/>
  <c r="CD75" i="10" s="1"/>
  <c r="AS75" i="10"/>
  <c r="CR75" i="10" s="1"/>
  <c r="W75" i="10"/>
  <c r="BV75" i="10" s="1"/>
  <c r="U75" i="10"/>
  <c r="BT75" i="10" s="1"/>
  <c r="AT75" i="10"/>
  <c r="CS75" i="10" s="1"/>
  <c r="AW75" i="10"/>
  <c r="CV75" i="10" s="1"/>
  <c r="AR75" i="10"/>
  <c r="CQ75" i="10" s="1"/>
  <c r="AP75" i="10"/>
  <c r="CO75" i="10" s="1"/>
  <c r="AV75" i="10"/>
  <c r="CU75" i="10" s="1"/>
  <c r="AU75" i="10"/>
  <c r="CT75" i="10" s="1"/>
  <c r="AF75" i="10"/>
  <c r="CE75" i="10" s="1"/>
  <c r="V75" i="10"/>
  <c r="BU75" i="10" s="1"/>
  <c r="X75" i="10"/>
  <c r="BW75" i="10" s="1"/>
  <c r="BA75" i="10"/>
  <c r="CZ75" i="10" s="1"/>
  <c r="AX75" i="10"/>
  <c r="CW75" i="10" s="1"/>
  <c r="BI75" i="10"/>
  <c r="DH75" i="10" s="1"/>
  <c r="Y75" i="10"/>
  <c r="BX75" i="10" s="1"/>
  <c r="O75" i="10"/>
  <c r="BN75" i="10" s="1"/>
  <c r="AB75" i="10"/>
  <c r="CA75" i="10" s="1"/>
  <c r="AM75" i="10"/>
  <c r="CL75" i="10" s="1"/>
  <c r="BH75" i="10"/>
  <c r="DG75" i="10" s="1"/>
  <c r="BG75" i="10"/>
  <c r="DF75" i="10" s="1"/>
  <c r="R75" i="10"/>
  <c r="BQ75" i="10" s="1"/>
  <c r="AC75" i="10"/>
  <c r="CB75" i="10" s="1"/>
  <c r="AY75" i="10"/>
  <c r="CX75" i="10" s="1"/>
  <c r="BB75" i="10"/>
  <c r="DA75" i="10" s="1"/>
  <c r="S75" i="10"/>
  <c r="BR75" i="10" s="1"/>
  <c r="AK75" i="10"/>
  <c r="CJ75" i="10" s="1"/>
  <c r="AN75" i="10"/>
  <c r="CM75" i="10" s="1"/>
  <c r="BE75" i="10"/>
  <c r="DD75" i="10" s="1"/>
  <c r="AL75" i="10"/>
  <c r="CK75" i="10" s="1"/>
  <c r="BK75" i="10"/>
  <c r="DJ75" i="10" s="1"/>
  <c r="FJ75" i="10" s="1"/>
  <c r="AD75" i="10"/>
  <c r="CC75" i="10" s="1"/>
  <c r="EC75" i="10" s="1"/>
  <c r="AZ75" i="10"/>
  <c r="CY75" i="10" s="1"/>
  <c r="BJ75" i="10"/>
  <c r="DI75" i="10" s="1"/>
  <c r="AQ75" i="10"/>
  <c r="CP75" i="10" s="1"/>
  <c r="Q75" i="10"/>
  <c r="BP75" i="10" s="1"/>
  <c r="BD75" i="10"/>
  <c r="DC75" i="10" s="1"/>
  <c r="AA75" i="10"/>
  <c r="BZ75" i="10" s="1"/>
  <c r="AO75" i="10"/>
  <c r="CN75" i="10" s="1"/>
  <c r="EN75" i="10" s="1"/>
  <c r="GA74" i="10"/>
  <c r="EB158" i="10"/>
  <c r="R36" i="13"/>
  <c r="R36" i="4"/>
  <c r="L77" i="4"/>
  <c r="L77" i="13"/>
  <c r="F77" i="12"/>
  <c r="R82" i="3"/>
  <c r="R83" i="2" s="1"/>
  <c r="F77" i="10"/>
  <c r="BN72" i="7"/>
  <c r="AK72" i="7"/>
  <c r="AM72" i="7"/>
  <c r="AN72" i="7" s="1"/>
  <c r="AU72" i="7"/>
  <c r="E72" i="14" s="1"/>
  <c r="DQ158" i="10"/>
  <c r="G36" i="4"/>
  <c r="FP74" i="10"/>
  <c r="G36" i="13"/>
  <c r="H77" i="13"/>
  <c r="H77" i="4"/>
  <c r="EC75" i="12"/>
  <c r="EQ75" i="12"/>
  <c r="EK75" i="12"/>
  <c r="EF158" i="10"/>
  <c r="GE74" i="10"/>
  <c r="V36" i="13"/>
  <c r="V36" i="4"/>
  <c r="ER158" i="10"/>
  <c r="GQ74" i="10"/>
  <c r="FD158" i="10"/>
  <c r="HC74" i="10"/>
  <c r="FS74" i="10"/>
  <c r="J36" i="13"/>
  <c r="DT158" i="10"/>
  <c r="J36" i="4"/>
  <c r="U36" i="4"/>
  <c r="GD74" i="10"/>
  <c r="EE158" i="10"/>
  <c r="U36" i="13"/>
  <c r="T77" i="13"/>
  <c r="T77" i="4"/>
  <c r="F77" i="4"/>
  <c r="AZ72" i="7"/>
  <c r="AD73" i="7"/>
  <c r="FG158" i="10"/>
  <c r="HF74" i="10"/>
  <c r="DT75" i="12"/>
  <c r="EY75" i="12"/>
  <c r="AB77" i="13"/>
  <c r="AB77" i="4"/>
  <c r="GU74" i="10"/>
  <c r="EV158" i="10"/>
  <c r="EN158" i="10"/>
  <c r="GM74" i="10"/>
  <c r="GW74" i="10"/>
  <c r="EX158" i="10"/>
  <c r="FI158" i="10"/>
  <c r="HH74" i="10"/>
  <c r="ET158" i="10"/>
  <c r="GS74" i="10"/>
  <c r="Q79" i="2"/>
  <c r="AI78" i="3"/>
  <c r="AI79" i="2" s="1"/>
  <c r="EJ158" i="10"/>
  <c r="GI74" i="10"/>
  <c r="Z36" i="13"/>
  <c r="Z36" i="4"/>
  <c r="DY75" i="12"/>
  <c r="EA158" i="10"/>
  <c r="Q36" i="4"/>
  <c r="Q36" i="13"/>
  <c r="FZ74" i="10"/>
  <c r="EG158" i="10"/>
  <c r="W36" i="13"/>
  <c r="W36" i="4"/>
  <c r="GF74" i="10"/>
  <c r="M77" i="4"/>
  <c r="M77" i="13"/>
  <c r="AA36" i="4"/>
  <c r="EK158" i="10"/>
  <c r="AA36" i="13"/>
  <c r="GJ74" i="10"/>
  <c r="AD82" i="3"/>
  <c r="AD83" i="2" s="1"/>
  <c r="AY71" i="7"/>
  <c r="AE81" i="3" s="1"/>
  <c r="AE82" i="2" s="1"/>
  <c r="BB72" i="7"/>
  <c r="AH82" i="3" s="1"/>
  <c r="AH83" i="2" s="1"/>
  <c r="EI158" i="10"/>
  <c r="Y36" i="13"/>
  <c r="Y36" i="4"/>
  <c r="GH74" i="10"/>
  <c r="X77" i="13"/>
  <c r="X77" i="4"/>
  <c r="FN74" i="10"/>
  <c r="E36" i="4"/>
  <c r="DO158" i="10"/>
  <c r="E36" i="13"/>
  <c r="P36" i="13"/>
  <c r="P36" i="4"/>
  <c r="DZ158" i="10"/>
  <c r="FY74" i="10"/>
  <c r="DO75" i="12"/>
  <c r="ER75" i="12"/>
  <c r="EW75" i="12"/>
  <c r="EX75" i="12"/>
  <c r="AD80" i="8"/>
  <c r="AY79" i="8"/>
  <c r="BA79" i="8"/>
  <c r="AX78" i="8"/>
  <c r="DN75" i="12" l="1"/>
  <c r="EG75" i="12"/>
  <c r="C77" i="13"/>
  <c r="DQ75" i="12"/>
  <c r="EU75" i="12"/>
  <c r="EH75" i="12"/>
  <c r="EV75" i="12"/>
  <c r="EM75" i="12"/>
  <c r="EZ75" i="12"/>
  <c r="EF75" i="12"/>
  <c r="DU75" i="12"/>
  <c r="EJ75" i="12"/>
  <c r="FH75" i="12"/>
  <c r="FF75" i="10"/>
  <c r="HE75" i="10" s="1"/>
  <c r="ED75" i="12"/>
  <c r="FA75" i="12"/>
  <c r="DM75" i="12"/>
  <c r="D77" i="4"/>
  <c r="EL75" i="12"/>
  <c r="FG75" i="12"/>
  <c r="DV75" i="12"/>
  <c r="FC75" i="10"/>
  <c r="HB75" i="10" s="1"/>
  <c r="EE75" i="12"/>
  <c r="EP75" i="12"/>
  <c r="FD75" i="10"/>
  <c r="FD159" i="10" s="1"/>
  <c r="EE75" i="10"/>
  <c r="EE159" i="10" s="1"/>
  <c r="DS75" i="12"/>
  <c r="DX75" i="12"/>
  <c r="EI75" i="12"/>
  <c r="DL75" i="12"/>
  <c r="EA75" i="12"/>
  <c r="FB75" i="12"/>
  <c r="FE75" i="12"/>
  <c r="DR75" i="12"/>
  <c r="BU66" i="8"/>
  <c r="BT67" i="8"/>
  <c r="DW75" i="12"/>
  <c r="FC75" i="12"/>
  <c r="EZ75" i="10"/>
  <c r="EZ159" i="10" s="1"/>
  <c r="DS75" i="10"/>
  <c r="FR75" i="10" s="1"/>
  <c r="L76" i="10"/>
  <c r="AW76" i="10" s="1"/>
  <c r="CV76" i="10" s="1"/>
  <c r="EV75" i="10"/>
  <c r="EV159" i="10" s="1"/>
  <c r="DP75" i="10"/>
  <c r="DP159" i="10" s="1"/>
  <c r="DW75" i="10"/>
  <c r="DW159" i="10" s="1"/>
  <c r="EP75" i="10"/>
  <c r="EP159" i="10" s="1"/>
  <c r="EJ75" i="10"/>
  <c r="EJ159" i="10" s="1"/>
  <c r="FI75" i="10"/>
  <c r="FI159" i="10" s="1"/>
  <c r="DR75" i="10"/>
  <c r="DR159" i="10" s="1"/>
  <c r="EA75" i="10"/>
  <c r="FZ75" i="10" s="1"/>
  <c r="EG75" i="10"/>
  <c r="EG159" i="10" s="1"/>
  <c r="L76" i="12"/>
  <c r="AY76" i="12" s="1"/>
  <c r="CX76" i="12" s="1"/>
  <c r="DN75" i="10"/>
  <c r="DN159" i="10" s="1"/>
  <c r="DX75" i="10"/>
  <c r="ES75" i="10"/>
  <c r="ES159" i="10" s="1"/>
  <c r="AE75" i="8"/>
  <c r="BN74" i="8"/>
  <c r="HK74" i="10"/>
  <c r="AG69" i="9" s="1"/>
  <c r="Z77" i="13"/>
  <c r="Z77" i="4"/>
  <c r="S83" i="3"/>
  <c r="E78" i="10"/>
  <c r="E78" i="12"/>
  <c r="AX73" i="7"/>
  <c r="BA73" i="7"/>
  <c r="AJ73" i="7"/>
  <c r="AL73" i="7"/>
  <c r="I77" i="12"/>
  <c r="H77" i="12"/>
  <c r="EL75" i="10"/>
  <c r="EM75" i="10"/>
  <c r="FB75" i="10"/>
  <c r="E77" i="13"/>
  <c r="E77" i="4"/>
  <c r="Y77" i="13"/>
  <c r="Y77" i="4"/>
  <c r="AA77" i="4"/>
  <c r="AA77" i="13"/>
  <c r="AE76" i="12"/>
  <c r="CD76" i="12" s="1"/>
  <c r="BH76" i="12"/>
  <c r="DG76" i="12" s="1"/>
  <c r="G77" i="13"/>
  <c r="G77" i="4"/>
  <c r="DU75" i="10"/>
  <c r="DT75" i="10"/>
  <c r="EI75" i="10"/>
  <c r="R77" i="13"/>
  <c r="R77" i="4"/>
  <c r="DV75" i="10"/>
  <c r="GF75" i="10"/>
  <c r="EX75" i="10"/>
  <c r="EY75" i="10"/>
  <c r="FA75" i="10"/>
  <c r="ET75" i="10"/>
  <c r="ER75" i="10"/>
  <c r="FE75" i="10"/>
  <c r="BO72" i="7"/>
  <c r="AE73" i="7"/>
  <c r="AH73" i="7" s="1"/>
  <c r="T83" i="3" s="1"/>
  <c r="T84" i="2" s="1"/>
  <c r="S83" i="2"/>
  <c r="GB75" i="10"/>
  <c r="EC159" i="10"/>
  <c r="DX159" i="10"/>
  <c r="FW75" i="10"/>
  <c r="EU75" i="10"/>
  <c r="ED75" i="10"/>
  <c r="EF75" i="10"/>
  <c r="W77" i="13"/>
  <c r="W77" i="4"/>
  <c r="J77" i="4"/>
  <c r="J77" i="13"/>
  <c r="Q77" i="4"/>
  <c r="Q77" i="13"/>
  <c r="P77" i="13"/>
  <c r="P77" i="4"/>
  <c r="V77" i="13"/>
  <c r="V77" i="4"/>
  <c r="GM75" i="10"/>
  <c r="EN159" i="10"/>
  <c r="FJ159" i="10"/>
  <c r="HI75" i="10"/>
  <c r="EB75" i="10"/>
  <c r="FG75" i="10"/>
  <c r="FH75" i="10"/>
  <c r="EO75" i="10"/>
  <c r="EH75" i="10"/>
  <c r="DY75" i="10"/>
  <c r="U77" i="13"/>
  <c r="U77" i="4"/>
  <c r="H77" i="10"/>
  <c r="I77" i="10"/>
  <c r="DZ75" i="10"/>
  <c r="EK75" i="10"/>
  <c r="DQ75" i="10"/>
  <c r="EW75" i="10"/>
  <c r="EQ75" i="10"/>
  <c r="DM75" i="10"/>
  <c r="DO75" i="10"/>
  <c r="O77" i="4"/>
  <c r="O77" i="13"/>
  <c r="AW80" i="8"/>
  <c r="AZ80" i="8"/>
  <c r="AI80" i="8"/>
  <c r="AK80" i="8"/>
  <c r="GO75" i="10" l="1"/>
  <c r="FF159" i="10"/>
  <c r="FC159" i="10"/>
  <c r="FV75" i="10"/>
  <c r="GD75" i="10"/>
  <c r="S76" i="10"/>
  <c r="BR76" i="10" s="1"/>
  <c r="AO76" i="10"/>
  <c r="CN76" i="10" s="1"/>
  <c r="AA76" i="10"/>
  <c r="BZ76" i="10" s="1"/>
  <c r="GU75" i="10"/>
  <c r="FM75" i="10"/>
  <c r="AN76" i="10"/>
  <c r="CM76" i="10" s="1"/>
  <c r="AS76" i="12"/>
  <c r="CR76" i="12" s="1"/>
  <c r="AL76" i="10"/>
  <c r="CK76" i="10" s="1"/>
  <c r="AH76" i="12"/>
  <c r="CG76" i="12" s="1"/>
  <c r="AG76" i="10"/>
  <c r="CF76" i="10" s="1"/>
  <c r="W76" i="10"/>
  <c r="BV76" i="10" s="1"/>
  <c r="AI76" i="10"/>
  <c r="CH76" i="10" s="1"/>
  <c r="AU76" i="10"/>
  <c r="CT76" i="10" s="1"/>
  <c r="BE76" i="10"/>
  <c r="DD76" i="10" s="1"/>
  <c r="BJ76" i="10"/>
  <c r="DI76" i="10" s="1"/>
  <c r="AF76" i="10"/>
  <c r="CE76" i="10" s="1"/>
  <c r="BK76" i="10"/>
  <c r="DJ76" i="10" s="1"/>
  <c r="FJ76" i="10" s="1"/>
  <c r="FJ160" i="10" s="1"/>
  <c r="Q76" i="10"/>
  <c r="BP76" i="10" s="1"/>
  <c r="AM76" i="10"/>
  <c r="CL76" i="10" s="1"/>
  <c r="HC75" i="10"/>
  <c r="AB76" i="10"/>
  <c r="CA76" i="10" s="1"/>
  <c r="AX76" i="10"/>
  <c r="CW76" i="10" s="1"/>
  <c r="EV76" i="10" s="1"/>
  <c r="X76" i="10"/>
  <c r="BW76" i="10" s="1"/>
  <c r="U76" i="10"/>
  <c r="BT76" i="10" s="1"/>
  <c r="T76" i="10"/>
  <c r="BS76" i="10" s="1"/>
  <c r="DR76" i="10" s="1"/>
  <c r="FQ76" i="10" s="1"/>
  <c r="FQ75" i="10"/>
  <c r="AC76" i="10"/>
  <c r="CB76" i="10" s="1"/>
  <c r="AK76" i="10"/>
  <c r="CJ76" i="10" s="1"/>
  <c r="BD76" i="10"/>
  <c r="DC76" i="10" s="1"/>
  <c r="AS76" i="10"/>
  <c r="CR76" i="10" s="1"/>
  <c r="O76" i="10"/>
  <c r="BN76" i="10" s="1"/>
  <c r="BH76" i="10"/>
  <c r="DG76" i="10" s="1"/>
  <c r="AZ76" i="10"/>
  <c r="CY76" i="10" s="1"/>
  <c r="BG76" i="10"/>
  <c r="DF76" i="10" s="1"/>
  <c r="AJ76" i="10"/>
  <c r="CI76" i="10" s="1"/>
  <c r="BF76" i="10"/>
  <c r="DE76" i="10" s="1"/>
  <c r="AY76" i="10"/>
  <c r="CX76" i="10" s="1"/>
  <c r="EW76" i="10" s="1"/>
  <c r="AR76" i="10"/>
  <c r="CQ76" i="10" s="1"/>
  <c r="EQ76" i="10" s="1"/>
  <c r="AV76" i="10"/>
  <c r="CU76" i="10" s="1"/>
  <c r="EU76" i="10" s="1"/>
  <c r="AP76" i="10"/>
  <c r="CO76" i="10" s="1"/>
  <c r="Y76" i="10"/>
  <c r="BX76" i="10" s="1"/>
  <c r="N76" i="10"/>
  <c r="BM76" i="10" s="1"/>
  <c r="AD76" i="10"/>
  <c r="CC76" i="10" s="1"/>
  <c r="BA76" i="10"/>
  <c r="CZ76" i="10" s="1"/>
  <c r="R76" i="10"/>
  <c r="BQ76" i="10" s="1"/>
  <c r="X76" i="12"/>
  <c r="BW76" i="12" s="1"/>
  <c r="DS159" i="10"/>
  <c r="BI76" i="10"/>
  <c r="DH76" i="10" s="1"/>
  <c r="AT76" i="10"/>
  <c r="CS76" i="10" s="1"/>
  <c r="AQ76" i="10"/>
  <c r="CP76" i="10" s="1"/>
  <c r="AE76" i="10"/>
  <c r="CD76" i="10" s="1"/>
  <c r="V76" i="10"/>
  <c r="BU76" i="10" s="1"/>
  <c r="BB76" i="10"/>
  <c r="DA76" i="10" s="1"/>
  <c r="BC76" i="10"/>
  <c r="DB76" i="10" s="1"/>
  <c r="AH76" i="10"/>
  <c r="CG76" i="10" s="1"/>
  <c r="EF76" i="10" s="1"/>
  <c r="Z76" i="10"/>
  <c r="BY76" i="10" s="1"/>
  <c r="P76" i="10"/>
  <c r="BO76" i="10" s="1"/>
  <c r="DO76" i="10" s="1"/>
  <c r="Z76" i="12"/>
  <c r="BY76" i="12" s="1"/>
  <c r="AO76" i="12"/>
  <c r="CN76" i="12" s="1"/>
  <c r="AV76" i="12"/>
  <c r="CU76" i="12" s="1"/>
  <c r="AQ76" i="12"/>
  <c r="CP76" i="12" s="1"/>
  <c r="AP76" i="12"/>
  <c r="CO76" i="12" s="1"/>
  <c r="BU67" i="8"/>
  <c r="BT68" i="8"/>
  <c r="BU68" i="8" s="1"/>
  <c r="HH75" i="10"/>
  <c r="Q76" i="12"/>
  <c r="BP76" i="12" s="1"/>
  <c r="GY75" i="10"/>
  <c r="S76" i="12"/>
  <c r="BR76" i="12" s="1"/>
  <c r="Y76" i="12"/>
  <c r="BX76" i="12" s="1"/>
  <c r="DV76" i="12" s="1"/>
  <c r="R76" i="12"/>
  <c r="BQ76" i="12" s="1"/>
  <c r="U76" i="12"/>
  <c r="BT76" i="12" s="1"/>
  <c r="V76" i="12"/>
  <c r="BU76" i="12" s="1"/>
  <c r="AK76" i="12"/>
  <c r="CJ76" i="12" s="1"/>
  <c r="BB76" i="12"/>
  <c r="DA76" i="12" s="1"/>
  <c r="AA76" i="12"/>
  <c r="BZ76" i="12" s="1"/>
  <c r="AT76" i="12"/>
  <c r="CS76" i="12" s="1"/>
  <c r="EQ76" i="12" s="1"/>
  <c r="BD76" i="12"/>
  <c r="DC76" i="12" s="1"/>
  <c r="AB76" i="12"/>
  <c r="CA76" i="12" s="1"/>
  <c r="BG76" i="12"/>
  <c r="DF76" i="12" s="1"/>
  <c r="FE76" i="12" s="1"/>
  <c r="AL76" i="12"/>
  <c r="CK76" i="12" s="1"/>
  <c r="AN76" i="12"/>
  <c r="CM76" i="12" s="1"/>
  <c r="T76" i="12"/>
  <c r="BS76" i="12" s="1"/>
  <c r="DQ76" i="12" s="1"/>
  <c r="AW76" i="12"/>
  <c r="CV76" i="12" s="1"/>
  <c r="AM76" i="12"/>
  <c r="CL76" i="12" s="1"/>
  <c r="AI76" i="12"/>
  <c r="CH76" i="12" s="1"/>
  <c r="EF76" i="12" s="1"/>
  <c r="O76" i="12"/>
  <c r="BN76" i="12" s="1"/>
  <c r="FO75" i="10"/>
  <c r="GI75" i="10"/>
  <c r="AC76" i="12"/>
  <c r="CB76" i="12" s="1"/>
  <c r="BK76" i="12"/>
  <c r="DJ76" i="12" s="1"/>
  <c r="FI76" i="12" s="1"/>
  <c r="BI76" i="12"/>
  <c r="DH76" i="12" s="1"/>
  <c r="AJ76" i="12"/>
  <c r="CI76" i="12" s="1"/>
  <c r="N76" i="12"/>
  <c r="BM76" i="12" s="1"/>
  <c r="AU76" i="12"/>
  <c r="CT76" i="12" s="1"/>
  <c r="BC76" i="12"/>
  <c r="DB76" i="12" s="1"/>
  <c r="P76" i="12"/>
  <c r="BO76" i="12" s="1"/>
  <c r="AX76" i="12"/>
  <c r="CW76" i="12" s="1"/>
  <c r="W76" i="12"/>
  <c r="BV76" i="12" s="1"/>
  <c r="DU76" i="12" s="1"/>
  <c r="BE76" i="12"/>
  <c r="DD76" i="12" s="1"/>
  <c r="AG76" i="12"/>
  <c r="CF76" i="12" s="1"/>
  <c r="DM76" i="10"/>
  <c r="C37" i="13" s="1"/>
  <c r="AF76" i="12"/>
  <c r="CE76" i="12" s="1"/>
  <c r="EC76" i="12" s="1"/>
  <c r="AR76" i="12"/>
  <c r="CQ76" i="12" s="1"/>
  <c r="EP76" i="12" s="1"/>
  <c r="BJ76" i="12"/>
  <c r="DI76" i="12" s="1"/>
  <c r="BA76" i="12"/>
  <c r="CZ76" i="12" s="1"/>
  <c r="AZ76" i="12"/>
  <c r="CY76" i="12" s="1"/>
  <c r="AD76" i="12"/>
  <c r="CC76" i="12" s="1"/>
  <c r="EB76" i="12" s="1"/>
  <c r="BF76" i="12"/>
  <c r="DE76" i="12" s="1"/>
  <c r="EA159" i="10"/>
  <c r="AQ69" i="8"/>
  <c r="BP69" i="8" s="1"/>
  <c r="BR69" i="8" s="1"/>
  <c r="BS69" i="8" s="1"/>
  <c r="GR75" i="10"/>
  <c r="Q79" i="3"/>
  <c r="Q80" i="2" s="1"/>
  <c r="FD76" i="10"/>
  <c r="FD160" i="10" s="1"/>
  <c r="AR69" i="7"/>
  <c r="BQ69" i="7" s="1"/>
  <c r="BS69" i="7" s="1"/>
  <c r="BT69" i="7" s="1"/>
  <c r="BU69" i="7" s="1"/>
  <c r="BV69" i="7" s="1"/>
  <c r="M79" i="3" s="1"/>
  <c r="M80" i="2" s="1"/>
  <c r="EP76" i="10"/>
  <c r="EP160" i="10" s="1"/>
  <c r="J77" i="12"/>
  <c r="K77" i="12" s="1"/>
  <c r="AT75" i="8"/>
  <c r="AJ75" i="8"/>
  <c r="AL75" i="8"/>
  <c r="AM75" i="8" s="1"/>
  <c r="BM75" i="8"/>
  <c r="AN75" i="8"/>
  <c r="AG75" i="8"/>
  <c r="J77" i="10"/>
  <c r="K77" i="10" s="1"/>
  <c r="EM76" i="10"/>
  <c r="EM160" i="10" s="1"/>
  <c r="EF159" i="10"/>
  <c r="GE75" i="10"/>
  <c r="EY159" i="10"/>
  <c r="GX75" i="10"/>
  <c r="EL76" i="10"/>
  <c r="EL159" i="10"/>
  <c r="GK75" i="10"/>
  <c r="GC75" i="10"/>
  <c r="ED159" i="10"/>
  <c r="EX159" i="10"/>
  <c r="GW75" i="10"/>
  <c r="EI159" i="10"/>
  <c r="GH75" i="10"/>
  <c r="AO73" i="7"/>
  <c r="P83" i="3" s="1"/>
  <c r="P84" i="2" s="1"/>
  <c r="GA75" i="10"/>
  <c r="EB159" i="10"/>
  <c r="DM159" i="10"/>
  <c r="FL75" i="10"/>
  <c r="EU159" i="10"/>
  <c r="GT75" i="10"/>
  <c r="HD75" i="10"/>
  <c r="FE159" i="10"/>
  <c r="FE76" i="10"/>
  <c r="DT159" i="10"/>
  <c r="FS75" i="10"/>
  <c r="DO76" i="12"/>
  <c r="FB159" i="10"/>
  <c r="HA75" i="10"/>
  <c r="EQ159" i="10"/>
  <c r="GP75" i="10"/>
  <c r="ER159" i="10"/>
  <c r="GQ75" i="10"/>
  <c r="HI76" i="10"/>
  <c r="DU159" i="10"/>
  <c r="FT75" i="10"/>
  <c r="FG159" i="10"/>
  <c r="HF75" i="10"/>
  <c r="DO159" i="10"/>
  <c r="FN75" i="10"/>
  <c r="EW159" i="10"/>
  <c r="GV75" i="10"/>
  <c r="ET159" i="10"/>
  <c r="GS75" i="10"/>
  <c r="DU76" i="10"/>
  <c r="EM76" i="12"/>
  <c r="AZ73" i="7"/>
  <c r="AD74" i="7"/>
  <c r="F78" i="12"/>
  <c r="F78" i="10"/>
  <c r="R83" i="3"/>
  <c r="R84" i="2" s="1"/>
  <c r="AK73" i="7"/>
  <c r="BN73" i="7"/>
  <c r="AM73" i="7"/>
  <c r="AN73" i="7" s="1"/>
  <c r="AU73" i="7"/>
  <c r="E73" i="14" s="1"/>
  <c r="DY159" i="10"/>
  <c r="FX75" i="10"/>
  <c r="DQ159" i="10"/>
  <c r="FP75" i="10"/>
  <c r="EH159" i="10"/>
  <c r="GG75" i="10"/>
  <c r="EC76" i="10"/>
  <c r="FC76" i="10"/>
  <c r="DP76" i="12"/>
  <c r="DY76" i="12"/>
  <c r="ET76" i="12"/>
  <c r="EI76" i="12"/>
  <c r="EK159" i="10"/>
  <c r="GJ75" i="10"/>
  <c r="DV159" i="10"/>
  <c r="FU75" i="10"/>
  <c r="AD83" i="3"/>
  <c r="AD84" i="2" s="1"/>
  <c r="AY72" i="7"/>
  <c r="AE82" i="3" s="1"/>
  <c r="AE83" i="2" s="1"/>
  <c r="BB73" i="7"/>
  <c r="AH83" i="3" s="1"/>
  <c r="AH84" i="2" s="1"/>
  <c r="EO159" i="10"/>
  <c r="GN75" i="10"/>
  <c r="DZ159" i="10"/>
  <c r="FY75" i="10"/>
  <c r="FH159" i="10"/>
  <c r="HG75" i="10"/>
  <c r="GZ75" i="10"/>
  <c r="FA159" i="10"/>
  <c r="EH76" i="10"/>
  <c r="DN76" i="12"/>
  <c r="EM159" i="10"/>
  <c r="GL75" i="10"/>
  <c r="AY80" i="8"/>
  <c r="AD81" i="8"/>
  <c r="BA80" i="8"/>
  <c r="AX79" i="8"/>
  <c r="AI79" i="3" l="1"/>
  <c r="AI80" i="2" s="1"/>
  <c r="EE76" i="10"/>
  <c r="U37" i="13" s="1"/>
  <c r="FC76" i="12"/>
  <c r="EJ76" i="12"/>
  <c r="EN76" i="12"/>
  <c r="EZ76" i="10"/>
  <c r="DP76" i="10"/>
  <c r="FB76" i="10"/>
  <c r="HA76" i="10" s="1"/>
  <c r="DZ76" i="10"/>
  <c r="P37" i="13" s="1"/>
  <c r="ET76" i="10"/>
  <c r="ET160" i="10" s="1"/>
  <c r="ER76" i="12"/>
  <c r="DQ76" i="10"/>
  <c r="ES76" i="10"/>
  <c r="ES160" i="10" s="1"/>
  <c r="EA76" i="10"/>
  <c r="EA160" i="10" s="1"/>
  <c r="Q78" i="13" s="1"/>
  <c r="DY76" i="10"/>
  <c r="O37" i="13" s="1"/>
  <c r="FI76" i="10"/>
  <c r="HH76" i="10" s="1"/>
  <c r="EY76" i="12"/>
  <c r="FH76" i="10"/>
  <c r="EO76" i="10"/>
  <c r="EO160" i="10" s="1"/>
  <c r="DT76" i="10"/>
  <c r="DT160" i="10" s="1"/>
  <c r="J78" i="13" s="1"/>
  <c r="EJ76" i="10"/>
  <c r="Z37" i="13" s="1"/>
  <c r="ED76" i="10"/>
  <c r="EI76" i="10"/>
  <c r="GH76" i="10" s="1"/>
  <c r="EO76" i="12"/>
  <c r="EK76" i="10"/>
  <c r="DX76" i="10"/>
  <c r="EY76" i="10"/>
  <c r="EY160" i="10" s="1"/>
  <c r="DS76" i="10"/>
  <c r="DS160" i="10" s="1"/>
  <c r="I78" i="13" s="1"/>
  <c r="FG76" i="10"/>
  <c r="DM76" i="12"/>
  <c r="DN76" i="10"/>
  <c r="FM76" i="10" s="1"/>
  <c r="DW76" i="10"/>
  <c r="DL76" i="12"/>
  <c r="ER76" i="10"/>
  <c r="EB76" i="10"/>
  <c r="R37" i="4" s="1"/>
  <c r="DV76" i="10"/>
  <c r="L37" i="4" s="1"/>
  <c r="FN76" i="10"/>
  <c r="E37" i="13"/>
  <c r="E37" i="4"/>
  <c r="DO160" i="10"/>
  <c r="E78" i="4" s="1"/>
  <c r="V37" i="13"/>
  <c r="EF160" i="10"/>
  <c r="V78" i="13" s="1"/>
  <c r="GE76" i="10"/>
  <c r="V37" i="4"/>
  <c r="EU76" i="12"/>
  <c r="EX76" i="10"/>
  <c r="GW76" i="10" s="1"/>
  <c r="FF76" i="10"/>
  <c r="FF160" i="10" s="1"/>
  <c r="EN76" i="10"/>
  <c r="DW76" i="12"/>
  <c r="GO76" i="10"/>
  <c r="EG76" i="10"/>
  <c r="ES76" i="12"/>
  <c r="ED76" i="12"/>
  <c r="EH76" i="12"/>
  <c r="FA76" i="12"/>
  <c r="DS76" i="12"/>
  <c r="DR76" i="12"/>
  <c r="EK76" i="12"/>
  <c r="DT76" i="12"/>
  <c r="DX76" i="12"/>
  <c r="FA76" i="10"/>
  <c r="DZ76" i="12"/>
  <c r="EZ76" i="12"/>
  <c r="U37" i="4"/>
  <c r="FH76" i="12"/>
  <c r="FL76" i="10"/>
  <c r="DR160" i="10"/>
  <c r="EX76" i="12"/>
  <c r="I37" i="4"/>
  <c r="BT69" i="8"/>
  <c r="BU69" i="8" s="1"/>
  <c r="H37" i="4"/>
  <c r="DM160" i="10"/>
  <c r="C78" i="13" s="1"/>
  <c r="EW76" i="12"/>
  <c r="H37" i="13"/>
  <c r="EL76" i="12"/>
  <c r="C37" i="4"/>
  <c r="HC76" i="10"/>
  <c r="FD76" i="12"/>
  <c r="EG76" i="12"/>
  <c r="EE76" i="12"/>
  <c r="FB76" i="12"/>
  <c r="GL76" i="10"/>
  <c r="L77" i="12"/>
  <c r="AU77" i="12" s="1"/>
  <c r="CT77" i="12" s="1"/>
  <c r="FG76" i="12"/>
  <c r="L77" i="10"/>
  <c r="P77" i="10" s="1"/>
  <c r="BO77" i="10" s="1"/>
  <c r="EA76" i="12"/>
  <c r="FF76" i="12"/>
  <c r="EV76" i="12"/>
  <c r="GI76" i="10"/>
  <c r="AE76" i="8"/>
  <c r="BN75" i="8"/>
  <c r="GD76" i="10"/>
  <c r="GN76" i="10"/>
  <c r="EE160" i="10"/>
  <c r="U78" i="13" s="1"/>
  <c r="EV160" i="10"/>
  <c r="GU76" i="10"/>
  <c r="FC160" i="10"/>
  <c r="HB76" i="10"/>
  <c r="AB37" i="13"/>
  <c r="AB37" i="4"/>
  <c r="EL160" i="10"/>
  <c r="AB78" i="13" s="1"/>
  <c r="GK76" i="10"/>
  <c r="F37" i="13"/>
  <c r="F37" i="4"/>
  <c r="DP160" i="10"/>
  <c r="FO76" i="10"/>
  <c r="FH160" i="10"/>
  <c r="HG76" i="10"/>
  <c r="AE74" i="7"/>
  <c r="AH74" i="7" s="1"/>
  <c r="T84" i="3" s="1"/>
  <c r="T85" i="2" s="1"/>
  <c r="BO73" i="7"/>
  <c r="S84" i="2"/>
  <c r="Y37" i="4"/>
  <c r="X37" i="4"/>
  <c r="EH160" i="10"/>
  <c r="X78" i="13" s="1"/>
  <c r="GG76" i="10"/>
  <c r="X37" i="13"/>
  <c r="DW160" i="10"/>
  <c r="M37" i="4"/>
  <c r="FV76" i="10"/>
  <c r="M37" i="13"/>
  <c r="EZ160" i="10"/>
  <c r="GY76" i="10"/>
  <c r="GB76" i="10"/>
  <c r="S37" i="13"/>
  <c r="S37" i="4"/>
  <c r="EC160" i="10"/>
  <c r="H78" i="10"/>
  <c r="I78" i="10"/>
  <c r="EQ160" i="10"/>
  <c r="GP76" i="10"/>
  <c r="FE160" i="10"/>
  <c r="HD76" i="10"/>
  <c r="EW160" i="10"/>
  <c r="GV76" i="10"/>
  <c r="DQ160" i="10"/>
  <c r="G78" i="13" s="1"/>
  <c r="G37" i="4"/>
  <c r="FP76" i="10"/>
  <c r="G37" i="13"/>
  <c r="EN160" i="10"/>
  <c r="GM76" i="10"/>
  <c r="I78" i="4"/>
  <c r="E79" i="12"/>
  <c r="E79" i="10"/>
  <c r="S84" i="3"/>
  <c r="AL74" i="7"/>
  <c r="AX74" i="7"/>
  <c r="BA74" i="7"/>
  <c r="AJ74" i="7"/>
  <c r="ER160" i="10"/>
  <c r="GQ76" i="10"/>
  <c r="GJ76" i="10"/>
  <c r="AA37" i="4"/>
  <c r="AA37" i="13"/>
  <c r="EK160" i="10"/>
  <c r="AA78" i="13" s="1"/>
  <c r="HK75" i="10"/>
  <c r="FG160" i="10"/>
  <c r="HF76" i="10"/>
  <c r="H78" i="12"/>
  <c r="I78" i="12"/>
  <c r="E78" i="13"/>
  <c r="GC76" i="10"/>
  <c r="T37" i="13"/>
  <c r="ED160" i="10"/>
  <c r="T78" i="4" s="1"/>
  <c r="T37" i="4"/>
  <c r="N37" i="4"/>
  <c r="DX160" i="10"/>
  <c r="FW76" i="10"/>
  <c r="N37" i="13"/>
  <c r="EU160" i="10"/>
  <c r="GT76" i="10"/>
  <c r="BC77" i="12"/>
  <c r="DB77" i="12" s="1"/>
  <c r="U77" i="12"/>
  <c r="BT77" i="12" s="1"/>
  <c r="BJ77" i="12"/>
  <c r="DI77" i="12" s="1"/>
  <c r="N77" i="12"/>
  <c r="BM77" i="12" s="1"/>
  <c r="S77" i="12"/>
  <c r="BR77" i="12" s="1"/>
  <c r="BI77" i="12"/>
  <c r="DH77" i="12" s="1"/>
  <c r="AR77" i="12"/>
  <c r="CQ77" i="12" s="1"/>
  <c r="W77" i="12"/>
  <c r="BV77" i="12" s="1"/>
  <c r="AE77" i="12"/>
  <c r="CD77" i="12" s="1"/>
  <c r="AL77" i="12"/>
  <c r="CK77" i="12" s="1"/>
  <c r="BA77" i="12"/>
  <c r="CZ77" i="12" s="1"/>
  <c r="K37" i="13"/>
  <c r="DU160" i="10"/>
  <c r="K78" i="13" s="1"/>
  <c r="FT76" i="10"/>
  <c r="K37" i="4"/>
  <c r="BE77" i="10"/>
  <c r="DD77" i="10" s="1"/>
  <c r="BC77" i="10"/>
  <c r="DB77" i="10" s="1"/>
  <c r="AI81" i="8"/>
  <c r="AY81" i="8" s="1"/>
  <c r="AK81" i="8"/>
  <c r="AW81" i="8"/>
  <c r="AZ81" i="8"/>
  <c r="EJ160" i="10" l="1"/>
  <c r="Z37" i="4"/>
  <c r="J37" i="13"/>
  <c r="FR76" i="10"/>
  <c r="EI160" i="10"/>
  <c r="FY76" i="10"/>
  <c r="Y37" i="13"/>
  <c r="FI160" i="10"/>
  <c r="DZ160" i="10"/>
  <c r="P78" i="4" s="1"/>
  <c r="DY160" i="10"/>
  <c r="P37" i="4"/>
  <c r="FX76" i="10"/>
  <c r="O37" i="4"/>
  <c r="FB160" i="10"/>
  <c r="U78" i="4"/>
  <c r="GS76" i="10"/>
  <c r="GR76" i="10"/>
  <c r="FZ76" i="10"/>
  <c r="Q37" i="4"/>
  <c r="DN160" i="10"/>
  <c r="D78" i="13" s="1"/>
  <c r="D37" i="4"/>
  <c r="D37" i="13"/>
  <c r="Q37" i="13"/>
  <c r="J37" i="4"/>
  <c r="FS76" i="10"/>
  <c r="GA76" i="10"/>
  <c r="R37" i="13"/>
  <c r="L37" i="13"/>
  <c r="FU76" i="10"/>
  <c r="DV160" i="10"/>
  <c r="L78" i="4" s="1"/>
  <c r="EB160" i="10"/>
  <c r="HE76" i="10"/>
  <c r="GX76" i="10"/>
  <c r="V78" i="4"/>
  <c r="I37" i="13"/>
  <c r="BF77" i="12"/>
  <c r="DE77" i="12" s="1"/>
  <c r="EX160" i="10"/>
  <c r="L78" i="13"/>
  <c r="AL77" i="10"/>
  <c r="CK77" i="10" s="1"/>
  <c r="R77" i="10"/>
  <c r="BQ77" i="10" s="1"/>
  <c r="C78" i="4"/>
  <c r="AT77" i="10"/>
  <c r="CS77" i="10" s="1"/>
  <c r="AA77" i="10"/>
  <c r="BZ77" i="10" s="1"/>
  <c r="BJ77" i="10"/>
  <c r="DI77" i="10" s="1"/>
  <c r="AF77" i="10"/>
  <c r="CE77" i="10" s="1"/>
  <c r="BK77" i="10"/>
  <c r="DJ77" i="10" s="1"/>
  <c r="FJ77" i="10" s="1"/>
  <c r="W37" i="13"/>
  <c r="W37" i="4"/>
  <c r="EG160" i="10"/>
  <c r="GF76" i="10"/>
  <c r="J78" i="4"/>
  <c r="AW77" i="10"/>
  <c r="CV77" i="10" s="1"/>
  <c r="BF77" i="10"/>
  <c r="DE77" i="10" s="1"/>
  <c r="FD77" i="10" s="1"/>
  <c r="T77" i="10"/>
  <c r="BS77" i="10" s="1"/>
  <c r="N77" i="10"/>
  <c r="BM77" i="10" s="1"/>
  <c r="FA160" i="10"/>
  <c r="GZ76" i="10"/>
  <c r="Q78" i="4"/>
  <c r="FG77" i="12"/>
  <c r="BD77" i="10"/>
  <c r="DC77" i="10" s="1"/>
  <c r="FB77" i="10" s="1"/>
  <c r="FB161" i="10" s="1"/>
  <c r="AR77" i="10"/>
  <c r="CQ77" i="10" s="1"/>
  <c r="AN77" i="10"/>
  <c r="CM77" i="10" s="1"/>
  <c r="BH77" i="10"/>
  <c r="DG77" i="10" s="1"/>
  <c r="BB77" i="10"/>
  <c r="DA77" i="10" s="1"/>
  <c r="FA77" i="10" s="1"/>
  <c r="AP77" i="10"/>
  <c r="CO77" i="10" s="1"/>
  <c r="BG77" i="10"/>
  <c r="DF77" i="10" s="1"/>
  <c r="AJ77" i="10"/>
  <c r="CI77" i="10" s="1"/>
  <c r="V77" i="10"/>
  <c r="BU77" i="10" s="1"/>
  <c r="AK77" i="10"/>
  <c r="CJ77" i="10" s="1"/>
  <c r="EJ77" i="10" s="1"/>
  <c r="S77" i="10"/>
  <c r="BR77" i="10" s="1"/>
  <c r="BI77" i="10"/>
  <c r="DH77" i="10" s="1"/>
  <c r="BA77" i="10"/>
  <c r="CZ77" i="10" s="1"/>
  <c r="EZ77" i="10" s="1"/>
  <c r="Q77" i="10"/>
  <c r="BP77" i="10" s="1"/>
  <c r="Z77" i="10"/>
  <c r="BY77" i="10" s="1"/>
  <c r="Y77" i="10"/>
  <c r="BX77" i="10" s="1"/>
  <c r="AO77" i="10"/>
  <c r="CN77" i="10" s="1"/>
  <c r="AD77" i="10"/>
  <c r="CC77" i="10" s="1"/>
  <c r="W77" i="10"/>
  <c r="BV77" i="10" s="1"/>
  <c r="AH77" i="10"/>
  <c r="CG77" i="10" s="1"/>
  <c r="AZ77" i="10"/>
  <c r="CY77" i="10" s="1"/>
  <c r="AY77" i="10"/>
  <c r="CX77" i="10" s="1"/>
  <c r="X77" i="10"/>
  <c r="BW77" i="10" s="1"/>
  <c r="AU77" i="10"/>
  <c r="CT77" i="10" s="1"/>
  <c r="AS77" i="10"/>
  <c r="CR77" i="10" s="1"/>
  <c r="H78" i="13"/>
  <c r="H78" i="4"/>
  <c r="AG77" i="10"/>
  <c r="CF77" i="10" s="1"/>
  <c r="EF77" i="10" s="1"/>
  <c r="AQ77" i="10"/>
  <c r="CP77" i="10" s="1"/>
  <c r="EO77" i="10" s="1"/>
  <c r="GN77" i="10" s="1"/>
  <c r="AC77" i="10"/>
  <c r="CB77" i="10" s="1"/>
  <c r="AI77" i="10"/>
  <c r="CH77" i="10" s="1"/>
  <c r="U77" i="10"/>
  <c r="BT77" i="10" s="1"/>
  <c r="AV77" i="10"/>
  <c r="CU77" i="10" s="1"/>
  <c r="AB77" i="10"/>
  <c r="CA77" i="10" s="1"/>
  <c r="AX77" i="10"/>
  <c r="CW77" i="10" s="1"/>
  <c r="AE77" i="10"/>
  <c r="CD77" i="10" s="1"/>
  <c r="O77" i="10"/>
  <c r="BN77" i="10" s="1"/>
  <c r="DN77" i="10" s="1"/>
  <c r="FM77" i="10" s="1"/>
  <c r="AM77" i="10"/>
  <c r="CL77" i="10" s="1"/>
  <c r="AS77" i="12"/>
  <c r="CR77" i="12" s="1"/>
  <c r="EP77" i="12" s="1"/>
  <c r="AA77" i="12"/>
  <c r="BZ77" i="12" s="1"/>
  <c r="AP77" i="12"/>
  <c r="CO77" i="12" s="1"/>
  <c r="P77" i="12"/>
  <c r="BO77" i="12" s="1"/>
  <c r="AV77" i="12"/>
  <c r="CU77" i="12" s="1"/>
  <c r="Z77" i="12"/>
  <c r="BY77" i="12" s="1"/>
  <c r="AH77" i="12"/>
  <c r="CG77" i="12" s="1"/>
  <c r="BK77" i="12"/>
  <c r="DJ77" i="12" s="1"/>
  <c r="FI77" i="12" s="1"/>
  <c r="BG77" i="12"/>
  <c r="DF77" i="12" s="1"/>
  <c r="AJ77" i="12"/>
  <c r="CI77" i="12" s="1"/>
  <c r="AB77" i="12"/>
  <c r="CA77" i="12" s="1"/>
  <c r="BD77" i="12"/>
  <c r="DC77" i="12" s="1"/>
  <c r="R77" i="12"/>
  <c r="BQ77" i="12" s="1"/>
  <c r="AZ77" i="12"/>
  <c r="CY77" i="12" s="1"/>
  <c r="EX77" i="12" s="1"/>
  <c r="AO77" i="12"/>
  <c r="CN77" i="12" s="1"/>
  <c r="AK77" i="12"/>
  <c r="CJ77" i="12" s="1"/>
  <c r="Q77" i="12"/>
  <c r="BP77" i="12" s="1"/>
  <c r="AF77" i="12"/>
  <c r="CE77" i="12" s="1"/>
  <c r="EC77" i="12" s="1"/>
  <c r="BE77" i="12"/>
  <c r="DD77" i="12" s="1"/>
  <c r="FC77" i="12" s="1"/>
  <c r="AI77" i="12"/>
  <c r="CH77" i="12" s="1"/>
  <c r="EG77" i="12" s="1"/>
  <c r="O77" i="12"/>
  <c r="BN77" i="12" s="1"/>
  <c r="DL77" i="12" s="1"/>
  <c r="AY77" i="12"/>
  <c r="CX77" i="12" s="1"/>
  <c r="AN77" i="12"/>
  <c r="CM77" i="12" s="1"/>
  <c r="EL77" i="12" s="1"/>
  <c r="AT77" i="12"/>
  <c r="CS77" i="12" s="1"/>
  <c r="ER77" i="12" s="1"/>
  <c r="AQ77" i="12"/>
  <c r="CP77" i="12" s="1"/>
  <c r="EO77" i="12" s="1"/>
  <c r="BB77" i="12"/>
  <c r="DA77" i="12" s="1"/>
  <c r="EZ77" i="12" s="1"/>
  <c r="T77" i="12"/>
  <c r="BS77" i="12" s="1"/>
  <c r="DQ77" i="12" s="1"/>
  <c r="AM77" i="12"/>
  <c r="CL77" i="12" s="1"/>
  <c r="AW77" i="12"/>
  <c r="CV77" i="12" s="1"/>
  <c r="ET77" i="12" s="1"/>
  <c r="AG77" i="12"/>
  <c r="CF77" i="12" s="1"/>
  <c r="AX77" i="12"/>
  <c r="CW77" i="12" s="1"/>
  <c r="EV77" i="12" s="1"/>
  <c r="V77" i="12"/>
  <c r="BU77" i="12" s="1"/>
  <c r="DT77" i="12" s="1"/>
  <c r="BH77" i="12"/>
  <c r="DG77" i="12" s="1"/>
  <c r="AD77" i="12"/>
  <c r="CC77" i="12" s="1"/>
  <c r="EB77" i="12" s="1"/>
  <c r="AC77" i="12"/>
  <c r="CB77" i="12" s="1"/>
  <c r="X77" i="12"/>
  <c r="BW77" i="12" s="1"/>
  <c r="DU77" i="12" s="1"/>
  <c r="Y77" i="12"/>
  <c r="BX77" i="12" s="1"/>
  <c r="X78" i="4"/>
  <c r="J78" i="12"/>
  <c r="K78" i="12" s="1"/>
  <c r="P78" i="13"/>
  <c r="G78" i="4"/>
  <c r="Z78" i="13"/>
  <c r="Z78" i="4"/>
  <c r="DR77" i="10"/>
  <c r="DR161" i="10" s="1"/>
  <c r="AB78" i="4"/>
  <c r="BM76" i="8"/>
  <c r="AJ76" i="8"/>
  <c r="AT76" i="8"/>
  <c r="AL76" i="8"/>
  <c r="AM76" i="8" s="1"/>
  <c r="AG76" i="8"/>
  <c r="AN76" i="8"/>
  <c r="AR70" i="7"/>
  <c r="BQ70" i="7" s="1"/>
  <c r="BS70" i="7" s="1"/>
  <c r="BT70" i="7" s="1"/>
  <c r="BU70" i="7" s="1"/>
  <c r="BV70" i="7" s="1"/>
  <c r="M80" i="3" s="1"/>
  <c r="M81" i="2" s="1"/>
  <c r="AQ70" i="8"/>
  <c r="BP70" i="8" s="1"/>
  <c r="BR70" i="8" s="1"/>
  <c r="BS70" i="8" s="1"/>
  <c r="BT70" i="8" s="1"/>
  <c r="BU70" i="8" s="1"/>
  <c r="AG70" i="9"/>
  <c r="Q80" i="3"/>
  <c r="K78" i="4"/>
  <c r="F78" i="13"/>
  <c r="F78" i="4"/>
  <c r="T78" i="13"/>
  <c r="FA77" i="12"/>
  <c r="AD75" i="7"/>
  <c r="AZ74" i="7"/>
  <c r="F79" i="12"/>
  <c r="F79" i="10"/>
  <c r="R84" i="3"/>
  <c r="R85" i="2" s="1"/>
  <c r="AU74" i="7"/>
  <c r="E74" i="14" s="1"/>
  <c r="BN74" i="7"/>
  <c r="AK74" i="7"/>
  <c r="AM74" i="7"/>
  <c r="AN74" i="7" s="1"/>
  <c r="AD84" i="3"/>
  <c r="AD85" i="2" s="1"/>
  <c r="AY73" i="7"/>
  <c r="AE83" i="3" s="1"/>
  <c r="AE84" i="2" s="1"/>
  <c r="BB74" i="7"/>
  <c r="AH84" i="3" s="1"/>
  <c r="AH85" i="2" s="1"/>
  <c r="AA78" i="4"/>
  <c r="N78" i="13"/>
  <c r="N78" i="4"/>
  <c r="J78" i="10"/>
  <c r="K78" i="10" s="1"/>
  <c r="M78" i="13"/>
  <c r="M78" i="4"/>
  <c r="FJ161" i="10"/>
  <c r="HI77" i="10"/>
  <c r="DP77" i="12"/>
  <c r="EI77" i="12"/>
  <c r="S78" i="13"/>
  <c r="S78" i="4"/>
  <c r="D78" i="4"/>
  <c r="EW77" i="10"/>
  <c r="EK77" i="10"/>
  <c r="EL77" i="10"/>
  <c r="DO77" i="10"/>
  <c r="FF77" i="12"/>
  <c r="ES77" i="12"/>
  <c r="AO74" i="7"/>
  <c r="P84" i="3" s="1"/>
  <c r="P85" i="2" s="1"/>
  <c r="BA81" i="8"/>
  <c r="AX80" i="8"/>
  <c r="DP77" i="10" l="1"/>
  <c r="ER77" i="10"/>
  <c r="FI77" i="10"/>
  <c r="FI161" i="10" s="1"/>
  <c r="EH77" i="12"/>
  <c r="ES77" i="10"/>
  <c r="ES161" i="10" s="1"/>
  <c r="O78" i="13"/>
  <c r="O78" i="4"/>
  <c r="ED77" i="12"/>
  <c r="Y78" i="4"/>
  <c r="Y78" i="13"/>
  <c r="EY77" i="10"/>
  <c r="EY161" i="10" s="1"/>
  <c r="DN161" i="10"/>
  <c r="EX77" i="10"/>
  <c r="GW77" i="10" s="1"/>
  <c r="EA77" i="10"/>
  <c r="EA161" i="10" s="1"/>
  <c r="EB77" i="10"/>
  <c r="EB161" i="10" s="1"/>
  <c r="EP77" i="10"/>
  <c r="EP161" i="10" s="1"/>
  <c r="DS77" i="10"/>
  <c r="DS161" i="10" s="1"/>
  <c r="DO77" i="12"/>
  <c r="HK76" i="10"/>
  <c r="AG71" i="9" s="1"/>
  <c r="DM77" i="12"/>
  <c r="EH77" i="10"/>
  <c r="GG77" i="10" s="1"/>
  <c r="DY77" i="10"/>
  <c r="EC77" i="10"/>
  <c r="GB77" i="10" s="1"/>
  <c r="FB77" i="12"/>
  <c r="EI77" i="10"/>
  <c r="GH77" i="10" s="1"/>
  <c r="DZ77" i="10"/>
  <c r="DZ161" i="10" s="1"/>
  <c r="FE77" i="10"/>
  <c r="FE161" i="10" s="1"/>
  <c r="EF77" i="12"/>
  <c r="GR77" i="10"/>
  <c r="ED77" i="10"/>
  <c r="ED161" i="10" s="1"/>
  <c r="R78" i="4"/>
  <c r="R78" i="13"/>
  <c r="DQ77" i="10"/>
  <c r="DQ161" i="10" s="1"/>
  <c r="DX77" i="12"/>
  <c r="EA77" i="12"/>
  <c r="ET77" i="10"/>
  <c r="ET161" i="10" s="1"/>
  <c r="EN77" i="10"/>
  <c r="EN161" i="10" s="1"/>
  <c r="DU77" i="10"/>
  <c r="DU161" i="10" s="1"/>
  <c r="EV77" i="10"/>
  <c r="EV161" i="10" s="1"/>
  <c r="EZ161" i="10"/>
  <c r="GY77" i="10"/>
  <c r="EU77" i="10"/>
  <c r="GT77" i="10" s="1"/>
  <c r="DM77" i="10"/>
  <c r="FL77" i="10" s="1"/>
  <c r="EQ77" i="10"/>
  <c r="DT77" i="10"/>
  <c r="FS77" i="10" s="1"/>
  <c r="EM77" i="10"/>
  <c r="EM161" i="10" s="1"/>
  <c r="FC77" i="10"/>
  <c r="FC161" i="10" s="1"/>
  <c r="W78" i="4"/>
  <c r="W78" i="13"/>
  <c r="EE77" i="12"/>
  <c r="EG77" i="10"/>
  <c r="EG161" i="10" s="1"/>
  <c r="FH77" i="10"/>
  <c r="FH161" i="10" s="1"/>
  <c r="EU77" i="12"/>
  <c r="EK77" i="12"/>
  <c r="DN77" i="12"/>
  <c r="HA77" i="10"/>
  <c r="DR77" i="12"/>
  <c r="DW77" i="10"/>
  <c r="FV77" i="10" s="1"/>
  <c r="DV77" i="12"/>
  <c r="FG77" i="10"/>
  <c r="FG161" i="10" s="1"/>
  <c r="HH77" i="10"/>
  <c r="EJ77" i="12"/>
  <c r="DZ77" i="12"/>
  <c r="EN77" i="12"/>
  <c r="FE77" i="12"/>
  <c r="EQ77" i="12"/>
  <c r="FF77" i="10"/>
  <c r="FF161" i="10" s="1"/>
  <c r="EF161" i="10"/>
  <c r="GE77" i="10"/>
  <c r="DM161" i="10"/>
  <c r="DS77" i="12"/>
  <c r="EW77" i="12"/>
  <c r="FD77" i="12"/>
  <c r="EE77" i="10"/>
  <c r="DV77" i="10"/>
  <c r="DW77" i="12"/>
  <c r="FQ77" i="10"/>
  <c r="EY77" i="12"/>
  <c r="DX77" i="10"/>
  <c r="DY77" i="12"/>
  <c r="EM77" i="12"/>
  <c r="FH77" i="12"/>
  <c r="L78" i="12"/>
  <c r="AK78" i="12" s="1"/>
  <c r="CJ78" i="12" s="1"/>
  <c r="S85" i="2"/>
  <c r="EO161" i="10"/>
  <c r="FZ77" i="10"/>
  <c r="AE77" i="8"/>
  <c r="BN76" i="8"/>
  <c r="EJ161" i="10"/>
  <c r="GI77" i="10"/>
  <c r="ER161" i="10"/>
  <c r="GQ77" i="10"/>
  <c r="FX77" i="10"/>
  <c r="DY161" i="10"/>
  <c r="I79" i="10"/>
  <c r="H79" i="10"/>
  <c r="FD161" i="10"/>
  <c r="HC77" i="10"/>
  <c r="DP161" i="10"/>
  <c r="FO77" i="10"/>
  <c r="I79" i="12"/>
  <c r="H79" i="12"/>
  <c r="EW161" i="10"/>
  <c r="GV77" i="10"/>
  <c r="GZ77" i="10"/>
  <c r="FA161" i="10"/>
  <c r="E80" i="10"/>
  <c r="E80" i="12"/>
  <c r="S85" i="3"/>
  <c r="AX75" i="7"/>
  <c r="BA75" i="7"/>
  <c r="AJ75" i="7"/>
  <c r="AL75" i="7"/>
  <c r="EH161" i="10"/>
  <c r="Q81" i="2"/>
  <c r="AI80" i="3"/>
  <c r="AI81" i="2" s="1"/>
  <c r="FN77" i="10"/>
  <c r="DO161" i="10"/>
  <c r="EX161" i="10"/>
  <c r="BO74" i="7"/>
  <c r="AE75" i="7"/>
  <c r="EL161" i="10"/>
  <c r="GK77" i="10"/>
  <c r="GX77" i="10"/>
  <c r="L78" i="10"/>
  <c r="GL77" i="10"/>
  <c r="EK161" i="10"/>
  <c r="GJ77" i="10"/>
  <c r="HE77" i="10"/>
  <c r="GO77" i="10" l="1"/>
  <c r="HG77" i="10"/>
  <c r="J79" i="10"/>
  <c r="K79" i="10" s="1"/>
  <c r="GA77" i="10"/>
  <c r="EC161" i="10"/>
  <c r="AR71" i="7"/>
  <c r="BQ71" i="7" s="1"/>
  <c r="BS71" i="7" s="1"/>
  <c r="BT71" i="7" s="1"/>
  <c r="BU71" i="7" s="1"/>
  <c r="BV71" i="7" s="1"/>
  <c r="M81" i="3" s="1"/>
  <c r="M82" i="2" s="1"/>
  <c r="FP77" i="10"/>
  <c r="GM77" i="10"/>
  <c r="GS77" i="10"/>
  <c r="DT161" i="10"/>
  <c r="DW161" i="10"/>
  <c r="FR77" i="10"/>
  <c r="AQ71" i="8"/>
  <c r="BP71" i="8" s="1"/>
  <c r="BR71" i="8" s="1"/>
  <c r="BS71" i="8" s="1"/>
  <c r="BT71" i="8" s="1"/>
  <c r="BU71" i="8" s="1"/>
  <c r="Q81" i="3"/>
  <c r="AI81" i="3" s="1"/>
  <c r="AI82" i="2" s="1"/>
  <c r="HB77" i="10"/>
  <c r="HN13" i="10"/>
  <c r="EI161" i="10"/>
  <c r="FY77" i="10"/>
  <c r="HD77" i="10"/>
  <c r="FT77" i="10"/>
  <c r="GC77" i="10"/>
  <c r="GU77" i="10"/>
  <c r="Z78" i="12"/>
  <c r="BY78" i="12" s="1"/>
  <c r="U78" i="12"/>
  <c r="BT78" i="12" s="1"/>
  <c r="GF77" i="10"/>
  <c r="EU161" i="10"/>
  <c r="AN78" i="12"/>
  <c r="CM78" i="12" s="1"/>
  <c r="AX78" i="12"/>
  <c r="CW78" i="12" s="1"/>
  <c r="AC78" i="12"/>
  <c r="CB78" i="12" s="1"/>
  <c r="AA78" i="12"/>
  <c r="BZ78" i="12" s="1"/>
  <c r="DY78" i="12" s="1"/>
  <c r="S78" i="12"/>
  <c r="BR78" i="12" s="1"/>
  <c r="AH78" i="12"/>
  <c r="CG78" i="12" s="1"/>
  <c r="BJ78" i="12"/>
  <c r="DI78" i="12" s="1"/>
  <c r="AB78" i="12"/>
  <c r="CA78" i="12" s="1"/>
  <c r="GP77" i="10"/>
  <c r="EQ161" i="10"/>
  <c r="AD78" i="12"/>
  <c r="CC78" i="12" s="1"/>
  <c r="W78" i="12"/>
  <c r="BV78" i="12" s="1"/>
  <c r="AI78" i="12"/>
  <c r="CH78" i="12" s="1"/>
  <c r="AF78" i="12"/>
  <c r="CE78" i="12" s="1"/>
  <c r="HF77" i="10"/>
  <c r="AS78" i="12"/>
  <c r="CR78" i="12" s="1"/>
  <c r="BG78" i="12"/>
  <c r="DF78" i="12" s="1"/>
  <c r="AQ78" i="12"/>
  <c r="CP78" i="12" s="1"/>
  <c r="AR78" i="12"/>
  <c r="CQ78" i="12" s="1"/>
  <c r="AZ78" i="12"/>
  <c r="CY78" i="12" s="1"/>
  <c r="BF78" i="12"/>
  <c r="DE78" i="12" s="1"/>
  <c r="T78" i="12"/>
  <c r="BS78" i="12" s="1"/>
  <c r="AE78" i="12"/>
  <c r="CD78" i="12" s="1"/>
  <c r="Q78" i="12"/>
  <c r="BP78" i="12" s="1"/>
  <c r="AV78" i="12"/>
  <c r="CU78" i="12" s="1"/>
  <c r="BE78" i="12"/>
  <c r="DD78" i="12" s="1"/>
  <c r="P78" i="12"/>
  <c r="BO78" i="12" s="1"/>
  <c r="X78" i="12"/>
  <c r="BW78" i="12" s="1"/>
  <c r="AJ78" i="12"/>
  <c r="CI78" i="12" s="1"/>
  <c r="EG78" i="12" s="1"/>
  <c r="BK78" i="12"/>
  <c r="DJ78" i="12" s="1"/>
  <c r="FI78" i="12" s="1"/>
  <c r="BI78" i="12"/>
  <c r="DH78" i="12" s="1"/>
  <c r="FG78" i="12" s="1"/>
  <c r="R78" i="12"/>
  <c r="BQ78" i="12" s="1"/>
  <c r="BB78" i="12"/>
  <c r="DA78" i="12" s="1"/>
  <c r="V78" i="12"/>
  <c r="BU78" i="12" s="1"/>
  <c r="BH78" i="12"/>
  <c r="DG78" i="12" s="1"/>
  <c r="AU78" i="12"/>
  <c r="CT78" i="12" s="1"/>
  <c r="BA78" i="12"/>
  <c r="CZ78" i="12" s="1"/>
  <c r="BD78" i="12"/>
  <c r="DC78" i="12" s="1"/>
  <c r="AO78" i="12"/>
  <c r="CN78" i="12" s="1"/>
  <c r="AY78" i="12"/>
  <c r="CX78" i="12" s="1"/>
  <c r="AM78" i="12"/>
  <c r="CL78" i="12" s="1"/>
  <c r="EK78" i="12" s="1"/>
  <c r="AL78" i="12"/>
  <c r="CK78" i="12" s="1"/>
  <c r="EI78" i="12" s="1"/>
  <c r="AW78" i="12"/>
  <c r="CV78" i="12" s="1"/>
  <c r="AT78" i="12"/>
  <c r="CS78" i="12" s="1"/>
  <c r="EQ78" i="12" s="1"/>
  <c r="N78" i="12"/>
  <c r="BM78" i="12" s="1"/>
  <c r="EE161" i="10"/>
  <c r="GD77" i="10"/>
  <c r="FW77" i="10"/>
  <c r="DX161" i="10"/>
  <c r="DV161" i="10"/>
  <c r="FU77" i="10"/>
  <c r="Q82" i="2"/>
  <c r="AP78" i="12"/>
  <c r="CO78" i="12" s="1"/>
  <c r="O78" i="12"/>
  <c r="BN78" i="12" s="1"/>
  <c r="DM78" i="12" s="1"/>
  <c r="AG78" i="12"/>
  <c r="CF78" i="12" s="1"/>
  <c r="BC78" i="12"/>
  <c r="DB78" i="12" s="1"/>
  <c r="Y78" i="12"/>
  <c r="BX78" i="12" s="1"/>
  <c r="DW78" i="12" s="1"/>
  <c r="BM77" i="8"/>
  <c r="AJ77" i="8"/>
  <c r="AL77" i="8"/>
  <c r="AM77" i="8" s="1"/>
  <c r="AT77" i="8"/>
  <c r="AG77" i="8"/>
  <c r="AN77" i="8"/>
  <c r="R78" i="10"/>
  <c r="BQ78" i="10" s="1"/>
  <c r="Z78" i="10"/>
  <c r="BY78" i="10" s="1"/>
  <c r="AG78" i="10"/>
  <c r="CF78" i="10" s="1"/>
  <c r="V78" i="10"/>
  <c r="BU78" i="10" s="1"/>
  <c r="AY78" i="10"/>
  <c r="CX78" i="10" s="1"/>
  <c r="AR78" i="10"/>
  <c r="CQ78" i="10" s="1"/>
  <c r="BF78" i="10"/>
  <c r="DE78" i="10" s="1"/>
  <c r="Y78" i="10"/>
  <c r="BX78" i="10" s="1"/>
  <c r="AW78" i="10"/>
  <c r="CV78" i="10" s="1"/>
  <c r="AC78" i="10"/>
  <c r="CB78" i="10" s="1"/>
  <c r="BD78" i="10"/>
  <c r="DC78" i="10" s="1"/>
  <c r="AM78" i="10"/>
  <c r="CL78" i="10" s="1"/>
  <c r="AK78" i="10"/>
  <c r="CJ78" i="10" s="1"/>
  <c r="AE78" i="10"/>
  <c r="CD78" i="10" s="1"/>
  <c r="AL78" i="10"/>
  <c r="CK78" i="10" s="1"/>
  <c r="AU78" i="10"/>
  <c r="CT78" i="10" s="1"/>
  <c r="AZ78" i="10"/>
  <c r="CY78" i="10" s="1"/>
  <c r="AJ78" i="10"/>
  <c r="CI78" i="10" s="1"/>
  <c r="X78" i="10"/>
  <c r="BW78" i="10" s="1"/>
  <c r="W78" i="10"/>
  <c r="BV78" i="10" s="1"/>
  <c r="AD78" i="10"/>
  <c r="CC78" i="10" s="1"/>
  <c r="S78" i="10"/>
  <c r="BR78" i="10" s="1"/>
  <c r="BA78" i="10"/>
  <c r="CZ78" i="10" s="1"/>
  <c r="Q78" i="10"/>
  <c r="BP78" i="10" s="1"/>
  <c r="BH78" i="10"/>
  <c r="DG78" i="10" s="1"/>
  <c r="AF78" i="10"/>
  <c r="CE78" i="10" s="1"/>
  <c r="BI78" i="10"/>
  <c r="DH78" i="10" s="1"/>
  <c r="BC78" i="10"/>
  <c r="DB78" i="10" s="1"/>
  <c r="BJ78" i="10"/>
  <c r="DI78" i="10" s="1"/>
  <c r="AP78" i="10"/>
  <c r="CO78" i="10" s="1"/>
  <c r="AN78" i="10"/>
  <c r="CM78" i="10" s="1"/>
  <c r="BK78" i="10"/>
  <c r="DJ78" i="10" s="1"/>
  <c r="FJ78" i="10" s="1"/>
  <c r="AA78" i="10"/>
  <c r="BZ78" i="10" s="1"/>
  <c r="BB78" i="10"/>
  <c r="DA78" i="10" s="1"/>
  <c r="AO78" i="10"/>
  <c r="CN78" i="10" s="1"/>
  <c r="AV78" i="10"/>
  <c r="CU78" i="10" s="1"/>
  <c r="AB78" i="10"/>
  <c r="CA78" i="10" s="1"/>
  <c r="BE78" i="10"/>
  <c r="DD78" i="10" s="1"/>
  <c r="AT78" i="10"/>
  <c r="CS78" i="10" s="1"/>
  <c r="AX78" i="10"/>
  <c r="CW78" i="10" s="1"/>
  <c r="AH78" i="10"/>
  <c r="CG78" i="10" s="1"/>
  <c r="U78" i="10"/>
  <c r="BT78" i="10" s="1"/>
  <c r="AI78" i="10"/>
  <c r="CH78" i="10" s="1"/>
  <c r="BG78" i="10"/>
  <c r="DF78" i="10" s="1"/>
  <c r="P78" i="10"/>
  <c r="BO78" i="10" s="1"/>
  <c r="AQ78" i="10"/>
  <c r="CP78" i="10" s="1"/>
  <c r="EP78" i="10" s="1"/>
  <c r="T78" i="10"/>
  <c r="BS78" i="10" s="1"/>
  <c r="N78" i="10"/>
  <c r="BM78" i="10" s="1"/>
  <c r="O78" i="10"/>
  <c r="BN78" i="10" s="1"/>
  <c r="AS78" i="10"/>
  <c r="CR78" i="10" s="1"/>
  <c r="F80" i="10"/>
  <c r="R85" i="3"/>
  <c r="R86" i="2" s="1"/>
  <c r="F80" i="12"/>
  <c r="AU75" i="7"/>
  <c r="E75" i="14" s="1"/>
  <c r="BN75" i="7"/>
  <c r="AK75" i="7"/>
  <c r="AM75" i="7"/>
  <c r="AN75" i="7" s="1"/>
  <c r="AD76" i="7"/>
  <c r="AZ75" i="7"/>
  <c r="J79" i="12"/>
  <c r="K79" i="12" s="1"/>
  <c r="AD85" i="3"/>
  <c r="AD86" i="2" s="1"/>
  <c r="AY74" i="7"/>
  <c r="AE84" i="3" s="1"/>
  <c r="AE85" i="2" s="1"/>
  <c r="BB75" i="7"/>
  <c r="AH85" i="3" s="1"/>
  <c r="AH86" i="2" s="1"/>
  <c r="EA78" i="12"/>
  <c r="AO75" i="7"/>
  <c r="P85" i="3" s="1"/>
  <c r="P86" i="2" s="1"/>
  <c r="EP78" i="12"/>
  <c r="FE78" i="12"/>
  <c r="AH75" i="7"/>
  <c r="T85" i="3" s="1"/>
  <c r="T86" i="2" s="1"/>
  <c r="DN78" i="12"/>
  <c r="DZ78" i="12"/>
  <c r="FH78" i="12"/>
  <c r="L79" i="10"/>
  <c r="DU78" i="12" l="1"/>
  <c r="ER78" i="12"/>
  <c r="EO78" i="12"/>
  <c r="EU78" i="12"/>
  <c r="EV78" i="12"/>
  <c r="DS78" i="12"/>
  <c r="DX78" i="12"/>
  <c r="EJ78" i="12"/>
  <c r="DO78" i="12"/>
  <c r="EE78" i="12"/>
  <c r="DV78" i="12"/>
  <c r="EW78" i="12"/>
  <c r="DR78" i="12"/>
  <c r="EL78" i="12"/>
  <c r="EB78" i="12"/>
  <c r="FA78" i="12"/>
  <c r="ED78" i="12"/>
  <c r="EF78" i="12"/>
  <c r="DL78" i="12"/>
  <c r="FD78" i="12"/>
  <c r="DQ78" i="12"/>
  <c r="EC78" i="12"/>
  <c r="FB78" i="12"/>
  <c r="DT78" i="10"/>
  <c r="DP78" i="12"/>
  <c r="EH78" i="12"/>
  <c r="DT78" i="12"/>
  <c r="EN78" i="12"/>
  <c r="HK77" i="10"/>
  <c r="AR72" i="7" s="1"/>
  <c r="BQ72" i="7" s="1"/>
  <c r="BS72" i="7" s="1"/>
  <c r="BT72" i="7" s="1"/>
  <c r="BU72" i="7" s="1"/>
  <c r="BV72" i="7" s="1"/>
  <c r="M82" i="3" s="1"/>
  <c r="M83" i="2" s="1"/>
  <c r="ET78" i="12"/>
  <c r="FF78" i="12"/>
  <c r="EX78" i="12"/>
  <c r="FC78" i="12"/>
  <c r="EZ78" i="12"/>
  <c r="EY78" i="12"/>
  <c r="ES78" i="12"/>
  <c r="EM78" i="12"/>
  <c r="EE78" i="10"/>
  <c r="EE162" i="10" s="1"/>
  <c r="EI78" i="10"/>
  <c r="DW78" i="10"/>
  <c r="DW162" i="10" s="1"/>
  <c r="EH78" i="10"/>
  <c r="GG78" i="10" s="1"/>
  <c r="DN78" i="10"/>
  <c r="DZ78" i="10"/>
  <c r="P38" i="13" s="1"/>
  <c r="EW78" i="10"/>
  <c r="EW162" i="10" s="1"/>
  <c r="ER78" i="10"/>
  <c r="ER162" i="10" s="1"/>
  <c r="EY78" i="10"/>
  <c r="GX78" i="10" s="1"/>
  <c r="FD78" i="10"/>
  <c r="HC78" i="10" s="1"/>
  <c r="FF78" i="10"/>
  <c r="FF162" i="10" s="1"/>
  <c r="EU78" i="10"/>
  <c r="GT78" i="10" s="1"/>
  <c r="DV78" i="10"/>
  <c r="L38" i="4" s="1"/>
  <c r="EL78" i="10"/>
  <c r="AB38" i="4" s="1"/>
  <c r="EG78" i="10"/>
  <c r="W38" i="13" s="1"/>
  <c r="FG78" i="10"/>
  <c r="HF78" i="10" s="1"/>
  <c r="EV78" i="10"/>
  <c r="GU78" i="10" s="1"/>
  <c r="BN77" i="8"/>
  <c r="AE78" i="8"/>
  <c r="DO78" i="10"/>
  <c r="DO162" i="10" s="1"/>
  <c r="EA78" i="10"/>
  <c r="Q38" i="13" s="1"/>
  <c r="FI78" i="10"/>
  <c r="FI162" i="10" s="1"/>
  <c r="EJ78" i="10"/>
  <c r="GI78" i="10" s="1"/>
  <c r="GO78" i="10"/>
  <c r="EP162" i="10"/>
  <c r="EN78" i="10"/>
  <c r="EO78" i="10"/>
  <c r="DQ78" i="10"/>
  <c r="DR78" i="10"/>
  <c r="EC78" i="10"/>
  <c r="ED78" i="10"/>
  <c r="EQ78" i="10"/>
  <c r="I80" i="12"/>
  <c r="H80" i="12"/>
  <c r="EX78" i="10"/>
  <c r="FA78" i="10"/>
  <c r="FB78" i="10"/>
  <c r="DU78" i="10"/>
  <c r="X79" i="10"/>
  <c r="BW79" i="10" s="1"/>
  <c r="AK79" i="10"/>
  <c r="CJ79" i="10" s="1"/>
  <c r="Y79" i="10"/>
  <c r="BX79" i="10" s="1"/>
  <c r="AL79" i="10"/>
  <c r="CK79" i="10" s="1"/>
  <c r="AN79" i="10"/>
  <c r="CM79" i="10" s="1"/>
  <c r="S79" i="10"/>
  <c r="BR79" i="10" s="1"/>
  <c r="AY79" i="10"/>
  <c r="CX79" i="10" s="1"/>
  <c r="BJ79" i="10"/>
  <c r="DI79" i="10" s="1"/>
  <c r="P79" i="10"/>
  <c r="BO79" i="10" s="1"/>
  <c r="AW79" i="10"/>
  <c r="CV79" i="10" s="1"/>
  <c r="AQ79" i="10"/>
  <c r="CP79" i="10" s="1"/>
  <c r="AP79" i="10"/>
  <c r="CO79" i="10" s="1"/>
  <c r="AT79" i="10"/>
  <c r="CS79" i="10" s="1"/>
  <c r="AC79" i="10"/>
  <c r="CB79" i="10" s="1"/>
  <c r="Q79" i="10"/>
  <c r="BP79" i="10" s="1"/>
  <c r="AE79" i="10"/>
  <c r="CD79" i="10" s="1"/>
  <c r="AZ79" i="10"/>
  <c r="CY79" i="10" s="1"/>
  <c r="AV79" i="10"/>
  <c r="CU79" i="10" s="1"/>
  <c r="BF79" i="10"/>
  <c r="DE79" i="10" s="1"/>
  <c r="BI79" i="10"/>
  <c r="DH79" i="10" s="1"/>
  <c r="N79" i="10"/>
  <c r="BM79" i="10" s="1"/>
  <c r="BC79" i="10"/>
  <c r="DB79" i="10" s="1"/>
  <c r="Z79" i="10"/>
  <c r="BY79" i="10" s="1"/>
  <c r="R79" i="10"/>
  <c r="BQ79" i="10" s="1"/>
  <c r="AI79" i="10"/>
  <c r="CH79" i="10" s="1"/>
  <c r="AB79" i="10"/>
  <c r="CA79" i="10" s="1"/>
  <c r="BG79" i="10"/>
  <c r="DF79" i="10" s="1"/>
  <c r="AJ79" i="10"/>
  <c r="CI79" i="10" s="1"/>
  <c r="AU79" i="10"/>
  <c r="CT79" i="10" s="1"/>
  <c r="AX79" i="10"/>
  <c r="CW79" i="10" s="1"/>
  <c r="U79" i="10"/>
  <c r="BT79" i="10" s="1"/>
  <c r="BK79" i="10"/>
  <c r="DJ79" i="10" s="1"/>
  <c r="FJ79" i="10" s="1"/>
  <c r="AG79" i="10"/>
  <c r="CF79" i="10" s="1"/>
  <c r="BB79" i="10"/>
  <c r="DA79" i="10" s="1"/>
  <c r="T79" i="10"/>
  <c r="BS79" i="10" s="1"/>
  <c r="BE79" i="10"/>
  <c r="DD79" i="10" s="1"/>
  <c r="BA79" i="10"/>
  <c r="CZ79" i="10" s="1"/>
  <c r="W79" i="10"/>
  <c r="BV79" i="10" s="1"/>
  <c r="AR79" i="10"/>
  <c r="CQ79" i="10" s="1"/>
  <c r="V79" i="10"/>
  <c r="BU79" i="10" s="1"/>
  <c r="AF79" i="10"/>
  <c r="CE79" i="10" s="1"/>
  <c r="AM79" i="10"/>
  <c r="CL79" i="10" s="1"/>
  <c r="AH79" i="10"/>
  <c r="CG79" i="10" s="1"/>
  <c r="AO79" i="10"/>
  <c r="CN79" i="10" s="1"/>
  <c r="EN79" i="10" s="1"/>
  <c r="BH79" i="10"/>
  <c r="DG79" i="10" s="1"/>
  <c r="O79" i="10"/>
  <c r="BN79" i="10" s="1"/>
  <c r="AD79" i="10"/>
  <c r="CC79" i="10" s="1"/>
  <c r="AA79" i="10"/>
  <c r="BZ79" i="10" s="1"/>
  <c r="AS79" i="10"/>
  <c r="CR79" i="10" s="1"/>
  <c r="BD79" i="10"/>
  <c r="DC79" i="10" s="1"/>
  <c r="S86" i="2"/>
  <c r="I80" i="10"/>
  <c r="H80" i="10"/>
  <c r="EH162" i="10"/>
  <c r="FH78" i="10"/>
  <c r="FC78" i="10"/>
  <c r="EF78" i="10"/>
  <c r="S86" i="3"/>
  <c r="E81" i="10"/>
  <c r="E81" i="12"/>
  <c r="AJ76" i="7"/>
  <c r="AX76" i="7"/>
  <c r="AL76" i="7"/>
  <c r="BA76" i="7"/>
  <c r="J38" i="4"/>
  <c r="DT162" i="10"/>
  <c r="FS78" i="10"/>
  <c r="J38" i="13"/>
  <c r="U38" i="4"/>
  <c r="Y38" i="4"/>
  <c r="EI162" i="10"/>
  <c r="Y38" i="13"/>
  <c r="GH78" i="10"/>
  <c r="EB78" i="10"/>
  <c r="DY78" i="10"/>
  <c r="FM78" i="10"/>
  <c r="D38" i="4"/>
  <c r="DN162" i="10"/>
  <c r="D38" i="13"/>
  <c r="EY162" i="10"/>
  <c r="EV162" i="10"/>
  <c r="BO75" i="7"/>
  <c r="AE76" i="7"/>
  <c r="DM78" i="10"/>
  <c r="FJ162" i="10"/>
  <c r="HI78" i="10"/>
  <c r="DP78" i="10"/>
  <c r="ET78" i="10"/>
  <c r="DX78" i="10"/>
  <c r="L79" i="12"/>
  <c r="DS78" i="10"/>
  <c r="ES78" i="10"/>
  <c r="EM78" i="10"/>
  <c r="EZ78" i="10"/>
  <c r="EK78" i="10"/>
  <c r="FE78" i="10"/>
  <c r="U38" i="13" l="1"/>
  <c r="EE79" i="10"/>
  <c r="GD78" i="10"/>
  <c r="X38" i="4"/>
  <c r="FG162" i="10"/>
  <c r="GQ78" i="10"/>
  <c r="AG72" i="9"/>
  <c r="FY78" i="10"/>
  <c r="DZ162" i="10"/>
  <c r="AQ72" i="8"/>
  <c r="BP72" i="8" s="1"/>
  <c r="BR72" i="8" s="1"/>
  <c r="BS72" i="8" s="1"/>
  <c r="BT72" i="8" s="1"/>
  <c r="BU72" i="8" s="1"/>
  <c r="P38" i="4"/>
  <c r="X38" i="13"/>
  <c r="GK78" i="10"/>
  <c r="Q82" i="3"/>
  <c r="AB38" i="13"/>
  <c r="HH78" i="10"/>
  <c r="Q38" i="4"/>
  <c r="M38" i="13"/>
  <c r="J80" i="12"/>
  <c r="K80" i="12" s="1"/>
  <c r="M38" i="4"/>
  <c r="FV78" i="10"/>
  <c r="HE78" i="10"/>
  <c r="GV78" i="10"/>
  <c r="GF78" i="10"/>
  <c r="Z38" i="4"/>
  <c r="W38" i="4"/>
  <c r="DN79" i="10"/>
  <c r="FM79" i="10" s="1"/>
  <c r="DV79" i="10"/>
  <c r="FU79" i="10" s="1"/>
  <c r="EG162" i="10"/>
  <c r="W79" i="13" s="1"/>
  <c r="EU162" i="10"/>
  <c r="EL79" i="10"/>
  <c r="EL163" i="10" s="1"/>
  <c r="FA79" i="10"/>
  <c r="FA163" i="10" s="1"/>
  <c r="EA79" i="10"/>
  <c r="EA163" i="10" s="1"/>
  <c r="EA162" i="10"/>
  <c r="Q79" i="4" s="1"/>
  <c r="EW79" i="10"/>
  <c r="EW163" i="10" s="1"/>
  <c r="EL162" i="10"/>
  <c r="AB79" i="4" s="1"/>
  <c r="FD162" i="10"/>
  <c r="EI79" i="10"/>
  <c r="GH79" i="10" s="1"/>
  <c r="Z38" i="13"/>
  <c r="EG79" i="10"/>
  <c r="GF79" i="10" s="1"/>
  <c r="DS79" i="10"/>
  <c r="FR79" i="10" s="1"/>
  <c r="DV162" i="10"/>
  <c r="L79" i="4" s="1"/>
  <c r="EJ162" i="10"/>
  <c r="Z79" i="13" s="1"/>
  <c r="FD79" i="10"/>
  <c r="HC79" i="10" s="1"/>
  <c r="EO79" i="10"/>
  <c r="EO163" i="10" s="1"/>
  <c r="DX79" i="10"/>
  <c r="EV79" i="10"/>
  <c r="EV163" i="10" s="1"/>
  <c r="FU78" i="10"/>
  <c r="DO79" i="10"/>
  <c r="DO163" i="10" s="1"/>
  <c r="L38" i="13"/>
  <c r="E38" i="4"/>
  <c r="DU79" i="10"/>
  <c r="FT79" i="10" s="1"/>
  <c r="DQ79" i="10"/>
  <c r="DQ163" i="10" s="1"/>
  <c r="FN78" i="10"/>
  <c r="FC79" i="10"/>
  <c r="HB79" i="10" s="1"/>
  <c r="EJ79" i="10"/>
  <c r="EJ163" i="10" s="1"/>
  <c r="FZ78" i="10"/>
  <c r="AT78" i="8"/>
  <c r="AJ78" i="8"/>
  <c r="BM78" i="8"/>
  <c r="AL78" i="8"/>
  <c r="AM78" i="8" s="1"/>
  <c r="AG78" i="8"/>
  <c r="AN78" i="8"/>
  <c r="EC79" i="10"/>
  <c r="EC163" i="10" s="1"/>
  <c r="E38" i="13"/>
  <c r="J80" i="10"/>
  <c r="K80" i="10" s="1"/>
  <c r="EZ79" i="10"/>
  <c r="GY79" i="10" s="1"/>
  <c r="DM79" i="10"/>
  <c r="DM163" i="10" s="1"/>
  <c r="DX162" i="10"/>
  <c r="N38" i="13"/>
  <c r="FW78" i="10"/>
  <c r="N38" i="4"/>
  <c r="R86" i="3"/>
  <c r="R87" i="2" s="1"/>
  <c r="F81" i="10"/>
  <c r="F81" i="12"/>
  <c r="AM76" i="7"/>
  <c r="AN76" i="7" s="1"/>
  <c r="AU76" i="7"/>
  <c r="E76" i="14" s="1"/>
  <c r="AK76" i="7"/>
  <c r="BN76" i="7"/>
  <c r="Y79" i="13"/>
  <c r="Y79" i="4"/>
  <c r="J79" i="13"/>
  <c r="J79" i="4"/>
  <c r="AD86" i="3"/>
  <c r="AD87" i="2" s="1"/>
  <c r="BB76" i="7"/>
  <c r="AH86" i="3" s="1"/>
  <c r="AH87" i="2" s="1"/>
  <c r="AY75" i="7"/>
  <c r="AE85" i="3" s="1"/>
  <c r="AE86" i="2" s="1"/>
  <c r="ES79" i="10"/>
  <c r="EM79" i="10"/>
  <c r="E79" i="13"/>
  <c r="E79" i="4"/>
  <c r="H38" i="4"/>
  <c r="DR162" i="10"/>
  <c r="H38" i="13"/>
  <c r="FQ78" i="10"/>
  <c r="HD78" i="10"/>
  <c r="FE162" i="10"/>
  <c r="ET162" i="10"/>
  <c r="GS78" i="10"/>
  <c r="P79" i="13"/>
  <c r="P79" i="4"/>
  <c r="D79" i="13"/>
  <c r="D79" i="4"/>
  <c r="AD77" i="7"/>
  <c r="AZ76" i="7"/>
  <c r="M79" i="13"/>
  <c r="M79" i="4"/>
  <c r="EN163" i="10"/>
  <c r="GM79" i="10"/>
  <c r="FG79" i="10"/>
  <c r="FH79" i="10"/>
  <c r="EK79" i="10"/>
  <c r="G38" i="13"/>
  <c r="G38" i="4"/>
  <c r="FP78" i="10"/>
  <c r="DQ162" i="10"/>
  <c r="AA38" i="13"/>
  <c r="GJ78" i="10"/>
  <c r="AA38" i="4"/>
  <c r="EK162" i="10"/>
  <c r="F38" i="13"/>
  <c r="F38" i="4"/>
  <c r="DP162" i="10"/>
  <c r="FO78" i="10"/>
  <c r="FF79" i="10"/>
  <c r="FE79" i="10"/>
  <c r="EP79" i="10"/>
  <c r="DX163" i="10"/>
  <c r="FW79" i="10"/>
  <c r="EO162" i="10"/>
  <c r="GN78" i="10"/>
  <c r="EZ162" i="10"/>
  <c r="GY78" i="10"/>
  <c r="FH162" i="10"/>
  <c r="HG78" i="10"/>
  <c r="ET79" i="10"/>
  <c r="EU79" i="10"/>
  <c r="GM78" i="10"/>
  <c r="EN162" i="10"/>
  <c r="GL78" i="10"/>
  <c r="EM162" i="10"/>
  <c r="O38" i="4"/>
  <c r="FX78" i="10"/>
  <c r="DY162" i="10"/>
  <c r="O38" i="13"/>
  <c r="U79" i="13"/>
  <c r="U79" i="4"/>
  <c r="AO76" i="7"/>
  <c r="P86" i="3" s="1"/>
  <c r="P87" i="2" s="1"/>
  <c r="ER79" i="10"/>
  <c r="GD79" i="10"/>
  <c r="EE163" i="10"/>
  <c r="EF79" i="10"/>
  <c r="EH79" i="10"/>
  <c r="EY79" i="10"/>
  <c r="FN79" i="10"/>
  <c r="DW79" i="10"/>
  <c r="EX162" i="10"/>
  <c r="GW78" i="10"/>
  <c r="ES162" i="10"/>
  <c r="GR78" i="10"/>
  <c r="GA78" i="10"/>
  <c r="R38" i="4"/>
  <c r="EB162" i="10"/>
  <c r="R38" i="13"/>
  <c r="AH76" i="7"/>
  <c r="T86" i="3" s="1"/>
  <c r="T87" i="2" s="1"/>
  <c r="EF162" i="10"/>
  <c r="V38" i="13"/>
  <c r="GE78" i="10"/>
  <c r="V38" i="4"/>
  <c r="DZ79" i="10"/>
  <c r="DU163" i="10"/>
  <c r="FJ163" i="10"/>
  <c r="HI79" i="10"/>
  <c r="ED79" i="10"/>
  <c r="FI79" i="10"/>
  <c r="DU162" i="10"/>
  <c r="K38" i="4"/>
  <c r="FT78" i="10"/>
  <c r="K38" i="13"/>
  <c r="GP78" i="10"/>
  <c r="EQ162" i="10"/>
  <c r="FR78" i="10"/>
  <c r="I38" i="4"/>
  <c r="I38" i="13"/>
  <c r="DS162" i="10"/>
  <c r="W79" i="4"/>
  <c r="FC162" i="10"/>
  <c r="HB78" i="10"/>
  <c r="EQ79" i="10"/>
  <c r="DT79" i="10"/>
  <c r="DY79" i="10"/>
  <c r="DP79" i="10"/>
  <c r="EX79" i="10"/>
  <c r="HA78" i="10"/>
  <c r="FB162" i="10"/>
  <c r="T38" i="13"/>
  <c r="GC78" i="10"/>
  <c r="T38" i="4"/>
  <c r="ED162" i="10"/>
  <c r="N79" i="12"/>
  <c r="BM79" i="12" s="1"/>
  <c r="AR79" i="12"/>
  <c r="CQ79" i="12" s="1"/>
  <c r="AF79" i="12"/>
  <c r="CE79" i="12" s="1"/>
  <c r="T79" i="12"/>
  <c r="BS79" i="12" s="1"/>
  <c r="AO79" i="12"/>
  <c r="CN79" i="12" s="1"/>
  <c r="BK79" i="12"/>
  <c r="DJ79" i="12" s="1"/>
  <c r="FI79" i="12" s="1"/>
  <c r="BH79" i="12"/>
  <c r="DG79" i="12" s="1"/>
  <c r="Z79" i="12"/>
  <c r="BY79" i="12" s="1"/>
  <c r="Q79" i="12"/>
  <c r="BP79" i="12" s="1"/>
  <c r="AT79" i="12"/>
  <c r="CS79" i="12" s="1"/>
  <c r="BJ79" i="12"/>
  <c r="DI79" i="12" s="1"/>
  <c r="AX79" i="12"/>
  <c r="CW79" i="12" s="1"/>
  <c r="AU79" i="12"/>
  <c r="CT79" i="12" s="1"/>
  <c r="X79" i="12"/>
  <c r="BW79" i="12" s="1"/>
  <c r="W79" i="12"/>
  <c r="BV79" i="12" s="1"/>
  <c r="AD79" i="12"/>
  <c r="CC79" i="12" s="1"/>
  <c r="AE79" i="12"/>
  <c r="CD79" i="12" s="1"/>
  <c r="AG79" i="12"/>
  <c r="CF79" i="12" s="1"/>
  <c r="BF79" i="12"/>
  <c r="DE79" i="12" s="1"/>
  <c r="U79" i="12"/>
  <c r="BT79" i="12" s="1"/>
  <c r="AL79" i="12"/>
  <c r="CK79" i="12" s="1"/>
  <c r="AV79" i="12"/>
  <c r="CU79" i="12" s="1"/>
  <c r="BE79" i="12"/>
  <c r="DD79" i="12" s="1"/>
  <c r="BA79" i="12"/>
  <c r="CZ79" i="12" s="1"/>
  <c r="BD79" i="12"/>
  <c r="DC79" i="12" s="1"/>
  <c r="AS79" i="12"/>
  <c r="CR79" i="12" s="1"/>
  <c r="EQ79" i="12" s="1"/>
  <c r="AB79" i="12"/>
  <c r="CA79" i="12" s="1"/>
  <c r="P79" i="12"/>
  <c r="BO79" i="12" s="1"/>
  <c r="Y79" i="12"/>
  <c r="BX79" i="12" s="1"/>
  <c r="AJ79" i="12"/>
  <c r="CI79" i="12" s="1"/>
  <c r="AC79" i="12"/>
  <c r="CB79" i="12" s="1"/>
  <c r="AQ79" i="12"/>
  <c r="CP79" i="12" s="1"/>
  <c r="AZ79" i="12"/>
  <c r="CY79" i="12" s="1"/>
  <c r="AM79" i="12"/>
  <c r="CL79" i="12" s="1"/>
  <c r="AI79" i="12"/>
  <c r="CH79" i="12" s="1"/>
  <c r="AN79" i="12"/>
  <c r="CM79" i="12" s="1"/>
  <c r="AW79" i="12"/>
  <c r="CV79" i="12" s="1"/>
  <c r="S79" i="12"/>
  <c r="BR79" i="12" s="1"/>
  <c r="AY79" i="12"/>
  <c r="CX79" i="12" s="1"/>
  <c r="R79" i="12"/>
  <c r="BQ79" i="12" s="1"/>
  <c r="BC79" i="12"/>
  <c r="DB79" i="12" s="1"/>
  <c r="FA79" i="12" s="1"/>
  <c r="AP79" i="12"/>
  <c r="CO79" i="12" s="1"/>
  <c r="BB79" i="12"/>
  <c r="DA79" i="12" s="1"/>
  <c r="BG79" i="12"/>
  <c r="DF79" i="12" s="1"/>
  <c r="AK79" i="12"/>
  <c r="CJ79" i="12" s="1"/>
  <c r="AH79" i="12"/>
  <c r="CG79" i="12" s="1"/>
  <c r="O79" i="12"/>
  <c r="BN79" i="12" s="1"/>
  <c r="BI79" i="12"/>
  <c r="DH79" i="12" s="1"/>
  <c r="FG79" i="12" s="1"/>
  <c r="V79" i="12"/>
  <c r="BU79" i="12" s="1"/>
  <c r="AA79" i="12"/>
  <c r="BZ79" i="12" s="1"/>
  <c r="DM162" i="10"/>
  <c r="C38" i="13"/>
  <c r="C38" i="4"/>
  <c r="FL78" i="10"/>
  <c r="X79" i="13"/>
  <c r="X79" i="4"/>
  <c r="FB79" i="10"/>
  <c r="EB79" i="10"/>
  <c r="DR79" i="10"/>
  <c r="FA162" i="10"/>
  <c r="GZ78" i="10"/>
  <c r="S38" i="4"/>
  <c r="S38" i="13"/>
  <c r="GB78" i="10"/>
  <c r="EC162" i="10"/>
  <c r="GB79" i="10" l="1"/>
  <c r="FC79" i="12"/>
  <c r="L79" i="13"/>
  <c r="L80" i="12"/>
  <c r="AE80" i="12" s="1"/>
  <c r="CD80" i="12" s="1"/>
  <c r="GV79" i="10"/>
  <c r="Z79" i="4"/>
  <c r="DN163" i="10"/>
  <c r="GN79" i="10"/>
  <c r="AB79" i="13"/>
  <c r="DV163" i="10"/>
  <c r="FP79" i="10"/>
  <c r="Q79" i="13"/>
  <c r="EI79" i="12"/>
  <c r="FD163" i="10"/>
  <c r="AI82" i="3"/>
  <c r="AI83" i="2" s="1"/>
  <c r="Q83" i="2"/>
  <c r="EC79" i="12"/>
  <c r="EI163" i="10"/>
  <c r="FE79" i="12"/>
  <c r="DN79" i="12"/>
  <c r="FZ79" i="10"/>
  <c r="DS163" i="10"/>
  <c r="FL79" i="10"/>
  <c r="GZ79" i="10"/>
  <c r="EG163" i="10"/>
  <c r="GI79" i="10"/>
  <c r="FC163" i="10"/>
  <c r="EA79" i="12"/>
  <c r="EW79" i="12"/>
  <c r="DY79" i="12"/>
  <c r="EX79" i="12"/>
  <c r="GU79" i="10"/>
  <c r="GK79" i="10"/>
  <c r="EO79" i="12"/>
  <c r="EN79" i="12"/>
  <c r="L80" i="10"/>
  <c r="R80" i="10" s="1"/>
  <c r="BQ80" i="10" s="1"/>
  <c r="EZ163" i="10"/>
  <c r="DU79" i="12"/>
  <c r="EH79" i="12"/>
  <c r="ET79" i="12"/>
  <c r="DV79" i="12"/>
  <c r="EL79" i="12"/>
  <c r="BN78" i="8"/>
  <c r="AE79" i="8"/>
  <c r="EG79" i="12"/>
  <c r="FH79" i="12"/>
  <c r="EE79" i="12"/>
  <c r="ER79" i="12"/>
  <c r="DP79" i="12"/>
  <c r="EY79" i="12"/>
  <c r="EB79" i="12"/>
  <c r="EK79" i="12"/>
  <c r="EP79" i="12"/>
  <c r="GW79" i="10"/>
  <c r="EX163" i="10"/>
  <c r="GG79" i="10"/>
  <c r="EH163" i="10"/>
  <c r="ET163" i="10"/>
  <c r="GS79" i="10"/>
  <c r="AA79" i="13"/>
  <c r="AA79" i="4"/>
  <c r="GJ79" i="10"/>
  <c r="EK163" i="10"/>
  <c r="EM163" i="10"/>
  <c r="GL79" i="10"/>
  <c r="S79" i="13"/>
  <c r="S79" i="4"/>
  <c r="FQ79" i="10"/>
  <c r="DR163" i="10"/>
  <c r="DT79" i="12"/>
  <c r="FB79" i="12"/>
  <c r="DO79" i="12"/>
  <c r="FO79" i="10"/>
  <c r="DP163" i="10"/>
  <c r="V79" i="13"/>
  <c r="V79" i="4"/>
  <c r="W80" i="12"/>
  <c r="BV80" i="12" s="1"/>
  <c r="AG80" i="12"/>
  <c r="CF80" i="12" s="1"/>
  <c r="AR80" i="12"/>
  <c r="CQ80" i="12" s="1"/>
  <c r="AN80" i="12"/>
  <c r="CM80" i="12" s="1"/>
  <c r="BK80" i="12"/>
  <c r="DJ80" i="12" s="1"/>
  <c r="FI80" i="12" s="1"/>
  <c r="O80" i="12"/>
  <c r="BN80" i="12" s="1"/>
  <c r="AT80" i="12"/>
  <c r="CS80" i="12" s="1"/>
  <c r="Z80" i="12"/>
  <c r="BY80" i="12" s="1"/>
  <c r="AX80" i="12"/>
  <c r="CW80" i="12" s="1"/>
  <c r="Q80" i="12"/>
  <c r="BP80" i="12" s="1"/>
  <c r="AU80" i="12"/>
  <c r="CT80" i="12" s="1"/>
  <c r="BH80" i="12"/>
  <c r="DG80" i="12" s="1"/>
  <c r="AI80" i="12"/>
  <c r="CH80" i="12" s="1"/>
  <c r="AS80" i="12"/>
  <c r="CR80" i="12" s="1"/>
  <c r="T80" i="12"/>
  <c r="BS80" i="12" s="1"/>
  <c r="AH80" i="12"/>
  <c r="CG80" i="12" s="1"/>
  <c r="BB80" i="12"/>
  <c r="DA80" i="12" s="1"/>
  <c r="R80" i="12"/>
  <c r="BQ80" i="12" s="1"/>
  <c r="BG80" i="12"/>
  <c r="DF80" i="12" s="1"/>
  <c r="BI80" i="12"/>
  <c r="DH80" i="12" s="1"/>
  <c r="AF80" i="12"/>
  <c r="CE80" i="12" s="1"/>
  <c r="AA80" i="12"/>
  <c r="BZ80" i="12" s="1"/>
  <c r="BA80" i="12"/>
  <c r="CZ80" i="12" s="1"/>
  <c r="V80" i="12"/>
  <c r="BU80" i="12" s="1"/>
  <c r="DT80" i="12" s="1"/>
  <c r="AL80" i="12"/>
  <c r="CK80" i="12" s="1"/>
  <c r="AM80" i="12"/>
  <c r="CL80" i="12" s="1"/>
  <c r="BF80" i="12"/>
  <c r="DE80" i="12" s="1"/>
  <c r="FD80" i="12" s="1"/>
  <c r="P80" i="12"/>
  <c r="BO80" i="12" s="1"/>
  <c r="U80" i="12"/>
  <c r="BT80" i="12" s="1"/>
  <c r="AO80" i="12"/>
  <c r="CN80" i="12" s="1"/>
  <c r="AD80" i="12"/>
  <c r="CC80" i="12" s="1"/>
  <c r="N80" i="12"/>
  <c r="BM80" i="12" s="1"/>
  <c r="AP80" i="12"/>
  <c r="CO80" i="12" s="1"/>
  <c r="AJ80" i="12"/>
  <c r="CI80" i="12" s="1"/>
  <c r="BD80" i="12"/>
  <c r="DC80" i="12" s="1"/>
  <c r="AY80" i="12"/>
  <c r="CX80" i="12" s="1"/>
  <c r="AC80" i="12"/>
  <c r="CB80" i="12" s="1"/>
  <c r="Y80" i="12"/>
  <c r="BX80" i="12" s="1"/>
  <c r="AW80" i="12"/>
  <c r="CV80" i="12" s="1"/>
  <c r="BC80" i="12"/>
  <c r="DB80" i="12" s="1"/>
  <c r="X80" i="12"/>
  <c r="BW80" i="12" s="1"/>
  <c r="AK80" i="12"/>
  <c r="CJ80" i="12" s="1"/>
  <c r="BJ80" i="12"/>
  <c r="DI80" i="12" s="1"/>
  <c r="AV80" i="12"/>
  <c r="CU80" i="12" s="1"/>
  <c r="BE80" i="12"/>
  <c r="DD80" i="12" s="1"/>
  <c r="AB80" i="12"/>
  <c r="CA80" i="12" s="1"/>
  <c r="AZ80" i="12"/>
  <c r="CY80" i="12" s="1"/>
  <c r="EX80" i="12" s="1"/>
  <c r="S80" i="12"/>
  <c r="BR80" i="12" s="1"/>
  <c r="AQ80" i="12"/>
  <c r="CP80" i="12" s="1"/>
  <c r="EF163" i="10"/>
  <c r="GE79" i="10"/>
  <c r="ES163" i="10"/>
  <c r="GR79" i="10"/>
  <c r="H81" i="12"/>
  <c r="I81" i="12"/>
  <c r="GA79" i="10"/>
  <c r="EB163" i="10"/>
  <c r="DX79" i="12"/>
  <c r="T79" i="4"/>
  <c r="T79" i="13"/>
  <c r="FX79" i="10"/>
  <c r="DY163" i="10"/>
  <c r="O79" i="13"/>
  <c r="O79" i="4"/>
  <c r="H79" i="13"/>
  <c r="H79" i="4"/>
  <c r="I81" i="10"/>
  <c r="H81" i="10"/>
  <c r="FB163" i="10"/>
  <c r="HA79" i="10"/>
  <c r="DL79" i="12"/>
  <c r="DM79" i="12"/>
  <c r="FF79" i="12"/>
  <c r="DT163" i="10"/>
  <c r="FS79" i="10"/>
  <c r="I79" i="4"/>
  <c r="I79" i="13"/>
  <c r="FH163" i="10"/>
  <c r="HG79" i="10"/>
  <c r="AP80" i="10"/>
  <c r="CO80" i="10" s="1"/>
  <c r="Y80" i="10"/>
  <c r="BX80" i="10" s="1"/>
  <c r="AQ80" i="10"/>
  <c r="CP80" i="10" s="1"/>
  <c r="AW80" i="10"/>
  <c r="CV80" i="10" s="1"/>
  <c r="BK80" i="10"/>
  <c r="DJ80" i="10" s="1"/>
  <c r="FJ80" i="10" s="1"/>
  <c r="W80" i="10"/>
  <c r="BV80" i="10" s="1"/>
  <c r="V80" i="10"/>
  <c r="BU80" i="10" s="1"/>
  <c r="AF80" i="10"/>
  <c r="CE80" i="10" s="1"/>
  <c r="AI80" i="10"/>
  <c r="CH80" i="10" s="1"/>
  <c r="S80" i="10"/>
  <c r="BR80" i="10" s="1"/>
  <c r="HK78" i="10"/>
  <c r="EF79" i="12"/>
  <c r="DQ79" i="12"/>
  <c r="EQ163" i="10"/>
  <c r="GP79" i="10"/>
  <c r="K79" i="13"/>
  <c r="K79" i="4"/>
  <c r="R79" i="13"/>
  <c r="R79" i="4"/>
  <c r="DW163" i="10"/>
  <c r="FV79" i="10"/>
  <c r="ER163" i="10"/>
  <c r="GQ79" i="10"/>
  <c r="EP163" i="10"/>
  <c r="GO79" i="10"/>
  <c r="G79" i="13"/>
  <c r="G79" i="4"/>
  <c r="HF79" i="10"/>
  <c r="FG163" i="10"/>
  <c r="EU79" i="12"/>
  <c r="DW79" i="12"/>
  <c r="EJ79" i="12"/>
  <c r="ES79" i="12"/>
  <c r="EM79" i="12"/>
  <c r="FI163" i="10"/>
  <c r="HH79" i="10"/>
  <c r="FY79" i="10"/>
  <c r="DZ163" i="10"/>
  <c r="S87" i="2"/>
  <c r="FE163" i="10"/>
  <c r="HD79" i="10"/>
  <c r="F79" i="13"/>
  <c r="F79" i="4"/>
  <c r="DR79" i="12"/>
  <c r="DS79" i="12"/>
  <c r="EV79" i="12"/>
  <c r="GC79" i="10"/>
  <c r="ED163" i="10"/>
  <c r="FF163" i="10"/>
  <c r="HE79" i="10"/>
  <c r="BO76" i="7"/>
  <c r="AE77" i="7"/>
  <c r="AH77" i="7" s="1"/>
  <c r="T87" i="3" s="1"/>
  <c r="T88" i="2" s="1"/>
  <c r="C79" i="13"/>
  <c r="C79" i="4"/>
  <c r="EZ79" i="12"/>
  <c r="DZ79" i="12"/>
  <c r="FD79" i="12"/>
  <c r="ED79" i="12"/>
  <c r="EY163" i="10"/>
  <c r="GX79" i="10"/>
  <c r="GT79" i="10"/>
  <c r="EU163" i="10"/>
  <c r="E82" i="12"/>
  <c r="S87" i="3"/>
  <c r="E82" i="10"/>
  <c r="AX77" i="7"/>
  <c r="AJ77" i="7"/>
  <c r="BA77" i="7"/>
  <c r="AL77" i="7"/>
  <c r="N79" i="13"/>
  <c r="N79" i="4"/>
  <c r="EB80" i="12" l="1"/>
  <c r="AC80" i="10"/>
  <c r="CB80" i="10" s="1"/>
  <c r="AO80" i="10"/>
  <c r="CN80" i="10" s="1"/>
  <c r="EO80" i="12"/>
  <c r="AM80" i="10"/>
  <c r="CL80" i="10" s="1"/>
  <c r="EN80" i="10"/>
  <c r="GM80" i="10" s="1"/>
  <c r="AJ80" i="10"/>
  <c r="CI80" i="10" s="1"/>
  <c r="EH80" i="10" s="1"/>
  <c r="AA80" i="10"/>
  <c r="BZ80" i="10" s="1"/>
  <c r="DY80" i="10" s="1"/>
  <c r="AE80" i="10"/>
  <c r="CD80" i="10" s="1"/>
  <c r="ED80" i="10" s="1"/>
  <c r="X80" i="10"/>
  <c r="BW80" i="10" s="1"/>
  <c r="DW80" i="10" s="1"/>
  <c r="T80" i="10"/>
  <c r="BS80" i="10" s="1"/>
  <c r="U80" i="10"/>
  <c r="BT80" i="10" s="1"/>
  <c r="BI80" i="10"/>
  <c r="DH80" i="10" s="1"/>
  <c r="AV80" i="10"/>
  <c r="CU80" i="10" s="1"/>
  <c r="EU80" i="10" s="1"/>
  <c r="BB80" i="10"/>
  <c r="DA80" i="10" s="1"/>
  <c r="BE80" i="10"/>
  <c r="DD80" i="10" s="1"/>
  <c r="FD80" i="10" s="1"/>
  <c r="AD80" i="10"/>
  <c r="CC80" i="10" s="1"/>
  <c r="BF80" i="10"/>
  <c r="DE80" i="10" s="1"/>
  <c r="O80" i="10"/>
  <c r="BN80" i="10" s="1"/>
  <c r="AB80" i="10"/>
  <c r="CA80" i="10" s="1"/>
  <c r="AS80" i="10"/>
  <c r="CR80" i="10" s="1"/>
  <c r="AR80" i="10"/>
  <c r="CQ80" i="10" s="1"/>
  <c r="EP80" i="10" s="1"/>
  <c r="EP164" i="10" s="1"/>
  <c r="AK80" i="10"/>
  <c r="CJ80" i="10" s="1"/>
  <c r="EJ80" i="10" s="1"/>
  <c r="BD80" i="10"/>
  <c r="DC80" i="10" s="1"/>
  <c r="FC80" i="10" s="1"/>
  <c r="AY80" i="10"/>
  <c r="CX80" i="10" s="1"/>
  <c r="Q80" i="10"/>
  <c r="BP80" i="10" s="1"/>
  <c r="BJ80" i="10"/>
  <c r="DI80" i="10" s="1"/>
  <c r="AG80" i="10"/>
  <c r="CF80" i="10" s="1"/>
  <c r="EE80" i="10" s="1"/>
  <c r="GD80" i="10" s="1"/>
  <c r="BG80" i="10"/>
  <c r="DF80" i="10" s="1"/>
  <c r="AT80" i="10"/>
  <c r="CS80" i="10" s="1"/>
  <c r="BA80" i="10"/>
  <c r="CZ80" i="10" s="1"/>
  <c r="AX80" i="10"/>
  <c r="CW80" i="10" s="1"/>
  <c r="EV80" i="10" s="1"/>
  <c r="AN80" i="10"/>
  <c r="CM80" i="10" s="1"/>
  <c r="AL80" i="10"/>
  <c r="CK80" i="10" s="1"/>
  <c r="Z80" i="10"/>
  <c r="BY80" i="10" s="1"/>
  <c r="AZ80" i="10"/>
  <c r="CY80" i="10" s="1"/>
  <c r="AH80" i="10"/>
  <c r="CG80" i="10" s="1"/>
  <c r="AU80" i="10"/>
  <c r="CT80" i="10" s="1"/>
  <c r="BH80" i="10"/>
  <c r="DG80" i="10" s="1"/>
  <c r="P80" i="10"/>
  <c r="BO80" i="10" s="1"/>
  <c r="N80" i="10"/>
  <c r="BM80" i="10" s="1"/>
  <c r="BC80" i="10"/>
  <c r="DB80" i="10" s="1"/>
  <c r="EK80" i="12"/>
  <c r="DQ80" i="12"/>
  <c r="DL80" i="12"/>
  <c r="AO77" i="7"/>
  <c r="P87" i="3" s="1"/>
  <c r="P88" i="2" s="1"/>
  <c r="DU80" i="10"/>
  <c r="K39" i="13" s="1"/>
  <c r="EU80" i="12"/>
  <c r="DW80" i="12"/>
  <c r="FC80" i="12"/>
  <c r="J81" i="10"/>
  <c r="K81" i="10" s="1"/>
  <c r="FA80" i="12"/>
  <c r="EF80" i="12"/>
  <c r="EY80" i="12"/>
  <c r="ER80" i="12"/>
  <c r="J81" i="12"/>
  <c r="K81" i="12" s="1"/>
  <c r="DZ80" i="12"/>
  <c r="EM80" i="12"/>
  <c r="EQ80" i="12"/>
  <c r="DM80" i="12"/>
  <c r="DR80" i="12"/>
  <c r="AJ79" i="8"/>
  <c r="BM79" i="8"/>
  <c r="AL79" i="8"/>
  <c r="AM79" i="8" s="1"/>
  <c r="AT79" i="8"/>
  <c r="AN79" i="8"/>
  <c r="AG79" i="8"/>
  <c r="FG80" i="12"/>
  <c r="HK79" i="10"/>
  <c r="AR74" i="7" s="1"/>
  <c r="BQ74" i="7" s="1"/>
  <c r="FH80" i="12"/>
  <c r="EZ80" i="10"/>
  <c r="GY80" i="10" s="1"/>
  <c r="EI80" i="12"/>
  <c r="EH80" i="12"/>
  <c r="DP80" i="12"/>
  <c r="DO80" i="12"/>
  <c r="EP80" i="12"/>
  <c r="K39" i="4"/>
  <c r="HI80" i="10"/>
  <c r="FJ164" i="10"/>
  <c r="EN164" i="10"/>
  <c r="EO80" i="10"/>
  <c r="DU80" i="12"/>
  <c r="DV80" i="12"/>
  <c r="EN80" i="12"/>
  <c r="EJ80" i="12"/>
  <c r="EZ80" i="12"/>
  <c r="EV80" i="12"/>
  <c r="EE80" i="12"/>
  <c r="DX80" i="12"/>
  <c r="DQ80" i="10"/>
  <c r="DR80" i="10"/>
  <c r="DV80" i="10"/>
  <c r="DX80" i="10"/>
  <c r="AD78" i="7"/>
  <c r="AZ77" i="7"/>
  <c r="F82" i="10"/>
  <c r="F82" i="12"/>
  <c r="R87" i="3"/>
  <c r="R88" i="2" s="1"/>
  <c r="AK77" i="7"/>
  <c r="AM77" i="7"/>
  <c r="AN77" i="7" s="1"/>
  <c r="BN77" i="7"/>
  <c r="AU77" i="7"/>
  <c r="E77" i="14" s="1"/>
  <c r="DT80" i="10"/>
  <c r="DY80" i="12"/>
  <c r="AD87" i="3"/>
  <c r="AD88" i="2" s="1"/>
  <c r="BB77" i="7"/>
  <c r="AH87" i="3" s="1"/>
  <c r="AH88" i="2" s="1"/>
  <c r="AY76" i="7"/>
  <c r="AE86" i="3" s="1"/>
  <c r="AE87" i="2" s="1"/>
  <c r="FA80" i="10"/>
  <c r="EA80" i="12"/>
  <c r="DS80" i="12"/>
  <c r="ED80" i="12"/>
  <c r="EG80" i="12"/>
  <c r="EA80" i="10"/>
  <c r="EQ80" i="10"/>
  <c r="ET80" i="12"/>
  <c r="EW80" i="12"/>
  <c r="DN80" i="12"/>
  <c r="FF80" i="12"/>
  <c r="EC80" i="12"/>
  <c r="Q83" i="3"/>
  <c r="AQ73" i="8"/>
  <c r="BP73" i="8" s="1"/>
  <c r="BR73" i="8" s="1"/>
  <c r="BS73" i="8" s="1"/>
  <c r="BT73" i="8" s="1"/>
  <c r="BU73" i="8" s="1"/>
  <c r="AG73" i="9"/>
  <c r="AR73" i="7"/>
  <c r="BQ73" i="7" s="1"/>
  <c r="BS73" i="7" s="1"/>
  <c r="BT73" i="7" s="1"/>
  <c r="BU73" i="7" s="1"/>
  <c r="BV73" i="7" s="1"/>
  <c r="M83" i="3" s="1"/>
  <c r="M84" i="2" s="1"/>
  <c r="DP80" i="10"/>
  <c r="FI80" i="10"/>
  <c r="ES80" i="10"/>
  <c r="FB80" i="12"/>
  <c r="FE80" i="12"/>
  <c r="ES80" i="12"/>
  <c r="EL80" i="12"/>
  <c r="EF80" i="10" l="1"/>
  <c r="FT80" i="10"/>
  <c r="DZ80" i="10"/>
  <c r="EL80" i="10"/>
  <c r="EX80" i="10"/>
  <c r="EB80" i="10"/>
  <c r="EB164" i="10" s="1"/>
  <c r="EI80" i="10"/>
  <c r="EI164" i="10" s="1"/>
  <c r="Y39" i="13"/>
  <c r="FF80" i="10"/>
  <c r="FG80" i="10"/>
  <c r="HF80" i="10" s="1"/>
  <c r="EY80" i="10"/>
  <c r="EM80" i="10"/>
  <c r="EM164" i="10" s="1"/>
  <c r="FB80" i="10"/>
  <c r="HA80" i="10" s="1"/>
  <c r="EK80" i="10"/>
  <c r="AA39" i="13" s="1"/>
  <c r="FH80" i="10"/>
  <c r="FH164" i="10" s="1"/>
  <c r="DM80" i="10"/>
  <c r="C39" i="13" s="1"/>
  <c r="DS80" i="10"/>
  <c r="DW164" i="10"/>
  <c r="M80" i="13" s="1"/>
  <c r="M39" i="13"/>
  <c r="FV80" i="10"/>
  <c r="M39" i="4"/>
  <c r="ER80" i="10"/>
  <c r="DN80" i="10"/>
  <c r="FM80" i="10" s="1"/>
  <c r="EW80" i="10"/>
  <c r="EW164" i="10" s="1"/>
  <c r="GA80" i="10"/>
  <c r="M80" i="4"/>
  <c r="DO80" i="10"/>
  <c r="E39" i="13" s="1"/>
  <c r="EG80" i="10"/>
  <c r="EC80" i="10"/>
  <c r="S39" i="13" s="1"/>
  <c r="FE80" i="10"/>
  <c r="U39" i="4"/>
  <c r="ET80" i="10"/>
  <c r="DU164" i="10"/>
  <c r="L81" i="12"/>
  <c r="V81" i="12" s="1"/>
  <c r="BU81" i="12" s="1"/>
  <c r="L81" i="10"/>
  <c r="AZ81" i="10" s="1"/>
  <c r="CY81" i="10" s="1"/>
  <c r="U39" i="13"/>
  <c r="EE164" i="10"/>
  <c r="U80" i="4" s="1"/>
  <c r="AG74" i="9"/>
  <c r="GO80" i="10"/>
  <c r="EZ164" i="10"/>
  <c r="AQ74" i="8"/>
  <c r="BP74" i="8" s="1"/>
  <c r="Q84" i="3"/>
  <c r="AI84" i="3" s="1"/>
  <c r="AI85" i="2" s="1"/>
  <c r="S88" i="2"/>
  <c r="AE80" i="8"/>
  <c r="BN79" i="8"/>
  <c r="EF164" i="10"/>
  <c r="V39" i="4"/>
  <c r="GE80" i="10"/>
  <c r="V39" i="13"/>
  <c r="GZ80" i="10"/>
  <c r="FA164" i="10"/>
  <c r="BO77" i="7"/>
  <c r="AE78" i="7"/>
  <c r="AH78" i="7" s="1"/>
  <c r="T88" i="3" s="1"/>
  <c r="T89" i="2" s="1"/>
  <c r="FU80" i="10"/>
  <c r="L39" i="13"/>
  <c r="L39" i="4"/>
  <c r="DV164" i="10"/>
  <c r="EY164" i="10"/>
  <c r="GX80" i="10"/>
  <c r="FI164" i="10"/>
  <c r="HH80" i="10"/>
  <c r="EU164" i="10"/>
  <c r="GT80" i="10"/>
  <c r="F39" i="4"/>
  <c r="DP164" i="10"/>
  <c r="FO80" i="10"/>
  <c r="F39" i="13"/>
  <c r="Q39" i="13"/>
  <c r="Q39" i="4"/>
  <c r="EA164" i="10"/>
  <c r="FZ80" i="10"/>
  <c r="J39" i="4"/>
  <c r="J39" i="13"/>
  <c r="FS80" i="10"/>
  <c r="DT164" i="10"/>
  <c r="I82" i="12"/>
  <c r="H82" i="12"/>
  <c r="EO164" i="10"/>
  <c r="GN80" i="10"/>
  <c r="K80" i="13"/>
  <c r="K80" i="4"/>
  <c r="EX164" i="10"/>
  <c r="GW80" i="10"/>
  <c r="ED164" i="10"/>
  <c r="T39" i="4"/>
  <c r="GC80" i="10"/>
  <c r="T39" i="13"/>
  <c r="I82" i="10"/>
  <c r="H82" i="10"/>
  <c r="S39" i="4"/>
  <c r="EC164" i="10"/>
  <c r="FY80" i="10"/>
  <c r="P39" i="13"/>
  <c r="DZ164" i="10"/>
  <c r="P39" i="4"/>
  <c r="E83" i="12"/>
  <c r="E83" i="10"/>
  <c r="S88" i="3"/>
  <c r="BA78" i="7"/>
  <c r="AX78" i="7"/>
  <c r="AL78" i="7"/>
  <c r="AJ78" i="7"/>
  <c r="FQ80" i="10"/>
  <c r="DR164" i="10"/>
  <c r="H39" i="13"/>
  <c r="H39" i="4"/>
  <c r="X39" i="13"/>
  <c r="X39" i="4"/>
  <c r="EH164" i="10"/>
  <c r="GG80" i="10"/>
  <c r="BR74" i="8"/>
  <c r="BS74" i="8" s="1"/>
  <c r="BT74" i="8" s="1"/>
  <c r="BU74" i="8" s="1"/>
  <c r="ES164" i="10"/>
  <c r="GR80" i="10"/>
  <c r="EJ164" i="10"/>
  <c r="Z39" i="13"/>
  <c r="GI80" i="10"/>
  <c r="Z39" i="4"/>
  <c r="FD164" i="10"/>
  <c r="HC80" i="10"/>
  <c r="DY164" i="10"/>
  <c r="O39" i="13"/>
  <c r="FX80" i="10"/>
  <c r="O39" i="4"/>
  <c r="FW80" i="10"/>
  <c r="N39" i="13"/>
  <c r="DX164" i="10"/>
  <c r="N39" i="4"/>
  <c r="DQ164" i="10"/>
  <c r="FP80" i="10"/>
  <c r="G39" i="4"/>
  <c r="G39" i="13"/>
  <c r="AB39" i="4"/>
  <c r="EL164" i="10"/>
  <c r="AB39" i="13"/>
  <c r="GK80" i="10"/>
  <c r="BS74" i="7"/>
  <c r="BT74" i="7" s="1"/>
  <c r="BU74" i="7" s="1"/>
  <c r="BV74" i="7" s="1"/>
  <c r="M84" i="3" s="1"/>
  <c r="M85" i="2" s="1"/>
  <c r="HE80" i="10"/>
  <c r="FF164" i="10"/>
  <c r="AI83" i="3"/>
  <c r="AI84" i="2" s="1"/>
  <c r="Q84" i="2"/>
  <c r="EQ164" i="10"/>
  <c r="GP80" i="10"/>
  <c r="FC164" i="10"/>
  <c r="HB80" i="10"/>
  <c r="EV164" i="10"/>
  <c r="GU80" i="10"/>
  <c r="Q85" i="2"/>
  <c r="AN81" i="10" l="1"/>
  <c r="CM81" i="10" s="1"/>
  <c r="R39" i="13"/>
  <c r="U80" i="13"/>
  <c r="R39" i="4"/>
  <c r="FL80" i="10"/>
  <c r="BD81" i="10"/>
  <c r="DC81" i="10" s="1"/>
  <c r="BA81" i="10"/>
  <c r="CZ81" i="10" s="1"/>
  <c r="GH80" i="10"/>
  <c r="Y39" i="4"/>
  <c r="Y80" i="13"/>
  <c r="Y80" i="4"/>
  <c r="GJ80" i="10"/>
  <c r="Q81" i="10"/>
  <c r="BP81" i="10" s="1"/>
  <c r="EK164" i="10"/>
  <c r="AA39" i="4"/>
  <c r="DM164" i="10"/>
  <c r="D39" i="4"/>
  <c r="D39" i="13"/>
  <c r="GL80" i="10"/>
  <c r="BJ81" i="10"/>
  <c r="DI81" i="10" s="1"/>
  <c r="AL81" i="10"/>
  <c r="CK81" i="10" s="1"/>
  <c r="N81" i="10"/>
  <c r="BM81" i="10" s="1"/>
  <c r="DN164" i="10"/>
  <c r="D80" i="13" s="1"/>
  <c r="X81" i="10"/>
  <c r="BW81" i="10" s="1"/>
  <c r="AR81" i="10"/>
  <c r="CQ81" i="10" s="1"/>
  <c r="AE81" i="12"/>
  <c r="CD81" i="12" s="1"/>
  <c r="V81" i="10"/>
  <c r="BU81" i="10" s="1"/>
  <c r="AE81" i="10"/>
  <c r="CD81" i="10" s="1"/>
  <c r="AU81" i="10"/>
  <c r="CT81" i="10" s="1"/>
  <c r="BF81" i="10"/>
  <c r="DE81" i="10" s="1"/>
  <c r="AQ81" i="10"/>
  <c r="CP81" i="10" s="1"/>
  <c r="AT81" i="10"/>
  <c r="CS81" i="10" s="1"/>
  <c r="AX81" i="10"/>
  <c r="CW81" i="10" s="1"/>
  <c r="S81" i="10"/>
  <c r="BR81" i="10" s="1"/>
  <c r="BK81" i="10"/>
  <c r="DJ81" i="10" s="1"/>
  <c r="FJ81" i="10" s="1"/>
  <c r="FJ165" i="10" s="1"/>
  <c r="AV81" i="10"/>
  <c r="CU81" i="10" s="1"/>
  <c r="O81" i="10"/>
  <c r="BN81" i="10" s="1"/>
  <c r="DM81" i="10" s="1"/>
  <c r="AK81" i="12"/>
  <c r="CJ81" i="12" s="1"/>
  <c r="HG80" i="10"/>
  <c r="AY81" i="10"/>
  <c r="CX81" i="10" s="1"/>
  <c r="AJ81" i="10"/>
  <c r="CI81" i="10" s="1"/>
  <c r="AO81" i="10"/>
  <c r="CN81" i="10" s="1"/>
  <c r="W81" i="10"/>
  <c r="BV81" i="10" s="1"/>
  <c r="P81" i="10"/>
  <c r="BO81" i="10" s="1"/>
  <c r="Z81" i="10"/>
  <c r="BY81" i="10" s="1"/>
  <c r="AT81" i="12"/>
  <c r="CS81" i="12" s="1"/>
  <c r="P81" i="12"/>
  <c r="BO81" i="12" s="1"/>
  <c r="AC81" i="12"/>
  <c r="CB81" i="12" s="1"/>
  <c r="J82" i="12"/>
  <c r="K82" i="12" s="1"/>
  <c r="R81" i="12"/>
  <c r="BQ81" i="12" s="1"/>
  <c r="C39" i="4"/>
  <c r="GB80" i="10"/>
  <c r="FB164" i="10"/>
  <c r="FG164" i="10"/>
  <c r="I39" i="4"/>
  <c r="DS164" i="10"/>
  <c r="I39" i="13"/>
  <c r="FR80" i="10"/>
  <c r="FN80" i="10"/>
  <c r="ER164" i="10"/>
  <c r="GQ80" i="10"/>
  <c r="AA81" i="10"/>
  <c r="BZ81" i="10" s="1"/>
  <c r="AP81" i="10"/>
  <c r="CO81" i="10" s="1"/>
  <c r="EN81" i="10" s="1"/>
  <c r="AB81" i="10"/>
  <c r="CA81" i="10" s="1"/>
  <c r="Y81" i="10"/>
  <c r="BX81" i="10" s="1"/>
  <c r="DW81" i="10" s="1"/>
  <c r="DW165" i="10" s="1"/>
  <c r="BG81" i="10"/>
  <c r="DF81" i="10" s="1"/>
  <c r="BD81" i="12"/>
  <c r="DC81" i="12" s="1"/>
  <c r="GV80" i="10"/>
  <c r="AM81" i="10"/>
  <c r="CL81" i="10" s="1"/>
  <c r="AF81" i="10"/>
  <c r="CE81" i="10" s="1"/>
  <c r="AW81" i="10"/>
  <c r="CV81" i="10" s="1"/>
  <c r="T81" i="10"/>
  <c r="BS81" i="10" s="1"/>
  <c r="BB81" i="10"/>
  <c r="DA81" i="10" s="1"/>
  <c r="FA81" i="10" s="1"/>
  <c r="GZ81" i="10" s="1"/>
  <c r="AU81" i="12"/>
  <c r="CT81" i="12" s="1"/>
  <c r="AC81" i="10"/>
  <c r="CB81" i="10" s="1"/>
  <c r="BC81" i="10"/>
  <c r="DB81" i="10" s="1"/>
  <c r="U81" i="10"/>
  <c r="BT81" i="10" s="1"/>
  <c r="AS81" i="10"/>
  <c r="CR81" i="10" s="1"/>
  <c r="BI81" i="10"/>
  <c r="DH81" i="10" s="1"/>
  <c r="FH81" i="10" s="1"/>
  <c r="AW81" i="12"/>
  <c r="CV81" i="12" s="1"/>
  <c r="EG164" i="10"/>
  <c r="W39" i="4"/>
  <c r="W39" i="13"/>
  <c r="Q81" i="12"/>
  <c r="BP81" i="12" s="1"/>
  <c r="BI81" i="12"/>
  <c r="DH81" i="12" s="1"/>
  <c r="AD81" i="12"/>
  <c r="CC81" i="12" s="1"/>
  <c r="EA81" i="12" s="1"/>
  <c r="AH81" i="12"/>
  <c r="CG81" i="12" s="1"/>
  <c r="AO81" i="12"/>
  <c r="CN81" i="12" s="1"/>
  <c r="Z81" i="12"/>
  <c r="BY81" i="12" s="1"/>
  <c r="AM81" i="12"/>
  <c r="CL81" i="12" s="1"/>
  <c r="AB81" i="12"/>
  <c r="CA81" i="12" s="1"/>
  <c r="E39" i="4"/>
  <c r="DO164" i="10"/>
  <c r="BE81" i="12"/>
  <c r="DD81" i="12" s="1"/>
  <c r="AA81" i="12"/>
  <c r="BZ81" i="12" s="1"/>
  <c r="BJ81" i="12"/>
  <c r="DI81" i="12" s="1"/>
  <c r="AN81" i="12"/>
  <c r="CM81" i="12" s="1"/>
  <c r="AZ81" i="12"/>
  <c r="CY81" i="12" s="1"/>
  <c r="GF80" i="10"/>
  <c r="J82" i="10"/>
  <c r="K82" i="10" s="1"/>
  <c r="BG81" i="12"/>
  <c r="DF81" i="12" s="1"/>
  <c r="AJ81" i="12"/>
  <c r="CI81" i="12" s="1"/>
  <c r="EH81" i="12" s="1"/>
  <c r="BK81" i="12"/>
  <c r="DJ81" i="12" s="1"/>
  <c r="FI81" i="12" s="1"/>
  <c r="AR81" i="12"/>
  <c r="CQ81" i="12" s="1"/>
  <c r="Y81" i="12"/>
  <c r="BX81" i="12" s="1"/>
  <c r="ET164" i="10"/>
  <c r="GS80" i="10"/>
  <c r="R80" i="4"/>
  <c r="R80" i="13"/>
  <c r="AX81" i="12"/>
  <c r="CW81" i="12" s="1"/>
  <c r="AP81" i="12"/>
  <c r="CO81" i="12" s="1"/>
  <c r="BF81" i="12"/>
  <c r="DE81" i="12" s="1"/>
  <c r="BH81" i="12"/>
  <c r="DG81" i="12" s="1"/>
  <c r="AQ81" i="12"/>
  <c r="CP81" i="12" s="1"/>
  <c r="HD80" i="10"/>
  <c r="FE164" i="10"/>
  <c r="U81" i="12"/>
  <c r="BT81" i="12" s="1"/>
  <c r="DS81" i="12" s="1"/>
  <c r="X81" i="12"/>
  <c r="BW81" i="12" s="1"/>
  <c r="AF81" i="12"/>
  <c r="CE81" i="12" s="1"/>
  <c r="EC81" i="12" s="1"/>
  <c r="AG81" i="12"/>
  <c r="CF81" i="12" s="1"/>
  <c r="W81" i="12"/>
  <c r="BV81" i="12" s="1"/>
  <c r="DT81" i="12" s="1"/>
  <c r="AS81" i="12"/>
  <c r="CR81" i="12" s="1"/>
  <c r="EQ81" i="12" s="1"/>
  <c r="BE81" i="10"/>
  <c r="DD81" i="10" s="1"/>
  <c r="FC81" i="10" s="1"/>
  <c r="AI81" i="10"/>
  <c r="CH81" i="10" s="1"/>
  <c r="BH81" i="10"/>
  <c r="DG81" i="10" s="1"/>
  <c r="FF81" i="10" s="1"/>
  <c r="AH81" i="10"/>
  <c r="CG81" i="10" s="1"/>
  <c r="R81" i="10"/>
  <c r="BQ81" i="10" s="1"/>
  <c r="DP81" i="10" s="1"/>
  <c r="BA81" i="12"/>
  <c r="CZ81" i="12" s="1"/>
  <c r="S81" i="12"/>
  <c r="BR81" i="12" s="1"/>
  <c r="AY81" i="12"/>
  <c r="CX81" i="12" s="1"/>
  <c r="EW81" i="12" s="1"/>
  <c r="BC81" i="12"/>
  <c r="DB81" i="12" s="1"/>
  <c r="T81" i="12"/>
  <c r="BS81" i="12" s="1"/>
  <c r="AV81" i="12"/>
  <c r="CU81" i="12" s="1"/>
  <c r="ES81" i="12" s="1"/>
  <c r="AK81" i="10"/>
  <c r="CJ81" i="10" s="1"/>
  <c r="EJ81" i="10" s="1"/>
  <c r="EJ165" i="10" s="1"/>
  <c r="AD81" i="10"/>
  <c r="CC81" i="10" s="1"/>
  <c r="AG81" i="10"/>
  <c r="CF81" i="10" s="1"/>
  <c r="AL81" i="12"/>
  <c r="CK81" i="12" s="1"/>
  <c r="EI81" i="12" s="1"/>
  <c r="N81" i="12"/>
  <c r="BM81" i="12" s="1"/>
  <c r="BB81" i="12"/>
  <c r="DA81" i="12" s="1"/>
  <c r="EZ81" i="12" s="1"/>
  <c r="AI81" i="12"/>
  <c r="CH81" i="12" s="1"/>
  <c r="O81" i="12"/>
  <c r="BN81" i="12" s="1"/>
  <c r="EM81" i="10"/>
  <c r="GL81" i="10" s="1"/>
  <c r="ET81" i="10"/>
  <c r="GS81" i="10" s="1"/>
  <c r="AO78" i="7"/>
  <c r="P88" i="3" s="1"/>
  <c r="P89" i="2" s="1"/>
  <c r="AA80" i="4"/>
  <c r="AA80" i="13"/>
  <c r="EB81" i="12"/>
  <c r="ES81" i="10"/>
  <c r="GR81" i="10" s="1"/>
  <c r="AL80" i="8"/>
  <c r="AM80" i="8" s="1"/>
  <c r="BM80" i="8"/>
  <c r="AT80" i="8"/>
  <c r="AJ80" i="8"/>
  <c r="AG80" i="8"/>
  <c r="AN80" i="8"/>
  <c r="EL81" i="10"/>
  <c r="EL165" i="10" s="1"/>
  <c r="ER81" i="10"/>
  <c r="X80" i="13"/>
  <c r="X80" i="4"/>
  <c r="J80" i="13"/>
  <c r="J80" i="4"/>
  <c r="FD81" i="10"/>
  <c r="L80" i="13"/>
  <c r="L80" i="4"/>
  <c r="AZ78" i="7"/>
  <c r="AD79" i="7"/>
  <c r="P80" i="13"/>
  <c r="P80" i="4"/>
  <c r="S80" i="4"/>
  <c r="S80" i="13"/>
  <c r="T80" i="13"/>
  <c r="T80" i="4"/>
  <c r="ED81" i="10"/>
  <c r="Z80" i="13"/>
  <c r="Z80" i="4"/>
  <c r="D80" i="4"/>
  <c r="F80" i="4"/>
  <c r="F80" i="13"/>
  <c r="FB81" i="10"/>
  <c r="EY81" i="10"/>
  <c r="EZ81" i="10"/>
  <c r="EK81" i="10"/>
  <c r="ER81" i="12"/>
  <c r="G80" i="13"/>
  <c r="G80" i="4"/>
  <c r="O80" i="13"/>
  <c r="O80" i="4"/>
  <c r="AD88" i="3"/>
  <c r="AD89" i="2" s="1"/>
  <c r="BB78" i="7"/>
  <c r="AH88" i="3" s="1"/>
  <c r="AH89" i="2" s="1"/>
  <c r="AY77" i="7"/>
  <c r="AE87" i="3" s="1"/>
  <c r="AE88" i="2" s="1"/>
  <c r="EX81" i="10"/>
  <c r="EU81" i="10"/>
  <c r="EK81" i="12"/>
  <c r="DY81" i="10"/>
  <c r="DV81" i="12"/>
  <c r="F83" i="10"/>
  <c r="F83" i="12"/>
  <c r="R88" i="3"/>
  <c r="R89" i="2" s="1"/>
  <c r="AM78" i="7"/>
  <c r="AN78" i="7" s="1"/>
  <c r="AU78" i="7"/>
  <c r="E78" i="14" s="1"/>
  <c r="AK78" i="7"/>
  <c r="BN78" i="7"/>
  <c r="AB80" i="13"/>
  <c r="AB80" i="4"/>
  <c r="N80" i="4"/>
  <c r="N80" i="13"/>
  <c r="H80" i="4"/>
  <c r="H80" i="13"/>
  <c r="L82" i="10"/>
  <c r="Q80" i="4"/>
  <c r="Q80" i="13"/>
  <c r="DR81" i="10"/>
  <c r="EM165" i="10"/>
  <c r="DN81" i="10"/>
  <c r="DO81" i="10"/>
  <c r="FE81" i="12"/>
  <c r="V80" i="13"/>
  <c r="V80" i="4"/>
  <c r="FB81" i="12" l="1"/>
  <c r="DV81" i="10"/>
  <c r="FU81" i="10" s="1"/>
  <c r="FF81" i="12"/>
  <c r="EW81" i="10"/>
  <c r="EW165" i="10" s="1"/>
  <c r="EQ81" i="10"/>
  <c r="DT81" i="10"/>
  <c r="FD81" i="12"/>
  <c r="DN81" i="12"/>
  <c r="DV165" i="10"/>
  <c r="DU81" i="10"/>
  <c r="EB81" i="10"/>
  <c r="EB165" i="10" s="1"/>
  <c r="EV81" i="10"/>
  <c r="EP81" i="10"/>
  <c r="EP165" i="10" s="1"/>
  <c r="HI81" i="10"/>
  <c r="FA81" i="12"/>
  <c r="FI81" i="10"/>
  <c r="DM81" i="12"/>
  <c r="DO81" i="12"/>
  <c r="EO81" i="10"/>
  <c r="EO165" i="10" s="1"/>
  <c r="C80" i="13"/>
  <c r="C80" i="4"/>
  <c r="EG81" i="10"/>
  <c r="DW81" i="12"/>
  <c r="FE81" i="10"/>
  <c r="FE165" i="10" s="1"/>
  <c r="EH81" i="10"/>
  <c r="FG81" i="12"/>
  <c r="EL81" i="12"/>
  <c r="DS81" i="10"/>
  <c r="EA81" i="10"/>
  <c r="DM165" i="10"/>
  <c r="FL81" i="10"/>
  <c r="DQ81" i="10"/>
  <c r="FP81" i="10" s="1"/>
  <c r="EI81" i="10"/>
  <c r="L82" i="12"/>
  <c r="R82" i="12" s="1"/>
  <c r="BQ82" i="12" s="1"/>
  <c r="DZ81" i="12"/>
  <c r="EF81" i="10"/>
  <c r="GE81" i="10" s="1"/>
  <c r="DX81" i="10"/>
  <c r="FW81" i="10" s="1"/>
  <c r="EC81" i="10"/>
  <c r="EC165" i="10" s="1"/>
  <c r="EM81" i="12"/>
  <c r="EE81" i="10"/>
  <c r="GD81" i="10" s="1"/>
  <c r="EG81" i="12"/>
  <c r="EX81" i="12"/>
  <c r="EU81" i="12"/>
  <c r="DU81" i="12"/>
  <c r="FH81" i="12"/>
  <c r="DZ81" i="10"/>
  <c r="ED81" i="12"/>
  <c r="I80" i="4"/>
  <c r="I80" i="13"/>
  <c r="EE81" i="12"/>
  <c r="DR81" i="12"/>
  <c r="EP81" i="12"/>
  <c r="DQ81" i="12"/>
  <c r="EN81" i="12"/>
  <c r="HK80" i="10"/>
  <c r="AR75" i="7" s="1"/>
  <c r="BQ75" i="7" s="1"/>
  <c r="BS75" i="7" s="1"/>
  <c r="BT75" i="7" s="1"/>
  <c r="BU75" i="7" s="1"/>
  <c r="BV75" i="7" s="1"/>
  <c r="M85" i="3" s="1"/>
  <c r="M86" i="2" s="1"/>
  <c r="FG81" i="10"/>
  <c r="FG165" i="10" s="1"/>
  <c r="EJ81" i="12"/>
  <c r="FC81" i="12"/>
  <c r="EO81" i="12"/>
  <c r="E80" i="4"/>
  <c r="E80" i="13"/>
  <c r="DY81" i="12"/>
  <c r="DL81" i="12"/>
  <c r="EV81" i="12"/>
  <c r="ET81" i="12"/>
  <c r="DP81" i="12"/>
  <c r="FV81" i="10"/>
  <c r="DX81" i="12"/>
  <c r="W80" i="13"/>
  <c r="W80" i="4"/>
  <c r="EF81" i="12"/>
  <c r="ET165" i="10"/>
  <c r="EY81" i="12"/>
  <c r="DP165" i="10"/>
  <c r="FO81" i="10"/>
  <c r="FC165" i="10"/>
  <c r="HB81" i="10"/>
  <c r="GI81" i="10"/>
  <c r="FA165" i="10"/>
  <c r="ES165" i="10"/>
  <c r="GK81" i="10"/>
  <c r="GO81" i="10"/>
  <c r="AE81" i="8"/>
  <c r="BN80" i="8"/>
  <c r="GV81" i="10"/>
  <c r="GY81" i="10"/>
  <c r="EZ165" i="10"/>
  <c r="EH165" i="10"/>
  <c r="GG81" i="10"/>
  <c r="I83" i="12"/>
  <c r="H83" i="12"/>
  <c r="EX165" i="10"/>
  <c r="GW81" i="10"/>
  <c r="GX81" i="10"/>
  <c r="EY165" i="10"/>
  <c r="HC81" i="10"/>
  <c r="FD165" i="10"/>
  <c r="FI165" i="10"/>
  <c r="HH81" i="10"/>
  <c r="BE82" i="12"/>
  <c r="DD82" i="12" s="1"/>
  <c r="AZ82" i="12"/>
  <c r="CY82" i="12" s="1"/>
  <c r="BB82" i="12"/>
  <c r="DA82" i="12" s="1"/>
  <c r="AX82" i="12"/>
  <c r="CW82" i="12" s="1"/>
  <c r="BD82" i="12"/>
  <c r="DC82" i="12" s="1"/>
  <c r="V82" i="12"/>
  <c r="BU82" i="12" s="1"/>
  <c r="AF82" i="12"/>
  <c r="CE82" i="12" s="1"/>
  <c r="AU82" i="12"/>
  <c r="CT82" i="12" s="1"/>
  <c r="AA82" i="12"/>
  <c r="BZ82" i="12" s="1"/>
  <c r="AO82" i="12"/>
  <c r="CN82" i="12" s="1"/>
  <c r="N82" i="12"/>
  <c r="BM82" i="12" s="1"/>
  <c r="U82" i="12"/>
  <c r="BT82" i="12" s="1"/>
  <c r="BF82" i="12"/>
  <c r="DE82" i="12" s="1"/>
  <c r="BI82" i="12"/>
  <c r="DH82" i="12" s="1"/>
  <c r="AJ82" i="12"/>
  <c r="CI82" i="12" s="1"/>
  <c r="Z82" i="12"/>
  <c r="BY82" i="12" s="1"/>
  <c r="AG82" i="12"/>
  <c r="CF82" i="12" s="1"/>
  <c r="AC82" i="12"/>
  <c r="CB82" i="12" s="1"/>
  <c r="BJ82" i="12"/>
  <c r="DI82" i="12" s="1"/>
  <c r="AV82" i="12"/>
  <c r="CU82" i="12" s="1"/>
  <c r="AR82" i="12"/>
  <c r="CQ82" i="12" s="1"/>
  <c r="BG82" i="12"/>
  <c r="DF82" i="12" s="1"/>
  <c r="O82" i="12"/>
  <c r="BN82" i="12" s="1"/>
  <c r="W82" i="12"/>
  <c r="BV82" i="12" s="1"/>
  <c r="BH82" i="12"/>
  <c r="DG82" i="12" s="1"/>
  <c r="Q82" i="12"/>
  <c r="BP82" i="12" s="1"/>
  <c r="AT82" i="12"/>
  <c r="CS82" i="12" s="1"/>
  <c r="AP82" i="12"/>
  <c r="CO82" i="12" s="1"/>
  <c r="AK82" i="12"/>
  <c r="CJ82" i="12" s="1"/>
  <c r="DT165" i="10"/>
  <c r="FS81" i="10"/>
  <c r="EA165" i="10"/>
  <c r="FZ81" i="10"/>
  <c r="I83" i="10"/>
  <c r="H83" i="10"/>
  <c r="DN165" i="10"/>
  <c r="FM81" i="10"/>
  <c r="ED165" i="10"/>
  <c r="GC81" i="10"/>
  <c r="EI165" i="10"/>
  <c r="GH81" i="10"/>
  <c r="DS165" i="10"/>
  <c r="FR81" i="10"/>
  <c r="DO165" i="10"/>
  <c r="FN81" i="10"/>
  <c r="HA81" i="10"/>
  <c r="FB165" i="10"/>
  <c r="Y82" i="10"/>
  <c r="BX82" i="10" s="1"/>
  <c r="BA82" i="10"/>
  <c r="CZ82" i="10" s="1"/>
  <c r="O82" i="10"/>
  <c r="BN82" i="10" s="1"/>
  <c r="AB82" i="10"/>
  <c r="CA82" i="10" s="1"/>
  <c r="R82" i="10"/>
  <c r="BQ82" i="10" s="1"/>
  <c r="AE82" i="10"/>
  <c r="CD82" i="10" s="1"/>
  <c r="AR82" i="10"/>
  <c r="CQ82" i="10" s="1"/>
  <c r="AM82" i="10"/>
  <c r="CL82" i="10" s="1"/>
  <c r="Z82" i="10"/>
  <c r="BY82" i="10" s="1"/>
  <c r="AZ82" i="10"/>
  <c r="CY82" i="10" s="1"/>
  <c r="EY82" i="10" s="1"/>
  <c r="V82" i="10"/>
  <c r="BU82" i="10" s="1"/>
  <c r="AI82" i="10"/>
  <c r="CH82" i="10" s="1"/>
  <c r="AV82" i="10"/>
  <c r="CU82" i="10" s="1"/>
  <c r="U82" i="10"/>
  <c r="BT82" i="10" s="1"/>
  <c r="AH82" i="10"/>
  <c r="CG82" i="10" s="1"/>
  <c r="AU82" i="10"/>
  <c r="CT82" i="10" s="1"/>
  <c r="BH82" i="10"/>
  <c r="DG82" i="10" s="1"/>
  <c r="P82" i="10"/>
  <c r="BO82" i="10" s="1"/>
  <c r="AK82" i="10"/>
  <c r="CJ82" i="10" s="1"/>
  <c r="AX82" i="10"/>
  <c r="CW82" i="10" s="1"/>
  <c r="BK82" i="10"/>
  <c r="DJ82" i="10" s="1"/>
  <c r="FJ82" i="10" s="1"/>
  <c r="BB82" i="10"/>
  <c r="DA82" i="10" s="1"/>
  <c r="AS82" i="10"/>
  <c r="CR82" i="10" s="1"/>
  <c r="BF82" i="10"/>
  <c r="DE82" i="10" s="1"/>
  <c r="T82" i="10"/>
  <c r="BS82" i="10" s="1"/>
  <c r="AO82" i="10"/>
  <c r="CN82" i="10" s="1"/>
  <c r="Q82" i="10"/>
  <c r="BP82" i="10" s="1"/>
  <c r="W82" i="10"/>
  <c r="BV82" i="10" s="1"/>
  <c r="AL82" i="10"/>
  <c r="CK82" i="10" s="1"/>
  <c r="AN82" i="10"/>
  <c r="CM82" i="10" s="1"/>
  <c r="AP82" i="10"/>
  <c r="CO82" i="10" s="1"/>
  <c r="BE82" i="10"/>
  <c r="DD82" i="10" s="1"/>
  <c r="BD82" i="10"/>
  <c r="DC82" i="10" s="1"/>
  <c r="BG82" i="10"/>
  <c r="DF82" i="10" s="1"/>
  <c r="BI82" i="10"/>
  <c r="DH82" i="10" s="1"/>
  <c r="X82" i="10"/>
  <c r="BW82" i="10" s="1"/>
  <c r="AA82" i="10"/>
  <c r="BZ82" i="10" s="1"/>
  <c r="AC82" i="10"/>
  <c r="CB82" i="10" s="1"/>
  <c r="AQ82" i="10"/>
  <c r="CP82" i="10" s="1"/>
  <c r="EP82" i="10" s="1"/>
  <c r="AT82" i="10"/>
  <c r="CS82" i="10" s="1"/>
  <c r="BJ82" i="10"/>
  <c r="DI82" i="10" s="1"/>
  <c r="N82" i="10"/>
  <c r="BM82" i="10" s="1"/>
  <c r="AF82" i="10"/>
  <c r="CE82" i="10" s="1"/>
  <c r="AD82" i="10"/>
  <c r="CC82" i="10" s="1"/>
  <c r="AG82" i="10"/>
  <c r="CF82" i="10" s="1"/>
  <c r="AJ82" i="10"/>
  <c r="CI82" i="10" s="1"/>
  <c r="AY82" i="10"/>
  <c r="CX82" i="10" s="1"/>
  <c r="AW82" i="10"/>
  <c r="CV82" i="10" s="1"/>
  <c r="BC82" i="10"/>
  <c r="DB82" i="10" s="1"/>
  <c r="S82" i="10"/>
  <c r="BR82" i="10" s="1"/>
  <c r="GM81" i="10"/>
  <c r="EN165" i="10"/>
  <c r="S89" i="2"/>
  <c r="BO78" i="7"/>
  <c r="AE79" i="7"/>
  <c r="AO79" i="7" s="1"/>
  <c r="P89" i="3" s="1"/>
  <c r="P90" i="2" s="1"/>
  <c r="GT81" i="10"/>
  <c r="EU165" i="10"/>
  <c r="E84" i="10"/>
  <c r="E84" i="12"/>
  <c r="S89" i="3"/>
  <c r="AX79" i="7"/>
  <c r="BA79" i="7"/>
  <c r="AL79" i="7"/>
  <c r="AJ79" i="7"/>
  <c r="EG165" i="10"/>
  <c r="GF81" i="10"/>
  <c r="ER165" i="10"/>
  <c r="GQ81" i="10"/>
  <c r="FQ81" i="10"/>
  <c r="DR165" i="10"/>
  <c r="FX81" i="10"/>
  <c r="DY165" i="10"/>
  <c r="EV165" i="10"/>
  <c r="GU81" i="10"/>
  <c r="FH165" i="10"/>
  <c r="HG81" i="10"/>
  <c r="EQ165" i="10"/>
  <c r="GP81" i="10"/>
  <c r="DU165" i="10"/>
  <c r="FT81" i="10"/>
  <c r="GJ81" i="10"/>
  <c r="EK165" i="10"/>
  <c r="HE81" i="10"/>
  <c r="FF165" i="10"/>
  <c r="GA81" i="10" l="1"/>
  <c r="GN81" i="10"/>
  <c r="DQ165" i="10"/>
  <c r="EE165" i="10"/>
  <c r="HD81" i="10"/>
  <c r="AH82" i="12"/>
  <c r="CG82" i="12" s="1"/>
  <c r="EE82" i="12" s="1"/>
  <c r="GB81" i="10"/>
  <c r="EV82" i="10"/>
  <c r="GU82" i="10" s="1"/>
  <c r="HF81" i="10"/>
  <c r="AL82" i="12"/>
  <c r="CK82" i="12" s="1"/>
  <c r="BC82" i="12"/>
  <c r="DB82" i="12" s="1"/>
  <c r="AS82" i="12"/>
  <c r="CR82" i="12" s="1"/>
  <c r="EP82" i="12" s="1"/>
  <c r="X82" i="12"/>
  <c r="BW82" i="12" s="1"/>
  <c r="T82" i="12"/>
  <c r="BS82" i="12" s="1"/>
  <c r="S82" i="12"/>
  <c r="BR82" i="12" s="1"/>
  <c r="EF165" i="10"/>
  <c r="DX165" i="10"/>
  <c r="AE82" i="12"/>
  <c r="CD82" i="12" s="1"/>
  <c r="EC82" i="12" s="1"/>
  <c r="BK82" i="12"/>
  <c r="DJ82" i="12" s="1"/>
  <c r="FI82" i="12" s="1"/>
  <c r="AB82" i="12"/>
  <c r="CA82" i="12" s="1"/>
  <c r="DY82" i="12" s="1"/>
  <c r="AQ82" i="12"/>
  <c r="CP82" i="12" s="1"/>
  <c r="EN82" i="12" s="1"/>
  <c r="AM82" i="12"/>
  <c r="CL82" i="12" s="1"/>
  <c r="AN82" i="12"/>
  <c r="CM82" i="12" s="1"/>
  <c r="AD82" i="12"/>
  <c r="CC82" i="12" s="1"/>
  <c r="AI82" i="12"/>
  <c r="CH82" i="12" s="1"/>
  <c r="P82" i="12"/>
  <c r="BO82" i="12" s="1"/>
  <c r="DM82" i="12" s="1"/>
  <c r="Y82" i="12"/>
  <c r="BX82" i="12" s="1"/>
  <c r="AY82" i="12"/>
  <c r="CX82" i="12" s="1"/>
  <c r="EV82" i="12" s="1"/>
  <c r="BA82" i="12"/>
  <c r="CZ82" i="12" s="1"/>
  <c r="EX82" i="12" s="1"/>
  <c r="AW82" i="12"/>
  <c r="CV82" i="12" s="1"/>
  <c r="ET82" i="12" s="1"/>
  <c r="FY81" i="10"/>
  <c r="HK81" i="10" s="1"/>
  <c r="AQ76" i="8" s="1"/>
  <c r="BP76" i="8" s="1"/>
  <c r="BR76" i="8" s="1"/>
  <c r="BS76" i="8" s="1"/>
  <c r="DZ165" i="10"/>
  <c r="AQ75" i="8"/>
  <c r="BP75" i="8" s="1"/>
  <c r="BR75" i="8" s="1"/>
  <c r="BS75" i="8" s="1"/>
  <c r="BT75" i="8" s="1"/>
  <c r="BU75" i="8" s="1"/>
  <c r="FD82" i="10"/>
  <c r="FD166" i="10" s="1"/>
  <c r="Q85" i="3"/>
  <c r="AG75" i="9"/>
  <c r="EX82" i="10"/>
  <c r="EX166" i="10" s="1"/>
  <c r="EG82" i="10"/>
  <c r="EG166" i="10" s="1"/>
  <c r="W81" i="4" s="1"/>
  <c r="DZ82" i="10"/>
  <c r="DZ166" i="10" s="1"/>
  <c r="DM82" i="10"/>
  <c r="C40" i="13" s="1"/>
  <c r="DO82" i="12"/>
  <c r="EC82" i="10"/>
  <c r="EC166" i="10" s="1"/>
  <c r="DP82" i="10"/>
  <c r="DP166" i="10" s="1"/>
  <c r="EJ82" i="10"/>
  <c r="GI82" i="10" s="1"/>
  <c r="DR82" i="10"/>
  <c r="FQ82" i="10" s="1"/>
  <c r="ER82" i="12"/>
  <c r="EF82" i="10"/>
  <c r="GE82" i="10" s="1"/>
  <c r="EK82" i="10"/>
  <c r="AA40" i="13" s="1"/>
  <c r="DW82" i="10"/>
  <c r="FV82" i="10" s="1"/>
  <c r="FF82" i="12"/>
  <c r="EZ82" i="10"/>
  <c r="EZ166" i="10" s="1"/>
  <c r="FI82" i="10"/>
  <c r="FI166" i="10" s="1"/>
  <c r="DS82" i="10"/>
  <c r="I40" i="13" s="1"/>
  <c r="ET82" i="10"/>
  <c r="ET166" i="10" s="1"/>
  <c r="FH82" i="12"/>
  <c r="FB82" i="12"/>
  <c r="J83" i="12"/>
  <c r="K83" i="12" s="1"/>
  <c r="BM81" i="8"/>
  <c r="AL81" i="8"/>
  <c r="AM81" i="8" s="1"/>
  <c r="AJ81" i="8"/>
  <c r="BN81" i="8" s="1"/>
  <c r="AT81" i="8"/>
  <c r="AN81" i="8"/>
  <c r="AG81" i="8"/>
  <c r="ED82" i="10"/>
  <c r="EE82" i="10"/>
  <c r="FG82" i="10"/>
  <c r="FH82" i="10"/>
  <c r="DN82" i="10"/>
  <c r="FG82" i="12"/>
  <c r="AZ79" i="7"/>
  <c r="AD80" i="7"/>
  <c r="FE82" i="10"/>
  <c r="FF82" i="10"/>
  <c r="DO82" i="10"/>
  <c r="GX82" i="10"/>
  <c r="EY166" i="10"/>
  <c r="FD82" i="12"/>
  <c r="ES82" i="12"/>
  <c r="FA82" i="10"/>
  <c r="FB82" i="10"/>
  <c r="FC82" i="10"/>
  <c r="DY82" i="10"/>
  <c r="DX82" i="10"/>
  <c r="FE82" i="12"/>
  <c r="DS82" i="12"/>
  <c r="ED82" i="12"/>
  <c r="EZ82" i="12"/>
  <c r="ER82" i="10"/>
  <c r="ES82" i="10"/>
  <c r="DX82" i="12"/>
  <c r="DL82" i="12"/>
  <c r="F84" i="12"/>
  <c r="R89" i="3"/>
  <c r="R90" i="2" s="1"/>
  <c r="F84" i="10"/>
  <c r="AK79" i="7"/>
  <c r="AM79" i="7"/>
  <c r="AN79" i="7" s="1"/>
  <c r="AU79" i="7"/>
  <c r="E79" i="14" s="1"/>
  <c r="BN79" i="7"/>
  <c r="GO82" i="10"/>
  <c r="EP166" i="10"/>
  <c r="EN82" i="10"/>
  <c r="EO82" i="10"/>
  <c r="EQ82" i="10"/>
  <c r="EH82" i="12"/>
  <c r="EM82" i="12"/>
  <c r="DT82" i="12"/>
  <c r="FC82" i="12"/>
  <c r="AD89" i="3"/>
  <c r="AD90" i="2" s="1"/>
  <c r="BB79" i="7"/>
  <c r="AH89" i="3" s="1"/>
  <c r="AH90" i="2" s="1"/>
  <c r="AY78" i="7"/>
  <c r="AE88" i="3" s="1"/>
  <c r="AE89" i="2" s="1"/>
  <c r="EH82" i="10"/>
  <c r="EI82" i="10"/>
  <c r="EA82" i="10"/>
  <c r="EB82" i="10"/>
  <c r="EL82" i="10"/>
  <c r="EM82" i="10"/>
  <c r="DT82" i="10"/>
  <c r="FA82" i="12"/>
  <c r="EQ82" i="12"/>
  <c r="DR82" i="12"/>
  <c r="DP82" i="12"/>
  <c r="DQ82" i="12"/>
  <c r="P40" i="4"/>
  <c r="FY82" i="10"/>
  <c r="FJ166" i="10"/>
  <c r="HI82" i="10"/>
  <c r="EU82" i="10"/>
  <c r="DQ82" i="10"/>
  <c r="DZ82" i="12"/>
  <c r="EK82" i="12"/>
  <c r="EL82" i="12"/>
  <c r="AH79" i="7"/>
  <c r="T89" i="3" s="1"/>
  <c r="T90" i="2" s="1"/>
  <c r="M40" i="4"/>
  <c r="DU82" i="10"/>
  <c r="DV82" i="10"/>
  <c r="EW82" i="10"/>
  <c r="J83" i="10"/>
  <c r="K83" i="10" s="1"/>
  <c r="DW82" i="12"/>
  <c r="EW82" i="12"/>
  <c r="EU82" i="12"/>
  <c r="EF82" i="12" l="1"/>
  <c r="EO82" i="12"/>
  <c r="P40" i="13"/>
  <c r="EG82" i="12"/>
  <c r="EY82" i="12"/>
  <c r="EV166" i="10"/>
  <c r="EJ82" i="12"/>
  <c r="EI82" i="12"/>
  <c r="DN82" i="12"/>
  <c r="DV82" i="12"/>
  <c r="GY82" i="10"/>
  <c r="EB82" i="12"/>
  <c r="EA82" i="12"/>
  <c r="H40" i="4"/>
  <c r="DW166" i="10"/>
  <c r="M81" i="4" s="1"/>
  <c r="H40" i="13"/>
  <c r="W40" i="4"/>
  <c r="GF82" i="10"/>
  <c r="M40" i="13"/>
  <c r="W40" i="13"/>
  <c r="DU82" i="12"/>
  <c r="BT76" i="8"/>
  <c r="BU76" i="8" s="1"/>
  <c r="V40" i="4"/>
  <c r="GW82" i="10"/>
  <c r="V40" i="13"/>
  <c r="GB82" i="10"/>
  <c r="EK166" i="10"/>
  <c r="AA81" i="4" s="1"/>
  <c r="EF166" i="10"/>
  <c r="DM166" i="10"/>
  <c r="F40" i="4"/>
  <c r="GJ82" i="10"/>
  <c r="AA40" i="4"/>
  <c r="HC82" i="10"/>
  <c r="C40" i="4"/>
  <c r="S40" i="4"/>
  <c r="S40" i="13"/>
  <c r="HH82" i="10"/>
  <c r="Z40" i="13"/>
  <c r="S90" i="2"/>
  <c r="Z40" i="4"/>
  <c r="Q86" i="2"/>
  <c r="AI85" i="3"/>
  <c r="AI86" i="2" s="1"/>
  <c r="FL82" i="10"/>
  <c r="W81" i="13"/>
  <c r="Q86" i="3"/>
  <c r="Q87" i="2" s="1"/>
  <c r="EJ166" i="10"/>
  <c r="Z81" i="4" s="1"/>
  <c r="DR166" i="10"/>
  <c r="FO82" i="10"/>
  <c r="AG76" i="9"/>
  <c r="F40" i="13"/>
  <c r="GS82" i="10"/>
  <c r="FR82" i="10"/>
  <c r="L83" i="12"/>
  <c r="BK83" i="12" s="1"/>
  <c r="DJ83" i="12" s="1"/>
  <c r="FI83" i="12" s="1"/>
  <c r="AR76" i="7"/>
  <c r="BQ76" i="7" s="1"/>
  <c r="BS76" i="7" s="1"/>
  <c r="BT76" i="7" s="1"/>
  <c r="BU76" i="7" s="1"/>
  <c r="BV76" i="7" s="1"/>
  <c r="M86" i="3" s="1"/>
  <c r="M87" i="2" s="1"/>
  <c r="I40" i="4"/>
  <c r="DS166" i="10"/>
  <c r="EU166" i="10"/>
  <c r="GT82" i="10"/>
  <c r="EM166" i="10"/>
  <c r="GL82" i="10"/>
  <c r="EN166" i="10"/>
  <c r="GM82" i="10"/>
  <c r="AE80" i="7"/>
  <c r="AH80" i="7" s="1"/>
  <c r="T90" i="3" s="1"/>
  <c r="T91" i="2" s="1"/>
  <c r="BO79" i="7"/>
  <c r="DX166" i="10"/>
  <c r="N40" i="13"/>
  <c r="FW82" i="10"/>
  <c r="N40" i="4"/>
  <c r="FH166" i="10"/>
  <c r="HG82" i="10"/>
  <c r="EW166" i="10"/>
  <c r="GV82" i="10"/>
  <c r="GK82" i="10"/>
  <c r="AB40" i="4"/>
  <c r="EL166" i="10"/>
  <c r="AB40" i="13"/>
  <c r="I84" i="10"/>
  <c r="H84" i="10"/>
  <c r="FX82" i="10"/>
  <c r="DY166" i="10"/>
  <c r="O40" i="4"/>
  <c r="O40" i="13"/>
  <c r="HA82" i="10"/>
  <c r="FB166" i="10"/>
  <c r="E85" i="12"/>
  <c r="S90" i="3"/>
  <c r="E85" i="10"/>
  <c r="AJ80" i="7"/>
  <c r="AX80" i="7"/>
  <c r="BA80" i="7"/>
  <c r="AL80" i="7"/>
  <c r="FG166" i="10"/>
  <c r="HF82" i="10"/>
  <c r="DV166" i="10"/>
  <c r="L40" i="13"/>
  <c r="L40" i="4"/>
  <c r="FU82" i="10"/>
  <c r="R40" i="13"/>
  <c r="EB166" i="10"/>
  <c r="R40" i="4"/>
  <c r="GA82" i="10"/>
  <c r="EQ166" i="10"/>
  <c r="GP82" i="10"/>
  <c r="FA166" i="10"/>
  <c r="GZ82" i="10"/>
  <c r="FN82" i="10"/>
  <c r="E40" i="4"/>
  <c r="DO166" i="10"/>
  <c r="E40" i="13"/>
  <c r="EE166" i="10"/>
  <c r="U40" i="4"/>
  <c r="U40" i="13"/>
  <c r="GD82" i="10"/>
  <c r="K40" i="13"/>
  <c r="K40" i="4"/>
  <c r="DU166" i="10"/>
  <c r="FT82" i="10"/>
  <c r="S81" i="13"/>
  <c r="S81" i="4"/>
  <c r="FZ82" i="10"/>
  <c r="Q40" i="13"/>
  <c r="Q40" i="4"/>
  <c r="EA166" i="10"/>
  <c r="I84" i="12"/>
  <c r="H84" i="12"/>
  <c r="AA81" i="13"/>
  <c r="HE82" i="10"/>
  <c r="FF166" i="10"/>
  <c r="ED166" i="10"/>
  <c r="T40" i="13"/>
  <c r="T40" i="4"/>
  <c r="GC82" i="10"/>
  <c r="GH82" i="10"/>
  <c r="Y40" i="4"/>
  <c r="Y40" i="13"/>
  <c r="EI166" i="10"/>
  <c r="ES166" i="10"/>
  <c r="GR82" i="10"/>
  <c r="FE166" i="10"/>
  <c r="HD82" i="10"/>
  <c r="L83" i="10"/>
  <c r="V81" i="13"/>
  <c r="V81" i="4"/>
  <c r="EH166" i="10"/>
  <c r="X40" i="4"/>
  <c r="X40" i="13"/>
  <c r="GG82" i="10"/>
  <c r="ER166" i="10"/>
  <c r="GQ82" i="10"/>
  <c r="FC166" i="10"/>
  <c r="HB82" i="10"/>
  <c r="G40" i="13"/>
  <c r="G40" i="4"/>
  <c r="DQ166" i="10"/>
  <c r="FP82" i="10"/>
  <c r="P81" i="13"/>
  <c r="P81" i="4"/>
  <c r="J40" i="13"/>
  <c r="J40" i="4"/>
  <c r="DT166" i="10"/>
  <c r="FS82" i="10"/>
  <c r="EO166" i="10"/>
  <c r="GN82" i="10"/>
  <c r="C81" i="4"/>
  <c r="C81" i="13"/>
  <c r="DN166" i="10"/>
  <c r="D40" i="13"/>
  <c r="D40" i="4"/>
  <c r="FM82" i="10"/>
  <c r="F81" i="4"/>
  <c r="F81" i="13"/>
  <c r="BH83" i="12" l="1"/>
  <c r="DG83" i="12" s="1"/>
  <c r="O83" i="12"/>
  <c r="BN83" i="12" s="1"/>
  <c r="AD83" i="12"/>
  <c r="CC83" i="12" s="1"/>
  <c r="AQ83" i="12"/>
  <c r="CP83" i="12" s="1"/>
  <c r="BE83" i="12"/>
  <c r="DD83" i="12" s="1"/>
  <c r="M81" i="13"/>
  <c r="AP83" i="12"/>
  <c r="CO83" i="12" s="1"/>
  <c r="AT83" i="12"/>
  <c r="CS83" i="12" s="1"/>
  <c r="AZ83" i="12"/>
  <c r="CY83" i="12" s="1"/>
  <c r="AI83" i="12"/>
  <c r="CH83" i="12" s="1"/>
  <c r="AN83" i="12"/>
  <c r="CM83" i="12" s="1"/>
  <c r="U83" i="12"/>
  <c r="BT83" i="12" s="1"/>
  <c r="AK83" i="12"/>
  <c r="CJ83" i="12" s="1"/>
  <c r="Y83" i="12"/>
  <c r="BX83" i="12" s="1"/>
  <c r="AV83" i="12"/>
  <c r="CU83" i="12" s="1"/>
  <c r="AY83" i="12"/>
  <c r="CX83" i="12" s="1"/>
  <c r="AB83" i="12"/>
  <c r="CA83" i="12" s="1"/>
  <c r="BD83" i="12"/>
  <c r="DC83" i="12" s="1"/>
  <c r="AE83" i="12"/>
  <c r="CD83" i="12" s="1"/>
  <c r="BI83" i="12"/>
  <c r="DH83" i="12" s="1"/>
  <c r="FF83" i="12" s="1"/>
  <c r="AF83" i="12"/>
  <c r="CE83" i="12" s="1"/>
  <c r="AS83" i="12"/>
  <c r="CR83" i="12" s="1"/>
  <c r="BF83" i="12"/>
  <c r="DE83" i="12" s="1"/>
  <c r="X83" i="12"/>
  <c r="BW83" i="12" s="1"/>
  <c r="AI86" i="3"/>
  <c r="AI87" i="2" s="1"/>
  <c r="Z81" i="13"/>
  <c r="BG83" i="12"/>
  <c r="DF83" i="12" s="1"/>
  <c r="FE83" i="12" s="1"/>
  <c r="W83" i="12"/>
  <c r="BV83" i="12" s="1"/>
  <c r="AU83" i="12"/>
  <c r="CT83" i="12" s="1"/>
  <c r="AG83" i="12"/>
  <c r="CF83" i="12" s="1"/>
  <c r="BA83" i="12"/>
  <c r="CZ83" i="12" s="1"/>
  <c r="EX83" i="12" s="1"/>
  <c r="R83" i="12"/>
  <c r="BQ83" i="12" s="1"/>
  <c r="AX83" i="12"/>
  <c r="CW83" i="12" s="1"/>
  <c r="AC83" i="12"/>
  <c r="CB83" i="12" s="1"/>
  <c r="EA83" i="12" s="1"/>
  <c r="AM83" i="12"/>
  <c r="CL83" i="12" s="1"/>
  <c r="AJ83" i="12"/>
  <c r="CI83" i="12" s="1"/>
  <c r="AO83" i="12"/>
  <c r="CN83" i="12" s="1"/>
  <c r="EM83" i="12" s="1"/>
  <c r="BB83" i="12"/>
  <c r="DA83" i="12" s="1"/>
  <c r="AA83" i="12"/>
  <c r="BZ83" i="12" s="1"/>
  <c r="H81" i="13"/>
  <c r="H81" i="4"/>
  <c r="AW83" i="12"/>
  <c r="CV83" i="12" s="1"/>
  <c r="P83" i="12"/>
  <c r="BO83" i="12" s="1"/>
  <c r="DM83" i="12" s="1"/>
  <c r="V83" i="12"/>
  <c r="BU83" i="12" s="1"/>
  <c r="DS83" i="12" s="1"/>
  <c r="S83" i="12"/>
  <c r="BR83" i="12" s="1"/>
  <c r="T83" i="12"/>
  <c r="BS83" i="12" s="1"/>
  <c r="BJ83" i="12"/>
  <c r="DI83" i="12" s="1"/>
  <c r="FH83" i="12" s="1"/>
  <c r="AH83" i="12"/>
  <c r="CG83" i="12" s="1"/>
  <c r="EE83" i="12" s="1"/>
  <c r="BC83" i="12"/>
  <c r="DB83" i="12" s="1"/>
  <c r="FA83" i="12" s="1"/>
  <c r="Z83" i="12"/>
  <c r="BY83" i="12" s="1"/>
  <c r="AR83" i="12"/>
  <c r="CQ83" i="12" s="1"/>
  <c r="EO83" i="12" s="1"/>
  <c r="Q83" i="12"/>
  <c r="BP83" i="12" s="1"/>
  <c r="AL83" i="12"/>
  <c r="CK83" i="12" s="1"/>
  <c r="N83" i="12"/>
  <c r="BM83" i="12" s="1"/>
  <c r="DL83" i="12" s="1"/>
  <c r="FD83" i="12"/>
  <c r="EN83" i="12"/>
  <c r="I81" i="4"/>
  <c r="I81" i="13"/>
  <c r="HK82" i="10"/>
  <c r="Q87" i="3" s="1"/>
  <c r="X81" i="13"/>
  <c r="X81" i="4"/>
  <c r="K81" i="4"/>
  <c r="K81" i="13"/>
  <c r="E81" i="13"/>
  <c r="E81" i="4"/>
  <c r="L81" i="13"/>
  <c r="L81" i="4"/>
  <c r="AD81" i="7"/>
  <c r="AZ80" i="7"/>
  <c r="O81" i="13"/>
  <c r="O81" i="4"/>
  <c r="T81" i="13"/>
  <c r="T81" i="4"/>
  <c r="Q81" i="13"/>
  <c r="Q81" i="4"/>
  <c r="F85" i="10"/>
  <c r="F85" i="12"/>
  <c r="R90" i="3"/>
  <c r="R91" i="2" s="1"/>
  <c r="AM80" i="7"/>
  <c r="AN80" i="7" s="1"/>
  <c r="AU80" i="7"/>
  <c r="E80" i="14" s="1"/>
  <c r="AK80" i="7"/>
  <c r="BN80" i="7"/>
  <c r="Y81" i="4"/>
  <c r="Y81" i="13"/>
  <c r="J84" i="10"/>
  <c r="K84" i="10" s="1"/>
  <c r="R81" i="13"/>
  <c r="R81" i="4"/>
  <c r="G81" i="4"/>
  <c r="G81" i="13"/>
  <c r="AO80" i="7"/>
  <c r="P90" i="3" s="1"/>
  <c r="P91" i="2" s="1"/>
  <c r="J81" i="13"/>
  <c r="J81" i="4"/>
  <c r="AP83" i="10"/>
  <c r="CO83" i="10" s="1"/>
  <c r="BH83" i="10"/>
  <c r="DG83" i="10" s="1"/>
  <c r="O83" i="10"/>
  <c r="BN83" i="10" s="1"/>
  <c r="P83" i="10"/>
  <c r="BO83" i="10" s="1"/>
  <c r="AV83" i="10"/>
  <c r="CU83" i="10" s="1"/>
  <c r="AN83" i="10"/>
  <c r="CM83" i="10" s="1"/>
  <c r="AQ83" i="10"/>
  <c r="CP83" i="10" s="1"/>
  <c r="BA83" i="10"/>
  <c r="CZ83" i="10" s="1"/>
  <c r="AF83" i="10"/>
  <c r="CE83" i="10" s="1"/>
  <c r="BB83" i="10"/>
  <c r="DA83" i="10" s="1"/>
  <c r="V83" i="10"/>
  <c r="BU83" i="10" s="1"/>
  <c r="BG83" i="10"/>
  <c r="DF83" i="10" s="1"/>
  <c r="AD83" i="10"/>
  <c r="CC83" i="10" s="1"/>
  <c r="U83" i="10"/>
  <c r="BT83" i="10" s="1"/>
  <c r="AW83" i="10"/>
  <c r="CV83" i="10" s="1"/>
  <c r="AY83" i="10"/>
  <c r="CX83" i="10" s="1"/>
  <c r="Q83" i="10"/>
  <c r="BP83" i="10" s="1"/>
  <c r="AC83" i="10"/>
  <c r="CB83" i="10" s="1"/>
  <c r="AA83" i="10"/>
  <c r="BZ83" i="10" s="1"/>
  <c r="AZ83" i="10"/>
  <c r="CY83" i="10" s="1"/>
  <c r="AJ83" i="10"/>
  <c r="CI83" i="10" s="1"/>
  <c r="AH83" i="10"/>
  <c r="CG83" i="10" s="1"/>
  <c r="AU83" i="10"/>
  <c r="CT83" i="10" s="1"/>
  <c r="AL83" i="10"/>
  <c r="CK83" i="10" s="1"/>
  <c r="BD83" i="10"/>
  <c r="DC83" i="10" s="1"/>
  <c r="BK83" i="10"/>
  <c r="DJ83" i="10" s="1"/>
  <c r="FJ83" i="10" s="1"/>
  <c r="AT83" i="10"/>
  <c r="CS83" i="10" s="1"/>
  <c r="AG83" i="10"/>
  <c r="CF83" i="10" s="1"/>
  <c r="BC83" i="10"/>
  <c r="DB83" i="10" s="1"/>
  <c r="S83" i="10"/>
  <c r="BR83" i="10" s="1"/>
  <c r="AK83" i="10"/>
  <c r="CJ83" i="10" s="1"/>
  <c r="AE83" i="10"/>
  <c r="CD83" i="10" s="1"/>
  <c r="N83" i="10"/>
  <c r="BM83" i="10" s="1"/>
  <c r="AI83" i="10"/>
  <c r="CH83" i="10" s="1"/>
  <c r="W83" i="10"/>
  <c r="BV83" i="10" s="1"/>
  <c r="X83" i="10"/>
  <c r="BW83" i="10" s="1"/>
  <c r="T83" i="10"/>
  <c r="BS83" i="10" s="1"/>
  <c r="R83" i="10"/>
  <c r="BQ83" i="10" s="1"/>
  <c r="DQ83" i="10" s="1"/>
  <c r="BI83" i="10"/>
  <c r="DH83" i="10" s="1"/>
  <c r="AB83" i="10"/>
  <c r="CA83" i="10" s="1"/>
  <c r="BJ83" i="10"/>
  <c r="DI83" i="10" s="1"/>
  <c r="BF83" i="10"/>
  <c r="DE83" i="10" s="1"/>
  <c r="BE83" i="10"/>
  <c r="DD83" i="10" s="1"/>
  <c r="AR83" i="10"/>
  <c r="CQ83" i="10" s="1"/>
  <c r="AS83" i="10"/>
  <c r="CR83" i="10" s="1"/>
  <c r="AM83" i="10"/>
  <c r="CL83" i="10" s="1"/>
  <c r="Z83" i="10"/>
  <c r="BY83" i="10" s="1"/>
  <c r="Y83" i="10"/>
  <c r="BX83" i="10" s="1"/>
  <c r="AO83" i="10"/>
  <c r="CN83" i="10" s="1"/>
  <c r="EN83" i="10" s="1"/>
  <c r="AX83" i="10"/>
  <c r="CW83" i="10" s="1"/>
  <c r="EP83" i="12"/>
  <c r="EQ83" i="12"/>
  <c r="FC83" i="12"/>
  <c r="AB81" i="13"/>
  <c r="AB81" i="4"/>
  <c r="U81" i="13"/>
  <c r="U81" i="4"/>
  <c r="EB83" i="12"/>
  <c r="D81" i="13"/>
  <c r="D81" i="4"/>
  <c r="J84" i="12"/>
  <c r="K84" i="12" s="1"/>
  <c r="EK83" i="12"/>
  <c r="EW83" i="12"/>
  <c r="AD90" i="3"/>
  <c r="AD91" i="2" s="1"/>
  <c r="AY79" i="7"/>
  <c r="AE89" i="3" s="1"/>
  <c r="AE90" i="2" s="1"/>
  <c r="BB80" i="7"/>
  <c r="AH90" i="3" s="1"/>
  <c r="AH91" i="2" s="1"/>
  <c r="N81" i="13"/>
  <c r="N81" i="4"/>
  <c r="EL83" i="12" l="1"/>
  <c r="FB83" i="12"/>
  <c r="EG83" i="12"/>
  <c r="EV83" i="12"/>
  <c r="DV83" i="12"/>
  <c r="DO83" i="12"/>
  <c r="ER83" i="12"/>
  <c r="ED83" i="12"/>
  <c r="DU83" i="12"/>
  <c r="EF83" i="12"/>
  <c r="EH83" i="12"/>
  <c r="EC83" i="12"/>
  <c r="DP83" i="12"/>
  <c r="DR83" i="12"/>
  <c r="ES83" i="12"/>
  <c r="EU83" i="12"/>
  <c r="DY83" i="12"/>
  <c r="DZ83" i="12"/>
  <c r="EY83" i="12"/>
  <c r="ET83" i="12"/>
  <c r="EJ83" i="12"/>
  <c r="AR77" i="7"/>
  <c r="BQ77" i="7" s="1"/>
  <c r="BS77" i="7" s="1"/>
  <c r="BT77" i="7" s="1"/>
  <c r="BU77" i="7" s="1"/>
  <c r="BV77" i="7" s="1"/>
  <c r="M87" i="3" s="1"/>
  <c r="M88" i="2" s="1"/>
  <c r="AG77" i="9"/>
  <c r="DT83" i="12"/>
  <c r="EZ83" i="12"/>
  <c r="DX83" i="10"/>
  <c r="DX167" i="10" s="1"/>
  <c r="EA83" i="10"/>
  <c r="FZ83" i="10" s="1"/>
  <c r="DX83" i="12"/>
  <c r="EZ83" i="10"/>
  <c r="EZ167" i="10" s="1"/>
  <c r="FG83" i="12"/>
  <c r="DW83" i="12"/>
  <c r="AQ77" i="8"/>
  <c r="BP77" i="8" s="1"/>
  <c r="BR77" i="8" s="1"/>
  <c r="BS77" i="8" s="1"/>
  <c r="BT77" i="8" s="1"/>
  <c r="BU77" i="8" s="1"/>
  <c r="DQ83" i="12"/>
  <c r="EB83" i="10"/>
  <c r="EB167" i="10" s="1"/>
  <c r="EI83" i="12"/>
  <c r="ET83" i="10"/>
  <c r="ET167" i="10" s="1"/>
  <c r="DR83" i="10"/>
  <c r="FQ83" i="10" s="1"/>
  <c r="DN83" i="12"/>
  <c r="DY83" i="10"/>
  <c r="DY167" i="10" s="1"/>
  <c r="ED83" i="10"/>
  <c r="ED167" i="10" s="1"/>
  <c r="DT83" i="10"/>
  <c r="DT167" i="10" s="1"/>
  <c r="FA83" i="10"/>
  <c r="GZ83" i="10" s="1"/>
  <c r="DM83" i="10"/>
  <c r="FL83" i="10" s="1"/>
  <c r="EK83" i="10"/>
  <c r="EK167" i="10" s="1"/>
  <c r="EX83" i="10"/>
  <c r="GW83" i="10" s="1"/>
  <c r="DV83" i="10"/>
  <c r="FU83" i="10" s="1"/>
  <c r="ES83" i="10"/>
  <c r="GR83" i="10" s="1"/>
  <c r="DN83" i="10"/>
  <c r="DN167" i="10" s="1"/>
  <c r="FE83" i="10"/>
  <c r="FE167" i="10" s="1"/>
  <c r="FI83" i="10"/>
  <c r="FI167" i="10" s="1"/>
  <c r="EE83" i="10"/>
  <c r="GD83" i="10" s="1"/>
  <c r="EO83" i="10"/>
  <c r="GN83" i="10" s="1"/>
  <c r="S91" i="2"/>
  <c r="FD83" i="10"/>
  <c r="HC83" i="10" s="1"/>
  <c r="DZ83" i="10"/>
  <c r="DU83" i="10"/>
  <c r="EV83" i="10"/>
  <c r="EW83" i="10"/>
  <c r="EG83" i="10"/>
  <c r="EH83" i="10"/>
  <c r="HI83" i="10"/>
  <c r="FJ167" i="10"/>
  <c r="FG83" i="10"/>
  <c r="BO80" i="7"/>
  <c r="AE81" i="7"/>
  <c r="AO81" i="7" s="1"/>
  <c r="P91" i="3" s="1"/>
  <c r="P92" i="2" s="1"/>
  <c r="EN167" i="10"/>
  <c r="GM83" i="10"/>
  <c r="FC83" i="10"/>
  <c r="DP83" i="10"/>
  <c r="E86" i="10"/>
  <c r="E86" i="12"/>
  <c r="S91" i="3"/>
  <c r="AL81" i="7"/>
  <c r="AX81" i="7"/>
  <c r="AJ81" i="7"/>
  <c r="AZ81" i="7" s="1"/>
  <c r="BA81" i="7"/>
  <c r="FH83" i="10"/>
  <c r="EI83" i="10"/>
  <c r="EJ83" i="10"/>
  <c r="EP83" i="10"/>
  <c r="DR167" i="10"/>
  <c r="EL83" i="10"/>
  <c r="EM83" i="10"/>
  <c r="AI87" i="3"/>
  <c r="AI88" i="2" s="1"/>
  <c r="Q88" i="2"/>
  <c r="I85" i="12"/>
  <c r="H85" i="12"/>
  <c r="L84" i="12"/>
  <c r="ER83" i="10"/>
  <c r="DS83" i="10"/>
  <c r="FB83" i="10"/>
  <c r="EC83" i="10"/>
  <c r="EU83" i="10"/>
  <c r="L84" i="10"/>
  <c r="H85" i="10"/>
  <c r="I85" i="10"/>
  <c r="EA167" i="10"/>
  <c r="DQ167" i="10"/>
  <c r="FP83" i="10"/>
  <c r="EQ83" i="10"/>
  <c r="DW83" i="10"/>
  <c r="EF83" i="10"/>
  <c r="EY83" i="10"/>
  <c r="FF83" i="10"/>
  <c r="DO83" i="10"/>
  <c r="FW83" i="10" l="1"/>
  <c r="FA167" i="10"/>
  <c r="GY83" i="10"/>
  <c r="GA83" i="10"/>
  <c r="FS83" i="10"/>
  <c r="HD83" i="10"/>
  <c r="GS83" i="10"/>
  <c r="FX83" i="10"/>
  <c r="GC83" i="10"/>
  <c r="ES167" i="10"/>
  <c r="AH81" i="7"/>
  <c r="T91" i="3" s="1"/>
  <c r="T92" i="2" s="1"/>
  <c r="HH83" i="10"/>
  <c r="EX167" i="10"/>
  <c r="DM167" i="10"/>
  <c r="FD167" i="10"/>
  <c r="EO167" i="10"/>
  <c r="FM83" i="10"/>
  <c r="GJ83" i="10"/>
  <c r="DV167" i="10"/>
  <c r="EE167" i="10"/>
  <c r="J85" i="10"/>
  <c r="K85" i="10" s="1"/>
  <c r="J85" i="12"/>
  <c r="K85" i="12" s="1"/>
  <c r="GH83" i="10"/>
  <c r="EI167" i="10"/>
  <c r="FC167" i="10"/>
  <c r="HB83" i="10"/>
  <c r="EH167" i="10"/>
  <c r="GG83" i="10"/>
  <c r="DU167" i="10"/>
  <c r="FT83" i="10"/>
  <c r="FH167" i="10"/>
  <c r="HG83" i="10"/>
  <c r="FG167" i="10"/>
  <c r="HF83" i="10"/>
  <c r="EG167" i="10"/>
  <c r="GF83" i="10"/>
  <c r="DZ167" i="10"/>
  <c r="FY83" i="10"/>
  <c r="GB83" i="10"/>
  <c r="EC167" i="10"/>
  <c r="EQ167" i="10"/>
  <c r="GP83" i="10"/>
  <c r="HE83" i="10"/>
  <c r="FF167" i="10"/>
  <c r="FB167" i="10"/>
  <c r="HA83" i="10"/>
  <c r="EM167" i="10"/>
  <c r="GL83" i="10"/>
  <c r="EP167" i="10"/>
  <c r="GO83" i="10"/>
  <c r="GV83" i="10"/>
  <c r="EW167" i="10"/>
  <c r="P84" i="10"/>
  <c r="BO84" i="10" s="1"/>
  <c r="BD84" i="10"/>
  <c r="DC84" i="10" s="1"/>
  <c r="BA84" i="10"/>
  <c r="CZ84" i="10" s="1"/>
  <c r="BF84" i="10"/>
  <c r="DE84" i="10" s="1"/>
  <c r="BC84" i="10"/>
  <c r="DB84" i="10" s="1"/>
  <c r="BH84" i="10"/>
  <c r="DG84" i="10" s="1"/>
  <c r="BI84" i="10"/>
  <c r="DH84" i="10" s="1"/>
  <c r="BJ84" i="10"/>
  <c r="DI84" i="10" s="1"/>
  <c r="Q84" i="10"/>
  <c r="BP84" i="10" s="1"/>
  <c r="V84" i="10"/>
  <c r="BU84" i="10" s="1"/>
  <c r="O84" i="10"/>
  <c r="BN84" i="10" s="1"/>
  <c r="X84" i="10"/>
  <c r="BW84" i="10" s="1"/>
  <c r="U84" i="10"/>
  <c r="BT84" i="10" s="1"/>
  <c r="Z84" i="10"/>
  <c r="BY84" i="10" s="1"/>
  <c r="W84" i="10"/>
  <c r="BV84" i="10" s="1"/>
  <c r="AW84" i="10"/>
  <c r="CV84" i="10" s="1"/>
  <c r="AB84" i="10"/>
  <c r="CA84" i="10" s="1"/>
  <c r="AC84" i="10"/>
  <c r="CB84" i="10" s="1"/>
  <c r="AD84" i="10"/>
  <c r="CC84" i="10" s="1"/>
  <c r="AI84" i="10"/>
  <c r="CH84" i="10" s="1"/>
  <c r="AU84" i="10"/>
  <c r="CT84" i="10" s="1"/>
  <c r="AF84" i="10"/>
  <c r="CE84" i="10" s="1"/>
  <c r="AO84" i="10"/>
  <c r="CN84" i="10" s="1"/>
  <c r="AH84" i="10"/>
  <c r="CG84" i="10" s="1"/>
  <c r="AM84" i="10"/>
  <c r="CL84" i="10" s="1"/>
  <c r="AJ84" i="10"/>
  <c r="CI84" i="10" s="1"/>
  <c r="AS84" i="10"/>
  <c r="CR84" i="10" s="1"/>
  <c r="AP84" i="10"/>
  <c r="CO84" i="10" s="1"/>
  <c r="AQ84" i="10"/>
  <c r="CP84" i="10" s="1"/>
  <c r="AR84" i="10"/>
  <c r="CQ84" i="10" s="1"/>
  <c r="BB84" i="10"/>
  <c r="DA84" i="10" s="1"/>
  <c r="T84" i="10"/>
  <c r="BS84" i="10" s="1"/>
  <c r="AY84" i="10"/>
  <c r="CX84" i="10" s="1"/>
  <c r="BG84" i="10"/>
  <c r="DF84" i="10" s="1"/>
  <c r="S84" i="10"/>
  <c r="BR84" i="10" s="1"/>
  <c r="BK84" i="10"/>
  <c r="DJ84" i="10" s="1"/>
  <c r="FJ84" i="10" s="1"/>
  <c r="AA84" i="10"/>
  <c r="BZ84" i="10" s="1"/>
  <c r="AL84" i="10"/>
  <c r="CK84" i="10" s="1"/>
  <c r="AE84" i="10"/>
  <c r="CD84" i="10" s="1"/>
  <c r="AT84" i="10"/>
  <c r="CS84" i="10" s="1"/>
  <c r="BE84" i="10"/>
  <c r="DD84" i="10" s="1"/>
  <c r="AX84" i="10"/>
  <c r="CW84" i="10" s="1"/>
  <c r="N84" i="10"/>
  <c r="BM84" i="10" s="1"/>
  <c r="Y84" i="10"/>
  <c r="BX84" i="10" s="1"/>
  <c r="R84" i="10"/>
  <c r="BQ84" i="10" s="1"/>
  <c r="AG84" i="10"/>
  <c r="CF84" i="10" s="1"/>
  <c r="AN84" i="10"/>
  <c r="CM84" i="10" s="1"/>
  <c r="EM84" i="10" s="1"/>
  <c r="AK84" i="10"/>
  <c r="CJ84" i="10" s="1"/>
  <c r="AV84" i="10"/>
  <c r="CU84" i="10" s="1"/>
  <c r="AZ84" i="10"/>
  <c r="CY84" i="10" s="1"/>
  <c r="DO167" i="10"/>
  <c r="FN83" i="10"/>
  <c r="EY167" i="10"/>
  <c r="GX83" i="10"/>
  <c r="FR83" i="10"/>
  <c r="DS167" i="10"/>
  <c r="EL167" i="10"/>
  <c r="GK83" i="10"/>
  <c r="EV167" i="10"/>
  <c r="GU83" i="10"/>
  <c r="GT83" i="10"/>
  <c r="EU167" i="10"/>
  <c r="GE83" i="10"/>
  <c r="EF167" i="10"/>
  <c r="ER167" i="10"/>
  <c r="GQ83" i="10"/>
  <c r="AD91" i="3"/>
  <c r="AD92" i="2" s="1"/>
  <c r="BB81" i="7"/>
  <c r="AH91" i="3" s="1"/>
  <c r="AH92" i="2" s="1"/>
  <c r="AY80" i="7"/>
  <c r="AE90" i="3" s="1"/>
  <c r="AE91" i="2" s="1"/>
  <c r="FV83" i="10"/>
  <c r="DW167" i="10"/>
  <c r="Y84" i="12"/>
  <c r="BX84" i="12" s="1"/>
  <c r="T84" i="12"/>
  <c r="BS84" i="12" s="1"/>
  <c r="AI84" i="12"/>
  <c r="CH84" i="12" s="1"/>
  <c r="Q84" i="12"/>
  <c r="BP84" i="12" s="1"/>
  <c r="Z84" i="12"/>
  <c r="BY84" i="12" s="1"/>
  <c r="AQ84" i="12"/>
  <c r="CP84" i="12" s="1"/>
  <c r="BK84" i="12"/>
  <c r="DJ84" i="12" s="1"/>
  <c r="FI84" i="12" s="1"/>
  <c r="AP84" i="12"/>
  <c r="CO84" i="12" s="1"/>
  <c r="BE84" i="12"/>
  <c r="DD84" i="12" s="1"/>
  <c r="AH84" i="12"/>
  <c r="CG84" i="12" s="1"/>
  <c r="BF84" i="12"/>
  <c r="DE84" i="12" s="1"/>
  <c r="O84" i="12"/>
  <c r="BN84" i="12" s="1"/>
  <c r="AM84" i="12"/>
  <c r="CL84" i="12" s="1"/>
  <c r="AT84" i="12"/>
  <c r="CS84" i="12" s="1"/>
  <c r="AE84" i="12"/>
  <c r="CD84" i="12" s="1"/>
  <c r="BI84" i="12"/>
  <c r="DH84" i="12" s="1"/>
  <c r="AJ84" i="12"/>
  <c r="CI84" i="12" s="1"/>
  <c r="V84" i="12"/>
  <c r="BU84" i="12" s="1"/>
  <c r="AS84" i="12"/>
  <c r="CR84" i="12" s="1"/>
  <c r="AX84" i="12"/>
  <c r="CW84" i="12" s="1"/>
  <c r="AC84" i="12"/>
  <c r="CB84" i="12" s="1"/>
  <c r="AL84" i="12"/>
  <c r="CK84" i="12" s="1"/>
  <c r="U84" i="12"/>
  <c r="BT84" i="12" s="1"/>
  <c r="BA84" i="12"/>
  <c r="CZ84" i="12" s="1"/>
  <c r="AZ84" i="12"/>
  <c r="CY84" i="12" s="1"/>
  <c r="BH84" i="12"/>
  <c r="DG84" i="12" s="1"/>
  <c r="R84" i="12"/>
  <c r="BQ84" i="12" s="1"/>
  <c r="W84" i="12"/>
  <c r="BV84" i="12" s="1"/>
  <c r="AG84" i="12"/>
  <c r="CF84" i="12" s="1"/>
  <c r="BD84" i="12"/>
  <c r="DC84" i="12" s="1"/>
  <c r="X84" i="12"/>
  <c r="BW84" i="12" s="1"/>
  <c r="AU84" i="12"/>
  <c r="CT84" i="12" s="1"/>
  <c r="AV84" i="12"/>
  <c r="CU84" i="12" s="1"/>
  <c r="AK84" i="12"/>
  <c r="CJ84" i="12" s="1"/>
  <c r="AB84" i="12"/>
  <c r="CA84" i="12" s="1"/>
  <c r="BG84" i="12"/>
  <c r="DF84" i="12" s="1"/>
  <c r="AO84" i="12"/>
  <c r="CN84" i="12" s="1"/>
  <c r="P84" i="12"/>
  <c r="BO84" i="12" s="1"/>
  <c r="BB84" i="12"/>
  <c r="DA84" i="12" s="1"/>
  <c r="BJ84" i="12"/>
  <c r="DI84" i="12" s="1"/>
  <c r="AF84" i="12"/>
  <c r="CE84" i="12" s="1"/>
  <c r="AY84" i="12"/>
  <c r="CX84" i="12" s="1"/>
  <c r="AA84" i="12"/>
  <c r="BZ84" i="12" s="1"/>
  <c r="DY84" i="12" s="1"/>
  <c r="AD84" i="12"/>
  <c r="CC84" i="12" s="1"/>
  <c r="EB84" i="12" s="1"/>
  <c r="AW84" i="12"/>
  <c r="CV84" i="12" s="1"/>
  <c r="N84" i="12"/>
  <c r="BM84" i="12" s="1"/>
  <c r="BC84" i="12"/>
  <c r="DB84" i="12" s="1"/>
  <c r="S84" i="12"/>
  <c r="BR84" i="12" s="1"/>
  <c r="AR84" i="12"/>
  <c r="CQ84" i="12" s="1"/>
  <c r="AN84" i="12"/>
  <c r="CM84" i="12" s="1"/>
  <c r="GI83" i="10"/>
  <c r="EJ167" i="10"/>
  <c r="FO83" i="10"/>
  <c r="DP167" i="10"/>
  <c r="R91" i="3"/>
  <c r="R92" i="2" s="1"/>
  <c r="F86" i="10"/>
  <c r="F86" i="12"/>
  <c r="AK81" i="7"/>
  <c r="BO81" i="7" s="1"/>
  <c r="BN81" i="7"/>
  <c r="AU81" i="7"/>
  <c r="E81" i="14" s="1"/>
  <c r="AM81" i="7"/>
  <c r="AN81" i="7" s="1"/>
  <c r="EI84" i="12" l="1"/>
  <c r="EU84" i="10"/>
  <c r="FF84" i="10"/>
  <c r="EM84" i="12"/>
  <c r="FD84" i="10"/>
  <c r="FD168" i="10" s="1"/>
  <c r="L85" i="10"/>
  <c r="O85" i="10" s="1"/>
  <c r="BN85" i="10" s="1"/>
  <c r="EQ84" i="12"/>
  <c r="EY84" i="10"/>
  <c r="EY168" i="10" s="1"/>
  <c r="DM84" i="10"/>
  <c r="EE84" i="12"/>
  <c r="DQ84" i="10"/>
  <c r="FP84" i="10" s="1"/>
  <c r="FE84" i="12"/>
  <c r="DU84" i="12"/>
  <c r="DX84" i="10"/>
  <c r="FW84" i="10" s="1"/>
  <c r="DT84" i="10"/>
  <c r="FS84" i="10" s="1"/>
  <c r="FB84" i="10"/>
  <c r="HA84" i="10" s="1"/>
  <c r="EV84" i="12"/>
  <c r="DM84" i="12"/>
  <c r="L85" i="12"/>
  <c r="O85" i="12" s="1"/>
  <c r="BN85" i="12" s="1"/>
  <c r="DQ84" i="12"/>
  <c r="FA84" i="12"/>
  <c r="DV84" i="12"/>
  <c r="ED84" i="10"/>
  <c r="GC84" i="10" s="1"/>
  <c r="EP84" i="10"/>
  <c r="GO84" i="10" s="1"/>
  <c r="EX84" i="10"/>
  <c r="EL84" i="10"/>
  <c r="EL168" i="10" s="1"/>
  <c r="AB82" i="13" s="1"/>
  <c r="EA84" i="10"/>
  <c r="Q41" i="4" s="1"/>
  <c r="FH84" i="12"/>
  <c r="EN84" i="12"/>
  <c r="EJ84" i="10"/>
  <c r="EJ168" i="10" s="1"/>
  <c r="Z82" i="13" s="1"/>
  <c r="ES84" i="12"/>
  <c r="EC84" i="12"/>
  <c r="FB84" i="12"/>
  <c r="EJ84" i="12"/>
  <c r="EO84" i="12"/>
  <c r="DO84" i="12"/>
  <c r="HK83" i="10"/>
  <c r="AG78" i="9" s="1"/>
  <c r="EH84" i="10"/>
  <c r="EH168" i="10" s="1"/>
  <c r="DZ84" i="12"/>
  <c r="DR84" i="10"/>
  <c r="FQ84" i="10" s="1"/>
  <c r="EC84" i="10"/>
  <c r="EZ84" i="10"/>
  <c r="EZ168" i="10" s="1"/>
  <c r="EL84" i="12"/>
  <c r="EW84" i="12"/>
  <c r="DU84" i="10"/>
  <c r="FT84" i="10" s="1"/>
  <c r="EY84" i="12"/>
  <c r="FG84" i="12"/>
  <c r="AY85" i="10"/>
  <c r="CX85" i="10" s="1"/>
  <c r="DY84" i="10"/>
  <c r="DZ84" i="10"/>
  <c r="ET84" i="10"/>
  <c r="EZ84" i="12"/>
  <c r="DR84" i="12"/>
  <c r="DS84" i="12"/>
  <c r="FJ168" i="10"/>
  <c r="HI84" i="10"/>
  <c r="EO84" i="10"/>
  <c r="DW84" i="10"/>
  <c r="FE84" i="10"/>
  <c r="DL84" i="12"/>
  <c r="DN84" i="12"/>
  <c r="ER84" i="12"/>
  <c r="DM168" i="10"/>
  <c r="C41" i="4"/>
  <c r="C41" i="13"/>
  <c r="FL84" i="10"/>
  <c r="S41" i="4"/>
  <c r="EC168" i="10"/>
  <c r="S82" i="13" s="1"/>
  <c r="S41" i="13"/>
  <c r="GB84" i="10"/>
  <c r="DN84" i="10"/>
  <c r="GY84" i="10"/>
  <c r="EU84" i="12"/>
  <c r="EA84" i="12"/>
  <c r="EK84" i="12"/>
  <c r="DX84" i="12"/>
  <c r="EW84" i="10"/>
  <c r="FF168" i="10"/>
  <c r="HE84" i="10"/>
  <c r="EI84" i="10"/>
  <c r="EB84" i="10"/>
  <c r="K41" i="13"/>
  <c r="FC84" i="10"/>
  <c r="I86" i="12"/>
  <c r="H86" i="12"/>
  <c r="GT84" i="10"/>
  <c r="EU168" i="10"/>
  <c r="EX168" i="10"/>
  <c r="GW84" i="10"/>
  <c r="GK84" i="10"/>
  <c r="AB41" i="4"/>
  <c r="AB41" i="13"/>
  <c r="DP84" i="10"/>
  <c r="DO84" i="10"/>
  <c r="I86" i="10"/>
  <c r="H86" i="10"/>
  <c r="DP84" i="12"/>
  <c r="FD84" i="12"/>
  <c r="GI84" i="10"/>
  <c r="ER84" i="10"/>
  <c r="ES84" i="10"/>
  <c r="DS84" i="10"/>
  <c r="EG84" i="10"/>
  <c r="EV84" i="10"/>
  <c r="FI84" i="10"/>
  <c r="S92" i="2"/>
  <c r="FF84" i="12"/>
  <c r="DT84" i="12"/>
  <c r="EF84" i="12"/>
  <c r="EM168" i="10"/>
  <c r="GL84" i="10"/>
  <c r="FA84" i="10"/>
  <c r="EN84" i="10"/>
  <c r="DV84" i="10"/>
  <c r="FH84" i="10"/>
  <c r="EP84" i="12"/>
  <c r="ED84" i="12"/>
  <c r="ET84" i="12"/>
  <c r="EX84" i="12"/>
  <c r="EG84" i="12"/>
  <c r="EH84" i="12"/>
  <c r="FC84" i="12"/>
  <c r="DW84" i="12"/>
  <c r="EF84" i="10"/>
  <c r="EK84" i="10"/>
  <c r="EQ84" i="10"/>
  <c r="EE84" i="10"/>
  <c r="FG84" i="10"/>
  <c r="HC84" i="10" l="1"/>
  <c r="ED168" i="10"/>
  <c r="G41" i="13"/>
  <c r="Z41" i="13"/>
  <c r="DQ168" i="10"/>
  <c r="GG84" i="10"/>
  <c r="Z41" i="4"/>
  <c r="BD85" i="10"/>
  <c r="DC85" i="10" s="1"/>
  <c r="AE85" i="10"/>
  <c r="CD85" i="10" s="1"/>
  <c r="AZ85" i="10"/>
  <c r="CY85" i="10" s="1"/>
  <c r="EX85" i="10" s="1"/>
  <c r="S85" i="10"/>
  <c r="BR85" i="10" s="1"/>
  <c r="X41" i="4"/>
  <c r="AD85" i="10"/>
  <c r="CC85" i="10" s="1"/>
  <c r="T85" i="10"/>
  <c r="BS85" i="10" s="1"/>
  <c r="BK85" i="12"/>
  <c r="DJ85" i="12" s="1"/>
  <c r="FI85" i="12" s="1"/>
  <c r="AE85" i="12"/>
  <c r="CD85" i="12" s="1"/>
  <c r="AA85" i="12"/>
  <c r="BZ85" i="12" s="1"/>
  <c r="AV85" i="12"/>
  <c r="CU85" i="12" s="1"/>
  <c r="AX85" i="12"/>
  <c r="CW85" i="12" s="1"/>
  <c r="W85" i="12"/>
  <c r="BV85" i="12" s="1"/>
  <c r="R85" i="12"/>
  <c r="BQ85" i="12" s="1"/>
  <c r="V85" i="12"/>
  <c r="BU85" i="12" s="1"/>
  <c r="AI85" i="12"/>
  <c r="CH85" i="12" s="1"/>
  <c r="AD85" i="12"/>
  <c r="CC85" i="12" s="1"/>
  <c r="W85" i="10"/>
  <c r="BV85" i="10" s="1"/>
  <c r="X85" i="12"/>
  <c r="BW85" i="12" s="1"/>
  <c r="BF85" i="12"/>
  <c r="DE85" i="12" s="1"/>
  <c r="DX168" i="10"/>
  <c r="N82" i="13" s="1"/>
  <c r="BA85" i="10"/>
  <c r="CZ85" i="10" s="1"/>
  <c r="FB168" i="10"/>
  <c r="AT85" i="10"/>
  <c r="CS85" i="10" s="1"/>
  <c r="AK85" i="10"/>
  <c r="CJ85" i="10" s="1"/>
  <c r="DU168" i="10"/>
  <c r="K82" i="4" s="1"/>
  <c r="N41" i="13"/>
  <c r="BF85" i="10"/>
  <c r="DE85" i="10" s="1"/>
  <c r="V85" i="10"/>
  <c r="BU85" i="10" s="1"/>
  <c r="K41" i="4"/>
  <c r="N41" i="4"/>
  <c r="X85" i="10"/>
  <c r="BW85" i="10" s="1"/>
  <c r="AO85" i="10"/>
  <c r="CN85" i="10" s="1"/>
  <c r="DR168" i="10"/>
  <c r="H82" i="13" s="1"/>
  <c r="H41" i="4"/>
  <c r="EP168" i="10"/>
  <c r="H41" i="13"/>
  <c r="GX84" i="10"/>
  <c r="Z85" i="10"/>
  <c r="BY85" i="10" s="1"/>
  <c r="BG85" i="10"/>
  <c r="DF85" i="10" s="1"/>
  <c r="BI85" i="10"/>
  <c r="DH85" i="10" s="1"/>
  <c r="FH85" i="10" s="1"/>
  <c r="AL85" i="10"/>
  <c r="CK85" i="10" s="1"/>
  <c r="AA85" i="10"/>
  <c r="BZ85" i="10" s="1"/>
  <c r="AS85" i="10"/>
  <c r="CR85" i="10" s="1"/>
  <c r="AX85" i="10"/>
  <c r="CW85" i="10" s="1"/>
  <c r="N85" i="10"/>
  <c r="BM85" i="10" s="1"/>
  <c r="DM85" i="10" s="1"/>
  <c r="AB85" i="10"/>
  <c r="CA85" i="10" s="1"/>
  <c r="AW85" i="10"/>
  <c r="CV85" i="10" s="1"/>
  <c r="BB85" i="10"/>
  <c r="DA85" i="10" s="1"/>
  <c r="Y85" i="10"/>
  <c r="BX85" i="10" s="1"/>
  <c r="BJ85" i="10"/>
  <c r="DI85" i="10" s="1"/>
  <c r="BE85" i="10"/>
  <c r="DD85" i="10" s="1"/>
  <c r="AQ85" i="10"/>
  <c r="CP85" i="10" s="1"/>
  <c r="P85" i="10"/>
  <c r="BO85" i="10" s="1"/>
  <c r="X41" i="13"/>
  <c r="BC85" i="10"/>
  <c r="DB85" i="10" s="1"/>
  <c r="AV85" i="10"/>
  <c r="CU85" i="10" s="1"/>
  <c r="AI85" i="10"/>
  <c r="CH85" i="10" s="1"/>
  <c r="R85" i="10"/>
  <c r="BQ85" i="10" s="1"/>
  <c r="AH85" i="10"/>
  <c r="CG85" i="10" s="1"/>
  <c r="J41" i="13"/>
  <c r="AM85" i="10"/>
  <c r="CL85" i="10" s="1"/>
  <c r="X82" i="13"/>
  <c r="X82" i="4"/>
  <c r="BJ85" i="12"/>
  <c r="DI85" i="12" s="1"/>
  <c r="FH85" i="12" s="1"/>
  <c r="G41" i="4"/>
  <c r="AZ85" i="12"/>
  <c r="CY85" i="12" s="1"/>
  <c r="AG85" i="12"/>
  <c r="CF85" i="12" s="1"/>
  <c r="AH85" i="12"/>
  <c r="CG85" i="12" s="1"/>
  <c r="AW85" i="12"/>
  <c r="CV85" i="12" s="1"/>
  <c r="AS85" i="12"/>
  <c r="CR85" i="12" s="1"/>
  <c r="BD85" i="12"/>
  <c r="DC85" i="12" s="1"/>
  <c r="P85" i="12"/>
  <c r="BO85" i="12" s="1"/>
  <c r="DM85" i="12" s="1"/>
  <c r="S82" i="4"/>
  <c r="T85" i="12"/>
  <c r="BS85" i="12" s="1"/>
  <c r="AP85" i="12"/>
  <c r="CO85" i="12" s="1"/>
  <c r="BE85" i="12"/>
  <c r="DD85" i="12" s="1"/>
  <c r="BA85" i="12"/>
  <c r="CZ85" i="12" s="1"/>
  <c r="Q85" i="12"/>
  <c r="BP85" i="12" s="1"/>
  <c r="DO85" i="12" s="1"/>
  <c r="BH85" i="12"/>
  <c r="DG85" i="12" s="1"/>
  <c r="Q41" i="13"/>
  <c r="AN85" i="10"/>
  <c r="CM85" i="10" s="1"/>
  <c r="EL85" i="10" s="1"/>
  <c r="BK85" i="10"/>
  <c r="DJ85" i="10" s="1"/>
  <c r="FJ85" i="10" s="1"/>
  <c r="FJ169" i="10" s="1"/>
  <c r="AC85" i="10"/>
  <c r="CB85" i="10" s="1"/>
  <c r="EB85" i="10" s="1"/>
  <c r="EB169" i="10" s="1"/>
  <c r="AR85" i="10"/>
  <c r="CQ85" i="10" s="1"/>
  <c r="U85" i="10"/>
  <c r="BT85" i="10" s="1"/>
  <c r="AU85" i="10"/>
  <c r="CT85" i="10" s="1"/>
  <c r="ES85" i="10" s="1"/>
  <c r="AG85" i="10"/>
  <c r="CF85" i="10" s="1"/>
  <c r="AK85" i="12"/>
  <c r="CJ85" i="12" s="1"/>
  <c r="AL85" i="12"/>
  <c r="CK85" i="12" s="1"/>
  <c r="Z85" i="12"/>
  <c r="BY85" i="12" s="1"/>
  <c r="AM85" i="12"/>
  <c r="CL85" i="12" s="1"/>
  <c r="Y85" i="12"/>
  <c r="BX85" i="12" s="1"/>
  <c r="U85" i="12"/>
  <c r="BT85" i="12" s="1"/>
  <c r="AB85" i="12"/>
  <c r="CA85" i="12" s="1"/>
  <c r="EA168" i="10"/>
  <c r="Q82" i="13" s="1"/>
  <c r="BB85" i="12"/>
  <c r="DA85" i="12" s="1"/>
  <c r="AC85" i="12"/>
  <c r="CB85" i="12" s="1"/>
  <c r="AJ85" i="12"/>
  <c r="CI85" i="12" s="1"/>
  <c r="EG85" i="12" s="1"/>
  <c r="AU85" i="12"/>
  <c r="CT85" i="12" s="1"/>
  <c r="ES85" i="12" s="1"/>
  <c r="FZ84" i="10"/>
  <c r="AT85" i="12"/>
  <c r="CS85" i="12" s="1"/>
  <c r="BI85" i="12"/>
  <c r="DH85" i="12" s="1"/>
  <c r="AF85" i="12"/>
  <c r="CE85" i="12" s="1"/>
  <c r="AO85" i="12"/>
  <c r="CN85" i="12" s="1"/>
  <c r="AN85" i="12"/>
  <c r="CM85" i="12" s="1"/>
  <c r="AY85" i="12"/>
  <c r="CX85" i="12" s="1"/>
  <c r="AQ85" i="12"/>
  <c r="CP85" i="12" s="1"/>
  <c r="N85" i="12"/>
  <c r="BM85" i="12" s="1"/>
  <c r="DL85" i="12" s="1"/>
  <c r="AR85" i="12"/>
  <c r="CQ85" i="12" s="1"/>
  <c r="BG85" i="12"/>
  <c r="DF85" i="12" s="1"/>
  <c r="BC85" i="12"/>
  <c r="DB85" i="12" s="1"/>
  <c r="FA85" i="12" s="1"/>
  <c r="S85" i="12"/>
  <c r="BR85" i="12" s="1"/>
  <c r="DP85" i="12" s="1"/>
  <c r="Q85" i="10"/>
  <c r="BP85" i="10" s="1"/>
  <c r="AF85" i="10"/>
  <c r="CE85" i="10" s="1"/>
  <c r="AJ85" i="10"/>
  <c r="CI85" i="10" s="1"/>
  <c r="BH85" i="10"/>
  <c r="DG85" i="10" s="1"/>
  <c r="AP85" i="10"/>
  <c r="CO85" i="10" s="1"/>
  <c r="Q88" i="3"/>
  <c r="T41" i="13"/>
  <c r="DT168" i="10"/>
  <c r="J82" i="4" s="1"/>
  <c r="T41" i="4"/>
  <c r="J41" i="4"/>
  <c r="DN85" i="10"/>
  <c r="DN169" i="10" s="1"/>
  <c r="FB85" i="10"/>
  <c r="HA85" i="10" s="1"/>
  <c r="AQ78" i="8"/>
  <c r="BP78" i="8" s="1"/>
  <c r="BR78" i="8" s="1"/>
  <c r="BS78" i="8" s="1"/>
  <c r="BT78" i="8" s="1"/>
  <c r="BU78" i="8" s="1"/>
  <c r="AR78" i="7"/>
  <c r="BQ78" i="7" s="1"/>
  <c r="BS78" i="7" s="1"/>
  <c r="BT78" i="7" s="1"/>
  <c r="BU78" i="7" s="1"/>
  <c r="BV78" i="7" s="1"/>
  <c r="M88" i="3" s="1"/>
  <c r="M89" i="2" s="1"/>
  <c r="U41" i="4"/>
  <c r="EE168" i="10"/>
  <c r="U41" i="13"/>
  <c r="GD84" i="10"/>
  <c r="EQ168" i="10"/>
  <c r="GP84" i="10"/>
  <c r="FI168" i="10"/>
  <c r="HH84" i="10"/>
  <c r="DT85" i="10"/>
  <c r="AA41" i="13"/>
  <c r="EK168" i="10"/>
  <c r="AA41" i="4"/>
  <c r="GJ84" i="10"/>
  <c r="EB85" i="12"/>
  <c r="FH168" i="10"/>
  <c r="HG84" i="10"/>
  <c r="EV168" i="10"/>
  <c r="GU84" i="10"/>
  <c r="DO168" i="10"/>
  <c r="E41" i="4"/>
  <c r="E41" i="13"/>
  <c r="FN84" i="10"/>
  <c r="AB82" i="4"/>
  <c r="EB168" i="10"/>
  <c r="R41" i="4"/>
  <c r="GA84" i="10"/>
  <c r="R41" i="13"/>
  <c r="FM84" i="10"/>
  <c r="D41" i="4"/>
  <c r="DN168" i="10"/>
  <c r="D41" i="13"/>
  <c r="N82" i="4"/>
  <c r="DZ168" i="10"/>
  <c r="P41" i="4"/>
  <c r="FY84" i="10"/>
  <c r="P41" i="13"/>
  <c r="DW85" i="10"/>
  <c r="DS85" i="10"/>
  <c r="EW85" i="10"/>
  <c r="EF168" i="10"/>
  <c r="V41" i="13"/>
  <c r="V41" i="4"/>
  <c r="GE84" i="10"/>
  <c r="DV168" i="10"/>
  <c r="L41" i="4"/>
  <c r="FU84" i="10"/>
  <c r="L41" i="13"/>
  <c r="W41" i="4"/>
  <c r="EG168" i="10"/>
  <c r="W41" i="13"/>
  <c r="GF84" i="10"/>
  <c r="F41" i="4"/>
  <c r="DP168" i="10"/>
  <c r="F41" i="13"/>
  <c r="FO84" i="10"/>
  <c r="J86" i="12"/>
  <c r="K86" i="12" s="1"/>
  <c r="GH84" i="10"/>
  <c r="Y41" i="4"/>
  <c r="EI168" i="10"/>
  <c r="Y41" i="13"/>
  <c r="O41" i="13"/>
  <c r="FX84" i="10"/>
  <c r="DY168" i="10"/>
  <c r="O41" i="4"/>
  <c r="EN168" i="10"/>
  <c r="GM84" i="10"/>
  <c r="DS168" i="10"/>
  <c r="I41" i="4"/>
  <c r="FR84" i="10"/>
  <c r="I41" i="13"/>
  <c r="EO168" i="10"/>
  <c r="GN84" i="10"/>
  <c r="J82" i="13"/>
  <c r="FM85" i="10"/>
  <c r="FA168" i="10"/>
  <c r="GZ84" i="10"/>
  <c r="ES168" i="10"/>
  <c r="GR84" i="10"/>
  <c r="Q82" i="4"/>
  <c r="FC168" i="10"/>
  <c r="HB84" i="10"/>
  <c r="Z82" i="4"/>
  <c r="FA85" i="10"/>
  <c r="T82" i="13"/>
  <c r="T82" i="4"/>
  <c r="ER168" i="10"/>
  <c r="GQ84" i="10"/>
  <c r="EW168" i="10"/>
  <c r="GV84" i="10"/>
  <c r="C82" i="13"/>
  <c r="C82" i="4"/>
  <c r="FE168" i="10"/>
  <c r="HD84" i="10"/>
  <c r="G82" i="13"/>
  <c r="G82" i="4"/>
  <c r="EC85" i="10"/>
  <c r="EV85" i="10"/>
  <c r="HF84" i="10"/>
  <c r="FG168" i="10"/>
  <c r="J86" i="10"/>
  <c r="K86" i="10" s="1"/>
  <c r="FV84" i="10"/>
  <c r="M41" i="13"/>
  <c r="M41" i="4"/>
  <c r="DW168" i="10"/>
  <c r="ET168" i="10"/>
  <c r="GS84" i="10"/>
  <c r="FD85" i="10"/>
  <c r="AI88" i="3"/>
  <c r="AI89" i="2" s="1"/>
  <c r="Q89" i="2"/>
  <c r="EJ85" i="10" l="1"/>
  <c r="DV85" i="10"/>
  <c r="DX85" i="12"/>
  <c r="ED85" i="10"/>
  <c r="EU85" i="10"/>
  <c r="GT85" i="10" s="1"/>
  <c r="EN85" i="10"/>
  <c r="EF85" i="12"/>
  <c r="EP85" i="10"/>
  <c r="DU85" i="10"/>
  <c r="DU169" i="10" s="1"/>
  <c r="EK85" i="10"/>
  <c r="EC85" i="12"/>
  <c r="H82" i="4"/>
  <c r="DY85" i="12"/>
  <c r="K82" i="13"/>
  <c r="EO85" i="10"/>
  <c r="GN85" i="10" s="1"/>
  <c r="EH85" i="10"/>
  <c r="EN85" i="12"/>
  <c r="EE85" i="12"/>
  <c r="EG85" i="10"/>
  <c r="FC85" i="10"/>
  <c r="HB85" i="10" s="1"/>
  <c r="EQ85" i="10"/>
  <c r="FE85" i="10"/>
  <c r="FE169" i="10" s="1"/>
  <c r="FC85" i="12"/>
  <c r="DR85" i="10"/>
  <c r="DU85" i="12"/>
  <c r="DQ85" i="10"/>
  <c r="EV85" i="12"/>
  <c r="HI85" i="10"/>
  <c r="DP85" i="10"/>
  <c r="FO85" i="10" s="1"/>
  <c r="EY85" i="10"/>
  <c r="GX85" i="10" s="1"/>
  <c r="EM85" i="12"/>
  <c r="ER85" i="10"/>
  <c r="EF85" i="10"/>
  <c r="EF169" i="10" s="1"/>
  <c r="FD85" i="12"/>
  <c r="EU85" i="12"/>
  <c r="DV85" i="12"/>
  <c r="EM85" i="10"/>
  <c r="EM169" i="10" s="1"/>
  <c r="EQ85" i="12"/>
  <c r="DY85" i="10"/>
  <c r="FX85" i="10" s="1"/>
  <c r="DT85" i="12"/>
  <c r="EP85" i="12"/>
  <c r="DX85" i="10"/>
  <c r="FW85" i="10" s="1"/>
  <c r="DZ85" i="10"/>
  <c r="DZ85" i="12"/>
  <c r="EZ85" i="10"/>
  <c r="GY85" i="10" s="1"/>
  <c r="DM169" i="10"/>
  <c r="FL85" i="10"/>
  <c r="FI85" i="10"/>
  <c r="HH85" i="10" s="1"/>
  <c r="EA85" i="12"/>
  <c r="FF85" i="12"/>
  <c r="DR85" i="12"/>
  <c r="FG85" i="12"/>
  <c r="FE85" i="12"/>
  <c r="FB169" i="10"/>
  <c r="DN85" i="12"/>
  <c r="FF85" i="10"/>
  <c r="FF169" i="10" s="1"/>
  <c r="ED85" i="12"/>
  <c r="ET85" i="10"/>
  <c r="ET169" i="10" s="1"/>
  <c r="DO85" i="10"/>
  <c r="DO169" i="10" s="1"/>
  <c r="EL85" i="12"/>
  <c r="FG85" i="10"/>
  <c r="FG169" i="10" s="1"/>
  <c r="DS85" i="12"/>
  <c r="EE85" i="10"/>
  <c r="EE169" i="10" s="1"/>
  <c r="EZ85" i="12"/>
  <c r="EI85" i="12"/>
  <c r="DW85" i="12"/>
  <c r="FB85" i="12"/>
  <c r="EO85" i="12"/>
  <c r="EJ85" i="12"/>
  <c r="EW85" i="12"/>
  <c r="ER85" i="12"/>
  <c r="GR85" i="10"/>
  <c r="ES169" i="10"/>
  <c r="EA85" i="10"/>
  <c r="FZ85" i="10" s="1"/>
  <c r="EK85" i="12"/>
  <c r="EY85" i="12"/>
  <c r="EI85" i="10"/>
  <c r="GH85" i="10" s="1"/>
  <c r="ET85" i="12"/>
  <c r="DQ85" i="12"/>
  <c r="EX85" i="12"/>
  <c r="EH85" i="12"/>
  <c r="GA85" i="10"/>
  <c r="FT85" i="10"/>
  <c r="HK84" i="10"/>
  <c r="Q89" i="3" s="1"/>
  <c r="DS169" i="10"/>
  <c r="FR85" i="10"/>
  <c r="P82" i="13"/>
  <c r="P82" i="4"/>
  <c r="AA82" i="13"/>
  <c r="AA82" i="4"/>
  <c r="L86" i="10"/>
  <c r="EL169" i="10"/>
  <c r="GK85" i="10"/>
  <c r="W82" i="13"/>
  <c r="W82" i="4"/>
  <c r="DW169" i="10"/>
  <c r="FV85" i="10"/>
  <c r="GJ85" i="10"/>
  <c r="EK169" i="10"/>
  <c r="O82" i="13"/>
  <c r="O82" i="4"/>
  <c r="R82" i="13"/>
  <c r="R82" i="4"/>
  <c r="M82" i="13"/>
  <c r="M82" i="4"/>
  <c r="FN85" i="10"/>
  <c r="GZ85" i="10"/>
  <c r="FA169" i="10"/>
  <c r="I82" i="13"/>
  <c r="I82" i="4"/>
  <c r="DQ169" i="10"/>
  <c r="FP85" i="10"/>
  <c r="EX169" i="10"/>
  <c r="GW85" i="10"/>
  <c r="HC85" i="10"/>
  <c r="FD169" i="10"/>
  <c r="EN169" i="10"/>
  <c r="GM85" i="10"/>
  <c r="DV169" i="10"/>
  <c r="FU85" i="10"/>
  <c r="DX169" i="10"/>
  <c r="D82" i="13"/>
  <c r="D82" i="4"/>
  <c r="FH169" i="10"/>
  <c r="HG85" i="10"/>
  <c r="FY85" i="10"/>
  <c r="DZ169" i="10"/>
  <c r="EV169" i="10"/>
  <c r="GU85" i="10"/>
  <c r="DR169" i="10"/>
  <c r="FQ85" i="10"/>
  <c r="F82" i="13"/>
  <c r="F82" i="4"/>
  <c r="V82" i="4"/>
  <c r="V82" i="13"/>
  <c r="EJ169" i="10"/>
  <c r="GI85" i="10"/>
  <c r="GC85" i="10"/>
  <c r="ED169" i="10"/>
  <c r="EC169" i="10"/>
  <c r="GB85" i="10"/>
  <c r="ER169" i="10"/>
  <c r="GQ85" i="10"/>
  <c r="HD85" i="10"/>
  <c r="L82" i="13"/>
  <c r="L82" i="4"/>
  <c r="EW169" i="10"/>
  <c r="GV85" i="10"/>
  <c r="FS85" i="10"/>
  <c r="DT169" i="10"/>
  <c r="U82" i="13"/>
  <c r="U82" i="4"/>
  <c r="EG169" i="10"/>
  <c r="GF85" i="10"/>
  <c r="L86" i="12"/>
  <c r="Y82" i="13"/>
  <c r="Y82" i="4"/>
  <c r="GO85" i="10"/>
  <c r="EP169" i="10"/>
  <c r="E82" i="4"/>
  <c r="E82" i="13"/>
  <c r="GP85" i="10"/>
  <c r="EQ169" i="10"/>
  <c r="EH169" i="10"/>
  <c r="GG85" i="10"/>
  <c r="EY169" i="10" l="1"/>
  <c r="EO169" i="10"/>
  <c r="DY169" i="10"/>
  <c r="EU169" i="10"/>
  <c r="EZ169" i="10"/>
  <c r="FC169" i="10"/>
  <c r="DP169" i="10"/>
  <c r="GE85" i="10"/>
  <c r="GL85" i="10"/>
  <c r="FI169" i="10"/>
  <c r="GS85" i="10"/>
  <c r="HF85" i="10"/>
  <c r="HE85" i="10"/>
  <c r="GD85" i="10"/>
  <c r="EI169" i="10"/>
  <c r="EA169" i="10"/>
  <c r="AR79" i="7"/>
  <c r="BQ79" i="7" s="1"/>
  <c r="BS79" i="7" s="1"/>
  <c r="BT79" i="7" s="1"/>
  <c r="BU79" i="7" s="1"/>
  <c r="BV79" i="7" s="1"/>
  <c r="M89" i="3" s="1"/>
  <c r="M90" i="2" s="1"/>
  <c r="AG79" i="9"/>
  <c r="AQ79" i="8"/>
  <c r="BP79" i="8" s="1"/>
  <c r="BR79" i="8" s="1"/>
  <c r="BS79" i="8" s="1"/>
  <c r="BT79" i="8" s="1"/>
  <c r="BU79" i="8" s="1"/>
  <c r="T86" i="10"/>
  <c r="BS86" i="10" s="1"/>
  <c r="BJ86" i="10"/>
  <c r="DI86" i="10" s="1"/>
  <c r="AM86" i="10"/>
  <c r="CL86" i="10" s="1"/>
  <c r="AL86" i="10"/>
  <c r="CK86" i="10" s="1"/>
  <c r="BH86" i="10"/>
  <c r="DG86" i="10" s="1"/>
  <c r="S86" i="10"/>
  <c r="BR86" i="10" s="1"/>
  <c r="AF86" i="10"/>
  <c r="CE86" i="10" s="1"/>
  <c r="N86" i="10"/>
  <c r="BM86" i="10" s="1"/>
  <c r="AE86" i="10"/>
  <c r="CD86" i="10" s="1"/>
  <c r="P86" i="10"/>
  <c r="BO86" i="10" s="1"/>
  <c r="AK86" i="10"/>
  <c r="CJ86" i="10" s="1"/>
  <c r="AN86" i="10"/>
  <c r="CM86" i="10" s="1"/>
  <c r="AD86" i="10"/>
  <c r="CC86" i="10" s="1"/>
  <c r="AS86" i="10"/>
  <c r="CR86" i="10" s="1"/>
  <c r="AJ86" i="10"/>
  <c r="CI86" i="10" s="1"/>
  <c r="AX86" i="10"/>
  <c r="CW86" i="10" s="1"/>
  <c r="Z86" i="10"/>
  <c r="BY86" i="10" s="1"/>
  <c r="W86" i="10"/>
  <c r="BV86" i="10" s="1"/>
  <c r="AT86" i="10"/>
  <c r="CS86" i="10" s="1"/>
  <c r="AW86" i="10"/>
  <c r="CV86" i="10" s="1"/>
  <c r="BB86" i="10"/>
  <c r="DA86" i="10" s="1"/>
  <c r="AR86" i="10"/>
  <c r="CQ86" i="10" s="1"/>
  <c r="EQ86" i="10" s="1"/>
  <c r="BE86" i="10"/>
  <c r="DD86" i="10" s="1"/>
  <c r="AO86" i="10"/>
  <c r="CN86" i="10" s="1"/>
  <c r="BC86" i="10"/>
  <c r="DB86" i="10" s="1"/>
  <c r="BD86" i="10"/>
  <c r="DC86" i="10" s="1"/>
  <c r="BA86" i="10"/>
  <c r="CZ86" i="10" s="1"/>
  <c r="Q86" i="10"/>
  <c r="BP86" i="10" s="1"/>
  <c r="AA86" i="10"/>
  <c r="BZ86" i="10" s="1"/>
  <c r="Y86" i="10"/>
  <c r="BX86" i="10" s="1"/>
  <c r="AH86" i="10"/>
  <c r="CG86" i="10" s="1"/>
  <c r="AI86" i="10"/>
  <c r="CH86" i="10" s="1"/>
  <c r="R86" i="10"/>
  <c r="BQ86" i="10" s="1"/>
  <c r="U86" i="10"/>
  <c r="BT86" i="10" s="1"/>
  <c r="AB86" i="10"/>
  <c r="CA86" i="10" s="1"/>
  <c r="BI86" i="10"/>
  <c r="DH86" i="10" s="1"/>
  <c r="AP86" i="10"/>
  <c r="CO86" i="10" s="1"/>
  <c r="AY86" i="10"/>
  <c r="CX86" i="10" s="1"/>
  <c r="AQ86" i="10"/>
  <c r="CP86" i="10" s="1"/>
  <c r="V86" i="10"/>
  <c r="BU86" i="10" s="1"/>
  <c r="AC86" i="10"/>
  <c r="CB86" i="10" s="1"/>
  <c r="BK86" i="10"/>
  <c r="DJ86" i="10" s="1"/>
  <c r="FJ86" i="10" s="1"/>
  <c r="O86" i="10"/>
  <c r="BN86" i="10" s="1"/>
  <c r="DN86" i="10" s="1"/>
  <c r="AV86" i="10"/>
  <c r="CU86" i="10" s="1"/>
  <c r="BG86" i="10"/>
  <c r="DF86" i="10" s="1"/>
  <c r="FF86" i="10" s="1"/>
  <c r="BF86" i="10"/>
  <c r="DE86" i="10" s="1"/>
  <c r="AG86" i="10"/>
  <c r="CF86" i="10" s="1"/>
  <c r="EF86" i="10" s="1"/>
  <c r="AZ86" i="10"/>
  <c r="CY86" i="10" s="1"/>
  <c r="AU86" i="10"/>
  <c r="CT86" i="10" s="1"/>
  <c r="X86" i="10"/>
  <c r="BW86" i="10" s="1"/>
  <c r="V86" i="12"/>
  <c r="BU86" i="12" s="1"/>
  <c r="BI86" i="12"/>
  <c r="DH86" i="12" s="1"/>
  <c r="R86" i="12"/>
  <c r="BQ86" i="12" s="1"/>
  <c r="BA86" i="12"/>
  <c r="CZ86" i="12" s="1"/>
  <c r="AF86" i="12"/>
  <c r="CE86" i="12" s="1"/>
  <c r="O86" i="12"/>
  <c r="BN86" i="12" s="1"/>
  <c r="AV86" i="12"/>
  <c r="CU86" i="12" s="1"/>
  <c r="AP86" i="12"/>
  <c r="CO86" i="12" s="1"/>
  <c r="BE86" i="12"/>
  <c r="DD86" i="12" s="1"/>
  <c r="U86" i="12"/>
  <c r="BT86" i="12" s="1"/>
  <c r="AY86" i="12"/>
  <c r="CX86" i="12" s="1"/>
  <c r="AH86" i="12"/>
  <c r="CG86" i="12" s="1"/>
  <c r="AK86" i="12"/>
  <c r="CJ86" i="12" s="1"/>
  <c r="P86" i="12"/>
  <c r="BO86" i="12" s="1"/>
  <c r="AC86" i="12"/>
  <c r="CB86" i="12" s="1"/>
  <c r="Y86" i="12"/>
  <c r="BX86" i="12" s="1"/>
  <c r="AJ86" i="12"/>
  <c r="CI86" i="12" s="1"/>
  <c r="S86" i="12"/>
  <c r="BR86" i="12" s="1"/>
  <c r="AO86" i="12"/>
  <c r="CN86" i="12" s="1"/>
  <c r="AZ86" i="12"/>
  <c r="CY86" i="12" s="1"/>
  <c r="EX86" i="12" s="1"/>
  <c r="AI86" i="12"/>
  <c r="CH86" i="12" s="1"/>
  <c r="AN86" i="12"/>
  <c r="CM86" i="12" s="1"/>
  <c r="BC86" i="12"/>
  <c r="DB86" i="12" s="1"/>
  <c r="AL86" i="12"/>
  <c r="CK86" i="12" s="1"/>
  <c r="BD86" i="12"/>
  <c r="DC86" i="12" s="1"/>
  <c r="FB86" i="12" s="1"/>
  <c r="T86" i="12"/>
  <c r="BS86" i="12" s="1"/>
  <c r="DR86" i="12" s="1"/>
  <c r="BB86" i="12"/>
  <c r="DA86" i="12" s="1"/>
  <c r="AA86" i="12"/>
  <c r="BZ86" i="12" s="1"/>
  <c r="AR86" i="12"/>
  <c r="CQ86" i="12" s="1"/>
  <c r="BG86" i="12"/>
  <c r="DF86" i="12" s="1"/>
  <c r="W86" i="12"/>
  <c r="BV86" i="12" s="1"/>
  <c r="AS86" i="12"/>
  <c r="CR86" i="12" s="1"/>
  <c r="X86" i="12"/>
  <c r="BW86" i="12" s="1"/>
  <c r="AM86" i="12"/>
  <c r="CL86" i="12" s="1"/>
  <c r="BF86" i="12"/>
  <c r="DE86" i="12" s="1"/>
  <c r="BK86" i="12"/>
  <c r="DJ86" i="12" s="1"/>
  <c r="FI86" i="12" s="1"/>
  <c r="AQ86" i="12"/>
  <c r="CP86" i="12" s="1"/>
  <c r="AE86" i="12"/>
  <c r="CD86" i="12" s="1"/>
  <c r="AT86" i="12"/>
  <c r="CS86" i="12" s="1"/>
  <c r="AW86" i="12"/>
  <c r="CV86" i="12" s="1"/>
  <c r="AB86" i="12"/>
  <c r="CA86" i="12" s="1"/>
  <c r="BJ86" i="12"/>
  <c r="DI86" i="12" s="1"/>
  <c r="Z86" i="12"/>
  <c r="BY86" i="12" s="1"/>
  <c r="AX86" i="12"/>
  <c r="CW86" i="12" s="1"/>
  <c r="N86" i="12"/>
  <c r="BM86" i="12" s="1"/>
  <c r="Q86" i="12"/>
  <c r="BP86" i="12" s="1"/>
  <c r="AU86" i="12"/>
  <c r="CT86" i="12" s="1"/>
  <c r="ES86" i="12" s="1"/>
  <c r="AD86" i="12"/>
  <c r="CC86" i="12" s="1"/>
  <c r="AG86" i="12"/>
  <c r="CF86" i="12" s="1"/>
  <c r="BH86" i="12"/>
  <c r="DG86" i="12" s="1"/>
  <c r="Q90" i="2"/>
  <c r="AI89" i="3"/>
  <c r="AI90" i="2" s="1"/>
  <c r="HK85" i="10" l="1"/>
  <c r="AR80" i="7" s="1"/>
  <c r="BQ80" i="7" s="1"/>
  <c r="BS80" i="7" s="1"/>
  <c r="BT80" i="7" s="1"/>
  <c r="BU80" i="7" s="1"/>
  <c r="BV80" i="7" s="1"/>
  <c r="M90" i="3" s="1"/>
  <c r="M91" i="2" s="1"/>
  <c r="DO86" i="12"/>
  <c r="AQ80" i="8"/>
  <c r="BP80" i="8" s="1"/>
  <c r="BR80" i="8" s="1"/>
  <c r="BS80" i="8" s="1"/>
  <c r="BT80" i="8" s="1"/>
  <c r="BU80" i="8" s="1"/>
  <c r="AG80" i="9"/>
  <c r="EP86" i="10"/>
  <c r="EP170" i="10" s="1"/>
  <c r="ET86" i="10"/>
  <c r="GS86" i="10" s="1"/>
  <c r="EB86" i="10"/>
  <c r="EB170" i="10" s="1"/>
  <c r="Q90" i="3"/>
  <c r="AI90" i="3" s="1"/>
  <c r="AI91" i="2" s="1"/>
  <c r="EE86" i="12"/>
  <c r="DV86" i="12"/>
  <c r="EJ86" i="10"/>
  <c r="Z42" i="4" s="1"/>
  <c r="DQ86" i="10"/>
  <c r="FP86" i="10" s="1"/>
  <c r="EC86" i="12"/>
  <c r="EL86" i="12"/>
  <c r="DU86" i="10"/>
  <c r="DU170" i="10" s="1"/>
  <c r="EH86" i="10"/>
  <c r="GG86" i="10" s="1"/>
  <c r="EN86" i="10"/>
  <c r="EN170" i="10" s="1"/>
  <c r="EW86" i="10"/>
  <c r="EW170" i="10" s="1"/>
  <c r="DX86" i="12"/>
  <c r="DZ86" i="12"/>
  <c r="FC86" i="12"/>
  <c r="EZ86" i="10"/>
  <c r="EZ170" i="10" s="1"/>
  <c r="EB86" i="12"/>
  <c r="EU86" i="12"/>
  <c r="DW86" i="12"/>
  <c r="DW86" i="10"/>
  <c r="M42" i="13" s="1"/>
  <c r="FC86" i="10"/>
  <c r="HB86" i="10" s="1"/>
  <c r="FB86" i="10"/>
  <c r="HA86" i="10" s="1"/>
  <c r="ED86" i="10"/>
  <c r="T42" i="13" s="1"/>
  <c r="EO86" i="12"/>
  <c r="FH86" i="10"/>
  <c r="FH170" i="10" s="1"/>
  <c r="EK86" i="10"/>
  <c r="EK170" i="10" s="1"/>
  <c r="EQ86" i="12"/>
  <c r="EJ86" i="12"/>
  <c r="DL86" i="12"/>
  <c r="EP86" i="12"/>
  <c r="EG86" i="12"/>
  <c r="EH86" i="12"/>
  <c r="DT86" i="12"/>
  <c r="DP86" i="10"/>
  <c r="EU86" i="10"/>
  <c r="EV86" i="10"/>
  <c r="EM86" i="10"/>
  <c r="EN86" i="12"/>
  <c r="FM86" i="10"/>
  <c r="DN170" i="10"/>
  <c r="D42" i="4"/>
  <c r="D42" i="13"/>
  <c r="EA86" i="10"/>
  <c r="ES86" i="10"/>
  <c r="EJ170" i="10"/>
  <c r="EL86" i="10"/>
  <c r="ER86" i="12"/>
  <c r="DU86" i="12"/>
  <c r="FA86" i="12"/>
  <c r="EA86" i="12"/>
  <c r="ET86" i="12"/>
  <c r="FJ170" i="10"/>
  <c r="HI86" i="10"/>
  <c r="DS86" i="10"/>
  <c r="DT86" i="10"/>
  <c r="DV86" i="10"/>
  <c r="DO86" i="10"/>
  <c r="FI86" i="10"/>
  <c r="DN86" i="12"/>
  <c r="DM86" i="12"/>
  <c r="G42" i="4"/>
  <c r="G42" i="13"/>
  <c r="DX86" i="10"/>
  <c r="DY86" i="10"/>
  <c r="ED170" i="10"/>
  <c r="EI86" i="12"/>
  <c r="ED86" i="12"/>
  <c r="EX86" i="10"/>
  <c r="EY86" i="10"/>
  <c r="DM86" i="10"/>
  <c r="DY86" i="12"/>
  <c r="EF86" i="12"/>
  <c r="EY86" i="12"/>
  <c r="V42" i="4"/>
  <c r="EF170" i="10"/>
  <c r="V42" i="13"/>
  <c r="GE86" i="10"/>
  <c r="EG86" i="10"/>
  <c r="FD86" i="10"/>
  <c r="EI86" i="10"/>
  <c r="EE86" i="10"/>
  <c r="FD86" i="12"/>
  <c r="EZ86" i="12"/>
  <c r="EM86" i="12"/>
  <c r="EV86" i="12"/>
  <c r="EW86" i="12"/>
  <c r="DP86" i="12"/>
  <c r="FE86" i="10"/>
  <c r="EQ170" i="10"/>
  <c r="GP86" i="10"/>
  <c r="ER86" i="10"/>
  <c r="DR86" i="10"/>
  <c r="FE86" i="12"/>
  <c r="FF86" i="12"/>
  <c r="FH86" i="12"/>
  <c r="EK86" i="12"/>
  <c r="DQ86" i="12"/>
  <c r="DS86" i="12"/>
  <c r="FG86" i="12"/>
  <c r="FF170" i="10"/>
  <c r="HE86" i="10"/>
  <c r="EO86" i="10"/>
  <c r="DZ86" i="10"/>
  <c r="FA86" i="10"/>
  <c r="EC86" i="10"/>
  <c r="FG86" i="10"/>
  <c r="Q91" i="2"/>
  <c r="GO86" i="10" l="1"/>
  <c r="T42" i="4"/>
  <c r="R42" i="4"/>
  <c r="Z42" i="13"/>
  <c r="GA86" i="10"/>
  <c r="R42" i="13"/>
  <c r="FT86" i="10"/>
  <c r="DQ170" i="10"/>
  <c r="G83" i="13" s="1"/>
  <c r="FB170" i="10"/>
  <c r="X42" i="4"/>
  <c r="EH170" i="10"/>
  <c r="ET170" i="10"/>
  <c r="GC86" i="10"/>
  <c r="X42" i="13"/>
  <c r="GV86" i="10"/>
  <c r="GM86" i="10"/>
  <c r="FC170" i="10"/>
  <c r="GI86" i="10"/>
  <c r="K42" i="13"/>
  <c r="K42" i="4"/>
  <c r="DW170" i="10"/>
  <c r="M83" i="4" s="1"/>
  <c r="FV86" i="10"/>
  <c r="HG86" i="10"/>
  <c r="GY86" i="10"/>
  <c r="AA42" i="13"/>
  <c r="M42" i="4"/>
  <c r="GJ86" i="10"/>
  <c r="AA42" i="4"/>
  <c r="EM170" i="10"/>
  <c r="GL86" i="10"/>
  <c r="ER170" i="10"/>
  <c r="GQ86" i="10"/>
  <c r="HF86" i="10"/>
  <c r="FG170" i="10"/>
  <c r="FS86" i="10"/>
  <c r="J42" i="4"/>
  <c r="J42" i="13"/>
  <c r="DT170" i="10"/>
  <c r="D83" i="13"/>
  <c r="D83" i="4"/>
  <c r="GU86" i="10"/>
  <c r="EV170" i="10"/>
  <c r="EC170" i="10"/>
  <c r="S42" i="4"/>
  <c r="S42" i="13"/>
  <c r="GB86" i="10"/>
  <c r="GD86" i="10"/>
  <c r="U42" i="4"/>
  <c r="EE170" i="10"/>
  <c r="U42" i="13"/>
  <c r="V83" i="13"/>
  <c r="V83" i="4"/>
  <c r="T83" i="13"/>
  <c r="T83" i="4"/>
  <c r="FR86" i="10"/>
  <c r="I42" i="4"/>
  <c r="I42" i="13"/>
  <c r="DS170" i="10"/>
  <c r="Z83" i="13"/>
  <c r="Z83" i="4"/>
  <c r="EU170" i="10"/>
  <c r="GT86" i="10"/>
  <c r="GR86" i="10"/>
  <c r="ES170" i="10"/>
  <c r="DP170" i="10"/>
  <c r="F42" i="13"/>
  <c r="F42" i="4"/>
  <c r="FO86" i="10"/>
  <c r="P42" i="4"/>
  <c r="P42" i="13"/>
  <c r="DZ170" i="10"/>
  <c r="FY86" i="10"/>
  <c r="FD170" i="10"/>
  <c r="HC86" i="10"/>
  <c r="EY170" i="10"/>
  <c r="GX86" i="10"/>
  <c r="FX86" i="10"/>
  <c r="O42" i="4"/>
  <c r="O42" i="13"/>
  <c r="DY170" i="10"/>
  <c r="HH86" i="10"/>
  <c r="FI170" i="10"/>
  <c r="K83" i="13"/>
  <c r="K83" i="4"/>
  <c r="FA170" i="10"/>
  <c r="GZ86" i="10"/>
  <c r="FE170" i="10"/>
  <c r="HD86" i="10"/>
  <c r="EX170" i="10"/>
  <c r="GW86" i="10"/>
  <c r="N42" i="4"/>
  <c r="FW86" i="10"/>
  <c r="DX170" i="10"/>
  <c r="N42" i="13"/>
  <c r="FN86" i="10"/>
  <c r="E42" i="13"/>
  <c r="DO170" i="10"/>
  <c r="E42" i="4"/>
  <c r="Y42" i="13"/>
  <c r="Y42" i="4"/>
  <c r="EI170" i="10"/>
  <c r="GH86" i="10"/>
  <c r="EO170" i="10"/>
  <c r="GN86" i="10"/>
  <c r="EG170" i="10"/>
  <c r="W42" i="4"/>
  <c r="W42" i="13"/>
  <c r="GF86" i="10"/>
  <c r="R83" i="4"/>
  <c r="R83" i="13"/>
  <c r="FU86" i="10"/>
  <c r="DV170" i="10"/>
  <c r="L42" i="4"/>
  <c r="L42" i="13"/>
  <c r="AB42" i="13"/>
  <c r="EL170" i="10"/>
  <c r="GK86" i="10"/>
  <c r="AB42" i="4"/>
  <c r="FZ86" i="10"/>
  <c r="Q42" i="4"/>
  <c r="Q42" i="13"/>
  <c r="EA170" i="10"/>
  <c r="AA83" i="13"/>
  <c r="AA83" i="4"/>
  <c r="H42" i="13"/>
  <c r="H42" i="4"/>
  <c r="DR170" i="10"/>
  <c r="FQ86" i="10"/>
  <c r="FL86" i="10"/>
  <c r="C42" i="4"/>
  <c r="DM170" i="10"/>
  <c r="C42" i="13"/>
  <c r="X83" i="13"/>
  <c r="X83" i="4"/>
  <c r="G83" i="4" l="1"/>
  <c r="M83" i="13"/>
  <c r="HK86" i="10"/>
  <c r="Q91" i="3" s="1"/>
  <c r="W83" i="13"/>
  <c r="W83" i="4"/>
  <c r="E83" i="4"/>
  <c r="E83" i="13"/>
  <c r="F83" i="13"/>
  <c r="F83" i="4"/>
  <c r="U83" i="13"/>
  <c r="U83" i="4"/>
  <c r="L83" i="13"/>
  <c r="L83" i="4"/>
  <c r="O83" i="4"/>
  <c r="O83" i="13"/>
  <c r="H83" i="13"/>
  <c r="H83" i="4"/>
  <c r="P83" i="4"/>
  <c r="P83" i="13"/>
  <c r="Y83" i="13"/>
  <c r="Y83" i="4"/>
  <c r="N83" i="13"/>
  <c r="N83" i="4"/>
  <c r="J83" i="13"/>
  <c r="J83" i="4"/>
  <c r="AB83" i="13"/>
  <c r="AB83" i="4"/>
  <c r="C83" i="4"/>
  <c r="C83" i="13"/>
  <c r="S83" i="4"/>
  <c r="S83" i="13"/>
  <c r="Q83" i="13"/>
  <c r="Q83" i="4"/>
  <c r="I83" i="13"/>
  <c r="I83" i="4"/>
  <c r="HN14" i="10" l="1"/>
  <c r="AG81" i="9"/>
  <c r="AQ81" i="8"/>
  <c r="BP81" i="8" s="1"/>
  <c r="BR81" i="8" s="1"/>
  <c r="BS81" i="8" s="1"/>
  <c r="BT81" i="8" s="1"/>
  <c r="BU81" i="8" s="1"/>
  <c r="AR81" i="7"/>
  <c r="BQ81" i="7" s="1"/>
  <c r="BS81" i="7" s="1"/>
  <c r="BT81" i="7" s="1"/>
  <c r="BU81" i="7" s="1"/>
  <c r="BV81" i="7" s="1"/>
  <c r="M91" i="3" s="1"/>
  <c r="M92" i="2" s="1"/>
  <c r="AI91" i="3"/>
  <c r="AI92" i="2" s="1"/>
  <c r="Q9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YAMADA, Kenji</author>
  </authors>
  <commentList>
    <comment ref="AO1" authorId="0" shapeId="0" xr:uid="{00000000-0006-0000-07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YAMADA, Kenji:</t>
        </r>
        <r>
          <rPr>
            <sz val="9"/>
            <color indexed="81"/>
            <rFont val="ＭＳ Ｐゴシック"/>
            <family val="3"/>
            <charset val="128"/>
          </rPr>
          <t xml:space="preserve">
グラフに木の絵を入れるために追加。</t>
        </r>
      </text>
    </comment>
  </commentList>
</comments>
</file>

<file path=xl/sharedStrings.xml><?xml version="1.0" encoding="utf-8"?>
<sst xmlns="http://schemas.openxmlformats.org/spreadsheetml/2006/main" count="698" uniqueCount="388">
  <si>
    <t>coef a</t>
    <phoneticPr fontId="4"/>
  </si>
  <si>
    <t>coef b</t>
    <phoneticPr fontId="4"/>
  </si>
  <si>
    <t>Age</t>
    <phoneticPr fontId="4"/>
  </si>
  <si>
    <t>つなぎ</t>
    <phoneticPr fontId="4"/>
  </si>
  <si>
    <t>Ry</t>
    <phoneticPr fontId="4"/>
  </si>
  <si>
    <t>age</t>
    <phoneticPr fontId="4"/>
  </si>
  <si>
    <t>H</t>
    <phoneticPr fontId="4"/>
  </si>
  <si>
    <t>Y</t>
    <phoneticPr fontId="4"/>
  </si>
  <si>
    <t>N</t>
    <phoneticPr fontId="4"/>
  </si>
  <si>
    <t>idn H</t>
    <phoneticPr fontId="4"/>
  </si>
  <si>
    <t>idn rate</t>
    <phoneticPr fontId="4"/>
  </si>
  <si>
    <t>dcd</t>
    <phoneticPr fontId="4"/>
  </si>
  <si>
    <t>dcd2</t>
    <phoneticPr fontId="4"/>
  </si>
  <si>
    <t>dcd3</t>
    <phoneticPr fontId="4"/>
  </si>
  <si>
    <t>直径と樹高，または直径の
データがあるとき</t>
    <rPh sb="0" eb="2">
      <t>チョッケイ</t>
    </rPh>
    <rPh sb="3" eb="5">
      <t>ジュコウ</t>
    </rPh>
    <rPh sb="9" eb="11">
      <t>チョッケイ</t>
    </rPh>
    <phoneticPr fontId="4"/>
  </si>
  <si>
    <t>伐採データ</t>
    <rPh sb="0" eb="2">
      <t>バッサイ</t>
    </rPh>
    <phoneticPr fontId="4"/>
  </si>
  <si>
    <t>林齢</t>
    <rPh sb="0" eb="2">
      <t>リンレイ</t>
    </rPh>
    <phoneticPr fontId="4"/>
  </si>
  <si>
    <t>cm</t>
    <phoneticPr fontId="4"/>
  </si>
  <si>
    <t>ivol</t>
    <phoneticPr fontId="4"/>
  </si>
  <si>
    <t>材積合計</t>
    <rPh sb="0" eb="4">
      <t>ザイセキゴウケイ</t>
    </rPh>
    <phoneticPr fontId="4"/>
  </si>
  <si>
    <t>林分面積</t>
    <rPh sb="0" eb="4">
      <t>リンブンメンセキ</t>
    </rPh>
    <phoneticPr fontId="4"/>
  </si>
  <si>
    <t>/ha</t>
    <phoneticPr fontId="4"/>
  </si>
  <si>
    <t>主林木</t>
    <rPh sb="0" eb="3">
      <t>シュリンボク</t>
    </rPh>
    <phoneticPr fontId="4"/>
  </si>
  <si>
    <t>年</t>
    <rPh sb="0" eb="1">
      <t>ネン</t>
    </rPh>
    <phoneticPr fontId="4"/>
  </si>
  <si>
    <t>全層</t>
    <rPh sb="0" eb="2">
      <t>ゼンソウ</t>
    </rPh>
    <phoneticPr fontId="4"/>
  </si>
  <si>
    <t>推定地位指数</t>
    <rPh sb="0" eb="2">
      <t>スイテイ</t>
    </rPh>
    <rPh sb="2" eb="6">
      <t>チイシスウ</t>
    </rPh>
    <phoneticPr fontId="4"/>
  </si>
  <si>
    <t>樹高データ"あり"の場合出力します</t>
    <rPh sb="0" eb="2">
      <t>ジュコウ</t>
    </rPh>
    <rPh sb="10" eb="12">
      <t>バアイ</t>
    </rPh>
    <rPh sb="12" eb="14">
      <t>シュツリョク</t>
    </rPh>
    <phoneticPr fontId="4"/>
  </si>
  <si>
    <t>収穫予測</t>
    <rPh sb="0" eb="4">
      <t>シュウカクヨソク</t>
    </rPh>
    <phoneticPr fontId="4"/>
  </si>
  <si>
    <t>伐採年18</t>
    <rPh sb="0" eb="3">
      <t>バッサイネン</t>
    </rPh>
    <phoneticPr fontId="4"/>
  </si>
  <si>
    <t>age</t>
    <phoneticPr fontId="4"/>
  </si>
  <si>
    <t>GuideCurve</t>
    <phoneticPr fontId="4"/>
  </si>
  <si>
    <t>H</t>
    <phoneticPr fontId="4"/>
  </si>
  <si>
    <t>※　地位指数（林齢40年生時の平均上層樹高）は，特等地・I等地　　　，II等地　　　，III等地　　　を目安として選択してください</t>
    <rPh sb="2" eb="6">
      <t>チイシスウ</t>
    </rPh>
    <rPh sb="7" eb="9">
      <t>リンレイ</t>
    </rPh>
    <rPh sb="11" eb="13">
      <t>ネンセイ</t>
    </rPh>
    <rPh sb="13" eb="14">
      <t>ジ</t>
    </rPh>
    <rPh sb="15" eb="17">
      <t>ヘイキン</t>
    </rPh>
    <rPh sb="17" eb="21">
      <t>ジョウソウコウ</t>
    </rPh>
    <rPh sb="24" eb="25">
      <t>トク</t>
    </rPh>
    <rPh sb="25" eb="26">
      <t>トウ</t>
    </rPh>
    <rPh sb="26" eb="27">
      <t>チ</t>
    </rPh>
    <rPh sb="29" eb="31">
      <t>トウチ</t>
    </rPh>
    <rPh sb="37" eb="39">
      <t>トウチ</t>
    </rPh>
    <rPh sb="46" eb="48">
      <t>トウチ</t>
    </rPh>
    <rPh sb="52" eb="54">
      <t>メヤス</t>
    </rPh>
    <rPh sb="57" eb="59">
      <t>センタク</t>
    </rPh>
    <phoneticPr fontId="4"/>
  </si>
  <si>
    <t>植栽本数</t>
    <rPh sb="0" eb="2">
      <t>ショクサイ</t>
    </rPh>
    <rPh sb="2" eb="4">
      <t>ホンスウ</t>
    </rPh>
    <phoneticPr fontId="4"/>
  </si>
  <si>
    <t>age</t>
    <phoneticPr fontId="4"/>
  </si>
  <si>
    <t>林　齢 （年）</t>
    <rPh sb="0" eb="3">
      <t>リンレイ</t>
    </rPh>
    <rPh sb="5" eb="6">
      <t>ネン</t>
    </rPh>
    <phoneticPr fontId="4"/>
  </si>
  <si>
    <t>入力方法1</t>
    <rPh sb="0" eb="4">
      <t>ニュウリョクホウホウ</t>
    </rPh>
    <phoneticPr fontId="4"/>
  </si>
  <si>
    <t>立木データ</t>
    <rPh sb="0" eb="2">
      <t>リュウボク</t>
    </rPh>
    <phoneticPr fontId="4"/>
  </si>
  <si>
    <t>入力方法</t>
    <rPh sb="0" eb="4">
      <t>ニュウリョクホウホウ</t>
    </rPh>
    <phoneticPr fontId="4"/>
  </si>
  <si>
    <t>直径階cm</t>
    <rPh sb="0" eb="3">
      <t>チョッケイカイ</t>
    </rPh>
    <phoneticPr fontId="4"/>
  </si>
  <si>
    <t>あり</t>
    <phoneticPr fontId="4"/>
  </si>
  <si>
    <t>なし</t>
    <phoneticPr fontId="4"/>
  </si>
  <si>
    <t>データ</t>
    <phoneticPr fontId="4"/>
  </si>
  <si>
    <t>ここは自動的に更新される</t>
    <rPh sb="3" eb="6">
      <t>ジドウテキ</t>
    </rPh>
    <rPh sb="7" eb="9">
      <t>コウシン</t>
    </rPh>
    <phoneticPr fontId="4"/>
  </si>
  <si>
    <t>材積分布</t>
    <rPh sb="0" eb="2">
      <t>ザイセキ</t>
    </rPh>
    <rPh sb="2" eb="4">
      <t>ブンプ</t>
    </rPh>
    <phoneticPr fontId="4"/>
  </si>
  <si>
    <t>c</t>
    <phoneticPr fontId="4"/>
  </si>
  <si>
    <t>平均</t>
    <rPh sb="0" eb="2">
      <t>ヘイキン</t>
    </rPh>
    <phoneticPr fontId="4"/>
  </si>
  <si>
    <t>幹材積</t>
    <rPh sb="0" eb="3">
      <t>カンザイセキ</t>
    </rPh>
    <phoneticPr fontId="4"/>
  </si>
  <si>
    <t>間隔</t>
    <rPh sb="0" eb="2">
      <t>カンカク</t>
    </rPh>
    <phoneticPr fontId="4"/>
  </si>
  <si>
    <t>直径階</t>
    <rPh sb="0" eb="3">
      <t>チョッケイカイ</t>
    </rPh>
    <phoneticPr fontId="4"/>
  </si>
  <si>
    <t>←組み合わせ番号が自動的に入る</t>
    <rPh sb="1" eb="2">
      <t>ク</t>
    </rPh>
    <rPh sb="3" eb="4">
      <t>ア</t>
    </rPh>
    <rPh sb="6" eb="8">
      <t>バンゴウ</t>
    </rPh>
    <rPh sb="9" eb="12">
      <t>ジドウテキ</t>
    </rPh>
    <rPh sb="13" eb="14">
      <t>ハイ</t>
    </rPh>
    <phoneticPr fontId="4"/>
  </si>
  <si>
    <t>Ry</t>
    <phoneticPr fontId="4"/>
  </si>
  <si>
    <t>a</t>
    <phoneticPr fontId="4"/>
  </si>
  <si>
    <t>b</t>
    <phoneticPr fontId="4"/>
  </si>
  <si>
    <t>gorwth</t>
    <phoneticPr fontId="4"/>
  </si>
  <si>
    <t>a</t>
    <phoneticPr fontId="4"/>
  </si>
  <si>
    <t>b</t>
    <phoneticPr fontId="4"/>
  </si>
  <si>
    <t>08地位指数曲線.txt</t>
    <rPh sb="2" eb="8">
      <t>チイシスウキョクセン</t>
    </rPh>
    <phoneticPr fontId="4"/>
  </si>
  <si>
    <t>回</t>
    <rPh sb="0" eb="1">
      <t>カイ</t>
    </rPh>
    <phoneticPr fontId="4"/>
  </si>
  <si>
    <t>間伐回数</t>
    <rPh sb="0" eb="4">
      <t>カンバツカイスウ</t>
    </rPh>
    <phoneticPr fontId="4"/>
  </si>
  <si>
    <t>cm</t>
    <phoneticPr fontId="4"/>
  </si>
  <si>
    <t>100本相当本数</t>
    <rPh sb="3" eb="4">
      <t>ホン</t>
    </rPh>
    <rPh sb="4" eb="6">
      <t>ソウトウ</t>
    </rPh>
    <rPh sb="6" eb="8">
      <t>ホンスウ</t>
    </rPh>
    <phoneticPr fontId="4"/>
  </si>
  <si>
    <t>fd</t>
    <phoneticPr fontId="4"/>
  </si>
  <si>
    <t>fh</t>
    <phoneticPr fontId="4"/>
  </si>
  <si>
    <t>m</t>
    <phoneticPr fontId="4"/>
  </si>
  <si>
    <t>n/ha</t>
    <phoneticPr fontId="4"/>
  </si>
  <si>
    <t>順位</t>
    <rPh sb="0" eb="2">
      <t>ジュンイ</t>
    </rPh>
    <phoneticPr fontId="4"/>
  </si>
  <si>
    <t>H</t>
    <phoneticPr fontId="4"/>
  </si>
  <si>
    <t>rankN</t>
    <phoneticPr fontId="4"/>
  </si>
  <si>
    <t>sumHt</t>
    <phoneticPr fontId="4"/>
  </si>
  <si>
    <t>years</t>
    <phoneticPr fontId="4"/>
  </si>
  <si>
    <t>Guide40</t>
    <phoneticPr fontId="4"/>
  </si>
  <si>
    <t>平均直径計算</t>
    <rPh sb="0" eb="4">
      <t>ヘイキンチョッケイ</t>
    </rPh>
    <rPh sb="4" eb="6">
      <t>ケイサン</t>
    </rPh>
    <phoneticPr fontId="4"/>
  </si>
  <si>
    <t>meanD</t>
    <phoneticPr fontId="4"/>
  </si>
  <si>
    <t>単木平均材積</t>
    <rPh sb="0" eb="4">
      <t>タンボクヘイキン</t>
    </rPh>
    <rPh sb="4" eb="6">
      <t>ザイセキ</t>
    </rPh>
    <phoneticPr fontId="4"/>
  </si>
  <si>
    <t>本</t>
    <rPh sb="0" eb="1">
      <t>ホン</t>
    </rPh>
    <phoneticPr fontId="4"/>
  </si>
  <si>
    <t>Density</t>
    <phoneticPr fontId="4"/>
  </si>
  <si>
    <t>num</t>
    <phoneticPr fontId="4"/>
  </si>
  <si>
    <t>first thinning</t>
    <phoneticPr fontId="4"/>
  </si>
  <si>
    <t>Ry</t>
    <phoneticPr fontId="4"/>
  </si>
  <si>
    <t>idn H</t>
    <phoneticPr fontId="4"/>
  </si>
  <si>
    <t>ind H/D</t>
    <phoneticPr fontId="4"/>
  </si>
  <si>
    <t>平均幹材積</t>
    <rPh sb="0" eb="2">
      <t>ヘイキン</t>
    </rPh>
    <rPh sb="2" eb="5">
      <t>カンザイセキ</t>
    </rPh>
    <phoneticPr fontId="4"/>
  </si>
  <si>
    <t>間伐の判断</t>
    <rPh sb="0" eb="2">
      <t>カンバツ</t>
    </rPh>
    <rPh sb="3" eb="5">
      <t>ハンダン</t>
    </rPh>
    <phoneticPr fontId="4"/>
  </si>
  <si>
    <t>e</t>
    <phoneticPr fontId="4"/>
  </si>
  <si>
    <t>f</t>
    <phoneticPr fontId="4"/>
  </si>
  <si>
    <t>dcd</t>
    <phoneticPr fontId="4"/>
  </si>
  <si>
    <t>meanH</t>
    <phoneticPr fontId="4"/>
  </si>
  <si>
    <t>m</t>
    <phoneticPr fontId="4"/>
  </si>
  <si>
    <t>cm</t>
    <phoneticPr fontId="4"/>
  </si>
  <si>
    <t>%</t>
    <phoneticPr fontId="4"/>
  </si>
  <si>
    <r>
      <t>材積(m</t>
    </r>
    <r>
      <rPr>
        <vertAlign val="superscript"/>
        <sz val="10"/>
        <rFont val="Osaka"/>
        <family val="3"/>
        <charset val="128"/>
      </rPr>
      <t>3</t>
    </r>
    <r>
      <rPr>
        <sz val="10"/>
        <rFont val="Osaka"/>
        <family val="3"/>
        <charset val="128"/>
      </rPr>
      <t>/ha)</t>
    </r>
    <rPh sb="0" eb="2">
      <t>ザイセキ</t>
    </rPh>
    <phoneticPr fontId="4"/>
  </si>
  <si>
    <t>2.4 間伐前径級分布（間伐年のみ）</t>
    <rPh sb="4" eb="11">
      <t>カンバツマエケイキュウブンプ</t>
    </rPh>
    <rPh sb="12" eb="15">
      <t>カンバツネン</t>
    </rPh>
    <phoneticPr fontId="4"/>
  </si>
  <si>
    <t>upH</t>
    <phoneticPr fontId="4"/>
  </si>
  <si>
    <t>平均樹高</t>
    <rPh sb="0" eb="4">
      <t>ヘイキンジュコウ</t>
    </rPh>
    <phoneticPr fontId="4"/>
  </si>
  <si>
    <t>ha</t>
    <phoneticPr fontId="4"/>
  </si>
  <si>
    <t>/ha</t>
    <phoneticPr fontId="4"/>
  </si>
  <si>
    <t>No.</t>
    <phoneticPr fontId="4"/>
  </si>
  <si>
    <t>m</t>
    <phoneticPr fontId="4"/>
  </si>
  <si>
    <t>m</t>
    <phoneticPr fontId="4"/>
  </si>
  <si>
    <r>
      <t>m</t>
    </r>
    <r>
      <rPr>
        <vertAlign val="superscript"/>
        <sz val="10"/>
        <rFont val="Osaka"/>
        <family val="3"/>
        <charset val="128"/>
      </rPr>
      <t>3</t>
    </r>
    <phoneticPr fontId="4"/>
  </si>
  <si>
    <t>cm</t>
    <phoneticPr fontId="4"/>
  </si>
  <si>
    <t>%</t>
    <phoneticPr fontId="4"/>
  </si>
  <si>
    <t>c</t>
    <phoneticPr fontId="4"/>
  </si>
  <si>
    <t>上層高</t>
    <rPh sb="0" eb="3">
      <t>ジョウソウコウ</t>
    </rPh>
    <phoneticPr fontId="4"/>
  </si>
  <si>
    <t>入力方法2</t>
    <rPh sb="0" eb="4">
      <t>ニュウリョクホウホウ</t>
    </rPh>
    <phoneticPr fontId="4"/>
  </si>
  <si>
    <t>立木</t>
    <rPh sb="0" eb="2">
      <t>リュウボク</t>
    </rPh>
    <phoneticPr fontId="4"/>
  </si>
  <si>
    <t>胸高直径</t>
    <rPh sb="0" eb="4">
      <t>キョウコウチョッケイ</t>
    </rPh>
    <phoneticPr fontId="4"/>
  </si>
  <si>
    <t>樹高</t>
    <rPh sb="0" eb="2">
      <t>ジュコウ</t>
    </rPh>
    <phoneticPr fontId="4"/>
  </si>
  <si>
    <t>No.</t>
    <phoneticPr fontId="4"/>
  </si>
  <si>
    <t>間伐
スケジュール</t>
    <rPh sb="0" eb="2">
      <t>カンバツ</t>
    </rPh>
    <phoneticPr fontId="4"/>
  </si>
  <si>
    <t>入力
方法</t>
    <rPh sb="0" eb="5">
      <t>ニュウリョクホウホウ</t>
    </rPh>
    <phoneticPr fontId="4"/>
  </si>
  <si>
    <t>直径階
cm</t>
    <rPh sb="0" eb="3">
      <t>チョッケイカイ</t>
    </rPh>
    <phoneticPr fontId="4"/>
  </si>
  <si>
    <t>椴松　太郎</t>
    <rPh sb="0" eb="2">
      <t>トドマツ</t>
    </rPh>
    <rPh sb="3" eb="5">
      <t>タロウ</t>
    </rPh>
    <phoneticPr fontId="4"/>
  </si>
  <si>
    <t>直径階毎の本数が
わかっているとき</t>
    <rPh sb="0" eb="4">
      <t>チョッケイカイゴト</t>
    </rPh>
    <rPh sb="5" eb="7">
      <t>ホンスウ</t>
    </rPh>
    <phoneticPr fontId="4"/>
  </si>
  <si>
    <t>2.1 間伐前径級分布</t>
    <rPh sb="4" eb="11">
      <t>カンバツマエケイキュウブンプ</t>
    </rPh>
    <phoneticPr fontId="4"/>
  </si>
  <si>
    <t>直径階を入れよう→</t>
    <rPh sb="0" eb="3">
      <t>チョッケイカイ</t>
    </rPh>
    <rPh sb="4" eb="5">
      <t>イ</t>
    </rPh>
    <phoneticPr fontId="4"/>
  </si>
  <si>
    <t>伐採年1</t>
    <rPh sb="0" eb="3">
      <t>バッサイネン</t>
    </rPh>
    <phoneticPr fontId="4"/>
  </si>
  <si>
    <t>伐採年2</t>
    <rPh sb="0" eb="3">
      <t>バッサイネン</t>
    </rPh>
    <phoneticPr fontId="4"/>
  </si>
  <si>
    <t>伐採年3</t>
    <rPh sb="0" eb="3">
      <t>バッサイネン</t>
    </rPh>
    <phoneticPr fontId="4"/>
  </si>
  <si>
    <t>伐採年4</t>
    <rPh sb="0" eb="3">
      <t>バッサイネン</t>
    </rPh>
    <phoneticPr fontId="4"/>
  </si>
  <si>
    <t>伐採年5</t>
    <rPh sb="0" eb="3">
      <t>バッサイネン</t>
    </rPh>
    <phoneticPr fontId="4"/>
  </si>
  <si>
    <t>伐採年6</t>
    <rPh sb="0" eb="3">
      <t>バッサイネン</t>
    </rPh>
    <phoneticPr fontId="4"/>
  </si>
  <si>
    <t>伐採年7</t>
    <rPh sb="0" eb="3">
      <t>バッサイネン</t>
    </rPh>
    <phoneticPr fontId="4"/>
  </si>
  <si>
    <t>伐採年8</t>
    <rPh sb="0" eb="3">
      <t>バッサイネン</t>
    </rPh>
    <phoneticPr fontId="4"/>
  </si>
  <si>
    <t>伐採年9</t>
    <rPh sb="0" eb="3">
      <t>バッサイネン</t>
    </rPh>
    <phoneticPr fontId="4"/>
  </si>
  <si>
    <t>伐採年10</t>
    <rPh sb="0" eb="3">
      <t>バッサイネン</t>
    </rPh>
    <phoneticPr fontId="4"/>
  </si>
  <si>
    <t>伐採年11</t>
    <rPh sb="0" eb="3">
      <t>バッサイネン</t>
    </rPh>
    <phoneticPr fontId="4"/>
  </si>
  <si>
    <t>num</t>
    <phoneticPr fontId="4"/>
  </si>
  <si>
    <t>fh</t>
    <phoneticPr fontId="4"/>
  </si>
  <si>
    <t>fd</t>
    <phoneticPr fontId="4"/>
  </si>
  <si>
    <t>成長量</t>
    <rPh sb="0" eb="3">
      <t>セイチョウリョウ</t>
    </rPh>
    <phoneticPr fontId="4"/>
  </si>
  <si>
    <t>H</t>
    <phoneticPr fontId="4"/>
  </si>
  <si>
    <t>立木本数(/ha)</t>
    <rPh sb="0" eb="2">
      <t>リュウボクホンスウ</t>
    </rPh>
    <phoneticPr fontId="4"/>
  </si>
  <si>
    <t>age</t>
    <phoneticPr fontId="4"/>
  </si>
  <si>
    <t>GuideCurve</t>
    <phoneticPr fontId="4"/>
  </si>
  <si>
    <t>HA</t>
    <phoneticPr fontId="4"/>
  </si>
  <si>
    <t>HB</t>
    <phoneticPr fontId="4"/>
  </si>
  <si>
    <t>N0</t>
    <phoneticPr fontId="4"/>
  </si>
  <si>
    <t>Y0</t>
    <phoneticPr fontId="4"/>
  </si>
  <si>
    <t>A</t>
    <phoneticPr fontId="4"/>
  </si>
  <si>
    <t>Nc</t>
    <phoneticPr fontId="4"/>
  </si>
  <si>
    <t>Yc</t>
    <phoneticPr fontId="4"/>
  </si>
  <si>
    <t>B</t>
    <phoneticPr fontId="4"/>
  </si>
  <si>
    <t>C</t>
    <phoneticPr fontId="4"/>
  </si>
  <si>
    <t>Ry</t>
    <phoneticPr fontId="4"/>
  </si>
  <si>
    <t>間伐時上層高</t>
    <rPh sb="0" eb="2">
      <t>カンバツジ</t>
    </rPh>
    <rPh sb="2" eb="3">
      <t>ジ</t>
    </rPh>
    <rPh sb="3" eb="6">
      <t>ジョウソウコウ</t>
    </rPh>
    <phoneticPr fontId="4"/>
  </si>
  <si>
    <t>主副林木総収穫</t>
    <rPh sb="0" eb="4">
      <t>シュリンボク</t>
    </rPh>
    <rPh sb="4" eb="7">
      <t>ソウシュウカク</t>
    </rPh>
    <phoneticPr fontId="4"/>
  </si>
  <si>
    <t>e</t>
    <phoneticPr fontId="4"/>
  </si>
  <si>
    <t>f</t>
    <phoneticPr fontId="4"/>
  </si>
  <si>
    <t>Y</t>
    <phoneticPr fontId="4"/>
  </si>
  <si>
    <t>N</t>
    <phoneticPr fontId="4"/>
  </si>
  <si>
    <t>最初の間伐</t>
    <rPh sb="0" eb="2">
      <t>サイショ</t>
    </rPh>
    <rPh sb="3" eb="5">
      <t>カンバツリツ</t>
    </rPh>
    <phoneticPr fontId="4"/>
  </si>
  <si>
    <t>HB</t>
    <phoneticPr fontId="4"/>
  </si>
  <si>
    <t>主副林木（間伐前）</t>
    <rPh sb="0" eb="2">
      <t>シュフク</t>
    </rPh>
    <rPh sb="2" eb="4">
      <t>リンボク</t>
    </rPh>
    <rPh sb="5" eb="8">
      <t>カンバツマエ</t>
    </rPh>
    <phoneticPr fontId="4"/>
  </si>
  <si>
    <t>副林木</t>
    <rPh sb="0" eb="3">
      <t>フクリンボク</t>
    </rPh>
    <phoneticPr fontId="4"/>
  </si>
  <si>
    <t>副林木総収穫</t>
    <rPh sb="0" eb="1">
      <t>フク</t>
    </rPh>
    <rPh sb="1" eb="3">
      <t>リンボク</t>
    </rPh>
    <rPh sb="3" eb="6">
      <t>ソウシュウカク</t>
    </rPh>
    <phoneticPr fontId="4"/>
  </si>
  <si>
    <t>林齢（年）</t>
    <rPh sb="0" eb="1">
      <t>リンレイ</t>
    </rPh>
    <rPh sb="3" eb="4">
      <t>ネン</t>
    </rPh>
    <phoneticPr fontId="4"/>
  </si>
  <si>
    <t>上層高(m)</t>
    <rPh sb="0" eb="3">
      <t>ジョウソウコウ</t>
    </rPh>
    <phoneticPr fontId="4"/>
  </si>
  <si>
    <t>間伐本数</t>
    <rPh sb="0" eb="4">
      <t>カンバツホンスウ</t>
    </rPh>
    <phoneticPr fontId="4"/>
  </si>
  <si>
    <t>Y</t>
  </si>
  <si>
    <t>N</t>
  </si>
  <si>
    <t>N0</t>
    <phoneticPr fontId="4"/>
  </si>
  <si>
    <t>2.3 間伐後径級分布</t>
    <rPh sb="4" eb="7">
      <t>カンバツゴ</t>
    </rPh>
    <rPh sb="7" eb="9">
      <t>ケイキュウ</t>
    </rPh>
    <rPh sb="9" eb="11">
      <t>ケイキュウブンプ</t>
    </rPh>
    <phoneticPr fontId="4"/>
  </si>
  <si>
    <t>age</t>
    <phoneticPr fontId="4"/>
  </si>
  <si>
    <t>幹材積</t>
    <rPh sb="0" eb="1">
      <t>カンザイセキ</t>
    </rPh>
    <phoneticPr fontId="4"/>
  </si>
  <si>
    <t>cm</t>
    <phoneticPr fontId="4"/>
  </si>
  <si>
    <t>m</t>
    <phoneticPr fontId="4"/>
  </si>
  <si>
    <t>胸高直径階</t>
    <rPh sb="0" eb="4">
      <t>キョウコウチョッケイ</t>
    </rPh>
    <rPh sb="4" eb="5">
      <t>カイ</t>
    </rPh>
    <phoneticPr fontId="4"/>
  </si>
  <si>
    <t>age</t>
    <phoneticPr fontId="4"/>
  </si>
  <si>
    <t>主副林木
材積</t>
    <rPh sb="0" eb="4">
      <t>シュフクリンボク</t>
    </rPh>
    <rPh sb="5" eb="7">
      <t>ザイセキ</t>
    </rPh>
    <phoneticPr fontId="4"/>
  </si>
  <si>
    <t>最初の間伐年</t>
    <rPh sb="0" eb="2">
      <t>サイショ</t>
    </rPh>
    <rPh sb="3" eb="5">
      <t>カンバツ</t>
    </rPh>
    <rPh sb="5" eb="6">
      <t>ネン</t>
    </rPh>
    <phoneticPr fontId="4"/>
  </si>
  <si>
    <t>N0</t>
  </si>
  <si>
    <t>Y0</t>
  </si>
  <si>
    <t>間伐Y</t>
    <rPh sb="0" eb="2">
      <t>カンバツ</t>
    </rPh>
    <phoneticPr fontId="4"/>
  </si>
  <si>
    <t>K12b.fr5</t>
    <phoneticPr fontId="4"/>
  </si>
  <si>
    <t>幹材積年平均成長量</t>
    <rPh sb="0" eb="3">
      <t>カンザイセキ</t>
    </rPh>
    <rPh sb="3" eb="9">
      <t>ネンヘイキンセイチョウリョウ</t>
    </rPh>
    <phoneticPr fontId="4"/>
  </si>
  <si>
    <t>本数</t>
    <rPh sb="0" eb="2">
      <t>ホンスウ</t>
    </rPh>
    <phoneticPr fontId="4"/>
  </si>
  <si>
    <t>b</t>
    <phoneticPr fontId="4"/>
  </si>
  <si>
    <t>間伐率</t>
    <rPh sb="0" eb="3">
      <t>カンバツリツ</t>
    </rPh>
    <phoneticPr fontId="4"/>
  </si>
  <si>
    <t>本ソフトウェアの取り扱い</t>
    <rPh sb="0" eb="7">
      <t>ホンソフト</t>
    </rPh>
    <rPh sb="8" eb="9">
      <t>ト</t>
    </rPh>
    <rPh sb="10" eb="11">
      <t>アツカ</t>
    </rPh>
    <phoneticPr fontId="4"/>
  </si>
  <si>
    <t>相対幹距比</t>
    <rPh sb="0" eb="5">
      <t>ソウタイカンキョヒ</t>
    </rPh>
    <phoneticPr fontId="4"/>
  </si>
  <si>
    <t>伐後</t>
    <rPh sb="0" eb="1">
      <t>バツゴ</t>
    </rPh>
    <phoneticPr fontId="4"/>
  </si>
  <si>
    <t>パラメータ</t>
    <phoneticPr fontId="4"/>
  </si>
  <si>
    <t>cm以上</t>
    <rPh sb="2" eb="4">
      <t>イジョウ</t>
    </rPh>
    <phoneticPr fontId="4"/>
  </si>
  <si>
    <t>cm未満</t>
    <rPh sb="2" eb="4">
      <t>ミマン</t>
    </rPh>
    <phoneticPr fontId="4"/>
  </si>
  <si>
    <t>間伐木</t>
    <rPh sb="0" eb="3">
      <t>カンバツボク</t>
    </rPh>
    <phoneticPr fontId="4"/>
  </si>
  <si>
    <t>間伐率</t>
    <rPh sb="0" eb="2">
      <t>カンバツリツ</t>
    </rPh>
    <phoneticPr fontId="4"/>
  </si>
  <si>
    <t>推奨
間伐回</t>
    <rPh sb="0" eb="2">
      <t>スイショウ</t>
    </rPh>
    <rPh sb="3" eb="5">
      <t>カンバツネン</t>
    </rPh>
    <rPh sb="5" eb="6">
      <t>カイ</t>
    </rPh>
    <phoneticPr fontId="4"/>
  </si>
  <si>
    <t>YD curve (parmH)</t>
    <phoneticPr fontId="4"/>
  </si>
  <si>
    <t>間伐後Ry</t>
    <rPh sb="0" eb="3">
      <t>カンバツゴ</t>
    </rPh>
    <phoneticPr fontId="4"/>
  </si>
  <si>
    <t>age</t>
    <phoneticPr fontId="4"/>
  </si>
  <si>
    <t>Y</t>
    <phoneticPr fontId="4"/>
  </si>
  <si>
    <t>平均直径(cm)</t>
    <rPh sb="0" eb="2">
      <t>ヘイキン</t>
    </rPh>
    <rPh sb="2" eb="4">
      <t>チョッケイ</t>
    </rPh>
    <phoneticPr fontId="4"/>
  </si>
  <si>
    <t>SI curve</t>
    <phoneticPr fontId="4"/>
  </si>
  <si>
    <t>parameter</t>
    <phoneticPr fontId="4"/>
  </si>
  <si>
    <t>a</t>
    <phoneticPr fontId="4"/>
  </si>
  <si>
    <t>※　対象林分の地位指数，植栽本数が不明の場合は，地域の標準的な値，または2500本を選択してください</t>
    <rPh sb="2" eb="6">
      <t>タイショウリンブン</t>
    </rPh>
    <rPh sb="7" eb="11">
      <t>チイシスウ</t>
    </rPh>
    <rPh sb="12" eb="16">
      <t>ショクサイホンスウ</t>
    </rPh>
    <rPh sb="17" eb="19">
      <t>フメイ</t>
    </rPh>
    <rPh sb="20" eb="22">
      <t>バアイ</t>
    </rPh>
    <rPh sb="24" eb="26">
      <t>チイキ</t>
    </rPh>
    <rPh sb="27" eb="30">
      <t>ヒョウジュンテキ</t>
    </rPh>
    <rPh sb="31" eb="32">
      <t>アタイ</t>
    </rPh>
    <rPh sb="40" eb="41">
      <t>ホン</t>
    </rPh>
    <rPh sb="42" eb="44">
      <t>センタク</t>
    </rPh>
    <phoneticPr fontId="4"/>
  </si>
  <si>
    <t>初回
間伐</t>
    <rPh sb="0" eb="5">
      <t>ショカイカンバツ</t>
    </rPh>
    <phoneticPr fontId="4"/>
  </si>
  <si>
    <t>Ynpar</t>
    <phoneticPr fontId="4"/>
  </si>
  <si>
    <t>副林木
材積</t>
    <rPh sb="0" eb="3">
      <t>フクリンボク</t>
    </rPh>
    <rPh sb="4" eb="6">
      <t>ザイセキ</t>
    </rPh>
    <phoneticPr fontId="4"/>
  </si>
  <si>
    <t>調査面積</t>
    <rPh sb="0" eb="4">
      <t>チョウサメンセキ</t>
    </rPh>
    <phoneticPr fontId="4"/>
  </si>
  <si>
    <t>ha</t>
    <phoneticPr fontId="4"/>
  </si>
  <si>
    <t>調査地名</t>
    <rPh sb="0" eb="4">
      <t>チョウサチメイ</t>
    </rPh>
    <phoneticPr fontId="4"/>
  </si>
  <si>
    <t>parmH.fr5</t>
    <phoneticPr fontId="4"/>
  </si>
  <si>
    <t>回数（回）</t>
    <rPh sb="0" eb="2">
      <t>カイスウ</t>
    </rPh>
    <rPh sb="3" eb="4">
      <t>カイ</t>
    </rPh>
    <phoneticPr fontId="4"/>
  </si>
  <si>
    <t>本数(/ha）</t>
    <rPh sb="0" eb="2">
      <t>ホンスウ</t>
    </rPh>
    <phoneticPr fontId="4"/>
  </si>
  <si>
    <t>幹材積連年成長量</t>
    <rPh sb="0" eb="3">
      <t>カンザイセキ</t>
    </rPh>
    <rPh sb="3" eb="5">
      <t>レンネン</t>
    </rPh>
    <rPh sb="5" eb="8">
      <t>セイチョウリョウ</t>
    </rPh>
    <phoneticPr fontId="4"/>
  </si>
  <si>
    <t>1.2　収穫予測</t>
    <rPh sb="4" eb="8">
      <t>シュウカクヨソク</t>
    </rPh>
    <phoneticPr fontId="4"/>
  </si>
  <si>
    <t>mean.ygr</t>
  </si>
  <si>
    <t>crop</t>
  </si>
  <si>
    <t>K1.fr5</t>
    <phoneticPr fontId="4"/>
  </si>
  <si>
    <t>K3.fr5</t>
    <phoneticPr fontId="4"/>
  </si>
  <si>
    <t>K12b.fr5</t>
    <phoneticPr fontId="4"/>
  </si>
  <si>
    <t>Ynpar</t>
    <phoneticPr fontId="4"/>
  </si>
  <si>
    <t>a</t>
    <phoneticPr fontId="4"/>
  </si>
  <si>
    <t>b</t>
    <phoneticPr fontId="4"/>
  </si>
  <si>
    <t>seq.gr</t>
  </si>
  <si>
    <t>meanD</t>
  </si>
  <si>
    <t>meanH</t>
  </si>
  <si>
    <t>最小値</t>
    <rPh sb="0" eb="3">
      <t>サイショウチ</t>
    </rPh>
    <phoneticPr fontId="4"/>
  </si>
  <si>
    <t>総幹材積連年成長量</t>
    <rPh sb="0" eb="1">
      <t>ソウ</t>
    </rPh>
    <rPh sb="1" eb="9">
      <t>カンザイセキレンネンセイチョウリョウ</t>
    </rPh>
    <phoneticPr fontId="4"/>
  </si>
  <si>
    <t>体系図_age</t>
    <rPh sb="0" eb="3">
      <t>タイケイズ</t>
    </rPh>
    <phoneticPr fontId="4"/>
  </si>
  <si>
    <t>体系図_N</t>
    <rPh sb="0" eb="3">
      <t>タイケイズ</t>
    </rPh>
    <phoneticPr fontId="4"/>
  </si>
  <si>
    <t>Cuml.</t>
    <phoneticPr fontId="4"/>
  </si>
  <si>
    <t>age</t>
    <phoneticPr fontId="4"/>
  </si>
  <si>
    <t>林分材積</t>
    <rPh sb="0" eb="4">
      <t>リンブンザイセキ</t>
    </rPh>
    <phoneticPr fontId="4"/>
  </si>
  <si>
    <t>林分密度</t>
    <rPh sb="0" eb="4">
      <t>リンブンミツド</t>
    </rPh>
    <phoneticPr fontId="4"/>
  </si>
  <si>
    <t>c</t>
    <phoneticPr fontId="4"/>
  </si>
  <si>
    <t>伐採年12</t>
    <rPh sb="0" eb="3">
      <t>バッサイネン</t>
    </rPh>
    <phoneticPr fontId="4"/>
  </si>
  <si>
    <t>伐採年13</t>
    <rPh sb="0" eb="3">
      <t>バッサイネン</t>
    </rPh>
    <phoneticPr fontId="4"/>
  </si>
  <si>
    <t>伐採年14</t>
    <rPh sb="0" eb="3">
      <t>バッサイネン</t>
    </rPh>
    <phoneticPr fontId="4"/>
  </si>
  <si>
    <t>伐採年15</t>
    <rPh sb="0" eb="3">
      <t>バッサイネン</t>
    </rPh>
    <phoneticPr fontId="4"/>
  </si>
  <si>
    <t>伐採年16</t>
    <rPh sb="0" eb="3">
      <t>バッサイネン</t>
    </rPh>
    <phoneticPr fontId="4"/>
  </si>
  <si>
    <t>伐採年17</t>
    <rPh sb="0" eb="3">
      <t>バッサイネン</t>
    </rPh>
    <phoneticPr fontId="4"/>
  </si>
  <si>
    <t>※　対象林分の地位指数，植栽本数が不明の場合は，地域の標準的な値を選択してください</t>
    <rPh sb="2" eb="6">
      <t>タイショウリンブン</t>
    </rPh>
    <rPh sb="7" eb="11">
      <t>チイシスウ</t>
    </rPh>
    <rPh sb="12" eb="16">
      <t>ショクサイホンスウ</t>
    </rPh>
    <rPh sb="17" eb="19">
      <t>フメイ</t>
    </rPh>
    <rPh sb="20" eb="22">
      <t>バアイ</t>
    </rPh>
    <rPh sb="24" eb="26">
      <t>チイキ</t>
    </rPh>
    <rPh sb="27" eb="30">
      <t>ヒョウジュンテキ</t>
    </rPh>
    <rPh sb="31" eb="32">
      <t>アタイ</t>
    </rPh>
    <rPh sb="33" eb="35">
      <t>センタク</t>
    </rPh>
    <phoneticPr fontId="4"/>
  </si>
  <si>
    <t>基本パラメータは09最多密度予測5.rtfによる</t>
    <phoneticPr fontId="4"/>
  </si>
  <si>
    <t>2.4 間伐後径級分布（間伐年のみ）</t>
    <rPh sb="4" eb="11">
      <t>カンバツマエケイキュウブンプ</t>
    </rPh>
    <rPh sb="12" eb="15">
      <t>カンバツネン</t>
    </rPh>
    <phoneticPr fontId="4"/>
  </si>
  <si>
    <t>主副合計</t>
    <rPh sb="0" eb="2">
      <t>シュフク</t>
    </rPh>
    <rPh sb="2" eb="4">
      <t>ゴウケイ</t>
    </rPh>
    <phoneticPr fontId="4"/>
  </si>
  <si>
    <t>←地位指数が自動的に入る</t>
    <rPh sb="1" eb="5">
      <t>チイシスウ</t>
    </rPh>
    <rPh sb="6" eb="9">
      <t>ジドウテキ</t>
    </rPh>
    <rPh sb="10" eb="11">
      <t>ハイ</t>
    </rPh>
    <phoneticPr fontId="4"/>
  </si>
  <si>
    <t>p</t>
    <phoneticPr fontId="4"/>
  </si>
  <si>
    <t>基本パラメータは09最多密度予測5.rtfによる</t>
    <phoneticPr fontId="4"/>
  </si>
  <si>
    <t>coef a</t>
    <phoneticPr fontId="4"/>
  </si>
  <si>
    <t>coef b</t>
    <phoneticPr fontId="4"/>
  </si>
  <si>
    <t>形状比</t>
    <rPh sb="0" eb="3">
      <t>ケイジョウヒ</t>
    </rPh>
    <phoneticPr fontId="4"/>
  </si>
  <si>
    <t>平均樹高予測</t>
    <rPh sb="0" eb="2">
      <t>ヘイキン</t>
    </rPh>
    <rPh sb="2" eb="4">
      <t>ジュコウ</t>
    </rPh>
    <rPh sb="4" eb="6">
      <t>ヨソク</t>
    </rPh>
    <phoneticPr fontId="4"/>
  </si>
  <si>
    <t>idn H</t>
    <phoneticPr fontId="4"/>
  </si>
  <si>
    <t>idn rate</t>
    <phoneticPr fontId="4"/>
  </si>
  <si>
    <t>q</t>
    <phoneticPr fontId="4"/>
  </si>
  <si>
    <t>r</t>
    <phoneticPr fontId="4"/>
  </si>
  <si>
    <t>meanH</t>
    <phoneticPr fontId="4"/>
  </si>
  <si>
    <t>dcd2</t>
    <phoneticPr fontId="4"/>
  </si>
  <si>
    <r>
      <t>m</t>
    </r>
    <r>
      <rPr>
        <vertAlign val="superscript"/>
        <sz val="12"/>
        <rFont val="Osaka"/>
        <family val="3"/>
        <charset val="128"/>
      </rPr>
      <t>3</t>
    </r>
    <phoneticPr fontId="4"/>
  </si>
  <si>
    <t>dcd3</t>
    <phoneticPr fontId="4"/>
  </si>
  <si>
    <t>grwoth</t>
    <phoneticPr fontId="4"/>
  </si>
  <si>
    <t>thinning</t>
    <phoneticPr fontId="4"/>
  </si>
  <si>
    <t>間伐後N</t>
    <rPh sb="0" eb="2">
      <t>カンバツ</t>
    </rPh>
    <rPh sb="2" eb="3">
      <t>ゴ</t>
    </rPh>
    <phoneticPr fontId="4"/>
  </si>
  <si>
    <t>間伐後Y</t>
    <rPh sb="0" eb="3">
      <t>カンバツゴ</t>
    </rPh>
    <phoneticPr fontId="4"/>
  </si>
  <si>
    <t>間伐N</t>
    <rPh sb="0" eb="2">
      <t>カンバツ</t>
    </rPh>
    <phoneticPr fontId="4"/>
  </si>
  <si>
    <t>林分データ</t>
    <rPh sb="0" eb="2">
      <t>リンブン</t>
    </rPh>
    <phoneticPr fontId="4"/>
  </si>
  <si>
    <t>本/ha</t>
    <rPh sb="0" eb="1">
      <t>ホン</t>
    </rPh>
    <phoneticPr fontId="4"/>
  </si>
  <si>
    <t>平均直径</t>
    <rPh sb="0" eb="4">
      <t>ヘイキンチョッケイ</t>
    </rPh>
    <phoneticPr fontId="4"/>
  </si>
  <si>
    <t>d</t>
    <phoneticPr fontId="4"/>
  </si>
  <si>
    <t>間伐後材積</t>
    <rPh sb="0" eb="3">
      <t>カンバツゴ</t>
    </rPh>
    <rPh sb="3" eb="5">
      <t>ザイセキ</t>
    </rPh>
    <phoneticPr fontId="4"/>
  </si>
  <si>
    <t>間伐後本数</t>
    <rPh sb="0" eb="5">
      <t>カンバツゴホンスウ</t>
    </rPh>
    <phoneticPr fontId="4"/>
  </si>
  <si>
    <t>間伐材積</t>
    <rPh sb="0" eb="2">
      <t>カンバツ</t>
    </rPh>
    <rPh sb="2" eb="4">
      <t>ザイセキ</t>
    </rPh>
    <phoneticPr fontId="4"/>
  </si>
  <si>
    <t>※　地位指数（林齢40年生時の平均上層樹高）は，I等地A 22, I等地B 20， II等地 18， III等地16, IV等地A 14, IV等地B 12 を目安として選択してください</t>
    <rPh sb="2" eb="6">
      <t>チイシスウ</t>
    </rPh>
    <rPh sb="7" eb="9">
      <t>リンレイ</t>
    </rPh>
    <rPh sb="11" eb="13">
      <t>ネンセイ</t>
    </rPh>
    <rPh sb="13" eb="14">
      <t>ジ</t>
    </rPh>
    <rPh sb="15" eb="17">
      <t>ヘイキン</t>
    </rPh>
    <rPh sb="17" eb="21">
      <t>ジョウソウコウ</t>
    </rPh>
    <rPh sb="25" eb="26">
      <t>トウ</t>
    </rPh>
    <rPh sb="26" eb="27">
      <t>チ</t>
    </rPh>
    <rPh sb="34" eb="36">
      <t>トウチ</t>
    </rPh>
    <rPh sb="44" eb="46">
      <t>トウチ</t>
    </rPh>
    <rPh sb="54" eb="56">
      <t>トウチ</t>
    </rPh>
    <rPh sb="62" eb="64">
      <t>トウチ</t>
    </rPh>
    <rPh sb="72" eb="74">
      <t>トウチ</t>
    </rPh>
    <rPh sb="80" eb="82">
      <t>メヤス</t>
    </rPh>
    <rPh sb="85" eb="87">
      <t>センタク</t>
    </rPh>
    <phoneticPr fontId="4"/>
  </si>
  <si>
    <t>※　主伐の場合は100を入力</t>
    <rPh sb="2" eb="4">
      <t>シュバツ</t>
    </rPh>
    <rPh sb="5" eb="7">
      <t>バアイ</t>
    </rPh>
    <rPh sb="12" eb="14">
      <t>ニュウリョク</t>
    </rPh>
    <phoneticPr fontId="4"/>
  </si>
  <si>
    <t>※直径の大きい順に入力</t>
    <rPh sb="1" eb="3">
      <t>チョッケイ</t>
    </rPh>
    <rPh sb="4" eb="5">
      <t>オオ</t>
    </rPh>
    <rPh sb="7" eb="8">
      <t>ジュンイ</t>
    </rPh>
    <rPh sb="9" eb="11">
      <t>ニュウウリョク</t>
    </rPh>
    <phoneticPr fontId="4"/>
  </si>
  <si>
    <t>間伐データ</t>
    <rPh sb="0" eb="2">
      <t>カンバツ</t>
    </rPh>
    <phoneticPr fontId="4"/>
  </si>
  <si>
    <t>主伐年</t>
    <rPh sb="0" eb="2">
      <t>シュバツ</t>
    </rPh>
    <rPh sb="2" eb="3">
      <t>ネン</t>
    </rPh>
    <phoneticPr fontId="4"/>
  </si>
  <si>
    <t>主伐年</t>
    <rPh sb="0" eb="3">
      <t>シュバツネン</t>
    </rPh>
    <phoneticPr fontId="4"/>
  </si>
  <si>
    <t>n</t>
    <phoneticPr fontId="4"/>
  </si>
  <si>
    <t>n/ha</t>
    <phoneticPr fontId="4"/>
  </si>
  <si>
    <t>cm</t>
    <phoneticPr fontId="4"/>
  </si>
  <si>
    <t>推定樹高</t>
    <rPh sb="0" eb="4">
      <t>スイテイジュコウ</t>
    </rPh>
    <phoneticPr fontId="4"/>
  </si>
  <si>
    <t>fh</t>
    <phoneticPr fontId="4"/>
  </si>
  <si>
    <t>fd</t>
    <phoneticPr fontId="4"/>
  </si>
  <si>
    <t>ivol</t>
    <phoneticPr fontId="4"/>
  </si>
  <si>
    <t>m^3</t>
    <phoneticPr fontId="4"/>
  </si>
  <si>
    <t>m^3/ha</t>
    <phoneticPr fontId="4"/>
  </si>
  <si>
    <t>入力方法1</t>
    <rPh sb="0" eb="5">
      <t>ニュウリョクホウホウ</t>
    </rPh>
    <phoneticPr fontId="4"/>
  </si>
  <si>
    <t>classvol</t>
    <phoneticPr fontId="4"/>
  </si>
  <si>
    <t>g40</t>
    <phoneticPr fontId="4"/>
  </si>
  <si>
    <t>組み合わせ番号</t>
    <rPh sb="0" eb="1">
      <t>ク</t>
    </rPh>
    <rPh sb="2" eb="3">
      <t>ア</t>
    </rPh>
    <rPh sb="5" eb="7">
      <t>バンゴウ</t>
    </rPh>
    <phoneticPr fontId="4"/>
  </si>
  <si>
    <t>地位</t>
    <rPh sb="0" eb="2">
      <t>チイ</t>
    </rPh>
    <phoneticPr fontId="4"/>
  </si>
  <si>
    <t>間伐林齢（年）</t>
    <rPh sb="0" eb="2">
      <t>カンバツ</t>
    </rPh>
    <rPh sb="2" eb="4">
      <t>リンレイ</t>
    </rPh>
    <rPh sb="5" eb="6">
      <t>ネン</t>
    </rPh>
    <phoneticPr fontId="4"/>
  </si>
  <si>
    <t>cm</t>
    <phoneticPr fontId="4"/>
  </si>
  <si>
    <t>Y0</t>
    <phoneticPr fontId="4"/>
  </si>
  <si>
    <t>A</t>
    <phoneticPr fontId="4"/>
  </si>
  <si>
    <t>Nc</t>
    <phoneticPr fontId="4"/>
  </si>
  <si>
    <t>Yc</t>
    <phoneticPr fontId="4"/>
  </si>
  <si>
    <t>B</t>
    <phoneticPr fontId="4"/>
  </si>
  <si>
    <t>C</t>
    <phoneticPr fontId="4"/>
  </si>
  <si>
    <t>%thinning</t>
    <phoneticPr fontId="4"/>
  </si>
  <si>
    <t>←植栽本数が自動的に入る</t>
    <rPh sb="1" eb="5">
      <t>ショクサイホンスウ</t>
    </rPh>
    <rPh sb="6" eb="9">
      <t>ジドウテキ</t>
    </rPh>
    <rPh sb="10" eb="11">
      <t>ハイ</t>
    </rPh>
    <phoneticPr fontId="4"/>
  </si>
  <si>
    <t>q</t>
    <phoneticPr fontId="4"/>
  </si>
  <si>
    <t>r</t>
    <phoneticPr fontId="4"/>
  </si>
  <si>
    <t>地位指数</t>
    <rPh sb="0" eb="4">
      <t>チイシスウ</t>
    </rPh>
    <phoneticPr fontId="4"/>
  </si>
  <si>
    <t>a</t>
  </si>
  <si>
    <t>b</t>
  </si>
  <si>
    <t>c</t>
  </si>
  <si>
    <t>c</t>
    <phoneticPr fontId="4"/>
  </si>
  <si>
    <t>e</t>
    <phoneticPr fontId="4"/>
  </si>
  <si>
    <t>f</t>
    <phoneticPr fontId="4"/>
  </si>
  <si>
    <t>parmRy.fr5</t>
    <phoneticPr fontId="4"/>
  </si>
  <si>
    <t>p</t>
    <phoneticPr fontId="4"/>
  </si>
  <si>
    <t>間伐時_Ht</t>
    <rPh sb="0" eb="3">
      <t>カンバツジ</t>
    </rPh>
    <phoneticPr fontId="4"/>
  </si>
  <si>
    <t>bk</t>
    <phoneticPr fontId="4"/>
  </si>
  <si>
    <t>age</t>
    <phoneticPr fontId="4"/>
  </si>
  <si>
    <t>parmRy.fr5</t>
    <phoneticPr fontId="4"/>
  </si>
  <si>
    <t>K1.fr5</t>
    <phoneticPr fontId="4"/>
  </si>
  <si>
    <t>K3.fr5</t>
    <phoneticPr fontId="4"/>
  </si>
  <si>
    <t>2.5 間伐木径級分布（間伐年のみ）</t>
    <rPh sb="4" eb="11">
      <t>カンバツマエケイキュウブンプ</t>
    </rPh>
    <rPh sb="12" eb="15">
      <t>カンバツネン</t>
    </rPh>
    <phoneticPr fontId="4"/>
  </si>
  <si>
    <t>伐採年19</t>
    <rPh sb="0" eb="3">
      <t>バッサイネン</t>
    </rPh>
    <phoneticPr fontId="4"/>
  </si>
  <si>
    <t>伐採年20</t>
    <rPh sb="0" eb="3">
      <t>バッサイネン</t>
    </rPh>
    <phoneticPr fontId="4"/>
  </si>
  <si>
    <t>間伐回数</t>
    <rPh sb="0" eb="2">
      <t>カンバツ</t>
    </rPh>
    <rPh sb="2" eb="4">
      <t>カンバツカイスウ</t>
    </rPh>
    <phoneticPr fontId="4"/>
  </si>
  <si>
    <t>SI</t>
    <phoneticPr fontId="4"/>
  </si>
  <si>
    <t>first thinning</t>
    <phoneticPr fontId="4"/>
  </si>
  <si>
    <t>主副</t>
    <rPh sb="0" eb="2">
      <t>シュフク</t>
    </rPh>
    <phoneticPr fontId="4"/>
  </si>
  <si>
    <t>総収量</t>
    <rPh sb="0" eb="3">
      <t>ソウシュウリョウ</t>
    </rPh>
    <phoneticPr fontId="4"/>
  </si>
  <si>
    <t>総収穫</t>
    <rPh sb="0" eb="3">
      <t>ソウシュウカク</t>
    </rPh>
    <phoneticPr fontId="4"/>
  </si>
  <si>
    <t>間伐の判別</t>
    <rPh sb="0" eb="2">
      <t>カンバツ</t>
    </rPh>
    <rPh sb="3" eb="5">
      <t>ハンベツ</t>
    </rPh>
    <phoneticPr fontId="4"/>
  </si>
  <si>
    <t>間伐前</t>
    <rPh sb="0" eb="3">
      <t>カンバツマエ</t>
    </rPh>
    <phoneticPr fontId="4"/>
  </si>
  <si>
    <t>間伐</t>
    <rPh sb="0" eb="2">
      <t>カンバツ</t>
    </rPh>
    <phoneticPr fontId="4"/>
  </si>
  <si>
    <t>HA</t>
    <phoneticPr fontId="4"/>
  </si>
  <si>
    <t>間伐時の上層高</t>
    <rPh sb="0" eb="2">
      <t>カンバツ</t>
    </rPh>
    <rPh sb="2" eb="3">
      <t>ジ</t>
    </rPh>
    <rPh sb="4" eb="6">
      <t>ジョウソウ</t>
    </rPh>
    <rPh sb="6" eb="7">
      <t>コウ</t>
    </rPh>
    <phoneticPr fontId="4"/>
  </si>
  <si>
    <t>間伐後</t>
    <rPh sb="0" eb="3">
      <t>カンバツゴ</t>
    </rPh>
    <phoneticPr fontId="4"/>
  </si>
  <si>
    <t>植栽本数</t>
    <rPh sb="0" eb="4">
      <t>ショクサイホンスウ</t>
    </rPh>
    <phoneticPr fontId="4"/>
  </si>
  <si>
    <t>N</t>
    <phoneticPr fontId="4"/>
  </si>
  <si>
    <t>resultSI$par</t>
  </si>
  <si>
    <t>主副
合計</t>
    <rPh sb="0" eb="5">
      <t>シュフクゴウケイ</t>
    </rPh>
    <phoneticPr fontId="4"/>
  </si>
  <si>
    <r>
      <t>m</t>
    </r>
    <r>
      <rPr>
        <vertAlign val="superscript"/>
        <sz val="12"/>
        <rFont val="Osaka"/>
        <family val="3"/>
        <charset val="128"/>
      </rPr>
      <t>3</t>
    </r>
    <phoneticPr fontId="4"/>
  </si>
  <si>
    <t>d</t>
    <phoneticPr fontId="4"/>
  </si>
  <si>
    <t>Ynpar</t>
    <phoneticPr fontId="4"/>
  </si>
  <si>
    <t>SI curve</t>
    <phoneticPr fontId="4"/>
  </si>
  <si>
    <t>parameter</t>
    <phoneticPr fontId="4"/>
  </si>
  <si>
    <t>a</t>
    <phoneticPr fontId="4"/>
  </si>
  <si>
    <t>b</t>
    <phoneticPr fontId="4"/>
  </si>
  <si>
    <t>c</t>
    <phoneticPr fontId="4"/>
  </si>
  <si>
    <t>d</t>
    <phoneticPr fontId="4"/>
  </si>
  <si>
    <t>YD curve (parmH)</t>
    <phoneticPr fontId="4"/>
  </si>
  <si>
    <t>parmH.fr5</t>
    <phoneticPr fontId="4"/>
  </si>
  <si>
    <t>b</t>
    <phoneticPr fontId="4"/>
  </si>
  <si>
    <t>d</t>
    <phoneticPr fontId="4"/>
  </si>
  <si>
    <t>2.2　間伐木径級分布</t>
    <rPh sb="4" eb="11">
      <t>カンバツボクケイキュウブンプ</t>
    </rPh>
    <phoneticPr fontId="4"/>
  </si>
  <si>
    <t>本数率(%)</t>
    <rPh sb="0" eb="3">
      <t>ホンスウリツ</t>
    </rPh>
    <phoneticPr fontId="4"/>
  </si>
  <si>
    <t>間伐</t>
    <rPh sb="0" eb="2">
      <t>カンバツゴ</t>
    </rPh>
    <phoneticPr fontId="4"/>
  </si>
  <si>
    <t>つなぎ</t>
    <phoneticPr fontId="4"/>
  </si>
  <si>
    <t>各種パラメータ</t>
    <rPh sb="0" eb="2">
      <t>カクシュ</t>
    </rPh>
    <phoneticPr fontId="4"/>
  </si>
  <si>
    <t>立木
本数</t>
    <rPh sb="0" eb="5">
      <t>リュウボクホンスウ</t>
    </rPh>
    <phoneticPr fontId="4"/>
  </si>
  <si>
    <t>収量
比数</t>
    <rPh sb="0" eb="5">
      <t>シュウリョウヒスウ</t>
    </rPh>
    <phoneticPr fontId="4"/>
  </si>
  <si>
    <t>本数
比率</t>
    <rPh sb="0" eb="5">
      <t>ホンスウヒリツ</t>
    </rPh>
    <phoneticPr fontId="4"/>
  </si>
  <si>
    <t>材積
比率</t>
    <rPh sb="0" eb="5">
      <t>ザイセキヒリツ</t>
    </rPh>
    <phoneticPr fontId="4"/>
  </si>
  <si>
    <t>胸高
直径</t>
    <rPh sb="0" eb="5">
      <t>キョウコウチョッケイ</t>
    </rPh>
    <phoneticPr fontId="4"/>
  </si>
  <si>
    <t>地位指数リスト参照元</t>
    <rPh sb="0" eb="4">
      <t>チイシスウ</t>
    </rPh>
    <rPh sb="7" eb="10">
      <t>サンショウモト</t>
    </rPh>
    <phoneticPr fontId="4"/>
  </si>
  <si>
    <t>植栽本数リスト参照元</t>
    <rPh sb="0" eb="2">
      <t>ショクサイ</t>
    </rPh>
    <rPh sb="2" eb="4">
      <t>ホンスウ</t>
    </rPh>
    <rPh sb="7" eb="10">
      <t>サンショウモト</t>
    </rPh>
    <phoneticPr fontId="4"/>
  </si>
  <si>
    <t>SI</t>
    <phoneticPr fontId="4"/>
  </si>
  <si>
    <t>Density</t>
    <phoneticPr fontId="4"/>
  </si>
  <si>
    <t>直径階分布</t>
    <rPh sb="0" eb="5">
      <t>チョッケイカイブンプ</t>
    </rPh>
    <phoneticPr fontId="4"/>
  </si>
  <si>
    <t>主林木（間伐後）</t>
    <rPh sb="0" eb="3">
      <t>シュリンボク</t>
    </rPh>
    <rPh sb="4" eb="7">
      <t>カンバツゴ</t>
    </rPh>
    <phoneticPr fontId="4"/>
  </si>
  <si>
    <t>所有者名</t>
    <rPh sb="0" eb="4">
      <t>ショユウシャメイ</t>
    </rPh>
    <phoneticPr fontId="4"/>
  </si>
  <si>
    <t>体系図_Ht</t>
    <rPh sb="0" eb="3">
      <t>タイケイズ</t>
    </rPh>
    <phoneticPr fontId="4"/>
  </si>
  <si>
    <t>間伐
回数</t>
    <rPh sb="0" eb="2">
      <t>カンバツ</t>
    </rPh>
    <rPh sb="3" eb="5">
      <t>カンバツカイスウ</t>
    </rPh>
    <phoneticPr fontId="4"/>
  </si>
  <si>
    <t>本数
間伐率</t>
    <rPh sb="0" eb="6">
      <t>ホンスウカンバツリツ</t>
    </rPh>
    <phoneticPr fontId="4"/>
  </si>
  <si>
    <t>1.1　間伐スケジュール</t>
    <rPh sb="4" eb="6">
      <t>カンバツ</t>
    </rPh>
    <phoneticPr fontId="4"/>
  </si>
  <si>
    <t>meanH( coef( resLog.t ) )</t>
    <phoneticPr fontId="36"/>
  </si>
  <si>
    <t>coef a</t>
  </si>
  <si>
    <t>coef b</t>
  </si>
  <si>
    <t>形状比</t>
    <rPh sb="0" eb="3">
      <t xml:space="preserve">ケイジョウヒ </t>
    </rPh>
    <phoneticPr fontId="36"/>
  </si>
  <si>
    <t>平均樹高／
平均直径</t>
    <rPh sb="0" eb="2">
      <t xml:space="preserve">ヘイキｎ </t>
    </rPh>
    <rPh sb="2" eb="4">
      <t xml:space="preserve">ジュコウ </t>
    </rPh>
    <rPh sb="5" eb="7">
      <t xml:space="preserve">ヘイキｎ </t>
    </rPh>
    <rPh sb="7" eb="9">
      <t xml:space="preserve">チョッケイ </t>
    </rPh>
    <phoneticPr fontId="36"/>
  </si>
  <si>
    <t>m/m</t>
    <phoneticPr fontId="36"/>
  </si>
  <si>
    <t>形状比</t>
    <rPh sb="0" eb="3">
      <t xml:space="preserve">ケイジョウヒ </t>
    </rPh>
    <phoneticPr fontId="4"/>
  </si>
  <si>
    <t>a0</t>
    <phoneticPr fontId="36"/>
  </si>
  <si>
    <t>a1</t>
  </si>
  <si>
    <t>a2</t>
  </si>
  <si>
    <t>a3</t>
  </si>
  <si>
    <t>a4</t>
  </si>
  <si>
    <t>b0</t>
    <phoneticPr fontId="36"/>
  </si>
  <si>
    <t>c0</t>
    <phoneticPr fontId="36"/>
  </si>
  <si>
    <t>d0</t>
    <phoneticPr fontId="36"/>
  </si>
  <si>
    <t>pred_H</t>
    <phoneticPr fontId="36"/>
  </si>
  <si>
    <t>ba</t>
    <phoneticPr fontId="36"/>
  </si>
  <si>
    <t>推定平均樹高</t>
    <rPh sb="0" eb="2">
      <t xml:space="preserve">スイテイ </t>
    </rPh>
    <rPh sb="2" eb="4">
      <t xml:space="preserve">ヘイキｎ </t>
    </rPh>
    <rPh sb="4" eb="6">
      <t xml:space="preserve">ジュコウ </t>
    </rPh>
    <phoneticPr fontId="36"/>
  </si>
  <si>
    <t>平均樹高</t>
    <rPh sb="0" eb="1">
      <t xml:space="preserve">ヘイキｎ </t>
    </rPh>
    <rPh sb="2" eb="4">
      <t xml:space="preserve">ジュコウ </t>
    </rPh>
    <phoneticPr fontId="36"/>
  </si>
  <si>
    <t>BA</t>
    <phoneticPr fontId="36"/>
  </si>
  <si>
    <t>北海道版トドマツ人工林収穫予測ソフトver.140</t>
    <rPh sb="0" eb="4">
      <t xml:space="preserve">ホッカイドウバｎ </t>
    </rPh>
    <rPh sb="8" eb="11">
      <t xml:space="preserve">ジンコウリｎ </t>
    </rPh>
    <rPh sb="11" eb="15">
      <t xml:space="preserve">シュウカクヨソク </t>
    </rPh>
    <phoneticPr fontId="4"/>
  </si>
  <si>
    <t>なし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</si>
</sst>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0"/>
    <numFmt numFmtId="177" formatCode="0.000"/>
    <numFmt numFmtId="178" formatCode="0.0"/>
    <numFmt numFmtId="179" formatCode="0.0_);[Red]\(0.0\)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Osaka"/>
      <family val="3"/>
      <charset val="128"/>
    </font>
    <font>
      <sz val="6"/>
      <name val="Osaka"/>
      <family val="3"/>
      <charset val="128"/>
    </font>
    <font>
      <vertAlign val="superscript"/>
      <sz val="10"/>
      <name val="Osaka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14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2"/>
      <name val="Osaka"/>
      <family val="3"/>
      <charset val="128"/>
    </font>
    <font>
      <vertAlign val="superscript"/>
      <sz val="12"/>
      <name val="Osaka"/>
      <family val="3"/>
      <charset val="128"/>
    </font>
    <font>
      <sz val="10"/>
      <color indexed="22"/>
      <name val="Osaka"/>
      <family val="3"/>
      <charset val="128"/>
    </font>
    <font>
      <sz val="12"/>
      <color indexed="9"/>
      <name val="Osaka"/>
      <family val="3"/>
      <charset val="128"/>
    </font>
    <font>
      <sz val="12"/>
      <name val="ＭＳ Ｐゴシック"/>
      <family val="3"/>
      <charset val="128"/>
    </font>
    <font>
      <sz val="12"/>
      <color indexed="12"/>
      <name val="Osaka"/>
      <family val="3"/>
      <charset val="128"/>
    </font>
    <font>
      <sz val="10"/>
      <color indexed="42"/>
      <name val="Osaka"/>
      <family val="3"/>
      <charset val="128"/>
    </font>
    <font>
      <sz val="10"/>
      <color indexed="43"/>
      <name val="Osaka"/>
      <family val="3"/>
      <charset val="128"/>
    </font>
    <font>
      <sz val="10"/>
      <name val="ＭＳ Ｐゴシック"/>
      <family val="3"/>
      <charset val="128"/>
    </font>
    <font>
      <sz val="10"/>
      <color indexed="12"/>
      <name val="Osaka"/>
      <family val="3"/>
      <charset val="128"/>
    </font>
    <font>
      <sz val="10"/>
      <name val="Osaka"/>
      <family val="2"/>
      <charset val="128"/>
    </font>
    <font>
      <sz val="6"/>
      <name val="Osaka"/>
      <family val="2"/>
      <charset val="128"/>
    </font>
    <font>
      <sz val="14"/>
      <name val="ＭＳ Ｐゴシック"/>
      <family val="3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</fills>
  <borders count="3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17"/>
      </left>
      <right/>
      <top style="medium">
        <color indexed="17"/>
      </top>
      <bottom/>
      <diagonal/>
    </border>
    <border>
      <left/>
      <right/>
      <top style="medium">
        <color indexed="17"/>
      </top>
      <bottom/>
      <diagonal/>
    </border>
    <border>
      <left/>
      <right style="medium">
        <color indexed="17"/>
      </right>
      <top style="medium">
        <color indexed="17"/>
      </top>
      <bottom/>
      <diagonal/>
    </border>
    <border>
      <left style="medium">
        <color indexed="12"/>
      </left>
      <right/>
      <top style="medium">
        <color indexed="12"/>
      </top>
      <bottom/>
      <diagonal/>
    </border>
    <border>
      <left/>
      <right/>
      <top style="medium">
        <color indexed="12"/>
      </top>
      <bottom/>
      <diagonal/>
    </border>
    <border>
      <left/>
      <right style="medium">
        <color indexed="12"/>
      </right>
      <top style="medium">
        <color indexed="12"/>
      </top>
      <bottom/>
      <diagonal/>
    </border>
  </borders>
  <cellStyleXfs count="43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279">
    <xf numFmtId="0" fontId="0" fillId="0" borderId="0" xfId="0">
      <alignment vertical="center"/>
    </xf>
    <xf numFmtId="0" fontId="25" fillId="0" borderId="0" xfId="0" applyFont="1" applyProtection="1">
      <alignment vertical="center"/>
      <protection hidden="1"/>
    </xf>
    <xf numFmtId="0" fontId="25" fillId="0" borderId="10" xfId="0" applyFont="1" applyBorder="1" applyProtection="1">
      <alignment vertical="center"/>
      <protection hidden="1"/>
    </xf>
    <xf numFmtId="0" fontId="29" fillId="0" borderId="0" xfId="0" applyFont="1" applyProtection="1">
      <alignment vertical="center"/>
      <protection hidden="1"/>
    </xf>
    <xf numFmtId="0" fontId="25" fillId="0" borderId="11" xfId="0" applyFont="1" applyBorder="1" applyProtection="1">
      <alignment vertical="center"/>
      <protection hidden="1"/>
    </xf>
    <xf numFmtId="0" fontId="25" fillId="0" borderId="12" xfId="0" applyFont="1" applyBorder="1" applyAlignment="1" applyProtection="1">
      <alignment horizontal="center" vertical="center"/>
      <protection hidden="1"/>
    </xf>
    <xf numFmtId="0" fontId="25" fillId="0" borderId="10" xfId="0" applyFont="1" applyBorder="1" applyAlignment="1" applyProtection="1">
      <alignment horizontal="center" vertical="center" wrapText="1"/>
      <protection hidden="1"/>
    </xf>
    <xf numFmtId="0" fontId="25" fillId="0" borderId="0" xfId="0" applyFont="1" applyFill="1" applyBorder="1" applyAlignment="1" applyProtection="1">
      <alignment horizontal="center" vertical="center"/>
      <protection hidden="1"/>
    </xf>
    <xf numFmtId="0" fontId="25" fillId="0" borderId="13" xfId="0" applyFont="1" applyBorder="1" applyAlignment="1" applyProtection="1">
      <alignment horizontal="center" vertical="center" wrapText="1"/>
      <protection hidden="1"/>
    </xf>
    <xf numFmtId="0" fontId="25" fillId="0" borderId="0" xfId="0" applyFont="1" applyFill="1" applyBorder="1" applyAlignment="1" applyProtection="1">
      <alignment horizontal="center" vertical="center" wrapText="1"/>
      <protection hidden="1"/>
    </xf>
    <xf numFmtId="0" fontId="25" fillId="0" borderId="14" xfId="0" applyFont="1" applyBorder="1" applyAlignment="1" applyProtection="1">
      <alignment horizontal="center" vertical="center" wrapText="1"/>
      <protection hidden="1"/>
    </xf>
    <xf numFmtId="0" fontId="25" fillId="0" borderId="15" xfId="0" applyFont="1" applyBorder="1" applyAlignment="1" applyProtection="1">
      <alignment horizontal="center" vertical="center" wrapText="1"/>
      <protection hidden="1"/>
    </xf>
    <xf numFmtId="0" fontId="25" fillId="0" borderId="12" xfId="0" applyFont="1" applyBorder="1" applyProtection="1">
      <alignment vertical="center"/>
      <protection hidden="1"/>
    </xf>
    <xf numFmtId="0" fontId="25" fillId="0" borderId="0" xfId="0" applyFont="1" applyFill="1" applyBorder="1" applyProtection="1">
      <alignment vertical="center"/>
      <protection hidden="1"/>
    </xf>
    <xf numFmtId="178" fontId="25" fillId="0" borderId="12" xfId="0" applyNumberFormat="1" applyFont="1" applyBorder="1" applyProtection="1">
      <alignment vertical="center"/>
      <protection hidden="1"/>
    </xf>
    <xf numFmtId="177" fontId="25" fillId="0" borderId="12" xfId="0" applyNumberFormat="1" applyFont="1" applyBorder="1" applyProtection="1">
      <alignment vertical="center"/>
      <protection hidden="1"/>
    </xf>
    <xf numFmtId="1" fontId="25" fillId="0" borderId="12" xfId="0" applyNumberFormat="1" applyFont="1" applyBorder="1" applyProtection="1">
      <alignment vertical="center"/>
      <protection hidden="1"/>
    </xf>
    <xf numFmtId="0" fontId="25" fillId="0" borderId="16" xfId="0" applyFont="1" applyBorder="1" applyProtection="1">
      <alignment vertical="center"/>
      <protection hidden="1"/>
    </xf>
    <xf numFmtId="0" fontId="25" fillId="0" borderId="17" xfId="0" applyFont="1" applyBorder="1" applyProtection="1">
      <alignment vertical="center"/>
      <protection hidden="1"/>
    </xf>
    <xf numFmtId="178" fontId="25" fillId="0" borderId="16" xfId="0" applyNumberFormat="1" applyFont="1" applyBorder="1" applyProtection="1">
      <alignment vertical="center"/>
      <protection hidden="1"/>
    </xf>
    <xf numFmtId="177" fontId="25" fillId="0" borderId="16" xfId="0" applyNumberFormat="1" applyFont="1" applyBorder="1" applyProtection="1">
      <alignment vertical="center"/>
      <protection hidden="1"/>
    </xf>
    <xf numFmtId="1" fontId="25" fillId="0" borderId="16" xfId="0" applyNumberFormat="1" applyFont="1" applyBorder="1" applyProtection="1">
      <alignment vertical="center"/>
      <protection hidden="1"/>
    </xf>
    <xf numFmtId="0" fontId="25" fillId="0" borderId="13" xfId="0" applyFont="1" applyBorder="1" applyProtection="1">
      <alignment vertical="center"/>
      <protection hidden="1"/>
    </xf>
    <xf numFmtId="0" fontId="25" fillId="0" borderId="14" xfId="0" applyFont="1" applyBorder="1" applyProtection="1">
      <alignment vertical="center"/>
      <protection hidden="1"/>
    </xf>
    <xf numFmtId="178" fontId="25" fillId="0" borderId="13" xfId="0" applyNumberFormat="1" applyFont="1" applyBorder="1" applyProtection="1">
      <alignment vertical="center"/>
      <protection hidden="1"/>
    </xf>
    <xf numFmtId="177" fontId="25" fillId="0" borderId="13" xfId="0" applyNumberFormat="1" applyFont="1" applyBorder="1" applyProtection="1">
      <alignment vertical="center"/>
      <protection hidden="1"/>
    </xf>
    <xf numFmtId="1" fontId="25" fillId="0" borderId="13" xfId="0" applyNumberFormat="1" applyFont="1" applyBorder="1" applyProtection="1">
      <alignment vertical="center"/>
      <protection hidden="1"/>
    </xf>
    <xf numFmtId="0" fontId="25" fillId="17" borderId="18" xfId="0" applyFont="1" applyFill="1" applyBorder="1" applyProtection="1">
      <alignment vertical="center"/>
      <protection locked="0"/>
    </xf>
    <xf numFmtId="0" fontId="3" fillId="0" borderId="0" xfId="0" applyFont="1" applyProtection="1">
      <alignment vertical="center"/>
      <protection hidden="1"/>
    </xf>
    <xf numFmtId="178" fontId="3" fillId="0" borderId="0" xfId="0" applyNumberFormat="1" applyFont="1" applyProtection="1">
      <alignment vertical="center"/>
      <protection hidden="1"/>
    </xf>
    <xf numFmtId="0" fontId="3" fillId="18" borderId="19" xfId="0" applyFont="1" applyFill="1" applyBorder="1" applyProtection="1">
      <alignment vertical="center"/>
      <protection hidden="1"/>
    </xf>
    <xf numFmtId="0" fontId="3" fillId="18" borderId="20" xfId="0" applyFont="1" applyFill="1" applyBorder="1" applyProtection="1">
      <alignment vertical="center"/>
      <protection hidden="1"/>
    </xf>
    <xf numFmtId="0" fontId="3" fillId="18" borderId="21" xfId="0" applyFont="1" applyFill="1" applyBorder="1" applyProtection="1">
      <alignment vertical="center"/>
      <protection hidden="1"/>
    </xf>
    <xf numFmtId="0" fontId="3" fillId="0" borderId="20" xfId="0" applyFont="1" applyBorder="1" applyProtection="1">
      <alignment vertical="center"/>
      <protection hidden="1"/>
    </xf>
    <xf numFmtId="178" fontId="3" fillId="0" borderId="19" xfId="0" applyNumberFormat="1" applyFont="1" applyBorder="1" applyProtection="1">
      <alignment vertical="center"/>
      <protection hidden="1"/>
    </xf>
    <xf numFmtId="178" fontId="3" fillId="0" borderId="21" xfId="0" applyNumberFormat="1" applyFont="1" applyBorder="1" applyProtection="1">
      <alignment vertical="center"/>
      <protection hidden="1"/>
    </xf>
    <xf numFmtId="178" fontId="3" fillId="0" borderId="20" xfId="0" applyNumberFormat="1" applyFont="1" applyBorder="1" applyProtection="1">
      <alignment vertical="center"/>
      <protection hidden="1"/>
    </xf>
    <xf numFmtId="0" fontId="3" fillId="0" borderId="17" xfId="0" applyFont="1" applyBorder="1" applyProtection="1">
      <alignment vertical="center"/>
      <protection hidden="1"/>
    </xf>
    <xf numFmtId="178" fontId="3" fillId="0" borderId="22" xfId="0" applyNumberFormat="1" applyFont="1" applyBorder="1" applyProtection="1">
      <alignment vertical="center"/>
      <protection hidden="1"/>
    </xf>
    <xf numFmtId="178" fontId="3" fillId="0" borderId="0" xfId="0" applyNumberFormat="1" applyFont="1" applyBorder="1" applyProtection="1">
      <alignment vertical="center"/>
      <protection hidden="1"/>
    </xf>
    <xf numFmtId="178" fontId="3" fillId="0" borderId="17" xfId="0" applyNumberFormat="1" applyFont="1" applyBorder="1" applyProtection="1">
      <alignment vertical="center"/>
      <protection hidden="1"/>
    </xf>
    <xf numFmtId="1" fontId="3" fillId="0" borderId="22" xfId="0" applyNumberFormat="1" applyFont="1" applyBorder="1" applyProtection="1">
      <alignment vertical="center"/>
      <protection hidden="1"/>
    </xf>
    <xf numFmtId="1" fontId="3" fillId="0" borderId="0" xfId="0" applyNumberFormat="1" applyFont="1" applyBorder="1" applyProtection="1">
      <alignment vertical="center"/>
      <protection hidden="1"/>
    </xf>
    <xf numFmtId="1" fontId="3" fillId="0" borderId="17" xfId="0" applyNumberFormat="1" applyFont="1" applyBorder="1" applyProtection="1">
      <alignment vertical="center"/>
      <protection hidden="1"/>
    </xf>
    <xf numFmtId="0" fontId="3" fillId="0" borderId="14" xfId="0" applyFont="1" applyBorder="1" applyProtection="1">
      <alignment vertical="center"/>
      <protection hidden="1"/>
    </xf>
    <xf numFmtId="178" fontId="3" fillId="0" borderId="15" xfId="0" applyNumberFormat="1" applyFont="1" applyBorder="1" applyProtection="1">
      <alignment vertical="center"/>
      <protection hidden="1"/>
    </xf>
    <xf numFmtId="178" fontId="3" fillId="0" borderId="18" xfId="0" applyNumberFormat="1" applyFont="1" applyBorder="1" applyProtection="1">
      <alignment vertical="center"/>
      <protection hidden="1"/>
    </xf>
    <xf numFmtId="178" fontId="3" fillId="0" borderId="14" xfId="0" applyNumberFormat="1" applyFont="1" applyBorder="1" applyProtection="1">
      <alignment vertical="center"/>
      <protection hidden="1"/>
    </xf>
    <xf numFmtId="0" fontId="25" fillId="0" borderId="0" xfId="0" applyFont="1" applyBorder="1" applyProtection="1">
      <alignment vertical="center"/>
      <protection hidden="1"/>
    </xf>
    <xf numFmtId="0" fontId="25" fillId="19" borderId="10" xfId="0" applyFont="1" applyFill="1" applyBorder="1" applyProtection="1">
      <alignment vertical="center"/>
      <protection hidden="1"/>
    </xf>
    <xf numFmtId="0" fontId="25" fillId="0" borderId="23" xfId="0" applyFont="1" applyBorder="1" applyProtection="1">
      <alignment vertical="center"/>
      <protection hidden="1"/>
    </xf>
    <xf numFmtId="0" fontId="30" fillId="0" borderId="10" xfId="0" applyFont="1" applyBorder="1" applyAlignment="1" applyProtection="1">
      <alignment horizontal="center" vertical="center" wrapText="1"/>
      <protection hidden="1"/>
    </xf>
    <xf numFmtId="0" fontId="30" fillId="0" borderId="12" xfId="0" applyFont="1" applyBorder="1" applyAlignment="1" applyProtection="1">
      <alignment horizontal="center" vertical="center"/>
      <protection hidden="1"/>
    </xf>
    <xf numFmtId="0" fontId="25" fillId="0" borderId="19" xfId="0" applyFont="1" applyBorder="1" applyProtection="1">
      <alignment vertical="center"/>
      <protection hidden="1"/>
    </xf>
    <xf numFmtId="0" fontId="25" fillId="17" borderId="12" xfId="0" applyFont="1" applyFill="1" applyBorder="1" applyProtection="1">
      <alignment vertical="center"/>
      <protection hidden="1"/>
    </xf>
    <xf numFmtId="0" fontId="30" fillId="0" borderId="19" xfId="0" applyFont="1" applyBorder="1" applyProtection="1">
      <alignment vertical="center"/>
      <protection hidden="1"/>
    </xf>
    <xf numFmtId="178" fontId="25" fillId="0" borderId="19" xfId="0" applyNumberFormat="1" applyFont="1" applyBorder="1" applyProtection="1">
      <alignment vertical="center"/>
      <protection hidden="1"/>
    </xf>
    <xf numFmtId="178" fontId="25" fillId="0" borderId="21" xfId="0" applyNumberFormat="1" applyFont="1" applyBorder="1" applyProtection="1">
      <alignment vertical="center"/>
      <protection hidden="1"/>
    </xf>
    <xf numFmtId="1" fontId="25" fillId="0" borderId="19" xfId="0" applyNumberFormat="1" applyFont="1" applyBorder="1" applyProtection="1">
      <alignment vertical="center"/>
      <protection hidden="1"/>
    </xf>
    <xf numFmtId="177" fontId="25" fillId="0" borderId="19" xfId="0" applyNumberFormat="1" applyFont="1" applyBorder="1" applyProtection="1">
      <alignment vertical="center"/>
      <protection hidden="1"/>
    </xf>
    <xf numFmtId="179" fontId="25" fillId="0" borderId="12" xfId="0" applyNumberFormat="1" applyFont="1" applyBorder="1" applyProtection="1">
      <alignment vertical="center"/>
      <protection hidden="1"/>
    </xf>
    <xf numFmtId="0" fontId="25" fillId="0" borderId="22" xfId="0" applyFont="1" applyBorder="1" applyProtection="1">
      <alignment vertical="center"/>
      <protection hidden="1"/>
    </xf>
    <xf numFmtId="0" fontId="25" fillId="17" borderId="16" xfId="0" applyFont="1" applyFill="1" applyBorder="1" applyProtection="1">
      <alignment vertical="center"/>
      <protection hidden="1"/>
    </xf>
    <xf numFmtId="0" fontId="30" fillId="0" borderId="22" xfId="0" applyFont="1" applyBorder="1" applyProtection="1">
      <alignment vertical="center"/>
      <protection hidden="1"/>
    </xf>
    <xf numFmtId="178" fontId="25" fillId="0" borderId="22" xfId="0" applyNumberFormat="1" applyFont="1" applyBorder="1" applyProtection="1">
      <alignment vertical="center"/>
      <protection hidden="1"/>
    </xf>
    <xf numFmtId="178" fontId="25" fillId="0" borderId="0" xfId="0" applyNumberFormat="1" applyFont="1" applyBorder="1" applyProtection="1">
      <alignment vertical="center"/>
      <protection hidden="1"/>
    </xf>
    <xf numFmtId="1" fontId="25" fillId="0" borderId="22" xfId="0" applyNumberFormat="1" applyFont="1" applyBorder="1" applyProtection="1">
      <alignment vertical="center"/>
      <protection hidden="1"/>
    </xf>
    <xf numFmtId="177" fontId="25" fillId="0" borderId="22" xfId="0" applyNumberFormat="1" applyFont="1" applyBorder="1" applyProtection="1">
      <alignment vertical="center"/>
      <protection hidden="1"/>
    </xf>
    <xf numFmtId="179" fontId="25" fillId="0" borderId="16" xfId="0" applyNumberFormat="1" applyFont="1" applyBorder="1" applyProtection="1">
      <alignment vertical="center"/>
      <protection hidden="1"/>
    </xf>
    <xf numFmtId="0" fontId="25" fillId="0" borderId="15" xfId="0" applyFont="1" applyBorder="1" applyProtection="1">
      <alignment vertical="center"/>
      <protection hidden="1"/>
    </xf>
    <xf numFmtId="0" fontId="25" fillId="17" borderId="13" xfId="0" applyFont="1" applyFill="1" applyBorder="1" applyProtection="1">
      <alignment vertical="center"/>
      <protection hidden="1"/>
    </xf>
    <xf numFmtId="0" fontId="30" fillId="0" borderId="15" xfId="0" applyFont="1" applyBorder="1" applyProtection="1">
      <alignment vertical="center"/>
      <protection hidden="1"/>
    </xf>
    <xf numFmtId="178" fontId="25" fillId="0" borderId="15" xfId="0" applyNumberFormat="1" applyFont="1" applyBorder="1" applyProtection="1">
      <alignment vertical="center"/>
      <protection hidden="1"/>
    </xf>
    <xf numFmtId="1" fontId="25" fillId="0" borderId="15" xfId="0" applyNumberFormat="1" applyFont="1" applyBorder="1" applyProtection="1">
      <alignment vertical="center"/>
      <protection hidden="1"/>
    </xf>
    <xf numFmtId="177" fontId="25" fillId="0" borderId="15" xfId="0" applyNumberFormat="1" applyFont="1" applyBorder="1" applyProtection="1">
      <alignment vertical="center"/>
      <protection hidden="1"/>
    </xf>
    <xf numFmtId="179" fontId="25" fillId="0" borderId="13" xfId="0" applyNumberFormat="1" applyFont="1" applyBorder="1" applyProtection="1">
      <alignment vertical="center"/>
      <protection hidden="1"/>
    </xf>
    <xf numFmtId="0" fontId="28" fillId="20" borderId="23" xfId="0" applyFont="1" applyFill="1" applyBorder="1" applyProtection="1">
      <alignment vertical="center"/>
      <protection hidden="1"/>
    </xf>
    <xf numFmtId="0" fontId="28" fillId="20" borderId="24" xfId="0" applyFont="1" applyFill="1" applyBorder="1" applyProtection="1">
      <alignment vertical="center"/>
      <protection hidden="1"/>
    </xf>
    <xf numFmtId="0" fontId="25" fillId="0" borderId="18" xfId="0" applyFont="1" applyBorder="1" applyProtection="1">
      <alignment vertical="center"/>
      <protection hidden="1"/>
    </xf>
    <xf numFmtId="0" fontId="28" fillId="21" borderId="12" xfId="0" applyFont="1" applyFill="1" applyBorder="1" applyAlignment="1" applyProtection="1">
      <alignment horizontal="center" vertical="center"/>
      <protection hidden="1"/>
    </xf>
    <xf numFmtId="0" fontId="28" fillId="21" borderId="21" xfId="0" applyFont="1" applyFill="1" applyBorder="1" applyProtection="1">
      <alignment vertical="center"/>
      <protection hidden="1"/>
    </xf>
    <xf numFmtId="0" fontId="28" fillId="21" borderId="20" xfId="0" applyFont="1" applyFill="1" applyBorder="1" applyProtection="1">
      <alignment vertical="center"/>
      <protection hidden="1"/>
    </xf>
    <xf numFmtId="0" fontId="28" fillId="21" borderId="13" xfId="0" applyFont="1" applyFill="1" applyBorder="1" applyAlignment="1" applyProtection="1">
      <alignment horizontal="center" vertical="center"/>
      <protection hidden="1"/>
    </xf>
    <xf numFmtId="0" fontId="28" fillId="21" borderId="18" xfId="0" applyFont="1" applyFill="1" applyBorder="1" applyProtection="1">
      <alignment vertical="center"/>
      <protection hidden="1"/>
    </xf>
    <xf numFmtId="0" fontId="28" fillId="21" borderId="14" xfId="0" applyFont="1" applyFill="1" applyBorder="1" applyProtection="1">
      <alignment vertical="center"/>
      <protection hidden="1"/>
    </xf>
    <xf numFmtId="0" fontId="28" fillId="22" borderId="12" xfId="0" applyFont="1" applyFill="1" applyBorder="1" applyProtection="1">
      <alignment vertical="center"/>
      <protection hidden="1"/>
    </xf>
    <xf numFmtId="1" fontId="25" fillId="0" borderId="21" xfId="0" applyNumberFormat="1" applyFont="1" applyBorder="1" applyProtection="1">
      <alignment vertical="center"/>
      <protection hidden="1"/>
    </xf>
    <xf numFmtId="1" fontId="25" fillId="0" borderId="20" xfId="0" applyNumberFormat="1" applyFont="1" applyBorder="1" applyProtection="1">
      <alignment vertical="center"/>
      <protection hidden="1"/>
    </xf>
    <xf numFmtId="0" fontId="28" fillId="22" borderId="16" xfId="0" applyFont="1" applyFill="1" applyBorder="1" applyProtection="1">
      <alignment vertical="center"/>
      <protection hidden="1"/>
    </xf>
    <xf numFmtId="1" fontId="25" fillId="0" borderId="0" xfId="0" applyNumberFormat="1" applyFont="1" applyBorder="1" applyProtection="1">
      <alignment vertical="center"/>
      <protection hidden="1"/>
    </xf>
    <xf numFmtId="1" fontId="25" fillId="0" borderId="17" xfId="0" applyNumberFormat="1" applyFont="1" applyBorder="1" applyProtection="1">
      <alignment vertical="center"/>
      <protection hidden="1"/>
    </xf>
    <xf numFmtId="0" fontId="28" fillId="22" borderId="22" xfId="0" applyFont="1" applyFill="1" applyBorder="1" applyAlignment="1" applyProtection="1">
      <alignment horizontal="center" vertical="top" textRotation="255"/>
      <protection hidden="1"/>
    </xf>
    <xf numFmtId="0" fontId="28" fillId="22" borderId="15" xfId="0" applyFont="1" applyFill="1" applyBorder="1" applyAlignment="1" applyProtection="1">
      <alignment horizontal="center" vertical="top" textRotation="255"/>
      <protection hidden="1"/>
    </xf>
    <xf numFmtId="0" fontId="28" fillId="22" borderId="13" xfId="0" applyFont="1" applyFill="1" applyBorder="1" applyProtection="1">
      <alignment vertical="center"/>
      <protection hidden="1"/>
    </xf>
    <xf numFmtId="1" fontId="25" fillId="0" borderId="18" xfId="0" applyNumberFormat="1" applyFont="1" applyBorder="1" applyProtection="1">
      <alignment vertical="center"/>
      <protection hidden="1"/>
    </xf>
    <xf numFmtId="1" fontId="25" fillId="0" borderId="14" xfId="0" applyNumberFormat="1" applyFont="1" applyBorder="1" applyProtection="1">
      <alignment vertical="center"/>
      <protection hidden="1"/>
    </xf>
    <xf numFmtId="0" fontId="28" fillId="21" borderId="20" xfId="0" applyFont="1" applyFill="1" applyBorder="1" applyAlignment="1" applyProtection="1">
      <alignment horizontal="center" vertical="center"/>
      <protection hidden="1"/>
    </xf>
    <xf numFmtId="0" fontId="28" fillId="21" borderId="0" xfId="0" applyFont="1" applyFill="1" applyBorder="1" applyProtection="1">
      <alignment vertical="center"/>
      <protection hidden="1"/>
    </xf>
    <xf numFmtId="0" fontId="28" fillId="21" borderId="17" xfId="0" applyFont="1" applyFill="1" applyBorder="1" applyProtection="1">
      <alignment vertical="center"/>
      <protection hidden="1"/>
    </xf>
    <xf numFmtId="0" fontId="28" fillId="21" borderId="14" xfId="0" applyFont="1" applyFill="1" applyBorder="1" applyAlignment="1" applyProtection="1">
      <alignment horizontal="center" vertical="center"/>
      <protection hidden="1"/>
    </xf>
    <xf numFmtId="0" fontId="28" fillId="22" borderId="12" xfId="0" applyFont="1" applyFill="1" applyBorder="1" applyAlignment="1" applyProtection="1">
      <alignment horizontal="right" vertical="center"/>
      <protection hidden="1"/>
    </xf>
    <xf numFmtId="0" fontId="28" fillId="22" borderId="16" xfId="0" applyFont="1" applyFill="1" applyBorder="1" applyAlignment="1" applyProtection="1">
      <alignment horizontal="right" vertical="center"/>
      <protection hidden="1"/>
    </xf>
    <xf numFmtId="0" fontId="28" fillId="22" borderId="13" xfId="0" applyFont="1" applyFill="1" applyBorder="1" applyAlignment="1" applyProtection="1">
      <alignment horizontal="right" vertical="center"/>
      <protection hidden="1"/>
    </xf>
    <xf numFmtId="1" fontId="25" fillId="0" borderId="0" xfId="0" applyNumberFormat="1" applyFont="1" applyProtection="1">
      <alignment vertical="center"/>
      <protection hidden="1"/>
    </xf>
    <xf numFmtId="0" fontId="28" fillId="21" borderId="19" xfId="0" applyFont="1" applyFill="1" applyBorder="1" applyProtection="1">
      <alignment vertical="center"/>
      <protection hidden="1"/>
    </xf>
    <xf numFmtId="0" fontId="28" fillId="21" borderId="16" xfId="0" applyFont="1" applyFill="1" applyBorder="1" applyAlignment="1" applyProtection="1">
      <alignment horizontal="center" vertical="center"/>
      <protection hidden="1"/>
    </xf>
    <xf numFmtId="0" fontId="28" fillId="21" borderId="15" xfId="0" applyFont="1" applyFill="1" applyBorder="1" applyProtection="1">
      <alignment vertical="center"/>
      <protection hidden="1"/>
    </xf>
    <xf numFmtId="0" fontId="28" fillId="22" borderId="22" xfId="0" applyFont="1" applyFill="1" applyBorder="1" applyProtection="1">
      <alignment vertical="center"/>
      <protection hidden="1"/>
    </xf>
    <xf numFmtId="0" fontId="28" fillId="22" borderId="15" xfId="0" applyFont="1" applyFill="1" applyBorder="1" applyProtection="1">
      <alignment vertical="center"/>
      <protection hidden="1"/>
    </xf>
    <xf numFmtId="0" fontId="25" fillId="23" borderId="12" xfId="0" applyFont="1" applyFill="1" applyBorder="1" applyAlignment="1" applyProtection="1">
      <alignment horizontal="center" vertical="center"/>
      <protection hidden="1"/>
    </xf>
    <xf numFmtId="0" fontId="25" fillId="23" borderId="19" xfId="0" applyFont="1" applyFill="1" applyBorder="1" applyProtection="1">
      <alignment vertical="center"/>
      <protection hidden="1"/>
    </xf>
    <xf numFmtId="0" fontId="25" fillId="23" borderId="21" xfId="0" applyFont="1" applyFill="1" applyBorder="1" applyProtection="1">
      <alignment vertical="center"/>
      <protection hidden="1"/>
    </xf>
    <xf numFmtId="0" fontId="25" fillId="23" borderId="20" xfId="0" applyFont="1" applyFill="1" applyBorder="1" applyProtection="1">
      <alignment vertical="center"/>
      <protection hidden="1"/>
    </xf>
    <xf numFmtId="0" fontId="25" fillId="23" borderId="16" xfId="0" applyFont="1" applyFill="1" applyBorder="1" applyAlignment="1" applyProtection="1">
      <alignment horizontal="center" vertical="center"/>
      <protection hidden="1"/>
    </xf>
    <xf numFmtId="0" fontId="25" fillId="23" borderId="15" xfId="0" applyFont="1" applyFill="1" applyBorder="1" applyProtection="1">
      <alignment vertical="center"/>
      <protection hidden="1"/>
    </xf>
    <xf numFmtId="0" fontId="25" fillId="23" borderId="18" xfId="0" applyFont="1" applyFill="1" applyBorder="1" applyProtection="1">
      <alignment vertical="center"/>
      <protection hidden="1"/>
    </xf>
    <xf numFmtId="0" fontId="25" fillId="23" borderId="14" xfId="0" applyFont="1" applyFill="1" applyBorder="1" applyProtection="1">
      <alignment vertical="center"/>
      <protection hidden="1"/>
    </xf>
    <xf numFmtId="0" fontId="25" fillId="24" borderId="12" xfId="0" applyFont="1" applyFill="1" applyBorder="1" applyProtection="1">
      <alignment vertical="center"/>
      <protection hidden="1"/>
    </xf>
    <xf numFmtId="0" fontId="25" fillId="24" borderId="16" xfId="0" applyFont="1" applyFill="1" applyBorder="1" applyProtection="1">
      <alignment vertical="center"/>
      <protection hidden="1"/>
    </xf>
    <xf numFmtId="0" fontId="25" fillId="24" borderId="22" xfId="0" applyFont="1" applyFill="1" applyBorder="1" applyProtection="1">
      <alignment vertical="center"/>
      <protection hidden="1"/>
    </xf>
    <xf numFmtId="0" fontId="25" fillId="24" borderId="13" xfId="0" applyFont="1" applyFill="1" applyBorder="1" applyProtection="1">
      <alignment vertical="center"/>
      <protection hidden="1"/>
    </xf>
    <xf numFmtId="0" fontId="25" fillId="24" borderId="15" xfId="0" applyFont="1" applyFill="1" applyBorder="1" applyProtection="1">
      <alignment vertical="center"/>
      <protection hidden="1"/>
    </xf>
    <xf numFmtId="0" fontId="25" fillId="23" borderId="13" xfId="0" applyFont="1" applyFill="1" applyBorder="1" applyAlignment="1" applyProtection="1">
      <alignment horizontal="center" vertical="center"/>
      <protection hidden="1"/>
    </xf>
    <xf numFmtId="0" fontId="3" fillId="0" borderId="23" xfId="0" applyFont="1" applyFill="1" applyBorder="1" applyProtection="1">
      <alignment vertical="center"/>
      <protection hidden="1"/>
    </xf>
    <xf numFmtId="0" fontId="3" fillId="0" borderId="25" xfId="0" applyFont="1" applyBorder="1" applyProtection="1">
      <alignment vertical="center"/>
      <protection hidden="1"/>
    </xf>
    <xf numFmtId="0" fontId="3" fillId="0" borderId="24" xfId="0" applyFont="1" applyBorder="1" applyProtection="1">
      <alignment vertical="center"/>
      <protection hidden="1"/>
    </xf>
    <xf numFmtId="0" fontId="3" fillId="0" borderId="22" xfId="0" applyFont="1" applyFill="1" applyBorder="1" applyProtection="1">
      <alignment vertical="center"/>
      <protection hidden="1"/>
    </xf>
    <xf numFmtId="0" fontId="3" fillId="0" borderId="0" xfId="0" applyFont="1" applyBorder="1" applyProtection="1">
      <alignment vertical="center"/>
      <protection hidden="1"/>
    </xf>
    <xf numFmtId="38" fontId="3" fillId="0" borderId="0" xfId="33" applyFont="1" applyProtection="1">
      <alignment vertical="center"/>
      <protection hidden="1"/>
    </xf>
    <xf numFmtId="0" fontId="3" fillId="0" borderId="15" xfId="0" applyFont="1" applyFill="1" applyBorder="1" applyProtection="1">
      <alignment vertical="center"/>
      <protection hidden="1"/>
    </xf>
    <xf numFmtId="0" fontId="3" fillId="0" borderId="18" xfId="0" applyFont="1" applyBorder="1" applyProtection="1">
      <alignment vertical="center"/>
      <protection hidden="1"/>
    </xf>
    <xf numFmtId="0" fontId="3" fillId="0" borderId="0" xfId="0" applyFont="1" applyFill="1" applyProtection="1">
      <alignment vertical="center"/>
      <protection hidden="1"/>
    </xf>
    <xf numFmtId="0" fontId="3" fillId="0" borderId="10" xfId="0" applyFont="1" applyFill="1" applyBorder="1" applyProtection="1">
      <alignment vertical="center"/>
      <protection hidden="1"/>
    </xf>
    <xf numFmtId="0" fontId="3" fillId="17" borderId="0" xfId="0" applyFont="1" applyFill="1" applyProtection="1">
      <alignment vertical="center"/>
      <protection hidden="1"/>
    </xf>
    <xf numFmtId="0" fontId="3" fillId="0" borderId="0" xfId="0" applyFont="1" applyFill="1" applyBorder="1" applyProtection="1">
      <alignment vertical="center"/>
      <protection hidden="1"/>
    </xf>
    <xf numFmtId="0" fontId="3" fillId="0" borderId="18" xfId="0" applyFont="1" applyFill="1" applyBorder="1" applyProtection="1">
      <alignment vertical="center"/>
      <protection hidden="1"/>
    </xf>
    <xf numFmtId="0" fontId="3" fillId="25" borderId="0" xfId="0" applyFont="1" applyFill="1" applyProtection="1">
      <alignment vertical="center"/>
      <protection hidden="1"/>
    </xf>
    <xf numFmtId="0" fontId="3" fillId="0" borderId="0" xfId="0" applyNumberFormat="1" applyFont="1" applyProtection="1">
      <alignment vertical="center"/>
      <protection hidden="1"/>
    </xf>
    <xf numFmtId="38" fontId="3" fillId="0" borderId="10" xfId="0" applyNumberFormat="1" applyFont="1" applyFill="1" applyBorder="1" applyProtection="1">
      <alignment vertical="center"/>
      <protection hidden="1"/>
    </xf>
    <xf numFmtId="0" fontId="27" fillId="0" borderId="0" xfId="0" applyFont="1" applyProtection="1">
      <alignment vertical="center"/>
      <protection hidden="1"/>
    </xf>
    <xf numFmtId="1" fontId="3" fillId="0" borderId="0" xfId="0" applyNumberFormat="1" applyFont="1" applyProtection="1">
      <alignment vertical="center"/>
      <protection hidden="1"/>
    </xf>
    <xf numFmtId="0" fontId="3" fillId="24" borderId="16" xfId="0" applyFont="1" applyFill="1" applyBorder="1" applyProtection="1">
      <alignment vertical="center"/>
      <protection hidden="1"/>
    </xf>
    <xf numFmtId="178" fontId="3" fillId="23" borderId="0" xfId="0" applyNumberFormat="1" applyFont="1" applyFill="1" applyProtection="1">
      <alignment vertical="center"/>
      <protection hidden="1"/>
    </xf>
    <xf numFmtId="1" fontId="3" fillId="23" borderId="0" xfId="0" applyNumberFormat="1" applyFont="1" applyFill="1" applyProtection="1">
      <alignment vertical="center"/>
      <protection hidden="1"/>
    </xf>
    <xf numFmtId="2" fontId="3" fillId="0" borderId="0" xfId="0" applyNumberFormat="1" applyFont="1" applyFill="1" applyProtection="1">
      <alignment vertical="center"/>
      <protection hidden="1"/>
    </xf>
    <xf numFmtId="11" fontId="3" fillId="0" borderId="0" xfId="0" applyNumberFormat="1" applyFont="1" applyProtection="1">
      <alignment vertical="center"/>
      <protection hidden="1"/>
    </xf>
    <xf numFmtId="0" fontId="3" fillId="0" borderId="24" xfId="0" applyFont="1" applyFill="1" applyBorder="1" applyProtection="1">
      <alignment vertical="center"/>
      <protection hidden="1"/>
    </xf>
    <xf numFmtId="0" fontId="3" fillId="0" borderId="19" xfId="0" applyFont="1" applyFill="1" applyBorder="1" applyProtection="1">
      <alignment vertical="center"/>
      <protection hidden="1"/>
    </xf>
    <xf numFmtId="0" fontId="3" fillId="0" borderId="20" xfId="0" applyFont="1" applyFill="1" applyBorder="1" applyProtection="1">
      <alignment vertical="center"/>
      <protection hidden="1"/>
    </xf>
    <xf numFmtId="0" fontId="3" fillId="0" borderId="17" xfId="0" applyNumberFormat="1" applyFont="1" applyFill="1" applyBorder="1" applyProtection="1">
      <alignment vertical="center"/>
      <protection hidden="1"/>
    </xf>
    <xf numFmtId="0" fontId="3" fillId="0" borderId="17" xfId="0" applyFont="1" applyFill="1" applyBorder="1" applyProtection="1">
      <alignment vertical="center"/>
      <protection hidden="1"/>
    </xf>
    <xf numFmtId="0" fontId="27" fillId="0" borderId="22" xfId="0" applyFont="1" applyFill="1" applyBorder="1" applyProtection="1">
      <alignment vertical="center"/>
      <protection hidden="1"/>
    </xf>
    <xf numFmtId="0" fontId="27" fillId="0" borderId="17" xfId="0" applyFont="1" applyFill="1" applyBorder="1" applyProtection="1">
      <alignment vertical="center"/>
      <protection hidden="1"/>
    </xf>
    <xf numFmtId="0" fontId="27" fillId="0" borderId="0" xfId="0" applyFont="1" applyFill="1" applyBorder="1" applyProtection="1">
      <alignment vertical="center"/>
      <protection hidden="1"/>
    </xf>
    <xf numFmtId="0" fontId="3" fillId="26" borderId="0" xfId="0" applyFont="1" applyFill="1" applyProtection="1">
      <alignment vertical="center"/>
      <protection hidden="1"/>
    </xf>
    <xf numFmtId="0" fontId="3" fillId="24" borderId="0" xfId="0" applyFont="1" applyFill="1" applyProtection="1">
      <alignment vertical="center"/>
      <protection hidden="1"/>
    </xf>
    <xf numFmtId="0" fontId="3" fillId="0" borderId="14" xfId="0" applyFont="1" applyFill="1" applyBorder="1" applyProtection="1">
      <alignment vertical="center"/>
      <protection hidden="1"/>
    </xf>
    <xf numFmtId="0" fontId="3" fillId="23" borderId="0" xfId="0" applyFont="1" applyFill="1" applyProtection="1">
      <alignment vertical="center"/>
      <protection hidden="1"/>
    </xf>
    <xf numFmtId="2" fontId="3" fillId="0" borderId="0" xfId="0" applyNumberFormat="1" applyFont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1" fontId="3" fillId="0" borderId="21" xfId="0" applyNumberFormat="1" applyFont="1" applyBorder="1" applyProtection="1">
      <alignment vertical="center"/>
      <protection hidden="1"/>
    </xf>
    <xf numFmtId="1" fontId="3" fillId="0" borderId="20" xfId="0" applyNumberFormat="1" applyFont="1" applyBorder="1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vertical="center" wrapText="1"/>
      <protection hidden="1"/>
    </xf>
    <xf numFmtId="0" fontId="3" fillId="24" borderId="10" xfId="0" applyFont="1" applyFill="1" applyBorder="1" applyProtection="1">
      <alignment vertical="center"/>
      <protection locked="0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Protection="1">
      <alignment vertical="center"/>
      <protection hidden="1"/>
    </xf>
    <xf numFmtId="0" fontId="33" fillId="0" borderId="0" xfId="0" applyFont="1" applyProtection="1">
      <alignment vertical="center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Protection="1">
      <alignment vertical="center"/>
      <protection hidden="1"/>
    </xf>
    <xf numFmtId="0" fontId="3" fillId="24" borderId="10" xfId="0" applyFont="1" applyFill="1" applyBorder="1" applyAlignment="1" applyProtection="1">
      <alignment vertical="center" wrapText="1"/>
      <protection locked="0"/>
    </xf>
    <xf numFmtId="0" fontId="3" fillId="0" borderId="21" xfId="0" applyFont="1" applyBorder="1" applyProtection="1">
      <alignment vertical="center"/>
      <protection hidden="1"/>
    </xf>
    <xf numFmtId="0" fontId="3" fillId="0" borderId="0" xfId="0" applyFont="1" applyBorder="1" applyAlignment="1" applyProtection="1">
      <alignment vertical="center" wrapText="1"/>
      <protection hidden="1"/>
    </xf>
    <xf numFmtId="0" fontId="3" fillId="0" borderId="0" xfId="0" applyFont="1" applyFill="1" applyBorder="1" applyProtection="1">
      <alignment vertical="center"/>
      <protection locked="0"/>
    </xf>
    <xf numFmtId="0" fontId="3" fillId="0" borderId="11" xfId="0" applyFont="1" applyBorder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3" fillId="0" borderId="16" xfId="0" applyFont="1" applyBorder="1" applyAlignment="1" applyProtection="1">
      <alignment horizontal="center" vertical="center"/>
      <protection hidden="1"/>
    </xf>
    <xf numFmtId="0" fontId="33" fillId="0" borderId="10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4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3" fillId="0" borderId="15" xfId="0" applyFont="1" applyBorder="1" applyAlignment="1" applyProtection="1">
      <alignment horizontal="center" vertical="center" wrapText="1"/>
      <protection hidden="1"/>
    </xf>
    <xf numFmtId="0" fontId="34" fillId="0" borderId="16" xfId="0" applyFont="1" applyBorder="1" applyAlignment="1" applyProtection="1">
      <alignment horizontal="center" vertical="center"/>
      <protection hidden="1"/>
    </xf>
    <xf numFmtId="0" fontId="3" fillId="24" borderId="12" xfId="0" applyFont="1" applyFill="1" applyBorder="1" applyProtection="1">
      <alignment vertical="center"/>
      <protection locked="0"/>
    </xf>
    <xf numFmtId="0" fontId="34" fillId="0" borderId="12" xfId="0" applyFont="1" applyBorder="1" applyProtection="1">
      <alignment vertical="center"/>
      <protection hidden="1"/>
    </xf>
    <xf numFmtId="178" fontId="3" fillId="0" borderId="12" xfId="0" applyNumberFormat="1" applyFont="1" applyBorder="1" applyProtection="1">
      <alignment vertical="center"/>
      <protection hidden="1"/>
    </xf>
    <xf numFmtId="177" fontId="3" fillId="0" borderId="12" xfId="0" applyNumberFormat="1" applyFont="1" applyBorder="1" applyProtection="1">
      <alignment vertical="center"/>
      <protection hidden="1"/>
    </xf>
    <xf numFmtId="1" fontId="3" fillId="0" borderId="12" xfId="0" applyNumberFormat="1" applyFont="1" applyBorder="1" applyProtection="1">
      <alignment vertical="center"/>
      <protection hidden="1"/>
    </xf>
    <xf numFmtId="0" fontId="3" fillId="0" borderId="16" xfId="0" applyFont="1" applyBorder="1" applyProtection="1">
      <alignment vertical="center"/>
      <protection hidden="1"/>
    </xf>
    <xf numFmtId="0" fontId="3" fillId="24" borderId="16" xfId="0" applyFont="1" applyFill="1" applyBorder="1" applyProtection="1">
      <alignment vertical="center"/>
      <protection locked="0"/>
    </xf>
    <xf numFmtId="0" fontId="34" fillId="0" borderId="16" xfId="0" applyFont="1" applyBorder="1" applyProtection="1">
      <alignment vertical="center"/>
      <protection hidden="1"/>
    </xf>
    <xf numFmtId="178" fontId="3" fillId="0" borderId="16" xfId="0" applyNumberFormat="1" applyFont="1" applyBorder="1" applyProtection="1">
      <alignment vertical="center"/>
      <protection hidden="1"/>
    </xf>
    <xf numFmtId="177" fontId="3" fillId="0" borderId="16" xfId="0" applyNumberFormat="1" applyFont="1" applyBorder="1" applyProtection="1">
      <alignment vertical="center"/>
      <protection hidden="1"/>
    </xf>
    <xf numFmtId="1" fontId="3" fillId="0" borderId="16" xfId="0" applyNumberFormat="1" applyFont="1" applyBorder="1" applyProtection="1">
      <alignment vertical="center"/>
      <protection hidden="1"/>
    </xf>
    <xf numFmtId="0" fontId="3" fillId="0" borderId="13" xfId="0" applyFont="1" applyBorder="1" applyProtection="1">
      <alignment vertical="center"/>
      <protection hidden="1"/>
    </xf>
    <xf numFmtId="0" fontId="34" fillId="0" borderId="13" xfId="0" applyFont="1" applyBorder="1" applyProtection="1">
      <alignment vertical="center"/>
      <protection hidden="1"/>
    </xf>
    <xf numFmtId="178" fontId="3" fillId="0" borderId="13" xfId="0" applyNumberFormat="1" applyFont="1" applyBorder="1" applyProtection="1">
      <alignment vertical="center"/>
      <protection hidden="1"/>
    </xf>
    <xf numFmtId="177" fontId="3" fillId="0" borderId="13" xfId="0" applyNumberFormat="1" applyFont="1" applyBorder="1" applyProtection="1">
      <alignment vertical="center"/>
      <protection hidden="1"/>
    </xf>
    <xf numFmtId="1" fontId="3" fillId="0" borderId="13" xfId="0" applyNumberFormat="1" applyFont="1" applyBorder="1" applyProtection="1">
      <alignment vertical="center"/>
      <protection hidden="1"/>
    </xf>
    <xf numFmtId="0" fontId="3" fillId="24" borderId="13" xfId="0" applyFont="1" applyFill="1" applyBorder="1" applyProtection="1">
      <alignment vertical="center"/>
      <protection locked="0"/>
    </xf>
    <xf numFmtId="0" fontId="28" fillId="22" borderId="19" xfId="0" applyFont="1" applyFill="1" applyBorder="1" applyAlignment="1" applyProtection="1">
      <alignment horizontal="right" vertical="center"/>
      <protection hidden="1"/>
    </xf>
    <xf numFmtId="0" fontId="28" fillId="22" borderId="22" xfId="0" applyFont="1" applyFill="1" applyBorder="1" applyAlignment="1" applyProtection="1">
      <alignment horizontal="right" vertical="center"/>
      <protection hidden="1"/>
    </xf>
    <xf numFmtId="0" fontId="28" fillId="22" borderId="15" xfId="0" applyFont="1" applyFill="1" applyBorder="1" applyAlignment="1" applyProtection="1">
      <alignment horizontal="right" vertical="center"/>
      <protection hidden="1"/>
    </xf>
    <xf numFmtId="0" fontId="28" fillId="21" borderId="22" xfId="0" applyFont="1" applyFill="1" applyBorder="1" applyProtection="1">
      <alignment vertical="center"/>
      <protection hidden="1"/>
    </xf>
    <xf numFmtId="0" fontId="3" fillId="0" borderId="19" xfId="0" applyFont="1" applyBorder="1" applyProtection="1">
      <alignment vertical="center"/>
      <protection hidden="1"/>
    </xf>
    <xf numFmtId="0" fontId="3" fillId="0" borderId="22" xfId="0" applyFont="1" applyBorder="1" applyProtection="1">
      <alignment vertical="center"/>
      <protection hidden="1"/>
    </xf>
    <xf numFmtId="0" fontId="3" fillId="0" borderId="15" xfId="0" applyFont="1" applyBorder="1" applyProtection="1">
      <alignment vertical="center"/>
      <protection hidden="1"/>
    </xf>
    <xf numFmtId="0" fontId="3" fillId="0" borderId="23" xfId="0" applyFont="1" applyBorder="1" applyProtection="1">
      <alignment vertical="center"/>
      <protection hidden="1"/>
    </xf>
    <xf numFmtId="176" fontId="3" fillId="0" borderId="0" xfId="0" applyNumberFormat="1" applyFont="1" applyProtection="1">
      <alignment vertical="center"/>
      <protection hidden="1"/>
    </xf>
    <xf numFmtId="2" fontId="3" fillId="0" borderId="20" xfId="0" applyNumberFormat="1" applyFont="1" applyBorder="1" applyProtection="1">
      <alignment vertical="center"/>
      <protection hidden="1"/>
    </xf>
    <xf numFmtId="2" fontId="3" fillId="0" borderId="17" xfId="0" applyNumberFormat="1" applyFont="1" applyBorder="1" applyProtection="1">
      <alignment vertical="center"/>
      <protection hidden="1"/>
    </xf>
    <xf numFmtId="2" fontId="3" fillId="0" borderId="14" xfId="0" applyNumberFormat="1" applyFont="1" applyBorder="1" applyProtection="1">
      <alignment vertical="center"/>
      <protection hidden="1"/>
    </xf>
    <xf numFmtId="0" fontId="35" fillId="0" borderId="0" xfId="0" applyFont="1" applyProtection="1">
      <alignment vertical="center"/>
      <protection hidden="1"/>
    </xf>
    <xf numFmtId="0" fontId="35" fillId="0" borderId="17" xfId="0" applyFont="1" applyBorder="1" applyProtection="1">
      <alignment vertical="center"/>
      <protection hidden="1"/>
    </xf>
    <xf numFmtId="0" fontId="35" fillId="0" borderId="10" xfId="0" applyFont="1" applyBorder="1" applyAlignment="1" applyProtection="1">
      <alignment horizontal="center" vertical="center"/>
      <protection hidden="1"/>
    </xf>
    <xf numFmtId="0" fontId="35" fillId="0" borderId="10" xfId="0" applyFont="1" applyBorder="1" applyAlignment="1" applyProtection="1">
      <alignment horizontal="center" vertical="center" wrapText="1"/>
      <protection hidden="1"/>
    </xf>
    <xf numFmtId="0" fontId="35" fillId="0" borderId="10" xfId="0" applyFont="1" applyBorder="1" applyProtection="1">
      <alignment vertical="center"/>
      <protection hidden="1"/>
    </xf>
    <xf numFmtId="0" fontId="35" fillId="0" borderId="16" xfId="0" applyFont="1" applyBorder="1" applyAlignment="1" applyProtection="1">
      <alignment horizontal="center" vertical="center"/>
      <protection hidden="1"/>
    </xf>
    <xf numFmtId="0" fontId="37" fillId="0" borderId="0" xfId="0" applyFont="1">
      <alignment vertical="center"/>
    </xf>
    <xf numFmtId="0" fontId="29" fillId="0" borderId="0" xfId="0" applyFont="1" applyAlignment="1">
      <alignment horizontal="center" vertical="center"/>
    </xf>
    <xf numFmtId="0" fontId="32" fillId="21" borderId="23" xfId="0" applyFont="1" applyFill="1" applyBorder="1" applyAlignment="1" applyProtection="1">
      <alignment horizontal="center" vertical="center" wrapText="1"/>
      <protection hidden="1"/>
    </xf>
    <xf numFmtId="0" fontId="32" fillId="21" borderId="24" xfId="0" applyFont="1" applyFill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3" fillId="24" borderId="10" xfId="0" applyFont="1" applyFill="1" applyBorder="1" applyAlignment="1" applyProtection="1">
      <alignment horizontal="center" vertical="center"/>
      <protection locked="0"/>
    </xf>
    <xf numFmtId="0" fontId="3" fillId="24" borderId="10" xfId="0" quotePrefix="1" applyFont="1" applyFill="1" applyBorder="1" applyAlignment="1" applyProtection="1">
      <alignment horizontal="center" vertical="center"/>
      <protection locked="0"/>
    </xf>
    <xf numFmtId="0" fontId="31" fillId="22" borderId="10" xfId="0" applyFont="1" applyFill="1" applyBorder="1" applyAlignment="1" applyProtection="1">
      <alignment horizontal="center" vertical="center"/>
      <protection hidden="1"/>
    </xf>
    <xf numFmtId="0" fontId="31" fillId="22" borderId="23" xfId="0" applyFont="1" applyFill="1" applyBorder="1" applyAlignment="1" applyProtection="1">
      <alignment horizontal="center" vertical="center"/>
      <protection hidden="1"/>
    </xf>
    <xf numFmtId="0" fontId="31" fillId="22" borderId="25" xfId="0" applyFont="1" applyFill="1" applyBorder="1" applyAlignment="1" applyProtection="1">
      <alignment horizontal="center" vertical="center"/>
      <protection hidden="1"/>
    </xf>
    <xf numFmtId="0" fontId="31" fillId="22" borderId="24" xfId="0" applyFont="1" applyFill="1" applyBorder="1" applyAlignment="1" applyProtection="1">
      <alignment horizontal="center" vertical="center"/>
      <protection hidden="1"/>
    </xf>
    <xf numFmtId="0" fontId="3" fillId="0" borderId="26" xfId="0" applyFont="1" applyFill="1" applyBorder="1" applyAlignment="1" applyProtection="1">
      <alignment horizontal="center" vertical="center" wrapText="1"/>
      <protection hidden="1"/>
    </xf>
    <xf numFmtId="0" fontId="3" fillId="0" borderId="27" xfId="0" applyFont="1" applyFill="1" applyBorder="1" applyAlignment="1" applyProtection="1">
      <alignment horizontal="center" vertical="center" wrapText="1"/>
      <protection hidden="1"/>
    </xf>
    <xf numFmtId="0" fontId="3" fillId="0" borderId="28" xfId="0" applyFont="1" applyFill="1" applyBorder="1" applyAlignment="1" applyProtection="1">
      <alignment horizontal="center" vertical="center" wrapText="1"/>
      <protection hidden="1"/>
    </xf>
    <xf numFmtId="0" fontId="3" fillId="0" borderId="29" xfId="0" applyFont="1" applyFill="1" applyBorder="1" applyAlignment="1" applyProtection="1">
      <alignment horizontal="center" vertical="center" wrapText="1"/>
      <protection hidden="1"/>
    </xf>
    <xf numFmtId="0" fontId="3" fillId="0" borderId="30" xfId="0" applyFont="1" applyFill="1" applyBorder="1" applyAlignment="1" applyProtection="1">
      <alignment horizontal="center" vertical="center"/>
      <protection hidden="1"/>
    </xf>
    <xf numFmtId="0" fontId="3" fillId="0" borderId="31" xfId="0" applyFont="1" applyFill="1" applyBorder="1" applyAlignment="1" applyProtection="1">
      <alignment horizontal="center" vertical="center"/>
      <protection hidden="1"/>
    </xf>
    <xf numFmtId="0" fontId="3" fillId="24" borderId="1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8" xfId="0" applyFont="1" applyFill="1" applyBorder="1" applyAlignment="1" applyProtection="1">
      <alignment horizontal="center" vertical="center" wrapText="1"/>
      <protection hidden="1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0" fontId="32" fillId="21" borderId="23" xfId="0" applyFont="1" applyFill="1" applyBorder="1" applyAlignment="1" applyProtection="1">
      <alignment horizontal="center" vertical="center"/>
      <protection hidden="1"/>
    </xf>
    <xf numFmtId="0" fontId="32" fillId="21" borderId="25" xfId="0" applyFont="1" applyFill="1" applyBorder="1" applyAlignment="1" applyProtection="1">
      <alignment horizontal="center" vertical="center"/>
      <protection hidden="1"/>
    </xf>
    <xf numFmtId="0" fontId="32" fillId="21" borderId="24" xfId="0" applyFont="1" applyFill="1" applyBorder="1" applyAlignment="1" applyProtection="1">
      <alignment horizontal="center" vertical="center"/>
      <protection hidden="1"/>
    </xf>
    <xf numFmtId="0" fontId="3" fillId="0" borderId="12" xfId="0" applyFont="1" applyBorder="1" applyAlignment="1" applyProtection="1">
      <alignment horizontal="center" vertical="center"/>
      <protection hidden="1"/>
    </xf>
    <xf numFmtId="0" fontId="3" fillId="0" borderId="16" xfId="0" applyFont="1" applyBorder="1" applyAlignment="1" applyProtection="1">
      <alignment horizontal="center" vertical="center"/>
      <protection hidden="1"/>
    </xf>
    <xf numFmtId="0" fontId="25" fillId="23" borderId="23" xfId="0" applyFont="1" applyFill="1" applyBorder="1" applyAlignment="1" applyProtection="1">
      <alignment horizontal="center" vertical="center"/>
      <protection hidden="1"/>
    </xf>
    <xf numFmtId="0" fontId="25" fillId="23" borderId="25" xfId="0" applyFont="1" applyFill="1" applyBorder="1" applyAlignment="1" applyProtection="1">
      <alignment horizontal="center" vertical="center"/>
      <protection hidden="1"/>
    </xf>
    <xf numFmtId="0" fontId="25" fillId="23" borderId="24" xfId="0" applyFont="1" applyFill="1" applyBorder="1" applyAlignment="1" applyProtection="1">
      <alignment horizontal="center" vertical="center"/>
      <protection hidden="1"/>
    </xf>
    <xf numFmtId="0" fontId="25" fillId="0" borderId="23" xfId="0" applyFont="1" applyBorder="1" applyAlignment="1" applyProtection="1">
      <alignment horizontal="center" vertical="center"/>
      <protection hidden="1"/>
    </xf>
    <xf numFmtId="0" fontId="25" fillId="0" borderId="25" xfId="0" applyFont="1" applyBorder="1" applyAlignment="1" applyProtection="1">
      <alignment horizontal="center" vertical="center"/>
      <protection hidden="1"/>
    </xf>
    <xf numFmtId="0" fontId="25" fillId="0" borderId="24" xfId="0" applyFont="1" applyBorder="1" applyAlignment="1" applyProtection="1">
      <alignment horizontal="center" vertical="center"/>
      <protection hidden="1"/>
    </xf>
    <xf numFmtId="0" fontId="25" fillId="19" borderId="10" xfId="0" applyFont="1" applyFill="1" applyBorder="1" applyAlignment="1" applyProtection="1">
      <alignment horizontal="center" vertical="center"/>
      <protection hidden="1"/>
    </xf>
    <xf numFmtId="0" fontId="25" fillId="19" borderId="23" xfId="0" applyFont="1" applyFill="1" applyBorder="1" applyAlignment="1" applyProtection="1">
      <alignment horizontal="center" vertical="center"/>
      <protection hidden="1"/>
    </xf>
    <xf numFmtId="0" fontId="25" fillId="19" borderId="25" xfId="0" applyFont="1" applyFill="1" applyBorder="1" applyAlignment="1" applyProtection="1">
      <alignment horizontal="center" vertical="center"/>
      <protection hidden="1"/>
    </xf>
    <xf numFmtId="0" fontId="25" fillId="19" borderId="24" xfId="0" applyFont="1" applyFill="1" applyBorder="1" applyAlignment="1" applyProtection="1">
      <alignment horizontal="center" vertical="center"/>
      <protection hidden="1"/>
    </xf>
    <xf numFmtId="0" fontId="25" fillId="19" borderId="10" xfId="0" quotePrefix="1" applyFont="1" applyFill="1" applyBorder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25" fillId="0" borderId="10" xfId="0" applyFont="1" applyBorder="1" applyAlignment="1" applyProtection="1">
      <alignment horizontal="center" vertical="center"/>
      <protection hidden="1"/>
    </xf>
    <xf numFmtId="0" fontId="28" fillId="21" borderId="23" xfId="0" applyFont="1" applyFill="1" applyBorder="1" applyAlignment="1" applyProtection="1">
      <alignment horizontal="center" vertical="center"/>
      <protection hidden="1"/>
    </xf>
    <xf numFmtId="0" fontId="28" fillId="21" borderId="25" xfId="0" applyFont="1" applyFill="1" applyBorder="1" applyAlignment="1" applyProtection="1">
      <alignment horizontal="center" vertical="center"/>
      <protection hidden="1"/>
    </xf>
    <xf numFmtId="0" fontId="28" fillId="21" borderId="24" xfId="0" applyFont="1" applyFill="1" applyBorder="1" applyAlignment="1" applyProtection="1">
      <alignment horizontal="center" vertical="center"/>
      <protection hidden="1"/>
    </xf>
    <xf numFmtId="0" fontId="28" fillId="22" borderId="12" xfId="0" applyFont="1" applyFill="1" applyBorder="1" applyAlignment="1" applyProtection="1">
      <alignment horizontal="center" vertical="center" textRotation="255"/>
      <protection hidden="1"/>
    </xf>
    <xf numFmtId="0" fontId="28" fillId="22" borderId="16" xfId="0" applyFont="1" applyFill="1" applyBorder="1" applyAlignment="1" applyProtection="1">
      <alignment horizontal="center" vertical="center" textRotation="255"/>
      <protection hidden="1"/>
    </xf>
    <xf numFmtId="0" fontId="25" fillId="24" borderId="12" xfId="0" applyFont="1" applyFill="1" applyBorder="1" applyAlignment="1" applyProtection="1">
      <alignment horizontal="center" vertical="center" textRotation="255"/>
      <protection hidden="1"/>
    </xf>
    <xf numFmtId="0" fontId="25" fillId="24" borderId="16" xfId="0" applyFont="1" applyFill="1" applyBorder="1" applyAlignment="1" applyProtection="1">
      <alignment horizontal="center" vertical="center" textRotation="255"/>
      <protection hidden="1"/>
    </xf>
    <xf numFmtId="0" fontId="25" fillId="24" borderId="22" xfId="0" applyFont="1" applyFill="1" applyBorder="1" applyAlignment="1" applyProtection="1">
      <alignment horizontal="center" vertical="center" textRotation="255"/>
      <protection hidden="1"/>
    </xf>
    <xf numFmtId="0" fontId="25" fillId="24" borderId="15" xfId="0" applyFont="1" applyFill="1" applyBorder="1" applyAlignment="1" applyProtection="1">
      <alignment horizontal="center" vertical="center" textRotation="255"/>
      <protection hidden="1"/>
    </xf>
    <xf numFmtId="0" fontId="28" fillId="22" borderId="19" xfId="0" applyFont="1" applyFill="1" applyBorder="1" applyAlignment="1" applyProtection="1">
      <alignment horizontal="center" vertical="center" textRotation="255"/>
      <protection hidden="1"/>
    </xf>
    <xf numFmtId="0" fontId="28" fillId="22" borderId="22" xfId="0" applyFont="1" applyFill="1" applyBorder="1" applyAlignment="1" applyProtection="1">
      <alignment horizontal="center" vertical="center" textRotation="255"/>
      <protection hidden="1"/>
    </xf>
    <xf numFmtId="0" fontId="25" fillId="24" borderId="13" xfId="0" applyFont="1" applyFill="1" applyBorder="1" applyAlignment="1" applyProtection="1">
      <alignment horizontal="center" vertical="center" textRotation="255"/>
      <protection hidden="1"/>
    </xf>
    <xf numFmtId="0" fontId="3" fillId="23" borderId="12" xfId="0" applyFont="1" applyFill="1" applyBorder="1" applyAlignment="1" applyProtection="1">
      <alignment horizontal="center" vertical="center"/>
      <protection hidden="1"/>
    </xf>
    <xf numFmtId="0" fontId="3" fillId="23" borderId="16" xfId="0" applyFont="1" applyFill="1" applyBorder="1" applyAlignment="1" applyProtection="1">
      <alignment horizontal="center" vertical="center"/>
      <protection hidden="1"/>
    </xf>
    <xf numFmtId="0" fontId="3" fillId="23" borderId="13" xfId="0" applyFont="1" applyFill="1" applyBorder="1" applyAlignment="1" applyProtection="1">
      <alignment horizontal="center" vertical="center"/>
      <protection hidden="1"/>
    </xf>
    <xf numFmtId="0" fontId="3" fillId="18" borderId="10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良い" xfId="42" builtinId="26" customBuiltin="1"/>
  </cellStyles>
  <dxfs count="2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48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0" i="0" u="none" strike="noStrike" baseline="0">
                <a:solidFill>
                  <a:srgbClr val="000000"/>
                </a:solidFill>
                <a:latin typeface="Osaka"/>
                <a:ea typeface="Osaka"/>
                <a:cs typeface="Osaka"/>
              </a:defRPr>
            </a:pPr>
            <a:r>
              <a:rPr lang="ja-JP" altLang="en-US"/>
              <a:t>施業体系図</a:t>
            </a:r>
          </a:p>
        </c:rich>
      </c:tx>
      <c:layout>
        <c:manualLayout>
          <c:xMode val="edge"/>
          <c:yMode val="edge"/>
          <c:x val="0.42372906776483449"/>
          <c:y val="2.91060291060291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891049964915848"/>
          <c:y val="0.16008332258978142"/>
          <c:w val="0.73607791696494596"/>
          <c:h val="0.59875320656957198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リストなど!$K$1</c:f>
              <c:strCache>
                <c:ptCount val="1"/>
                <c:pt idx="0">
                  <c:v>間伐時_Ht</c:v>
                </c:pt>
              </c:strCache>
            </c:strRef>
          </c:tx>
          <c:spPr>
            <a:blipFill dpi="0" rotWithShape="0">
              <a:blip xmlns:r="http://schemas.openxmlformats.org/officeDocument/2006/relationships" r:embed="rId1"/>
              <a:srcRect/>
              <a:stretch>
                <a:fillRect/>
              </a:stretch>
            </a:blipFill>
            <a:ln w="25400">
              <a:noFill/>
            </a:ln>
          </c:spPr>
          <c:invertIfNegative val="0"/>
          <c:pictureOptions>
            <c:pictureFormat val="stretch"/>
          </c:pictureOptions>
          <c:cat>
            <c:numRef>
              <c:f>リストなど!$J$2:$J$81</c:f>
              <c:numCache>
                <c:formatCode>General</c:formatCode>
                <c:ptCount val="8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</c:numCache>
            </c:numRef>
          </c:cat>
          <c:val>
            <c:numRef>
              <c:f>リストなど!$K$2:$K$81</c:f>
              <c:numCache>
                <c:formatCode>General</c:formatCode>
                <c:ptCount val="8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76-2546-A4EE-46FB033F3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55966848"/>
        <c:axId val="155972736"/>
      </c:barChart>
      <c:scatterChart>
        <c:scatterStyle val="lineMarker"/>
        <c:varyColors val="0"/>
        <c:ser>
          <c:idx val="0"/>
          <c:order val="2"/>
          <c:tx>
            <c:strRef>
              <c:f>リストなど!$E$1</c:f>
              <c:strCache>
                <c:ptCount val="1"/>
                <c:pt idx="0">
                  <c:v>体系図_N</c:v>
                </c:pt>
              </c:strCache>
            </c:strRef>
          </c:tx>
          <c:spPr>
            <a:ln w="25400">
              <a:solidFill>
                <a:srgbClr val="DD0806"/>
              </a:solidFill>
              <a:prstDash val="solid"/>
            </a:ln>
          </c:spPr>
          <c:marker>
            <c:symbol val="none"/>
          </c:marker>
          <c:xVal>
            <c:numRef>
              <c:f>リストなど!$D$2:$D$81</c:f>
              <c:numCache>
                <c:formatCode>General</c:formatCode>
                <c:ptCount val="8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</c:numCache>
            </c:numRef>
          </c:xVal>
          <c:yVal>
            <c:numRef>
              <c:f>リストなど!$E$2:$E$81</c:f>
              <c:numCache>
                <c:formatCode>General</c:formatCode>
                <c:ptCount val="80"/>
                <c:pt idx="0">
                  <c:v>2500.002556950114</c:v>
                </c:pt>
                <c:pt idx="1">
                  <c:v>2499.9922666997822</c:v>
                </c:pt>
                <c:pt idx="2">
                  <c:v>2499.918754728264</c:v>
                </c:pt>
                <c:pt idx="3">
                  <c:v>2499.5903551165238</c:v>
                </c:pt>
                <c:pt idx="4">
                  <c:v>2498.6217385396253</c:v>
                </c:pt>
                <c:pt idx="5">
                  <c:v>2496.4215303110159</c:v>
                </c:pt>
                <c:pt idx="6">
                  <c:v>2492.2525208525976</c:v>
                </c:pt>
                <c:pt idx="7">
                  <c:v>2485.346110289895</c:v>
                </c:pt>
                <c:pt idx="8">
                  <c:v>2475.0329201134377</c:v>
                </c:pt>
                <c:pt idx="9">
                  <c:v>2460.8473237852068</c:v>
                </c:pt>
                <c:pt idx="10">
                  <c:v>2442.5788324968266</c:v>
                </c:pt>
                <c:pt idx="11">
                  <c:v>2420.2673332583104</c:v>
                </c:pt>
                <c:pt idx="12">
                  <c:v>2394.1580820435138</c:v>
                </c:pt>
                <c:pt idx="13">
                  <c:v>2364.6388830251394</c:v>
                </c:pt>
                <c:pt idx="14">
                  <c:v>2332.178023614536</c:v>
                </c:pt>
                <c:pt idx="15">
                  <c:v>2297.2734868044263</c:v>
                </c:pt>
                <c:pt idx="16">
                  <c:v>2260.4167358238824</c:v>
                </c:pt>
                <c:pt idx="17">
                  <c:v>2222.0699333667153</c:v>
                </c:pt>
                <c:pt idx="18">
                  <c:v>2182.6536188672599</c:v>
                </c:pt>
                <c:pt idx="19">
                  <c:v>2142.5416547696468</c:v>
                </c:pt>
                <c:pt idx="20">
                  <c:v>2102.0607792894662</c:v>
                </c:pt>
                <c:pt idx="21">
                  <c:v>2061.4928172378445</c:v>
                </c:pt>
                <c:pt idx="22">
                  <c:v>2021.078243164015</c:v>
                </c:pt>
                <c:pt idx="23">
                  <c:v>1981.0202808167626</c:v>
                </c:pt>
                <c:pt idx="24">
                  <c:v>1941.4890619932546</c:v>
                </c:pt>
                <c:pt idx="25">
                  <c:v>1902.625587555993</c:v>
                </c:pt>
                <c:pt idx="26">
                  <c:v>1864.5453683864864</c:v>
                </c:pt>
                <c:pt idx="27">
                  <c:v>1827.3417028713304</c:v>
                </c:pt>
                <c:pt idx="28">
                  <c:v>1791.0885909113235</c:v>
                </c:pt>
                <c:pt idx="29">
                  <c:v>1755.8433063839391</c:v>
                </c:pt>
                <c:pt idx="30">
                  <c:v>1721.6486594457183</c:v>
                </c:pt>
                <c:pt idx="31">
                  <c:v>1688.534982584606</c:v>
                </c:pt>
                <c:pt idx="32">
                  <c:v>1656.5218732479841</c:v>
                </c:pt>
                <c:pt idx="33">
                  <c:v>1625.6197231092119</c:v>
                </c:pt>
                <c:pt idx="34">
                  <c:v>1595.831060671715</c:v>
                </c:pt>
                <c:pt idx="35">
                  <c:v>1567.1517305159559</c:v>
                </c:pt>
                <c:pt idx="36">
                  <c:v>1539.5719293483792</c:v>
                </c:pt>
                <c:pt idx="37">
                  <c:v>1513.0771162251667</c:v>
                </c:pt>
                <c:pt idx="38">
                  <c:v>1487.6488119211983</c:v>
                </c:pt>
                <c:pt idx="39">
                  <c:v>1463.2653003752212</c:v>
                </c:pt>
                <c:pt idx="40">
                  <c:v>1439.9022434254723</c:v>
                </c:pt>
                <c:pt idx="41">
                  <c:v>1417.5332186099624</c:v>
                </c:pt>
                <c:pt idx="42">
                  <c:v>1396.1301885968464</c:v>
                </c:pt>
                <c:pt idx="43">
                  <c:v>1375.6639097922962</c:v>
                </c:pt>
                <c:pt idx="44">
                  <c:v>1356.1042868110437</c:v>
                </c:pt>
                <c:pt idx="45">
                  <c:v>1337.420678758536</c:v>
                </c:pt>
                <c:pt idx="46">
                  <c:v>1319.5821626399775</c:v>
                </c:pt>
                <c:pt idx="47">
                  <c:v>1302.5577586605959</c:v>
                </c:pt>
                <c:pt idx="48">
                  <c:v>1286.3166216980794</c:v>
                </c:pt>
                <c:pt idx="49">
                  <c:v>1270.8282028003575</c:v>
                </c:pt>
                <c:pt idx="50">
                  <c:v>1256.0623841797387</c:v>
                </c:pt>
                <c:pt idx="51">
                  <c:v>1241.9895908312378</c:v>
                </c:pt>
                <c:pt idx="52">
                  <c:v>1228.5808815925107</c:v>
                </c:pt>
                <c:pt idx="53">
                  <c:v>1215.8080221808661</c:v>
                </c:pt>
                <c:pt idx="54">
                  <c:v>1203.6435424863262</c:v>
                </c:pt>
                <c:pt idx="55">
                  <c:v>1192.0607801652702</c:v>
                </c:pt>
                <c:pt idx="56">
                  <c:v>1181.0339123653625</c:v>
                </c:pt>
                <c:pt idx="57">
                  <c:v>1170.5379772171179</c:v>
                </c:pt>
                <c:pt idx="58">
                  <c:v>1160.5488865491538</c:v>
                </c:pt>
                <c:pt idx="59">
                  <c:v>1151.0434311217466</c:v>
                </c:pt>
                <c:pt idx="60">
                  <c:v>1141.9992795257983</c:v>
                </c:pt>
                <c:pt idx="61">
                  <c:v>1133.3949717599833</c:v>
                </c:pt>
                <c:pt idx="62">
                  <c:v>1125.2099083779708</c:v>
                </c:pt>
                <c:pt idx="63">
                  <c:v>1117.4243359878762</c:v>
                </c:pt>
                <c:pt idx="64">
                  <c:v>1110.0193297877704</c:v>
                </c:pt>
                <c:pt idx="65">
                  <c:v>1102.9767737326483</c:v>
                </c:pt>
                <c:pt idx="66">
                  <c:v>1096.2793388493553</c:v>
                </c:pt>
                <c:pt idx="67">
                  <c:v>1089.9104601453353</c:v>
                </c:pt>
                <c:pt idx="68">
                  <c:v>1083.8543124946639</c:v>
                </c:pt>
                <c:pt idx="69">
                  <c:v>1078.0957858291129</c:v>
                </c:pt>
                <c:pt idx="70">
                  <c:v>1072.6204599132359</c:v>
                </c:pt>
                <c:pt idx="71">
                  <c:v>1067.4145789391553</c:v>
                </c:pt>
                <c:pt idx="72">
                  <c:v>1062.4650261389543</c:v>
                </c:pt>
                <c:pt idx="73">
                  <c:v>1057.7592985794795</c:v>
                </c:pt>
                <c:pt idx="74">
                  <c:v>1053.2854822754814</c:v>
                </c:pt>
                <c:pt idx="75">
                  <c:v>1049.0322277320083</c:v>
                </c:pt>
                <c:pt idx="76">
                  <c:v>1044.9887260051805</c:v>
                </c:pt>
                <c:pt idx="77">
                  <c:v>1041.1446853518969</c:v>
                </c:pt>
                <c:pt idx="78">
                  <c:v>1037.490308522868</c:v>
                </c:pt>
                <c:pt idx="79">
                  <c:v>1034.0162707396501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576-2546-A4EE-46FB033F3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831104"/>
        <c:axId val="155964928"/>
      </c:scatterChart>
      <c:scatterChart>
        <c:scatterStyle val="lineMarker"/>
        <c:varyColors val="0"/>
        <c:ser>
          <c:idx val="1"/>
          <c:order val="0"/>
          <c:tx>
            <c:strRef>
              <c:f>リストなど!$H$1</c:f>
              <c:strCache>
                <c:ptCount val="1"/>
                <c:pt idx="0">
                  <c:v>体系図_Ht</c:v>
                </c:pt>
              </c:strCache>
            </c:strRef>
          </c:tx>
          <c:spPr>
            <a:ln w="25400">
              <a:solidFill>
                <a:srgbClr val="000090"/>
              </a:solidFill>
              <a:prstDash val="solid"/>
            </a:ln>
          </c:spPr>
          <c:marker>
            <c:symbol val="none"/>
          </c:marker>
          <c:xVal>
            <c:numRef>
              <c:f>リストなど!$G$2:$G$81</c:f>
              <c:numCache>
                <c:formatCode>General</c:formatCode>
                <c:ptCount val="8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</c:numCache>
            </c:numRef>
          </c:xVal>
          <c:yVal>
            <c:numRef>
              <c:f>リストなど!$H$2:$H$81</c:f>
              <c:numCache>
                <c:formatCode>General</c:formatCode>
                <c:ptCount val="80"/>
                <c:pt idx="0">
                  <c:v>0.16734065757042232</c:v>
                </c:pt>
                <c:pt idx="1">
                  <c:v>0.53717628470510526</c:v>
                </c:pt>
                <c:pt idx="2">
                  <c:v>1.0440624479526175</c:v>
                </c:pt>
                <c:pt idx="3">
                  <c:v>1.6527808084293951</c:v>
                </c:pt>
                <c:pt idx="4">
                  <c:v>2.3385316763854993</c:v>
                </c:pt>
                <c:pt idx="5">
                  <c:v>3.082392030244864</c:v>
                </c:pt>
                <c:pt idx="6">
                  <c:v>3.8693561556655349</c:v>
                </c:pt>
                <c:pt idx="7">
                  <c:v>4.6872678338368807</c:v>
                </c:pt>
                <c:pt idx="8">
                  <c:v>5.5261547366862196</c:v>
                </c:pt>
                <c:pt idx="9">
                  <c:v>6.377775704294887</c:v>
                </c:pt>
                <c:pt idx="10">
                  <c:v>7.2352936684461522</c:v>
                </c:pt>
                <c:pt idx="11">
                  <c:v>8.0930288760246221</c:v>
                </c:pt>
                <c:pt idx="12">
                  <c:v>8.9462666325153535</c:v>
                </c:pt>
                <c:pt idx="13">
                  <c:v>9.7911038515373345</c:v>
                </c:pt>
                <c:pt idx="14">
                  <c:v>10.624324280186464</c:v>
                </c:pt>
                <c:pt idx="15">
                  <c:v>11.443295562297198</c:v>
                </c:pt>
                <c:pt idx="16">
                  <c:v>12.245883343603307</c:v>
                </c:pt>
                <c:pt idx="17">
                  <c:v>13.030378944395725</c:v>
                </c:pt>
                <c:pt idx="18">
                  <c:v>13.795438012630296</c:v>
                </c:pt>
                <c:pt idx="19">
                  <c:v>14.54002818546201</c:v>
                </c:pt>
                <c:pt idx="20">
                  <c:v>15.263384225473715</c:v>
                </c:pt>
                <c:pt idx="21">
                  <c:v>15.964969417952366</c:v>
                </c:pt>
                <c:pt idx="22">
                  <c:v>16.644442254438498</c:v>
                </c:pt>
                <c:pt idx="23">
                  <c:v>17.301627609497395</c:v>
                </c:pt>
                <c:pt idx="24">
                  <c:v>17.936491758284877</c:v>
                </c:pt>
                <c:pt idx="25">
                  <c:v>18.54912069296758</c:v>
                </c:pt>
                <c:pt idx="26">
                  <c:v>19.139701284048911</c:v>
                </c:pt>
                <c:pt idx="27">
                  <c:v>19.708504903576934</c:v>
                </c:pt>
                <c:pt idx="28">
                  <c:v>20.255873184998489</c:v>
                </c:pt>
                <c:pt idx="29">
                  <c:v>20.782205641960537</c:v>
                </c:pt>
                <c:pt idx="30">
                  <c:v>21.287948907800377</c:v>
                </c:pt>
                <c:pt idx="31">
                  <c:v>21.773587390439353</c:v>
                </c:pt>
                <c:pt idx="32">
                  <c:v>22.239635165149917</c:v>
                </c:pt>
                <c:pt idx="33">
                  <c:v>22.686628951170277</c:v>
                </c:pt>
                <c:pt idx="34">
                  <c:v>23.115122038154905</c:v>
                </c:pt>
                <c:pt idx="35">
                  <c:v>23.525679045572627</c:v>
                </c:pt>
                <c:pt idx="36">
                  <c:v>23.918871412879184</c:v>
                </c:pt>
                <c:pt idx="37">
                  <c:v>24.295273530985096</c:v>
                </c:pt>
                <c:pt idx="38">
                  <c:v>24.655459436527924</c:v>
                </c:pt>
                <c:pt idx="39">
                  <c:v>25</c:v>
                </c:pt>
                <c:pt idx="40">
                  <c:v>25.329460547090601</c:v>
                </c:pt>
                <c:pt idx="41">
                  <c:v>25.644398859854483</c:v>
                </c:pt>
                <c:pt idx="42">
                  <c:v>25.945363510662741</c:v>
                </c:pt>
                <c:pt idx="43">
                  <c:v>26.232892487454215</c:v>
                </c:pt>
                <c:pt idx="44">
                  <c:v>26.507512073688691</c:v>
                </c:pt>
                <c:pt idx="45">
                  <c:v>26.769735950699012</c:v>
                </c:pt>
                <c:pt idx="46">
                  <c:v>27.020064493921968</c:v>
                </c:pt>
                <c:pt idx="47">
                  <c:v>27.258984237823732</c:v>
                </c:pt>
                <c:pt idx="48">
                  <c:v>27.486967487280818</c:v>
                </c:pt>
                <c:pt idx="49">
                  <c:v>27.704472055779419</c:v>
                </c:pt>
                <c:pt idx="50">
                  <c:v>27.911941113097896</c:v>
                </c:pt>
                <c:pt idx="51">
                  <c:v>28.109803127173215</c:v>
                </c:pt>
                <c:pt idx="52">
                  <c:v>28.298471886656223</c:v>
                </c:pt>
                <c:pt idx="53">
                  <c:v>28.478346592258706</c:v>
                </c:pt>
                <c:pt idx="54">
                  <c:v>28.649812006410937</c:v>
                </c:pt>
                <c:pt idx="55">
                  <c:v>28.813238652004674</c:v>
                </c:pt>
                <c:pt idx="56">
                  <c:v>28.968983052110516</c:v>
                </c:pt>
                <c:pt idx="57">
                  <c:v>29.117388003545052</c:v>
                </c:pt>
                <c:pt idx="58">
                  <c:v>29.258782878041288</c:v>
                </c:pt>
                <c:pt idx="59">
                  <c:v>29.39348394555082</c:v>
                </c:pt>
                <c:pt idx="60">
                  <c:v>29.521794714897386</c:v>
                </c:pt>
                <c:pt idx="61">
                  <c:v>29.644006287611106</c:v>
                </c:pt>
                <c:pt idx="62">
                  <c:v>29.76039772131503</c:v>
                </c:pt>
                <c:pt idx="63">
                  <c:v>29.871236399515631</c:v>
                </c:pt>
                <c:pt idx="64">
                  <c:v>29.976778405073762</c:v>
                </c:pt>
                <c:pt idx="65">
                  <c:v>30.077268895009261</c:v>
                </c:pt>
                <c:pt idx="66">
                  <c:v>30.172942474624644</c:v>
                </c:pt>
                <c:pt idx="67">
                  <c:v>30.264023569228339</c:v>
                </c:pt>
                <c:pt idx="68">
                  <c:v>30.350726791997015</c:v>
                </c:pt>
                <c:pt idx="69">
                  <c:v>30.433257306746277</c:v>
                </c:pt>
                <c:pt idx="70">
                  <c:v>30.5118111845808</c:v>
                </c:pt>
                <c:pt idx="71">
                  <c:v>30.586575753572529</c:v>
                </c:pt>
                <c:pt idx="72">
                  <c:v>30.657729940771894</c:v>
                </c:pt>
                <c:pt idx="73">
                  <c:v>30.725444605994344</c:v>
                </c:pt>
                <c:pt idx="74">
                  <c:v>30.789882866943408</c:v>
                </c:pt>
                <c:pt idx="75">
                  <c:v>30.851200415337455</c:v>
                </c:pt>
                <c:pt idx="76">
                  <c:v>30.909545823797878</c:v>
                </c:pt>
                <c:pt idx="77">
                  <c:v>30.965060843335866</c:v>
                </c:pt>
                <c:pt idx="78">
                  <c:v>31.017880691343812</c:v>
                </c:pt>
                <c:pt idx="79">
                  <c:v>31.068134330056683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576-2546-A4EE-46FB033F3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966848"/>
        <c:axId val="155972736"/>
      </c:scatterChart>
      <c:valAx>
        <c:axId val="156831104"/>
        <c:scaling>
          <c:orientation val="minMax"/>
          <c:max val="8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Osaka"/>
                    <a:ea typeface="Osaka"/>
                    <a:cs typeface="Osaka"/>
                  </a:defRPr>
                </a:pPr>
                <a:r>
                  <a:rPr lang="ja-JP" altLang="en-US"/>
                  <a:t>林齢</a:t>
                </a:r>
              </a:p>
            </c:rich>
          </c:tx>
          <c:layout>
            <c:manualLayout>
              <c:xMode val="edge"/>
              <c:yMode val="edge"/>
              <c:x val="0.48426175541616617"/>
              <c:y val="0.8627867358576020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0" i="0" u="none" strike="noStrike" baseline="0">
                <a:solidFill>
                  <a:srgbClr val="000000"/>
                </a:solidFill>
                <a:latin typeface="Osaka"/>
                <a:ea typeface="Osaka"/>
                <a:cs typeface="Osaka"/>
              </a:defRPr>
            </a:pPr>
            <a:endParaRPr lang="ja-JP"/>
          </a:p>
        </c:txPr>
        <c:crossAx val="155964928"/>
        <c:crosses val="autoZero"/>
        <c:crossBetween val="midCat"/>
      </c:valAx>
      <c:valAx>
        <c:axId val="15596492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1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立木本数（本／</a:t>
                </a:r>
                <a:r>
                  <a:rPr lang="ja-JP" altLang="en-US" sz="1800" b="0" i="0" u="none" strike="noStrike" baseline="0">
                    <a:solidFill>
                      <a:srgbClr val="000000"/>
                    </a:solidFill>
                    <a:latin typeface="Osaka"/>
                    <a:ea typeface="ＭＳ Ｐゴシック"/>
                  </a:rPr>
                  <a:t>ha</a:t>
                </a:r>
                <a:r>
                  <a:rPr lang="ja-JP" altLang="en-US" sz="1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）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6.0532687651331718E-3"/>
              <c:y val="0.2577964760641925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0" i="0" u="none" strike="noStrike" baseline="0">
                <a:solidFill>
                  <a:srgbClr val="000000"/>
                </a:solidFill>
                <a:latin typeface="Osaka"/>
                <a:ea typeface="Osaka"/>
                <a:cs typeface="Osaka"/>
              </a:defRPr>
            </a:pPr>
            <a:endParaRPr lang="ja-JP"/>
          </a:p>
        </c:txPr>
        <c:crossAx val="156831104"/>
        <c:crosses val="autoZero"/>
        <c:crossBetween val="midCat"/>
      </c:valAx>
      <c:catAx>
        <c:axId val="1559668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5972736"/>
        <c:crosses val="autoZero"/>
        <c:auto val="1"/>
        <c:lblAlgn val="ctr"/>
        <c:lblOffset val="100"/>
        <c:noMultiLvlLbl val="0"/>
      </c:catAx>
      <c:valAx>
        <c:axId val="155972736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1800" b="0" i="0" u="none" strike="noStrike" baseline="0">
                    <a:solidFill>
                      <a:srgbClr val="000000"/>
                    </a:solidFill>
                    <a:latin typeface="Osaka"/>
                    <a:ea typeface="Osaka"/>
                    <a:cs typeface="Osaka"/>
                  </a:defRPr>
                </a:pPr>
                <a:r>
                  <a:rPr lang="ja-JP" altLang="en-US" sz="1625" b="0" i="0" u="none" strike="noStrike" baseline="0">
                    <a:solidFill>
                      <a:srgbClr val="000000"/>
                    </a:solidFill>
                    <a:latin typeface="Osaka"/>
                  </a:rPr>
                  <a:t>上層高（m）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0.95641697330206599"/>
              <c:y val="0.2536384719061884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800" b="0" i="0" u="none" strike="noStrike" baseline="0">
                <a:solidFill>
                  <a:srgbClr val="000000"/>
                </a:solidFill>
                <a:latin typeface="Osaka"/>
                <a:ea typeface="Osaka"/>
                <a:cs typeface="Osaka"/>
              </a:defRPr>
            </a:pPr>
            <a:endParaRPr lang="ja-JP"/>
          </a:p>
        </c:txPr>
        <c:crossAx val="155966848"/>
        <c:crosses val="max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800" b="0" i="0" u="none" strike="noStrike" baseline="0">
          <a:solidFill>
            <a:srgbClr val="000000"/>
          </a:solidFill>
          <a:latin typeface="Osaka"/>
          <a:ea typeface="Osaka"/>
          <a:cs typeface="Osaka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962025</xdr:colOff>
      <xdr:row>5</xdr:row>
      <xdr:rowOff>0</xdr:rowOff>
    </xdr:from>
    <xdr:to>
      <xdr:col>5</xdr:col>
      <xdr:colOff>9525</xdr:colOff>
      <xdr:row>10</xdr:row>
      <xdr:rowOff>0</xdr:rowOff>
    </xdr:to>
    <xdr:sp macro="" textlink="">
      <xdr:nvSpPr>
        <xdr:cNvPr id="16385" name="Text Box 1">
          <a:extLst>
            <a:ext uri="{FF2B5EF4-FFF2-40B4-BE49-F238E27FC236}">
              <a16:creationId xmlns:a16="http://schemas.microsoft.com/office/drawing/2014/main" id="{00000000-0008-0000-0000-000001400000}"/>
            </a:ext>
          </a:extLst>
        </xdr:cNvPr>
        <xdr:cNvSpPr txBox="1">
          <a:spLocks noChangeArrowheads="1"/>
        </xdr:cNvSpPr>
      </xdr:nvSpPr>
      <xdr:spPr bwMode="auto">
        <a:xfrm>
          <a:off x="962025" y="866775"/>
          <a:ext cx="4000500" cy="857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FF6600" mc:Ignorable="a14" a14:legacySpreadsheetColorIndex="53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本ソフトウェアの著作権は，北海道立総合研究機構森林研究本部林業試験場に帰属します。本ソフトウェアの使用による損害等については，一切その責任を負いません。本ソフトウェアの改変は禁止します。</a:t>
          </a:r>
        </a:p>
      </xdr:txBody>
    </xdr:sp>
    <xdr:clientData/>
  </xdr:twoCellAnchor>
  <xdr:twoCellAnchor>
    <xdr:from>
      <xdr:col>0</xdr:col>
      <xdr:colOff>952500</xdr:colOff>
      <xdr:row>11</xdr:row>
      <xdr:rowOff>76200</xdr:rowOff>
    </xdr:from>
    <xdr:to>
      <xdr:col>5</xdr:col>
      <xdr:colOff>0</xdr:colOff>
      <xdr:row>19</xdr:row>
      <xdr:rowOff>127000</xdr:rowOff>
    </xdr:to>
    <xdr:sp macro="" textlink="">
      <xdr:nvSpPr>
        <xdr:cNvPr id="16386" name="Text Box 2">
          <a:extLst>
            <a:ext uri="{FF2B5EF4-FFF2-40B4-BE49-F238E27FC236}">
              <a16:creationId xmlns:a16="http://schemas.microsoft.com/office/drawing/2014/main" id="{00000000-0008-0000-0000-000002400000}"/>
            </a:ext>
          </a:extLst>
        </xdr:cNvPr>
        <xdr:cNvSpPr txBox="1">
          <a:spLocks noChangeArrowheads="1"/>
        </xdr:cNvSpPr>
      </xdr:nvSpPr>
      <xdr:spPr bwMode="auto">
        <a:xfrm>
          <a:off x="952500" y="2082800"/>
          <a:ext cx="4000500" cy="14732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作成：北海道立総合研究機構　森林研究本部　林業試験場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連絡先：〒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079-0198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美唄市光珠内町東山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電話：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0126-63-4164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作成日：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2011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4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28</a:t>
          </a: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改訂日：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2012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4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日</a:t>
          </a:r>
          <a:endParaRPr lang="en-GB" altLang="ja-JP" sz="12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改訂日：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2021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5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25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日</a:t>
          </a:r>
          <a:endParaRPr lang="en-US" altLang="ja-JP" sz="12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版：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ver.1.40</a:t>
          </a:r>
          <a:endParaRPr lang="ja-JP" altLang="en-US" sz="12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142875</xdr:rowOff>
    </xdr:from>
    <xdr:to>
      <xdr:col>14</xdr:col>
      <xdr:colOff>0</xdr:colOff>
      <xdr:row>31</xdr:row>
      <xdr:rowOff>0</xdr:rowOff>
    </xdr:to>
    <xdr:graphicFrame macro="">
      <xdr:nvGraphicFramePr>
        <xdr:cNvPr id="8214" name="グラフ 3">
          <a:extLst>
            <a:ext uri="{FF2B5EF4-FFF2-40B4-BE49-F238E27FC236}">
              <a16:creationId xmlns:a16="http://schemas.microsoft.com/office/drawing/2014/main" id="{00000000-0008-0000-0400-000016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3</xdr:row>
      <xdr:rowOff>66675</xdr:rowOff>
    </xdr:from>
    <xdr:to>
      <xdr:col>15</xdr:col>
      <xdr:colOff>9525</xdr:colOff>
      <xdr:row>5</xdr:row>
      <xdr:rowOff>19050</xdr:rowOff>
    </xdr:to>
    <xdr:sp macro="" textlink="">
      <xdr:nvSpPr>
        <xdr:cNvPr id="4099" name="Text Box 3">
          <a:extLst>
            <a:ext uri="{FF2B5EF4-FFF2-40B4-BE49-F238E27FC236}">
              <a16:creationId xmlns:a16="http://schemas.microsoft.com/office/drawing/2014/main" id="{00000000-0008-0000-0900-000003100000}"/>
            </a:ext>
          </a:extLst>
        </xdr:cNvPr>
        <xdr:cNvSpPr txBox="1">
          <a:spLocks noChangeArrowheads="1"/>
        </xdr:cNvSpPr>
      </xdr:nvSpPr>
      <xdr:spPr bwMode="auto">
        <a:xfrm>
          <a:off x="6905625" y="523875"/>
          <a:ext cx="3095625" cy="25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>
          <a:noFill/>
        </a:ln>
        <a:effectLst>
          <a:outerShdw dist="35921" dir="2700000" algn="ctr" rotWithShape="0">
            <a:srgbClr val="808080"/>
          </a:outerShdw>
        </a:effectLst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計算結果は列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DL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以降に入っています</a:t>
          </a:r>
        </a:p>
      </xdr:txBody>
    </xdr:sp>
    <xdr:clientData/>
  </xdr:twoCellAnchor>
  <xdr:twoCellAnchor editAs="oneCell">
    <xdr:from>
      <xdr:col>0</xdr:col>
      <xdr:colOff>76200</xdr:colOff>
      <xdr:row>10</xdr:row>
      <xdr:rowOff>57150</xdr:rowOff>
    </xdr:from>
    <xdr:to>
      <xdr:col>2</xdr:col>
      <xdr:colOff>857250</xdr:colOff>
      <xdr:row>31</xdr:row>
      <xdr:rowOff>123825</xdr:rowOff>
    </xdr:to>
    <xdr:sp macro="" textlink="">
      <xdr:nvSpPr>
        <xdr:cNvPr id="4100" name="Text Box 4">
          <a:extLst>
            <a:ext uri="{FF2B5EF4-FFF2-40B4-BE49-F238E27FC236}">
              <a16:creationId xmlns:a16="http://schemas.microsoft.com/office/drawing/2014/main" id="{00000000-0008-0000-0900-000004100000}"/>
            </a:ext>
          </a:extLst>
        </xdr:cNvPr>
        <xdr:cNvSpPr txBox="1">
          <a:spLocks noChangeArrowheads="1"/>
        </xdr:cNvSpPr>
      </xdr:nvSpPr>
      <xdr:spPr bwMode="auto">
        <a:xfrm>
          <a:off x="76200" y="1581150"/>
          <a:ext cx="2743200" cy="32670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>
          <a:noFill/>
        </a:ln>
        <a:effectLst>
          <a:outerShdw dist="35921" dir="2700000" algn="ctr" rotWithShape="0">
            <a:srgbClr val="808080"/>
          </a:outerShdw>
        </a:effectLst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このシートでは，</a:t>
          </a:r>
          <a:r>
            <a:rPr lang="ja-JP" altLang="en-US" sz="1600" b="0" i="0" u="none" strike="noStrike" baseline="0">
              <a:solidFill>
                <a:srgbClr val="DD0806"/>
              </a:solidFill>
              <a:latin typeface="ＭＳ Ｐ明朝"/>
              <a:ea typeface="ＭＳ Ｐ明朝"/>
            </a:rPr>
            <a:t>直径階分布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と</a:t>
          </a:r>
          <a:r>
            <a:rPr lang="ja-JP" altLang="en-US" sz="1600" b="0" i="0" u="none" strike="noStrike" baseline="0">
              <a:solidFill>
                <a:srgbClr val="DD0806"/>
              </a:solidFill>
              <a:latin typeface="ＭＳ Ｐ明朝"/>
              <a:ea typeface="ＭＳ Ｐ明朝"/>
            </a:rPr>
            <a:t>平均直径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を計算しています。</a:t>
          </a:r>
        </a:p>
        <a:p>
          <a:pPr algn="l" rtl="0">
            <a:lnSpc>
              <a:spcPts val="19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平均直径は「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2.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間伐を検討する」シート上に反映されます。</a:t>
          </a:r>
        </a:p>
        <a:p>
          <a:pPr algn="l" rtl="0">
            <a:lnSpc>
              <a:spcPts val="18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直径階は変えられます（薄緑色のところ）。ただしどんなに数値が大きくなっても，全て入力して下さい。そうしないと平均値の計算をしてくれないからです。</a:t>
          </a:r>
        </a:p>
        <a:p>
          <a:pPr algn="l" rtl="0">
            <a:lnSpc>
              <a:spcPts val="19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平均直径は，直径階毎の中央値を使って計算しています。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190500</xdr:colOff>
      <xdr:row>3</xdr:row>
      <xdr:rowOff>57150</xdr:rowOff>
    </xdr:from>
    <xdr:to>
      <xdr:col>13</xdr:col>
      <xdr:colOff>352425</xdr:colOff>
      <xdr:row>4</xdr:row>
      <xdr:rowOff>123825</xdr:rowOff>
    </xdr:to>
    <xdr:sp macro="" textlink="">
      <xdr:nvSpPr>
        <xdr:cNvPr id="5121" name="Text Box 1">
          <a:extLst>
            <a:ext uri="{FF2B5EF4-FFF2-40B4-BE49-F238E27FC236}">
              <a16:creationId xmlns:a16="http://schemas.microsoft.com/office/drawing/2014/main" id="{00000000-0008-0000-0B00-000001140000}"/>
            </a:ext>
          </a:extLst>
        </xdr:cNvPr>
        <xdr:cNvSpPr txBox="1">
          <a:spLocks noChangeArrowheads="1"/>
        </xdr:cNvSpPr>
      </xdr:nvSpPr>
      <xdr:spPr bwMode="auto">
        <a:xfrm>
          <a:off x="7191375" y="514350"/>
          <a:ext cx="2524125" cy="2190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>
          <a:noFill/>
        </a:ln>
        <a:effectLst>
          <a:outerShdw dist="35921" dir="2700000" algn="ctr" rotWithShape="0">
            <a:srgbClr val="808080"/>
          </a:outerShdw>
        </a:effectLst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計算結果は列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DL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以降に入っています</a:t>
          </a:r>
        </a:p>
      </xdr:txBody>
    </xdr:sp>
    <xdr:clientData/>
  </xdr:twoCellAnchor>
  <xdr:twoCellAnchor editAs="oneCell">
    <xdr:from>
      <xdr:col>0</xdr:col>
      <xdr:colOff>0</xdr:colOff>
      <xdr:row>12</xdr:row>
      <xdr:rowOff>66675</xdr:rowOff>
    </xdr:from>
    <xdr:to>
      <xdr:col>2</xdr:col>
      <xdr:colOff>781050</xdr:colOff>
      <xdr:row>24</xdr:row>
      <xdr:rowOff>0</xdr:rowOff>
    </xdr:to>
    <xdr:sp macro="" textlink="">
      <xdr:nvSpPr>
        <xdr:cNvPr id="5122" name="Text Box 2">
          <a:extLst>
            <a:ext uri="{FF2B5EF4-FFF2-40B4-BE49-F238E27FC236}">
              <a16:creationId xmlns:a16="http://schemas.microsoft.com/office/drawing/2014/main" id="{00000000-0008-0000-0B00-000002140000}"/>
            </a:ext>
          </a:extLst>
        </xdr:cNvPr>
        <xdr:cNvSpPr txBox="1">
          <a:spLocks noChangeArrowheads="1"/>
        </xdr:cNvSpPr>
      </xdr:nvSpPr>
      <xdr:spPr bwMode="auto">
        <a:xfrm>
          <a:off x="0" y="1895475"/>
          <a:ext cx="2743200" cy="1762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>
          <a:noFill/>
        </a:ln>
        <a:effectLst>
          <a:outerShdw dist="35921" dir="2700000" algn="ctr" rotWithShape="0">
            <a:srgbClr val="808080"/>
          </a:outerShdw>
        </a:effectLst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19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このシートでは，</a:t>
          </a:r>
          <a:r>
            <a:rPr lang="ja-JP" altLang="en-US" sz="1600" b="0" i="0" u="none" strike="noStrike" baseline="0">
              <a:solidFill>
                <a:srgbClr val="DD0806"/>
              </a:solidFill>
              <a:latin typeface="ＭＳ Ｐ明朝"/>
              <a:ea typeface="ＭＳ Ｐ明朝"/>
            </a:rPr>
            <a:t>材積分布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を計算しています。</a:t>
          </a:r>
        </a:p>
        <a:p>
          <a:pPr algn="l" rtl="0">
            <a:lnSpc>
              <a:spcPts val="18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直径階は「</a:t>
          </a:r>
          <a:r>
            <a:rPr lang="en-US" altLang="ja-JP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inv3.</a:t>
          </a: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直径階分布」から参照されます。</a:t>
          </a:r>
        </a:p>
        <a:p>
          <a:pPr algn="l" rtl="0">
            <a:lnSpc>
              <a:spcPts val="1900"/>
            </a:lnSpc>
            <a:defRPr sz="1000"/>
          </a:pPr>
          <a:endParaRPr lang="ja-JP" altLang="en-US" sz="16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800"/>
            </a:lnSpc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今回はこのシートからは何も出力していません。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4"/>
  <sheetViews>
    <sheetView zoomScaleNormal="100" workbookViewId="0">
      <selection activeCell="B25" sqref="B25"/>
    </sheetView>
  </sheetViews>
  <sheetFormatPr baseColWidth="10" defaultColWidth="13" defaultRowHeight="14"/>
  <sheetData>
    <row r="2" spans="2:5" ht="17">
      <c r="B2" s="221" t="s">
        <v>386</v>
      </c>
    </row>
    <row r="4" spans="2:5" ht="15">
      <c r="B4" s="222" t="s">
        <v>180</v>
      </c>
      <c r="C4" s="222"/>
      <c r="D4" s="222"/>
      <c r="E4" s="222"/>
    </row>
  </sheetData>
  <sheetProtection algorithmName="SHA-512" hashValue="+YEhfCJuy9YxPD0RPAHn89puE+H1wUpltJA+oKOjC+51iRkbgHrWVuCP2stNuESGCea5gPtvS+A18Wav73HipA==" saltValue="h3XsINaPn8hPX67xHAJwyw==" spinCount="100000" sheet="1" objects="1" scenarios="1"/>
  <mergeCells count="1">
    <mergeCell ref="B4:E4"/>
  </mergeCells>
  <phoneticPr fontId="4"/>
  <pageMargins left="0.75" right="0.75" top="1" bottom="1" header="0.51200000000000001" footer="0.51200000000000001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I312"/>
  <sheetViews>
    <sheetView tabSelected="1" workbookViewId="0">
      <selection activeCell="Q3" sqref="Q3"/>
    </sheetView>
  </sheetViews>
  <sheetFormatPr baseColWidth="10" defaultColWidth="12.83203125" defaultRowHeight="16"/>
  <cols>
    <col min="1" max="1" width="2.5" style="28" customWidth="1"/>
    <col min="2" max="2" width="6.5" style="28" customWidth="1"/>
    <col min="3" max="3" width="8.83203125" style="28" customWidth="1"/>
    <col min="4" max="4" width="6.1640625" style="28" customWidth="1"/>
    <col min="5" max="5" width="2" style="28" customWidth="1"/>
    <col min="6" max="6" width="8.5" style="28" customWidth="1"/>
    <col min="7" max="7" width="7.33203125" style="28" customWidth="1"/>
    <col min="8" max="8" width="5.33203125" style="28" customWidth="1"/>
    <col min="9" max="9" width="2.5" style="28" customWidth="1"/>
    <col min="10" max="10" width="7.1640625" style="28" customWidth="1"/>
    <col min="11" max="11" width="7.6640625" style="28" customWidth="1"/>
    <col min="12" max="12" width="1.33203125" style="28" customWidth="1"/>
    <col min="13" max="13" width="6.83203125" style="28" customWidth="1"/>
    <col min="14" max="14" width="5.5" style="28" customWidth="1"/>
    <col min="15" max="15" width="6.33203125" style="28" customWidth="1"/>
    <col min="16" max="16" width="7.6640625" style="28" customWidth="1"/>
    <col min="17" max="17" width="6.1640625" style="28" bestFit="1" customWidth="1"/>
    <col min="18" max="18" width="7.1640625" style="28" customWidth="1"/>
    <col min="19" max="19" width="8" style="28" customWidth="1"/>
    <col min="20" max="20" width="8.1640625" style="28" bestFit="1" customWidth="1"/>
    <col min="21" max="21" width="7.5" style="28" customWidth="1"/>
    <col min="22" max="22" width="7.33203125" style="28" customWidth="1"/>
    <col min="23" max="23" width="6.6640625" style="28" customWidth="1"/>
    <col min="24" max="24" width="8.1640625" style="28" bestFit="1" customWidth="1"/>
    <col min="25" max="25" width="6.6640625" style="28" customWidth="1"/>
    <col min="26" max="28" width="6.83203125" style="28" customWidth="1"/>
    <col min="29" max="29" width="7.5" style="28" customWidth="1"/>
    <col min="30" max="30" width="8.6640625" style="28" customWidth="1"/>
    <col min="31" max="31" width="10.1640625" style="28" bestFit="1" customWidth="1"/>
    <col min="32" max="32" width="6.83203125" style="28" customWidth="1"/>
    <col min="33" max="33" width="5.6640625" style="28" customWidth="1"/>
    <col min="34" max="34" width="6.83203125" style="28" customWidth="1"/>
    <col min="35" max="16384" width="12.83203125" style="28"/>
  </cols>
  <sheetData>
    <row r="1" spans="2:35">
      <c r="B1" s="228" t="s">
        <v>37</v>
      </c>
      <c r="C1" s="228"/>
      <c r="F1" s="229" t="s">
        <v>259</v>
      </c>
      <c r="G1" s="230"/>
      <c r="H1" s="231"/>
      <c r="J1" s="228" t="s">
        <v>25</v>
      </c>
      <c r="K1" s="228"/>
      <c r="M1" s="244" t="s">
        <v>15</v>
      </c>
      <c r="N1" s="245"/>
      <c r="O1" s="246"/>
    </row>
    <row r="2" spans="2:35" ht="29" customHeight="1">
      <c r="B2" s="163" t="s">
        <v>354</v>
      </c>
      <c r="C2" s="164" t="s">
        <v>387</v>
      </c>
      <c r="F2" s="163" t="s">
        <v>361</v>
      </c>
      <c r="G2" s="226" t="s">
        <v>113</v>
      </c>
      <c r="H2" s="227"/>
      <c r="J2" s="238" t="s">
        <v>26</v>
      </c>
      <c r="K2" s="238"/>
      <c r="M2" s="165" t="s">
        <v>198</v>
      </c>
      <c r="N2" s="132">
        <f>'inv2.計算シート'!B4</f>
        <v>0</v>
      </c>
      <c r="O2" s="166" t="s">
        <v>23</v>
      </c>
      <c r="R2" s="167" t="s">
        <v>266</v>
      </c>
    </row>
    <row r="3" spans="2:35" ht="29" customHeight="1">
      <c r="B3" s="166" t="s">
        <v>108</v>
      </c>
      <c r="C3" s="164" t="s">
        <v>387</v>
      </c>
      <c r="F3" s="163" t="s">
        <v>298</v>
      </c>
      <c r="G3" s="164">
        <v>25</v>
      </c>
      <c r="H3" s="166"/>
      <c r="J3" s="210" t="str">
        <f>IF(C3="なし","",IF(C3="あり",地位指数計算!N8,""))</f>
        <v/>
      </c>
      <c r="K3" s="125"/>
      <c r="M3" s="168" t="s">
        <v>363</v>
      </c>
      <c r="N3" s="169">
        <f>'inv2.計算シート'!BZ23</f>
        <v>0</v>
      </c>
      <c r="O3" s="169" t="s">
        <v>58</v>
      </c>
      <c r="R3" s="28" t="s">
        <v>197</v>
      </c>
    </row>
    <row r="4" spans="2:35" ht="34">
      <c r="B4" s="163" t="s">
        <v>111</v>
      </c>
      <c r="C4" s="170" t="s">
        <v>36</v>
      </c>
      <c r="F4" s="163" t="s">
        <v>328</v>
      </c>
      <c r="G4" s="164">
        <v>2500</v>
      </c>
      <c r="H4" s="166" t="s">
        <v>260</v>
      </c>
      <c r="M4" s="171"/>
      <c r="N4" s="171"/>
      <c r="O4" s="171"/>
    </row>
    <row r="5" spans="2:35" ht="34">
      <c r="B5" s="163" t="s">
        <v>112</v>
      </c>
      <c r="C5" s="164">
        <v>2</v>
      </c>
      <c r="F5" s="163" t="s">
        <v>16</v>
      </c>
      <c r="G5" s="164">
        <v>32</v>
      </c>
      <c r="H5" s="166" t="s">
        <v>23</v>
      </c>
    </row>
    <row r="6" spans="2:35" ht="17">
      <c r="F6" s="163" t="s">
        <v>201</v>
      </c>
      <c r="G6" s="164">
        <v>0.02</v>
      </c>
      <c r="H6" s="166" t="s">
        <v>95</v>
      </c>
    </row>
    <row r="7" spans="2:35" ht="17" thickBot="1">
      <c r="F7" s="172"/>
      <c r="G7" s="173"/>
      <c r="H7" s="127"/>
      <c r="T7" s="174" t="s">
        <v>298</v>
      </c>
      <c r="U7" s="174">
        <f>G3</f>
        <v>25</v>
      </c>
      <c r="X7" s="174" t="s">
        <v>33</v>
      </c>
      <c r="Y7" s="174">
        <f>G4</f>
        <v>2500</v>
      </c>
      <c r="Z7" s="174" t="s">
        <v>260</v>
      </c>
    </row>
    <row r="8" spans="2:35" ht="18" thickTop="1" thickBot="1">
      <c r="B8" s="28" t="s">
        <v>268</v>
      </c>
      <c r="J8" s="239" t="s">
        <v>267</v>
      </c>
      <c r="K8" s="239"/>
      <c r="M8" s="244" t="s">
        <v>27</v>
      </c>
      <c r="N8" s="245"/>
      <c r="O8" s="246"/>
    </row>
    <row r="9" spans="2:35" ht="36" customHeight="1">
      <c r="B9" s="232" t="s">
        <v>14</v>
      </c>
      <c r="C9" s="233"/>
      <c r="D9" s="234"/>
      <c r="F9" s="235" t="s">
        <v>114</v>
      </c>
      <c r="G9" s="236"/>
      <c r="H9" s="237"/>
      <c r="J9" s="240"/>
      <c r="K9" s="240"/>
      <c r="M9" s="247"/>
      <c r="N9" s="247"/>
      <c r="O9" s="247"/>
      <c r="P9" s="242" t="s">
        <v>154</v>
      </c>
      <c r="Q9" s="242"/>
      <c r="R9" s="242"/>
      <c r="S9" s="242"/>
      <c r="T9" s="243"/>
      <c r="U9" s="241" t="s">
        <v>360</v>
      </c>
      <c r="V9" s="242"/>
      <c r="W9" s="243"/>
      <c r="X9" s="241" t="s">
        <v>155</v>
      </c>
      <c r="Y9" s="242"/>
      <c r="Z9" s="242"/>
      <c r="AA9" s="242"/>
      <c r="AB9" s="243"/>
      <c r="AC9" s="225" t="s">
        <v>321</v>
      </c>
      <c r="AD9" s="225"/>
      <c r="AE9" s="165" t="s">
        <v>207</v>
      </c>
      <c r="AF9" s="225" t="s">
        <v>176</v>
      </c>
      <c r="AG9" s="225"/>
      <c r="AH9" s="225"/>
      <c r="AI9" s="217" t="s">
        <v>369</v>
      </c>
    </row>
    <row r="10" spans="2:35" ht="32" customHeight="1">
      <c r="B10" s="229" t="s">
        <v>36</v>
      </c>
      <c r="C10" s="230"/>
      <c r="D10" s="231"/>
      <c r="F10" s="229" t="s">
        <v>105</v>
      </c>
      <c r="G10" s="230"/>
      <c r="H10" s="231"/>
      <c r="J10" s="223" t="s">
        <v>110</v>
      </c>
      <c r="K10" s="224"/>
      <c r="L10" s="178"/>
      <c r="M10" s="248"/>
      <c r="N10" s="248"/>
      <c r="O10" s="248"/>
      <c r="P10" s="242" t="s">
        <v>46</v>
      </c>
      <c r="Q10" s="243"/>
      <c r="R10" s="241" t="s">
        <v>96</v>
      </c>
      <c r="S10" s="242"/>
      <c r="T10" s="243"/>
      <c r="U10" s="241" t="s">
        <v>96</v>
      </c>
      <c r="V10" s="242"/>
      <c r="W10" s="243"/>
      <c r="X10" s="241" t="s">
        <v>96</v>
      </c>
      <c r="Y10" s="242"/>
      <c r="Z10" s="242"/>
      <c r="AA10" s="242"/>
      <c r="AB10" s="243"/>
      <c r="AC10" s="241" t="s">
        <v>96</v>
      </c>
      <c r="AD10" s="243"/>
      <c r="AE10" s="176" t="s">
        <v>96</v>
      </c>
      <c r="AF10" s="241" t="s">
        <v>96</v>
      </c>
      <c r="AG10" s="242"/>
      <c r="AH10" s="243"/>
      <c r="AI10" s="218" t="s">
        <v>370</v>
      </c>
    </row>
    <row r="11" spans="2:35" ht="34">
      <c r="B11" s="177" t="s">
        <v>106</v>
      </c>
      <c r="C11" s="180" t="s">
        <v>107</v>
      </c>
      <c r="D11" s="177" t="s">
        <v>108</v>
      </c>
      <c r="F11" s="225" t="s">
        <v>168</v>
      </c>
      <c r="G11" s="225"/>
      <c r="H11" s="177" t="s">
        <v>106</v>
      </c>
      <c r="J11" s="181" t="s">
        <v>16</v>
      </c>
      <c r="K11" s="165" t="s">
        <v>364</v>
      </c>
      <c r="L11" s="175"/>
      <c r="M11" s="182" t="s">
        <v>188</v>
      </c>
      <c r="N11" s="181" t="s">
        <v>16</v>
      </c>
      <c r="O11" s="181" t="s">
        <v>104</v>
      </c>
      <c r="P11" s="183" t="s">
        <v>165</v>
      </c>
      <c r="Q11" s="181" t="s">
        <v>354</v>
      </c>
      <c r="R11" s="181" t="s">
        <v>350</v>
      </c>
      <c r="S11" s="181" t="s">
        <v>47</v>
      </c>
      <c r="T11" s="181" t="s">
        <v>351</v>
      </c>
      <c r="U11" s="181" t="s">
        <v>350</v>
      </c>
      <c r="V11" s="181" t="s">
        <v>47</v>
      </c>
      <c r="W11" s="181" t="s">
        <v>351</v>
      </c>
      <c r="X11" s="181" t="s">
        <v>350</v>
      </c>
      <c r="Y11" s="181" t="s">
        <v>352</v>
      </c>
      <c r="Z11" s="181" t="s">
        <v>47</v>
      </c>
      <c r="AA11" s="181" t="s">
        <v>353</v>
      </c>
      <c r="AB11" s="181" t="s">
        <v>354</v>
      </c>
      <c r="AC11" s="184" t="s">
        <v>200</v>
      </c>
      <c r="AD11" s="183" t="s">
        <v>170</v>
      </c>
      <c r="AE11" s="165" t="s">
        <v>238</v>
      </c>
      <c r="AF11" s="165" t="s">
        <v>22</v>
      </c>
      <c r="AG11" s="165" t="s">
        <v>331</v>
      </c>
      <c r="AH11" s="165" t="s">
        <v>320</v>
      </c>
      <c r="AI11" s="219"/>
    </row>
    <row r="12" spans="2:35" ht="18">
      <c r="B12" s="177" t="s">
        <v>97</v>
      </c>
      <c r="C12" s="177" t="s">
        <v>274</v>
      </c>
      <c r="D12" s="177" t="s">
        <v>98</v>
      </c>
      <c r="E12" s="162"/>
      <c r="F12" s="177" t="s">
        <v>184</v>
      </c>
      <c r="G12" s="177" t="s">
        <v>185</v>
      </c>
      <c r="H12" s="177" t="s">
        <v>177</v>
      </c>
      <c r="I12" s="162"/>
      <c r="J12" s="176" t="s">
        <v>23</v>
      </c>
      <c r="K12" s="176" t="s">
        <v>24</v>
      </c>
      <c r="L12" s="178"/>
      <c r="M12" s="185"/>
      <c r="N12" s="179" t="s">
        <v>23</v>
      </c>
      <c r="O12" s="179" t="s">
        <v>99</v>
      </c>
      <c r="P12" s="176" t="s">
        <v>100</v>
      </c>
      <c r="Q12" s="176" t="s">
        <v>101</v>
      </c>
      <c r="R12" s="176" t="s">
        <v>75</v>
      </c>
      <c r="S12" s="176" t="s">
        <v>100</v>
      </c>
      <c r="T12" s="176"/>
      <c r="U12" s="176" t="s">
        <v>75</v>
      </c>
      <c r="V12" s="176" t="s">
        <v>100</v>
      </c>
      <c r="W12" s="176"/>
      <c r="X12" s="176" t="s">
        <v>75</v>
      </c>
      <c r="Y12" s="176" t="s">
        <v>102</v>
      </c>
      <c r="Z12" s="176" t="s">
        <v>100</v>
      </c>
      <c r="AA12" s="176" t="s">
        <v>102</v>
      </c>
      <c r="AB12" s="176" t="s">
        <v>101</v>
      </c>
      <c r="AC12" s="176" t="s">
        <v>100</v>
      </c>
      <c r="AD12" s="176" t="s">
        <v>100</v>
      </c>
      <c r="AE12" s="176" t="s">
        <v>100</v>
      </c>
      <c r="AF12" s="176" t="s">
        <v>100</v>
      </c>
      <c r="AG12" s="176" t="s">
        <v>100</v>
      </c>
      <c r="AH12" s="176" t="s">
        <v>100</v>
      </c>
      <c r="AI12" s="220" t="s">
        <v>371</v>
      </c>
    </row>
    <row r="13" spans="2:35">
      <c r="B13" s="169">
        <v>1</v>
      </c>
      <c r="C13" s="186">
        <v>24</v>
      </c>
      <c r="D13" s="186">
        <v>15</v>
      </c>
      <c r="F13" s="169">
        <v>0</v>
      </c>
      <c r="G13" s="169">
        <f t="shared" ref="G13:G44" si="0">F13+$C$5</f>
        <v>2</v>
      </c>
      <c r="H13" s="186"/>
      <c r="J13" s="207">
        <f>出力前!J12</f>
        <v>1</v>
      </c>
      <c r="K13" s="186"/>
      <c r="L13" s="134"/>
      <c r="M13" s="187" t="str">
        <f>IF(ISERROR(出力前!M12),"",出力前!M12)</f>
        <v/>
      </c>
      <c r="N13" s="33">
        <f>出力前!N12</f>
        <v>1</v>
      </c>
      <c r="O13" s="188">
        <f>出力前!O12</f>
        <v>0.16734065757042232</v>
      </c>
      <c r="P13" s="189">
        <f>IF(ISERROR(出力前!P12),"",出力前!P12)</f>
        <v>3.4679081589779821E-8</v>
      </c>
      <c r="Q13" s="188">
        <f>IF(ISERROR(出力前!Q12),"",出力前!Q12)</f>
        <v>0</v>
      </c>
      <c r="R13" s="190">
        <f>IF(ISERROR(出力前!R12),"",IF(出力前!R12=0,"",出力前!R12))</f>
        <v>2500.002556950114</v>
      </c>
      <c r="S13" s="188">
        <f>IF(ISERROR(出力前!S12),"",IF(出力前!R12=0,"",出力前!S12))</f>
        <v>8.6697792647131186E-5</v>
      </c>
      <c r="T13" s="212">
        <f>IF(ISERROR(出力前!T12),"",出力前!T12)</f>
        <v>5.1279424475409488E-5</v>
      </c>
      <c r="U13" s="190" t="str">
        <f>IF(ISERROR(出力前!U12),"",出力前!U12)</f>
        <v/>
      </c>
      <c r="V13" s="188" t="str">
        <f>IF(ISERROR(出力前!V12),"",出力前!V12)</f>
        <v/>
      </c>
      <c r="W13" s="188" t="str">
        <f>IF(ISERROR(出力前!W12),"",出力前!W12)</f>
        <v/>
      </c>
      <c r="X13" s="190" t="str">
        <f>IF(ISERROR(出力前!X12),"",出力前!X12)</f>
        <v/>
      </c>
      <c r="Y13" s="188" t="str">
        <f>IF(ISERROR(出力前!Y12),"",出力前!Y12)</f>
        <v/>
      </c>
      <c r="Z13" s="188" t="str">
        <f>IF(ISERROR(出力前!Z12),"",出力前!Z12)</f>
        <v/>
      </c>
      <c r="AA13" s="188" t="str">
        <f>IF(ISERROR(出力前!AA12),"",出力前!AA12)</f>
        <v/>
      </c>
      <c r="AB13" s="188" t="str">
        <f>IF(ISERROR(出力前!AB12),"",出力前!AB12)</f>
        <v/>
      </c>
      <c r="AC13" s="188" t="str">
        <f>IF(ISERROR(出力前!AC12),"",出力前!AC12)</f>
        <v/>
      </c>
      <c r="AD13" s="188">
        <f>IF(ISERROR(出力前!AD12),"",出力前!AD12)</f>
        <v>8.6697792647131186E-5</v>
      </c>
      <c r="AE13" s="188">
        <f>IF(ISERROR(出力前!AE12),"",出力前!AE12)</f>
        <v>5.3064777035033766E-3</v>
      </c>
      <c r="AF13" s="188" t="str">
        <f>IF(ISERROR(出力前!AF12),"",出力前!AF12)</f>
        <v/>
      </c>
      <c r="AG13" s="188" t="str">
        <f>IF(ISERROR(出力前!AG12),"",出力前!AG12)</f>
        <v/>
      </c>
      <c r="AH13" s="34">
        <f>IF(ISERROR(出力前!AH12),"",出力前!AH12)</f>
        <v>8.6697792647131186E-5</v>
      </c>
      <c r="AI13" s="188" t="str">
        <f>IF(ISERROR(出力前!AI12),"",出力前!AI12)</f>
        <v/>
      </c>
    </row>
    <row r="14" spans="2:35">
      <c r="B14" s="191">
        <v>2</v>
      </c>
      <c r="C14" s="192">
        <v>24</v>
      </c>
      <c r="D14" s="192">
        <v>15</v>
      </c>
      <c r="F14" s="191">
        <f>G13</f>
        <v>2</v>
      </c>
      <c r="G14" s="191">
        <f t="shared" si="0"/>
        <v>4</v>
      </c>
      <c r="H14" s="192">
        <v>1</v>
      </c>
      <c r="J14" s="208">
        <f>出力前!J13</f>
        <v>2</v>
      </c>
      <c r="K14" s="192"/>
      <c r="L14" s="134"/>
      <c r="M14" s="193" t="str">
        <f>IF(ISERROR(出力前!M13),"",出力前!M13)</f>
        <v/>
      </c>
      <c r="N14" s="37">
        <f>出力前!N13</f>
        <v>2</v>
      </c>
      <c r="O14" s="194">
        <f>出力前!O13</f>
        <v>0.53717628470510526</v>
      </c>
      <c r="P14" s="195">
        <f>IF(ISERROR(出力前!P13),"",出力前!P13)</f>
        <v>2.1572768716080834E-6</v>
      </c>
      <c r="Q14" s="38">
        <f>IF(ISERROR(出力前!Q13),"",出力前!Q13)</f>
        <v>0</v>
      </c>
      <c r="R14" s="196">
        <f>IF(ISERROR(出力前!R13),"",IF(出力前!R13=0,"",出力前!R13))</f>
        <v>2499.9922666997822</v>
      </c>
      <c r="S14" s="194">
        <f>IF(ISERROR(出力前!S13),"",IF(出力前!R13=0,"",出力前!S13))</f>
        <v>5.3931754961505079E-3</v>
      </c>
      <c r="T14" s="213">
        <f>IF(ISERROR(出力前!T13),"",出力前!T13)</f>
        <v>8.7776796015852972E-4</v>
      </c>
      <c r="U14" s="196" t="str">
        <f>IF(ISERROR(出力前!U13),"",出力前!U13)</f>
        <v/>
      </c>
      <c r="V14" s="194" t="str">
        <f>IF(ISERROR(出力前!V13),"",出力前!V13)</f>
        <v/>
      </c>
      <c r="W14" s="194" t="str">
        <f>IF(ISERROR(出力前!W13),"",出力前!W13)</f>
        <v/>
      </c>
      <c r="X14" s="196" t="str">
        <f>IF(ISERROR(出力前!X13),"",出力前!X13)</f>
        <v/>
      </c>
      <c r="Y14" s="194" t="str">
        <f>IF(ISERROR(出力前!Y13),"",出力前!Y13)</f>
        <v/>
      </c>
      <c r="Z14" s="194" t="str">
        <f>IF(ISERROR(出力前!Z13),"",出力前!Z13)</f>
        <v/>
      </c>
      <c r="AA14" s="194" t="str">
        <f>IF(ISERROR(出力前!AA13),"",出力前!AA13)</f>
        <v/>
      </c>
      <c r="AB14" s="194" t="str">
        <f>IF(ISERROR(出力前!AB13),"",出力前!AB13)</f>
        <v/>
      </c>
      <c r="AC14" s="194" t="str">
        <f>IF(ISERROR(出力前!AC13),"",出力前!AC13)</f>
        <v/>
      </c>
      <c r="AD14" s="194">
        <f>IF(ISERROR(出力前!AD13),"",出力前!AD13)</f>
        <v>5.3931754961505079E-3</v>
      </c>
      <c r="AE14" s="194">
        <f>IF(ISERROR(出力前!AE13),"",出力前!AE13)</f>
        <v>5.1148623568446329E-2</v>
      </c>
      <c r="AF14" s="194" t="str">
        <f>IF(ISERROR(出力前!AF13),"",出力前!AF13)</f>
        <v/>
      </c>
      <c r="AG14" s="194" t="str">
        <f>IF(ISERROR(出力前!AG13),"",出力前!AG13)</f>
        <v/>
      </c>
      <c r="AH14" s="38">
        <f>IF(ISERROR(出力前!AH13),"",出力前!AH13)</f>
        <v>2.6965877480752539E-3</v>
      </c>
      <c r="AI14" s="194" t="str">
        <f>IF(ISERROR(出力前!AI13),"",出力前!AI13)</f>
        <v/>
      </c>
    </row>
    <row r="15" spans="2:35">
      <c r="B15" s="191">
        <v>3</v>
      </c>
      <c r="C15" s="192">
        <v>24</v>
      </c>
      <c r="D15" s="192">
        <v>15</v>
      </c>
      <c r="F15" s="191">
        <f t="shared" ref="F15:F78" si="1">G14</f>
        <v>4</v>
      </c>
      <c r="G15" s="191">
        <f t="shared" si="0"/>
        <v>6</v>
      </c>
      <c r="H15" s="192">
        <v>2</v>
      </c>
      <c r="J15" s="208">
        <f>出力前!J14</f>
        <v>3</v>
      </c>
      <c r="K15" s="192"/>
      <c r="L15" s="134"/>
      <c r="M15" s="193" t="str">
        <f>IF(ISERROR(出力前!M14),"",出力前!M14)</f>
        <v/>
      </c>
      <c r="N15" s="37">
        <f>出力前!N14</f>
        <v>3</v>
      </c>
      <c r="O15" s="194">
        <f>出力前!O14</f>
        <v>1.0440624479526175</v>
      </c>
      <c r="P15" s="195">
        <f>IF(ISERROR(出力前!P14),"",出力前!P14)</f>
        <v>2.2617454650338354E-5</v>
      </c>
      <c r="Q15" s="38">
        <f>IF(ISERROR(出力前!Q14),"",出力前!Q14)</f>
        <v>0</v>
      </c>
      <c r="R15" s="196">
        <f>IF(ISERROR(出力前!R14),"",IF(出力前!R14=0,"",出力前!R14))</f>
        <v>2499.918754728264</v>
      </c>
      <c r="S15" s="194">
        <f>IF(ISERROR(出力前!S14),"",IF(出力前!R14=0,"",出力前!S14))</f>
        <v>5.6541799064596839E-2</v>
      </c>
      <c r="T15" s="213">
        <f>IF(ISERROR(出力前!T14),"",出力前!T14)</f>
        <v>4.4086007528621506E-3</v>
      </c>
      <c r="U15" s="196" t="str">
        <f>IF(ISERROR(出力前!U14),"",出力前!U14)</f>
        <v/>
      </c>
      <c r="V15" s="194" t="str">
        <f>IF(ISERROR(出力前!V14),"",出力前!V14)</f>
        <v/>
      </c>
      <c r="W15" s="194" t="str">
        <f>IF(ISERROR(出力前!W14),"",出力前!W14)</f>
        <v/>
      </c>
      <c r="X15" s="196" t="str">
        <f>IF(ISERROR(出力前!X14),"",出力前!X14)</f>
        <v/>
      </c>
      <c r="Y15" s="194" t="str">
        <f>IF(ISERROR(出力前!Y14),"",出力前!Y14)</f>
        <v/>
      </c>
      <c r="Z15" s="194" t="str">
        <f>IF(ISERROR(出力前!Z14),"",出力前!Z14)</f>
        <v/>
      </c>
      <c r="AA15" s="194" t="str">
        <f>IF(ISERROR(出力前!AA14),"",出力前!AA14)</f>
        <v/>
      </c>
      <c r="AB15" s="194" t="str">
        <f>IF(ISERROR(出力前!AB14),"",出力前!AB14)</f>
        <v/>
      </c>
      <c r="AC15" s="194" t="str">
        <f>IF(ISERROR(出力前!AC14),"",出力前!AC14)</f>
        <v/>
      </c>
      <c r="AD15" s="194">
        <f>IF(ISERROR(出力前!AD14),"",出力前!AD14)</f>
        <v>5.6541799064596839E-2</v>
      </c>
      <c r="AE15" s="194">
        <f>IF(ISERROR(出力前!AE14),"",出力前!AE14)</f>
        <v>0.22854541133619288</v>
      </c>
      <c r="AF15" s="194" t="str">
        <f>IF(ISERROR(出力前!AF14),"",出力前!AF14)</f>
        <v/>
      </c>
      <c r="AG15" s="194" t="str">
        <f>IF(ISERROR(出力前!AG14),"",出力前!AG14)</f>
        <v/>
      </c>
      <c r="AH15" s="38">
        <f>IF(ISERROR(出力前!AH14),"",出力前!AH14)</f>
        <v>1.8847266354865614E-2</v>
      </c>
      <c r="AI15" s="194" t="str">
        <f>IF(ISERROR(出力前!AI14),"",出力前!AI14)</f>
        <v/>
      </c>
    </row>
    <row r="16" spans="2:35">
      <c r="B16" s="191">
        <v>4</v>
      </c>
      <c r="C16" s="192">
        <v>22</v>
      </c>
      <c r="D16" s="192">
        <v>15</v>
      </c>
      <c r="F16" s="191">
        <f t="shared" si="1"/>
        <v>6</v>
      </c>
      <c r="G16" s="191">
        <f t="shared" si="0"/>
        <v>8</v>
      </c>
      <c r="H16" s="192">
        <v>4</v>
      </c>
      <c r="J16" s="208">
        <f>出力前!J15</f>
        <v>4</v>
      </c>
      <c r="K16" s="192"/>
      <c r="L16" s="134"/>
      <c r="M16" s="193" t="str">
        <f>IF(ISERROR(出力前!M15),"",出力前!M15)</f>
        <v/>
      </c>
      <c r="N16" s="37">
        <f>出力前!N15</f>
        <v>4</v>
      </c>
      <c r="O16" s="194">
        <f>出力前!O15</f>
        <v>1.6527808084293951</v>
      </c>
      <c r="P16" s="195">
        <f>IF(ISERROR(出力前!P15),"",出力前!P15)</f>
        <v>1.1405357274532281E-4</v>
      </c>
      <c r="Q16" s="38">
        <f>IF(ISERROR(出力前!Q15),"",出力前!Q15)</f>
        <v>0</v>
      </c>
      <c r="R16" s="196">
        <f>IF(ISERROR(出力前!R15),"",IF(出力前!R15=0,"",出力前!R15))</f>
        <v>2499.5903551165238</v>
      </c>
      <c r="S16" s="194">
        <f>IF(ISERROR(出力前!S15),"",IF(出力前!R15=0,"",出力前!S15))</f>
        <v>0.28508721040078971</v>
      </c>
      <c r="T16" s="213">
        <f>IF(ISERROR(出力前!T15),"",出力前!T15)</f>
        <v>1.3340549960531448E-2</v>
      </c>
      <c r="U16" s="196" t="str">
        <f>IF(ISERROR(出力前!U15),"",出力前!U15)</f>
        <v/>
      </c>
      <c r="V16" s="194" t="str">
        <f>IF(ISERROR(出力前!V15),"",出力前!V15)</f>
        <v/>
      </c>
      <c r="W16" s="194" t="str">
        <f>IF(ISERROR(出力前!W15),"",出力前!W15)</f>
        <v/>
      </c>
      <c r="X16" s="196" t="str">
        <f>IF(ISERROR(出力前!X15),"",出力前!X15)</f>
        <v/>
      </c>
      <c r="Y16" s="194" t="str">
        <f>IF(ISERROR(出力前!Y15),"",出力前!Y15)</f>
        <v/>
      </c>
      <c r="Z16" s="194" t="str">
        <f>IF(ISERROR(出力前!Z15),"",出力前!Z15)</f>
        <v/>
      </c>
      <c r="AA16" s="194" t="str">
        <f>IF(ISERROR(出力前!AA15),"",出力前!AA15)</f>
        <v/>
      </c>
      <c r="AB16" s="194" t="str">
        <f>IF(ISERROR(出力前!AB15),"",出力前!AB15)</f>
        <v/>
      </c>
      <c r="AC16" s="194" t="str">
        <f>IF(ISERROR(出力前!AC15),"",出力前!AC15)</f>
        <v/>
      </c>
      <c r="AD16" s="194">
        <f>IF(ISERROR(出力前!AD15),"",出力前!AD15)</f>
        <v>0.28508721040078971</v>
      </c>
      <c r="AE16" s="194">
        <f>IF(ISERROR(出力前!AE15),"",出力前!AE15)</f>
        <v>0.67409645697070331</v>
      </c>
      <c r="AF16" s="194" t="str">
        <f>IF(ISERROR(出力前!AF15),"",出力前!AF15)</f>
        <v/>
      </c>
      <c r="AG16" s="194" t="str">
        <f>IF(ISERROR(出力前!AG15),"",出力前!AG15)</f>
        <v/>
      </c>
      <c r="AH16" s="38">
        <f>IF(ISERROR(出力前!AH15),"",出力前!AH15)</f>
        <v>7.1271802600197429E-2</v>
      </c>
      <c r="AI16" s="194" t="str">
        <f>IF(ISERROR(出力前!AI15),"",出力前!AI15)</f>
        <v/>
      </c>
    </row>
    <row r="17" spans="2:35">
      <c r="B17" s="191">
        <v>5</v>
      </c>
      <c r="C17" s="192">
        <v>22</v>
      </c>
      <c r="D17" s="192"/>
      <c r="F17" s="191">
        <f t="shared" si="1"/>
        <v>8</v>
      </c>
      <c r="G17" s="191">
        <f t="shared" si="0"/>
        <v>10</v>
      </c>
      <c r="H17" s="192">
        <v>9</v>
      </c>
      <c r="J17" s="208">
        <f>出力前!J16</f>
        <v>5</v>
      </c>
      <c r="K17" s="192"/>
      <c r="L17" s="134"/>
      <c r="M17" s="193" t="str">
        <f>IF(ISERROR(出力前!M16),"",出力前!M16)</f>
        <v/>
      </c>
      <c r="N17" s="37">
        <f>出力前!N16</f>
        <v>5</v>
      </c>
      <c r="O17" s="194">
        <f>出力前!O16</f>
        <v>2.3385316763854993</v>
      </c>
      <c r="P17" s="195">
        <f>IF(ISERROR(出力前!P16),"",出力前!P16)</f>
        <v>3.8388510456653164E-4</v>
      </c>
      <c r="Q17" s="38">
        <f>IF(ISERROR(出力前!Q16),"",出力前!Q16)</f>
        <v>1.4572950941742262</v>
      </c>
      <c r="R17" s="196">
        <f>IF(ISERROR(出力前!R16),"",IF(出力前!R16=0,"",出力前!R16))</f>
        <v>2498.6217385396253</v>
      </c>
      <c r="S17" s="194">
        <f>IF(ISERROR(出力前!S16),"",IF(出力前!R16=0,"",出力前!S16))</f>
        <v>0.95918366737149308</v>
      </c>
      <c r="T17" s="213">
        <f>IF(ISERROR(出力前!T16),"",出力前!T16)</f>
        <v>3.041220954409838E-2</v>
      </c>
      <c r="U17" s="196" t="str">
        <f>IF(ISERROR(出力前!U16),"",出力前!U16)</f>
        <v/>
      </c>
      <c r="V17" s="194" t="str">
        <f>IF(ISERROR(出力前!V16),"",出力前!V16)</f>
        <v/>
      </c>
      <c r="W17" s="194" t="str">
        <f>IF(ISERROR(出力前!W16),"",出力前!W16)</f>
        <v/>
      </c>
      <c r="X17" s="196" t="str">
        <f>IF(ISERROR(出力前!X16),"",出力前!X16)</f>
        <v/>
      </c>
      <c r="Y17" s="194" t="str">
        <f>IF(ISERROR(出力前!Y16),"",出力前!Y16)</f>
        <v/>
      </c>
      <c r="Z17" s="194" t="str">
        <f>IF(ISERROR(出力前!Z16),"",出力前!Z16)</f>
        <v/>
      </c>
      <c r="AA17" s="194" t="str">
        <f>IF(ISERROR(出力前!AA16),"",出力前!AA16)</f>
        <v/>
      </c>
      <c r="AB17" s="194" t="str">
        <f>IF(ISERROR(出力前!AB16),"",出力前!AB16)</f>
        <v/>
      </c>
      <c r="AC17" s="194" t="str">
        <f>IF(ISERROR(出力前!AC16),"",出力前!AC16)</f>
        <v/>
      </c>
      <c r="AD17" s="194">
        <f>IF(ISERROR(出力前!AD16),"",出力前!AD16)</f>
        <v>0.95918366737149308</v>
      </c>
      <c r="AE17" s="194">
        <f>IF(ISERROR(出力前!AE16),"",出力前!AE16)</f>
        <v>1.5312071461985832</v>
      </c>
      <c r="AF17" s="194" t="str">
        <f>IF(ISERROR(出力前!AF16),"",出力前!AF16)</f>
        <v/>
      </c>
      <c r="AG17" s="194" t="str">
        <f>IF(ISERROR(出力前!AG16),"",出力前!AG16)</f>
        <v/>
      </c>
      <c r="AH17" s="38">
        <f>IF(ISERROR(出力前!AH16),"",出力前!AH16)</f>
        <v>0.19183673347429861</v>
      </c>
      <c r="AI17" s="194">
        <f>IF(ISERROR(出力前!AI16),"",出力前!AI16)</f>
        <v>104.27266279481022</v>
      </c>
    </row>
    <row r="18" spans="2:35">
      <c r="B18" s="191">
        <v>6</v>
      </c>
      <c r="C18" s="192">
        <v>22</v>
      </c>
      <c r="D18" s="192">
        <v>15</v>
      </c>
      <c r="F18" s="191">
        <f t="shared" si="1"/>
        <v>10</v>
      </c>
      <c r="G18" s="191">
        <f t="shared" si="0"/>
        <v>12</v>
      </c>
      <c r="H18" s="192">
        <v>9</v>
      </c>
      <c r="J18" s="208">
        <f>出力前!J17</f>
        <v>6</v>
      </c>
      <c r="K18" s="192"/>
      <c r="L18" s="134"/>
      <c r="M18" s="193" t="str">
        <f>IF(ISERROR(出力前!M17),"",出力前!M17)</f>
        <v/>
      </c>
      <c r="N18" s="37">
        <f>出力前!N17</f>
        <v>6</v>
      </c>
      <c r="O18" s="194">
        <f>出力前!O17</f>
        <v>3.082392030244864</v>
      </c>
      <c r="P18" s="195">
        <f>IF(ISERROR(出力前!P17),"",出力前!P17)</f>
        <v>9.9758425543614504E-4</v>
      </c>
      <c r="Q18" s="38">
        <f>IF(ISERROR(出力前!Q17),"",出力前!Q17)</f>
        <v>2.2891765777259496</v>
      </c>
      <c r="R18" s="196">
        <f>IF(ISERROR(出力前!R17),"",IF(出力前!R17=0,"",出力前!R17))</f>
        <v>2496.4215303110159</v>
      </c>
      <c r="S18" s="194">
        <f>IF(ISERROR(出力前!S17),"",IF(出力前!R17=0,"",出力前!S17))</f>
        <v>2.4903908135700763</v>
      </c>
      <c r="T18" s="213">
        <f>IF(ISERROR(出力前!T17),"",出力前!T17)</f>
        <v>5.7635359911279292E-2</v>
      </c>
      <c r="U18" s="196" t="str">
        <f>IF(ISERROR(出力前!U17),"",出力前!U17)</f>
        <v/>
      </c>
      <c r="V18" s="194" t="str">
        <f>IF(ISERROR(出力前!V17),"",出力前!V17)</f>
        <v/>
      </c>
      <c r="W18" s="194" t="str">
        <f>IF(ISERROR(出力前!W17),"",出力前!W17)</f>
        <v/>
      </c>
      <c r="X18" s="196" t="str">
        <f>IF(ISERROR(出力前!X17),"",出力前!X17)</f>
        <v/>
      </c>
      <c r="Y18" s="194" t="str">
        <f>IF(ISERROR(出力前!Y17),"",出力前!Y17)</f>
        <v/>
      </c>
      <c r="Z18" s="194" t="str">
        <f>IF(ISERROR(出力前!Z17),"",出力前!Z17)</f>
        <v/>
      </c>
      <c r="AA18" s="194" t="str">
        <f>IF(ISERROR(出力前!AA17),"",出力前!AA17)</f>
        <v/>
      </c>
      <c r="AB18" s="194" t="str">
        <f>IF(ISERROR(出力前!AB17),"",出力前!AB17)</f>
        <v/>
      </c>
      <c r="AC18" s="194" t="str">
        <f>IF(ISERROR(出力前!AC17),"",出力前!AC17)</f>
        <v/>
      </c>
      <c r="AD18" s="194">
        <f>IF(ISERROR(出力前!AD17),"",出力前!AD17)</f>
        <v>2.4903908135700763</v>
      </c>
      <c r="AE18" s="194">
        <f>IF(ISERROR(出力前!AE17),"",出力前!AE17)</f>
        <v>2.9013695132165922</v>
      </c>
      <c r="AF18" s="194" t="str">
        <f>IF(ISERROR(出力前!AF17),"",出力前!AF17)</f>
        <v/>
      </c>
      <c r="AG18" s="194" t="str">
        <f>IF(ISERROR(出力前!AG17),"",出力前!AG17)</f>
        <v/>
      </c>
      <c r="AH18" s="38">
        <f>IF(ISERROR(出力前!AH17),"",出力前!AH17)</f>
        <v>0.41506513559501274</v>
      </c>
      <c r="AI18" s="194">
        <f>IF(ISERROR(出力前!AI17),"",出力前!AI17)</f>
        <v>90.810627110935982</v>
      </c>
    </row>
    <row r="19" spans="2:35">
      <c r="B19" s="191">
        <v>7</v>
      </c>
      <c r="C19" s="192">
        <v>22</v>
      </c>
      <c r="D19" s="192">
        <v>15</v>
      </c>
      <c r="F19" s="191">
        <f t="shared" si="1"/>
        <v>12</v>
      </c>
      <c r="G19" s="191">
        <f t="shared" si="0"/>
        <v>14</v>
      </c>
      <c r="H19" s="192">
        <v>3</v>
      </c>
      <c r="J19" s="208">
        <f>出力前!J18</f>
        <v>7</v>
      </c>
      <c r="K19" s="192"/>
      <c r="L19" s="134"/>
      <c r="M19" s="193" t="str">
        <f>IF(ISERROR(出力前!M18),"",出力前!M18)</f>
        <v/>
      </c>
      <c r="N19" s="37">
        <f>出力前!N18</f>
        <v>7</v>
      </c>
      <c r="O19" s="194">
        <f>出力前!O18</f>
        <v>3.8693561556655349</v>
      </c>
      <c r="P19" s="195">
        <f>IF(ISERROR(出力前!P18),"",出力前!P18)</f>
        <v>2.1634085156596217E-3</v>
      </c>
      <c r="Q19" s="38">
        <f>IF(ISERROR(出力前!Q18),"",出力前!Q18)</f>
        <v>3.0616375743448581</v>
      </c>
      <c r="R19" s="196">
        <f>IF(ISERROR(出力前!R18),"",IF(出力前!R18=0,"",出力前!R18))</f>
        <v>2492.2525208525976</v>
      </c>
      <c r="S19" s="194">
        <f>IF(ISERROR(出力前!S18),"",IF(出力前!R18=0,"",出力前!S18))</f>
        <v>5.3917603267866685</v>
      </c>
      <c r="T19" s="213">
        <f>IF(ISERROR(出力前!T18),"",出力前!T18)</f>
        <v>9.5688596402047049E-2</v>
      </c>
      <c r="U19" s="196" t="str">
        <f>IF(ISERROR(出力前!U18),"",出力前!U18)</f>
        <v/>
      </c>
      <c r="V19" s="194" t="str">
        <f>IF(ISERROR(出力前!V18),"",出力前!V18)</f>
        <v/>
      </c>
      <c r="W19" s="194" t="str">
        <f>IF(ISERROR(出力前!W18),"",出力前!W18)</f>
        <v/>
      </c>
      <c r="X19" s="196" t="str">
        <f>IF(ISERROR(出力前!X18),"",出力前!X18)</f>
        <v/>
      </c>
      <c r="Y19" s="194" t="str">
        <f>IF(ISERROR(出力前!Y18),"",出力前!Y18)</f>
        <v/>
      </c>
      <c r="Z19" s="194" t="str">
        <f>IF(ISERROR(出力前!Z18),"",出力前!Z18)</f>
        <v/>
      </c>
      <c r="AA19" s="194" t="str">
        <f>IF(ISERROR(出力前!AA18),"",出力前!AA18)</f>
        <v/>
      </c>
      <c r="AB19" s="194" t="str">
        <f>IF(ISERROR(出力前!AB18),"",出力前!AB18)</f>
        <v/>
      </c>
      <c r="AC19" s="194" t="str">
        <f>IF(ISERROR(出力前!AC18),"",出力前!AC18)</f>
        <v/>
      </c>
      <c r="AD19" s="194">
        <f>IF(ISERROR(出力前!AD18),"",出力前!AD18)</f>
        <v>5.3917603267866685</v>
      </c>
      <c r="AE19" s="194">
        <f>IF(ISERROR(出力前!AE18),"",出力前!AE18)</f>
        <v>4.8064292604397725</v>
      </c>
      <c r="AF19" s="194" t="str">
        <f>IF(ISERROR(出力前!AF18),"",出力前!AF18)</f>
        <v/>
      </c>
      <c r="AG19" s="194" t="str">
        <f>IF(ISERROR(出力前!AG18),"",出力前!AG18)</f>
        <v/>
      </c>
      <c r="AH19" s="38">
        <f>IF(ISERROR(出力前!AH18),"",出力前!AH18)</f>
        <v>0.7702514752552384</v>
      </c>
      <c r="AI19" s="194">
        <f>IF(ISERROR(出力前!AI18),"",出力前!AI18)</f>
        <v>87.884474966504797</v>
      </c>
    </row>
    <row r="20" spans="2:35">
      <c r="B20" s="191">
        <v>8</v>
      </c>
      <c r="C20" s="192">
        <v>20</v>
      </c>
      <c r="D20" s="192">
        <v>15</v>
      </c>
      <c r="F20" s="191">
        <f t="shared" si="1"/>
        <v>14</v>
      </c>
      <c r="G20" s="191">
        <f t="shared" si="0"/>
        <v>16</v>
      </c>
      <c r="H20" s="192">
        <v>2</v>
      </c>
      <c r="J20" s="208">
        <f>出力前!J19</f>
        <v>8</v>
      </c>
      <c r="K20" s="192"/>
      <c r="L20" s="134"/>
      <c r="M20" s="193" t="str">
        <f>IF(ISERROR(出力前!M19),"",出力前!M19)</f>
        <v/>
      </c>
      <c r="N20" s="37">
        <f>出力前!N19</f>
        <v>8</v>
      </c>
      <c r="O20" s="194">
        <f>出力前!O19</f>
        <v>4.6872678338368807</v>
      </c>
      <c r="P20" s="195">
        <f>IF(ISERROR(出力前!P19),"",出力前!P19)</f>
        <v>4.1033277196297242E-3</v>
      </c>
      <c r="Q20" s="38">
        <f>IF(ISERROR(出力前!Q19),"",出力前!Q19)</f>
        <v>3.9062208463339405</v>
      </c>
      <c r="R20" s="196">
        <f>IF(ISERROR(出力前!R19),"",IF(出力前!R19=0,"",出力前!R19))</f>
        <v>2485.346110289895</v>
      </c>
      <c r="S20" s="194">
        <f>IF(ISERROR(出力前!S19),"",IF(出力前!R19=0,"",出力前!S19))</f>
        <v>10.198189587226441</v>
      </c>
      <c r="T20" s="213">
        <f>IF(ISERROR(出力前!T19),"",出力前!T19)</f>
        <v>0.1436938200710301</v>
      </c>
      <c r="U20" s="196" t="str">
        <f>IF(ISERROR(出力前!U19),"",出力前!U19)</f>
        <v/>
      </c>
      <c r="V20" s="194" t="str">
        <f>IF(ISERROR(出力前!V19),"",出力前!V19)</f>
        <v/>
      </c>
      <c r="W20" s="194" t="str">
        <f>IF(ISERROR(出力前!W19),"",出力前!W19)</f>
        <v/>
      </c>
      <c r="X20" s="196" t="str">
        <f>IF(ISERROR(出力前!X19),"",出力前!X19)</f>
        <v/>
      </c>
      <c r="Y20" s="194" t="str">
        <f>IF(ISERROR(出力前!Y19),"",出力前!Y19)</f>
        <v/>
      </c>
      <c r="Z20" s="194" t="str">
        <f>IF(ISERROR(出力前!Z19),"",出力前!Z19)</f>
        <v/>
      </c>
      <c r="AA20" s="194" t="str">
        <f>IF(ISERROR(出力前!AA19),"",出力前!AA19)</f>
        <v/>
      </c>
      <c r="AB20" s="194" t="str">
        <f>IF(ISERROR(出力前!AB19),"",出力前!AB19)</f>
        <v/>
      </c>
      <c r="AC20" s="194" t="str">
        <f>IF(ISERROR(出力前!AC19),"",出力前!AC19)</f>
        <v/>
      </c>
      <c r="AD20" s="194">
        <f>IF(ISERROR(出力前!AD19),"",出力前!AD19)</f>
        <v>10.198189587226441</v>
      </c>
      <c r="AE20" s="194">
        <f>IF(ISERROR(出力前!AE19),"",出力前!AE19)</f>
        <v>7.1773345335158432</v>
      </c>
      <c r="AF20" s="194" t="str">
        <f>IF(ISERROR(出力前!AF19),"",出力前!AF19)</f>
        <v/>
      </c>
      <c r="AG20" s="194" t="str">
        <f>IF(ISERROR(出力前!AG19),"",出力前!AG19)</f>
        <v/>
      </c>
      <c r="AH20" s="38">
        <f>IF(ISERROR(出力前!AH19),"",出力前!AH19)</f>
        <v>1.2747736984033051</v>
      </c>
      <c r="AI20" s="194">
        <f>IF(ISERROR(出力前!AI19),"",出力前!AI19)</f>
        <v>85.626064010446484</v>
      </c>
    </row>
    <row r="21" spans="2:35">
      <c r="B21" s="191">
        <v>9</v>
      </c>
      <c r="C21" s="192">
        <v>20</v>
      </c>
      <c r="D21" s="192">
        <v>15</v>
      </c>
      <c r="F21" s="191">
        <f t="shared" si="1"/>
        <v>16</v>
      </c>
      <c r="G21" s="191">
        <f t="shared" si="0"/>
        <v>18</v>
      </c>
      <c r="H21" s="192">
        <v>2</v>
      </c>
      <c r="J21" s="208">
        <f>出力前!J20</f>
        <v>9</v>
      </c>
      <c r="K21" s="192"/>
      <c r="L21" s="134"/>
      <c r="M21" s="193" t="str">
        <f>IF(ISERROR(出力前!M20),"",出力前!M20)</f>
        <v/>
      </c>
      <c r="N21" s="37">
        <f>出力前!N20</f>
        <v>9</v>
      </c>
      <c r="O21" s="194">
        <f>出力前!O20</f>
        <v>5.5261547366862196</v>
      </c>
      <c r="P21" s="195">
        <f>IF(ISERROR(出力前!P20),"",出力前!P20)</f>
        <v>7.0203204084840678E-3</v>
      </c>
      <c r="Q21" s="38">
        <f>IF(ISERROR(出力前!Q20),"",出力前!Q20)</f>
        <v>4.7774971407770916</v>
      </c>
      <c r="R21" s="196">
        <f>IF(ISERROR(出力前!R20),"",IF(出力前!R20=0,"",出力前!R20))</f>
        <v>2475.0329201134377</v>
      </c>
      <c r="S21" s="194">
        <f>IF(ISERROR(出力前!S20),"",IF(出力前!R20=0,"",出力前!S20))</f>
        <v>17.375524120742284</v>
      </c>
      <c r="T21" s="213">
        <f>IF(ISERROR(出力前!T20),"",出力前!T20)</f>
        <v>0.19946353113078247</v>
      </c>
      <c r="U21" s="196" t="str">
        <f>IF(ISERROR(出力前!U20),"",出力前!U20)</f>
        <v/>
      </c>
      <c r="V21" s="194" t="str">
        <f>IF(ISERROR(出力前!V20),"",出力前!V20)</f>
        <v/>
      </c>
      <c r="W21" s="194" t="str">
        <f>IF(ISERROR(出力前!W20),"",出力前!W20)</f>
        <v/>
      </c>
      <c r="X21" s="196" t="str">
        <f>IF(ISERROR(出力前!X20),"",出力前!X20)</f>
        <v/>
      </c>
      <c r="Y21" s="194" t="str">
        <f>IF(ISERROR(出力前!Y20),"",出力前!Y20)</f>
        <v/>
      </c>
      <c r="Z21" s="194" t="str">
        <f>IF(ISERROR(出力前!Z20),"",出力前!Z20)</f>
        <v/>
      </c>
      <c r="AA21" s="194" t="str">
        <f>IF(ISERROR(出力前!AA20),"",出力前!AA20)</f>
        <v/>
      </c>
      <c r="AB21" s="194" t="str">
        <f>IF(ISERROR(出力前!AB20),"",出力前!AB20)</f>
        <v/>
      </c>
      <c r="AC21" s="194" t="str">
        <f>IF(ISERROR(出力前!AC20),"",出力前!AC20)</f>
        <v/>
      </c>
      <c r="AD21" s="194">
        <f>IF(ISERROR(出力前!AD20),"",出力前!AD20)</f>
        <v>17.375524120742284</v>
      </c>
      <c r="AE21" s="194">
        <f>IF(ISERROR(出力前!AE20),"",出力前!AE20)</f>
        <v>9.8722867186713437</v>
      </c>
      <c r="AF21" s="194" t="str">
        <f>IF(ISERROR(出力前!AF20),"",出力前!AF20)</f>
        <v/>
      </c>
      <c r="AG21" s="194" t="str">
        <f>IF(ISERROR(出力前!AG20),"",出力前!AG20)</f>
        <v/>
      </c>
      <c r="AH21" s="38">
        <f>IF(ISERROR(出力前!AH20),"",出力前!AH20)</f>
        <v>1.9306137911935872</v>
      </c>
      <c r="AI21" s="194">
        <f>IF(ISERROR(出力前!AI20),"",出力前!AI20)</f>
        <v>84.390822575873216</v>
      </c>
    </row>
    <row r="22" spans="2:35">
      <c r="B22" s="191">
        <v>10</v>
      </c>
      <c r="C22" s="192">
        <v>18</v>
      </c>
      <c r="D22" s="192">
        <v>15</v>
      </c>
      <c r="F22" s="191">
        <f t="shared" si="1"/>
        <v>18</v>
      </c>
      <c r="G22" s="191">
        <f t="shared" si="0"/>
        <v>20</v>
      </c>
      <c r="H22" s="192">
        <v>4</v>
      </c>
      <c r="J22" s="208">
        <f>出力前!J21</f>
        <v>10</v>
      </c>
      <c r="K22" s="192"/>
      <c r="L22" s="134"/>
      <c r="M22" s="193" t="str">
        <f>IF(ISERROR(出力前!M21),"",出力前!M21)</f>
        <v/>
      </c>
      <c r="N22" s="37">
        <f>出力前!N21</f>
        <v>10</v>
      </c>
      <c r="O22" s="194">
        <f>出力前!O21</f>
        <v>6.377775704294887</v>
      </c>
      <c r="P22" s="195">
        <f>IF(ISERROR(出力前!P21),"",出力前!P21)</f>
        <v>1.1072532040509448E-2</v>
      </c>
      <c r="Q22" s="38">
        <f>IF(ISERROR(出力前!Q21),"",出力前!Q21)</f>
        <v>5.6383159508212888</v>
      </c>
      <c r="R22" s="196">
        <f>IF(ISERROR(出力前!R21),"",IF(出力前!R21=0,"",出力前!R21))</f>
        <v>2460.8473237852068</v>
      </c>
      <c r="S22" s="194">
        <f>IF(ISERROR(出力前!S21),"",IF(出力前!R21=0,"",出力前!S21))</f>
        <v>27.247810839413628</v>
      </c>
      <c r="T22" s="213">
        <f>IF(ISERROR(出力前!T21),"",出力前!T21)</f>
        <v>0.26008802013605731</v>
      </c>
      <c r="U22" s="196" t="str">
        <f>IF(ISERROR(出力前!U21),"",出力前!U21)</f>
        <v/>
      </c>
      <c r="V22" s="194" t="str">
        <f>IF(ISERROR(出力前!V21),"",出力前!V21)</f>
        <v/>
      </c>
      <c r="W22" s="194" t="str">
        <f>IF(ISERROR(出力前!W21),"",出力前!W21)</f>
        <v/>
      </c>
      <c r="X22" s="196" t="str">
        <f>IF(ISERROR(出力前!X21),"",出力前!X21)</f>
        <v/>
      </c>
      <c r="Y22" s="194" t="str">
        <f>IF(ISERROR(出力前!Y21),"",出力前!Y21)</f>
        <v/>
      </c>
      <c r="Z22" s="194" t="str">
        <f>IF(ISERROR(出力前!Z21),"",出力前!Z21)</f>
        <v/>
      </c>
      <c r="AA22" s="194" t="str">
        <f>IF(ISERROR(出力前!AA21),"",出力前!AA21)</f>
        <v/>
      </c>
      <c r="AB22" s="194" t="str">
        <f>IF(ISERROR(出力前!AB21),"",出力前!AB21)</f>
        <v/>
      </c>
      <c r="AC22" s="194" t="str">
        <f>IF(ISERROR(出力前!AC21),"",出力前!AC21)</f>
        <v/>
      </c>
      <c r="AD22" s="194">
        <f>IF(ISERROR(出力前!AD21),"",出力前!AD21)</f>
        <v>27.247810839413628</v>
      </c>
      <c r="AE22" s="194">
        <f>IF(ISERROR(出力前!AE21),"",出力前!AE21)</f>
        <v>12.713725933246049</v>
      </c>
      <c r="AF22" s="194" t="str">
        <f>IF(ISERROR(出力前!AF21),"",出力前!AF21)</f>
        <v/>
      </c>
      <c r="AG22" s="194" t="str">
        <f>IF(ISERROR(出力前!AG21),"",出力前!AG21)</f>
        <v/>
      </c>
      <c r="AH22" s="38">
        <f>IF(ISERROR(出力前!AH21),"",出力前!AH21)</f>
        <v>2.7247810839413629</v>
      </c>
      <c r="AI22" s="194">
        <f>IF(ISERROR(出力前!AI21),"",出力前!AI21)</f>
        <v>84.134743282916574</v>
      </c>
    </row>
    <row r="23" spans="2:35">
      <c r="B23" s="191">
        <v>11</v>
      </c>
      <c r="C23" s="192">
        <v>20</v>
      </c>
      <c r="D23" s="192">
        <v>14</v>
      </c>
      <c r="F23" s="191">
        <f t="shared" si="1"/>
        <v>20</v>
      </c>
      <c r="G23" s="191">
        <f t="shared" si="0"/>
        <v>22</v>
      </c>
      <c r="H23" s="192">
        <v>2</v>
      </c>
      <c r="J23" s="208">
        <f>出力前!J22</f>
        <v>11</v>
      </c>
      <c r="K23" s="192"/>
      <c r="L23" s="134"/>
      <c r="M23" s="193" t="str">
        <f>IF(ISERROR(出力前!M22),"",出力前!M22)</f>
        <v/>
      </c>
      <c r="N23" s="37">
        <f>出力前!N22</f>
        <v>11</v>
      </c>
      <c r="O23" s="194">
        <f>出力前!O22</f>
        <v>7.2352936684461522</v>
      </c>
      <c r="P23" s="195">
        <f>IF(ISERROR(出力前!P22),"",出力前!P22)</f>
        <v>1.6360387734880445E-2</v>
      </c>
      <c r="Q23" s="38">
        <f>IF(ISERROR(出力前!Q22),"",出力前!Q22)</f>
        <v>6.5263805733951514</v>
      </c>
      <c r="R23" s="196">
        <f>IF(ISERROR(出力前!R22),"",IF(出力前!R22=0,"",出力前!R22))</f>
        <v>2442.5788324968266</v>
      </c>
      <c r="S23" s="194">
        <f>IF(ISERROR(出力前!S22),"",IF(出力前!R22=0,"",出力前!S22))</f>
        <v>39.961536772659677</v>
      </c>
      <c r="T23" s="213">
        <f>IF(ISERROR(出力前!T22),"",出力前!T22)</f>
        <v>0.32259311928504103</v>
      </c>
      <c r="U23" s="196" t="str">
        <f>IF(ISERROR(出力前!U22),"",出力前!U22)</f>
        <v/>
      </c>
      <c r="V23" s="194" t="str">
        <f>IF(ISERROR(出力前!V22),"",出力前!V22)</f>
        <v/>
      </c>
      <c r="W23" s="194" t="str">
        <f>IF(ISERROR(出力前!W22),"",出力前!W22)</f>
        <v/>
      </c>
      <c r="X23" s="196" t="str">
        <f>IF(ISERROR(出力前!X22),"",出力前!X22)</f>
        <v/>
      </c>
      <c r="Y23" s="194" t="str">
        <f>IF(ISERROR(出力前!Y22),"",出力前!Y22)</f>
        <v/>
      </c>
      <c r="Z23" s="194" t="str">
        <f>IF(ISERROR(出力前!Z22),"",出力前!Z22)</f>
        <v/>
      </c>
      <c r="AA23" s="194" t="str">
        <f>IF(ISERROR(出力前!AA22),"",出力前!AA22)</f>
        <v/>
      </c>
      <c r="AB23" s="194" t="str">
        <f>IF(ISERROR(出力前!AB22),"",出力前!AB22)</f>
        <v/>
      </c>
      <c r="AC23" s="194" t="str">
        <f>IF(ISERROR(出力前!AC22),"",出力前!AC22)</f>
        <v/>
      </c>
      <c r="AD23" s="194">
        <f>IF(ISERROR(出力前!AD22),"",出力前!AD22)</f>
        <v>39.961536772659677</v>
      </c>
      <c r="AE23" s="194">
        <f>IF(ISERROR(出力前!AE22),"",出力前!AE22)</f>
        <v>15.527406286627823</v>
      </c>
      <c r="AF23" s="194" t="str">
        <f>IF(ISERROR(出力前!AF22),"",出力前!AF22)</f>
        <v/>
      </c>
      <c r="AG23" s="194" t="str">
        <f>IF(ISERROR(出力前!AG22),"",出力前!AG22)</f>
        <v/>
      </c>
      <c r="AH23" s="38">
        <f>IF(ISERROR(出力前!AH22),"",出力前!AH22)</f>
        <v>3.632866979332698</v>
      </c>
      <c r="AI23" s="194">
        <f>IF(ISERROR(出力前!AI22),"",出力前!AI22)</f>
        <v>83.87212874749352</v>
      </c>
    </row>
    <row r="24" spans="2:35">
      <c r="B24" s="191">
        <v>12</v>
      </c>
      <c r="C24" s="192">
        <v>20</v>
      </c>
      <c r="D24" s="192">
        <v>14</v>
      </c>
      <c r="F24" s="191">
        <f t="shared" si="1"/>
        <v>22</v>
      </c>
      <c r="G24" s="191">
        <f t="shared" si="0"/>
        <v>24</v>
      </c>
      <c r="H24" s="192">
        <v>2</v>
      </c>
      <c r="J24" s="208">
        <f>出力前!J23</f>
        <v>12</v>
      </c>
      <c r="K24" s="192"/>
      <c r="L24" s="134"/>
      <c r="M24" s="193" t="str">
        <f>IF(ISERROR(出力前!M23),"",出力前!M23)</f>
        <v/>
      </c>
      <c r="N24" s="37">
        <f>出力前!N23</f>
        <v>12</v>
      </c>
      <c r="O24" s="194">
        <f>出力前!O23</f>
        <v>8.0930288760246221</v>
      </c>
      <c r="P24" s="195">
        <f>IF(ISERROR(出力前!P23),"",出力前!P23)</f>
        <v>2.2926782631315742E-2</v>
      </c>
      <c r="Q24" s="38">
        <f>IF(ISERROR(出力前!Q23),"",出力前!Q23)</f>
        <v>7.4224673566419952</v>
      </c>
      <c r="R24" s="196">
        <f>IF(ISERROR(出力前!R23),"",IF(出力前!R23=0,"",出力前!R23))</f>
        <v>2420.2673332583104</v>
      </c>
      <c r="S24" s="194">
        <f>IF(ISERROR(出力前!S23),"",IF(出力前!R23=0,"",出力前!S23))</f>
        <v>55.4889430592875</v>
      </c>
      <c r="T24" s="213">
        <f>IF(ISERROR(出力前!T23),"",出力前!T23)</f>
        <v>0.38443317024385554</v>
      </c>
      <c r="U24" s="196" t="str">
        <f>IF(ISERROR(出力前!U23),"",出力前!U23)</f>
        <v/>
      </c>
      <c r="V24" s="194" t="str">
        <f>IF(ISERROR(出力前!V23),"",出力前!V23)</f>
        <v/>
      </c>
      <c r="W24" s="194" t="str">
        <f>IF(ISERROR(出力前!W23),"",出力前!W23)</f>
        <v/>
      </c>
      <c r="X24" s="196" t="str">
        <f>IF(ISERROR(出力前!X23),"",出力前!X23)</f>
        <v/>
      </c>
      <c r="Y24" s="194" t="str">
        <f>IF(ISERROR(出力前!Y23),"",出力前!Y23)</f>
        <v/>
      </c>
      <c r="Z24" s="194" t="str">
        <f>IF(ISERROR(出力前!Z23),"",出力前!Z23)</f>
        <v/>
      </c>
      <c r="AA24" s="194" t="str">
        <f>IF(ISERROR(出力前!AA23),"",出力前!AA23)</f>
        <v/>
      </c>
      <c r="AB24" s="194" t="str">
        <f>IF(ISERROR(出力前!AB23),"",出力前!AB23)</f>
        <v/>
      </c>
      <c r="AC24" s="194" t="str">
        <f>IF(ISERROR(出力前!AC23),"",出力前!AC23)</f>
        <v/>
      </c>
      <c r="AD24" s="194">
        <f>IF(ISERROR(出力前!AD23),"",出力前!AD23)</f>
        <v>55.4889430592875</v>
      </c>
      <c r="AE24" s="194">
        <f>IF(ISERROR(出力前!AE23),"",出力前!AE23)</f>
        <v>18.170403840528643</v>
      </c>
      <c r="AF24" s="194" t="str">
        <f>IF(ISERROR(出力前!AF23),"",出力前!AF23)</f>
        <v/>
      </c>
      <c r="AG24" s="194" t="str">
        <f>IF(ISERROR(出力前!AG23),"",出力前!AG23)</f>
        <v/>
      </c>
      <c r="AH24" s="38">
        <f>IF(ISERROR(出力前!AH23),"",出力前!AH23)</f>
        <v>4.6240785882739583</v>
      </c>
      <c r="AI24" s="194">
        <f>IF(ISERROR(出力前!AI23),"",出力前!AI23)</f>
        <v>83.74313802934364</v>
      </c>
    </row>
    <row r="25" spans="2:35">
      <c r="B25" s="191">
        <v>13</v>
      </c>
      <c r="C25" s="192">
        <v>20</v>
      </c>
      <c r="D25" s="192">
        <v>14</v>
      </c>
      <c r="F25" s="191">
        <f t="shared" si="1"/>
        <v>24</v>
      </c>
      <c r="G25" s="191">
        <f t="shared" si="0"/>
        <v>26</v>
      </c>
      <c r="H25" s="192"/>
      <c r="J25" s="208">
        <f>出力前!J24</f>
        <v>13</v>
      </c>
      <c r="K25" s="192"/>
      <c r="L25" s="134"/>
      <c r="M25" s="193" t="str">
        <f>IF(ISERROR(出力前!M24),"",出力前!M24)</f>
        <v/>
      </c>
      <c r="N25" s="37">
        <f>出力前!N24</f>
        <v>13</v>
      </c>
      <c r="O25" s="194">
        <f>出力前!O24</f>
        <v>8.9462666325153535</v>
      </c>
      <c r="P25" s="195">
        <f>IF(ISERROR(出力前!P24),"",出力前!P24)</f>
        <v>3.0766283752217738E-2</v>
      </c>
      <c r="Q25" s="38">
        <f>IF(ISERROR(出力前!Q24),"",出力前!Q24)</f>
        <v>8.3148272319976453</v>
      </c>
      <c r="R25" s="196">
        <f>IF(ISERROR(出力前!R24),"",IF(出力前!R24=0,"",出力前!R24))</f>
        <v>2394.1580820435138</v>
      </c>
      <c r="S25" s="194">
        <f>IF(ISERROR(出力前!S24),"",IF(出力前!R24=0,"",出力前!S24))</f>
        <v>73.659346899816143</v>
      </c>
      <c r="T25" s="213">
        <f>IF(ISERROR(出力前!T24),"",出力前!T24)</f>
        <v>0.44372710744579841</v>
      </c>
      <c r="U25" s="196" t="str">
        <f>IF(ISERROR(出力前!U24),"",出力前!U24)</f>
        <v/>
      </c>
      <c r="V25" s="194" t="str">
        <f>IF(ISERROR(出力前!V24),"",出力前!V24)</f>
        <v/>
      </c>
      <c r="W25" s="194" t="str">
        <f>IF(ISERROR(出力前!W24),"",出力前!W24)</f>
        <v/>
      </c>
      <c r="X25" s="196" t="str">
        <f>IF(ISERROR(出力前!X24),"",出力前!X24)</f>
        <v/>
      </c>
      <c r="Y25" s="194" t="str">
        <f>IF(ISERROR(出力前!Y24),"",出力前!Y24)</f>
        <v/>
      </c>
      <c r="Z25" s="194" t="str">
        <f>IF(ISERROR(出力前!Z24),"",出力前!Z24)</f>
        <v/>
      </c>
      <c r="AA25" s="194" t="str">
        <f>IF(ISERROR(出力前!AA24),"",出力前!AA24)</f>
        <v/>
      </c>
      <c r="AB25" s="194" t="str">
        <f>IF(ISERROR(出力前!AB24),"",出力前!AB24)</f>
        <v/>
      </c>
      <c r="AC25" s="194" t="str">
        <f>IF(ISERROR(出力前!AC24),"",出力前!AC24)</f>
        <v/>
      </c>
      <c r="AD25" s="194">
        <f>IF(ISERROR(出力前!AD24),"",出力前!AD24)</f>
        <v>73.659346899816143</v>
      </c>
      <c r="AE25" s="194">
        <f>IF(ISERROR(出力前!AE24),"",出力前!AE24)</f>
        <v>20.543513975178627</v>
      </c>
      <c r="AF25" s="194" t="str">
        <f>IF(ISERROR(出力前!AF24),"",出力前!AF24)</f>
        <v/>
      </c>
      <c r="AG25" s="194" t="str">
        <f>IF(ISERROR(出力前!AG24),"",出力前!AG24)</f>
        <v/>
      </c>
      <c r="AH25" s="38">
        <f>IF(ISERROR(出力前!AH24),"",出力前!AH24)</f>
        <v>5.6661036076781652</v>
      </c>
      <c r="AI25" s="194">
        <f>IF(ISERROR(出力前!AI24),"",出力前!AI24)</f>
        <v>83.760158761885734</v>
      </c>
    </row>
    <row r="26" spans="2:35">
      <c r="B26" s="191">
        <v>14</v>
      </c>
      <c r="C26" s="192">
        <v>20</v>
      </c>
      <c r="D26" s="192">
        <v>14</v>
      </c>
      <c r="F26" s="191">
        <f t="shared" si="1"/>
        <v>26</v>
      </c>
      <c r="G26" s="191">
        <f t="shared" si="0"/>
        <v>28</v>
      </c>
      <c r="H26" s="192"/>
      <c r="J26" s="208">
        <f>出力前!J25</f>
        <v>14</v>
      </c>
      <c r="K26" s="192"/>
      <c r="L26" s="134"/>
      <c r="M26" s="193">
        <f>IF(ISERROR(出力前!M25),"",出力前!M25)</f>
        <v>1</v>
      </c>
      <c r="N26" s="37">
        <f>出力前!N25</f>
        <v>14</v>
      </c>
      <c r="O26" s="194">
        <f>出力前!O25</f>
        <v>9.7911038515373345</v>
      </c>
      <c r="P26" s="195">
        <f>IF(ISERROR(出力前!P25),"",出力前!P25)</f>
        <v>3.9838159454808078E-2</v>
      </c>
      <c r="Q26" s="38">
        <f>IF(ISERROR(出力前!Q25),"",出力前!Q25)</f>
        <v>9.1737202351466589</v>
      </c>
      <c r="R26" s="196">
        <f>IF(ISERROR(出力前!R25),"",IF(出力前!R25=0,"",出力前!R25))</f>
        <v>2364.6388830251394</v>
      </c>
      <c r="S26" s="194">
        <f>IF(ISERROR(出力前!S25),"",IF(出力前!R25=0,"",出力前!S25))</f>
        <v>94.202860874994769</v>
      </c>
      <c r="T26" s="213">
        <f>IF(ISERROR(出力前!T25),"",出力前!T25)</f>
        <v>0.49927574822839021</v>
      </c>
      <c r="U26" s="196" t="str">
        <f>IF(ISERROR(出力前!U25),"",出力前!U25)</f>
        <v/>
      </c>
      <c r="V26" s="194" t="str">
        <f>IF(ISERROR(出力前!V25),"",出力前!V25)</f>
        <v/>
      </c>
      <c r="W26" s="194" t="str">
        <f>IF(ISERROR(出力前!W25),"",出力前!W25)</f>
        <v/>
      </c>
      <c r="X26" s="196" t="str">
        <f>IF(ISERROR(出力前!X25),"",出力前!X25)</f>
        <v/>
      </c>
      <c r="Y26" s="194" t="str">
        <f>IF(ISERROR(出力前!Y25),"",出力前!Y25)</f>
        <v/>
      </c>
      <c r="Z26" s="194" t="str">
        <f>IF(ISERROR(出力前!Z25),"",出力前!Z25)</f>
        <v/>
      </c>
      <c r="AA26" s="194" t="str">
        <f>IF(ISERROR(出力前!AA25),"",出力前!AA25)</f>
        <v/>
      </c>
      <c r="AB26" s="194" t="str">
        <f>IF(ISERROR(出力前!AB25),"",出力前!AB25)</f>
        <v/>
      </c>
      <c r="AC26" s="194" t="str">
        <f>IF(ISERROR(出力前!AC25),"",出力前!AC25)</f>
        <v/>
      </c>
      <c r="AD26" s="194">
        <f>IF(ISERROR(出力前!AD25),"",出力前!AD25)</f>
        <v>94.202860874994769</v>
      </c>
      <c r="AE26" s="194">
        <f>IF(ISERROR(出力前!AE25),"",出力前!AE25)</f>
        <v>22.590725396486647</v>
      </c>
      <c r="AF26" s="194" t="str">
        <f>IF(ISERROR(出力前!AF25),"",出力前!AF25)</f>
        <v/>
      </c>
      <c r="AG26" s="194" t="str">
        <f>IF(ISERROR(出力前!AG25),"",出力前!AG25)</f>
        <v/>
      </c>
      <c r="AH26" s="38">
        <f>IF(ISERROR(出力前!AH25),"",出力前!AH25)</f>
        <v>6.7287757767853407</v>
      </c>
      <c r="AI26" s="194">
        <f>IF(ISERROR(出力前!AI25),"",出力前!AI25)</f>
        <v>84.103271070074001</v>
      </c>
    </row>
    <row r="27" spans="2:35">
      <c r="B27" s="191">
        <v>15</v>
      </c>
      <c r="C27" s="192">
        <v>20</v>
      </c>
      <c r="D27" s="192"/>
      <c r="F27" s="191">
        <f t="shared" si="1"/>
        <v>28</v>
      </c>
      <c r="G27" s="191">
        <f t="shared" si="0"/>
        <v>30</v>
      </c>
      <c r="H27" s="192"/>
      <c r="J27" s="208">
        <f>出力前!J26</f>
        <v>15</v>
      </c>
      <c r="K27" s="192"/>
      <c r="L27" s="134"/>
      <c r="M27" s="193" t="str">
        <f>IF(ISERROR(出力前!M26),"",出力前!M26)</f>
        <v/>
      </c>
      <c r="N27" s="37">
        <f>出力前!N26</f>
        <v>15</v>
      </c>
      <c r="O27" s="194">
        <f>出力前!O26</f>
        <v>10.624324280186464</v>
      </c>
      <c r="P27" s="195">
        <f>IF(ISERROR(出力前!P26),"",出力前!P26)</f>
        <v>5.0079189962723508E-2</v>
      </c>
      <c r="Q27" s="38">
        <f>IF(ISERROR(出力前!Q26),"",出力前!Q26)</f>
        <v>9.9984267422954289</v>
      </c>
      <c r="R27" s="196">
        <f>IF(ISERROR(出力前!R26),"",IF(出力前!R26=0,"",出力前!R26))</f>
        <v>2332.178023614536</v>
      </c>
      <c r="S27" s="194">
        <f>IF(ISERROR(出力前!S26),"",IF(出力前!R26=0,"",出力前!S26))</f>
        <v>116.79358627148142</v>
      </c>
      <c r="T27" s="213">
        <f>IF(ISERROR(出力前!T26),"",出力前!T26)</f>
        <v>0.55045276566987356</v>
      </c>
      <c r="U27" s="196" t="str">
        <f>IF(ISERROR(出力前!U26),"",出力前!U26)</f>
        <v/>
      </c>
      <c r="V27" s="194" t="str">
        <f>IF(ISERROR(出力前!V26),"",出力前!V26)</f>
        <v/>
      </c>
      <c r="W27" s="194" t="str">
        <f>IF(ISERROR(出力前!W26),"",出力前!W26)</f>
        <v/>
      </c>
      <c r="X27" s="196" t="str">
        <f>IF(ISERROR(出力前!X26),"",出力前!X26)</f>
        <v/>
      </c>
      <c r="Y27" s="194" t="str">
        <f>IF(ISERROR(出力前!Y26),"",出力前!Y26)</f>
        <v/>
      </c>
      <c r="Z27" s="194" t="str">
        <f>IF(ISERROR(出力前!Z26),"",出力前!Z26)</f>
        <v/>
      </c>
      <c r="AA27" s="194" t="str">
        <f>IF(ISERROR(出力前!AA26),"",出力前!AA26)</f>
        <v/>
      </c>
      <c r="AB27" s="194" t="str">
        <f>IF(ISERROR(出力前!AB26),"",出力前!AB26)</f>
        <v/>
      </c>
      <c r="AC27" s="194" t="str">
        <f>IF(ISERROR(出力前!AC26),"",出力前!AC26)</f>
        <v/>
      </c>
      <c r="AD27" s="194">
        <f>IF(ISERROR(出力前!AD26),"",出力前!AD26)</f>
        <v>116.79358627148142</v>
      </c>
      <c r="AE27" s="194">
        <f>IF(ISERROR(出力前!AE26),"",出力前!AE26)</f>
        <v>24.291371839372061</v>
      </c>
      <c r="AF27" s="194" t="str">
        <f>IF(ISERROR(出力前!AF26),"",出力前!AF26)</f>
        <v/>
      </c>
      <c r="AG27" s="194" t="str">
        <f>IF(ISERROR(出力前!AG26),"",出力前!AG26)</f>
        <v/>
      </c>
      <c r="AH27" s="38">
        <f>IF(ISERROR(出力前!AH26),"",出力前!AH26)</f>
        <v>7.7862390847654277</v>
      </c>
      <c r="AI27" s="194">
        <f>IF(ISERROR(出力前!AI26),"",出力前!AI26)</f>
        <v>84.659013099606767</v>
      </c>
    </row>
    <row r="28" spans="2:35">
      <c r="B28" s="191">
        <v>16</v>
      </c>
      <c r="C28" s="192">
        <v>20</v>
      </c>
      <c r="D28" s="192">
        <v>14</v>
      </c>
      <c r="F28" s="191">
        <f t="shared" si="1"/>
        <v>30</v>
      </c>
      <c r="G28" s="191">
        <f t="shared" si="0"/>
        <v>32</v>
      </c>
      <c r="H28" s="192"/>
      <c r="J28" s="208">
        <f>出力前!J27</f>
        <v>16</v>
      </c>
      <c r="K28" s="192"/>
      <c r="L28" s="134"/>
      <c r="M28" s="193" t="str">
        <f>IF(ISERROR(出力前!M27),"",出力前!M27)</f>
        <v/>
      </c>
      <c r="N28" s="37">
        <f>出力前!N27</f>
        <v>16</v>
      </c>
      <c r="O28" s="194">
        <f>出力前!O27</f>
        <v>11.443295562297198</v>
      </c>
      <c r="P28" s="195">
        <f>IF(ISERROR(出力前!P27),"",出力前!P27)</f>
        <v>6.1414088884604999E-2</v>
      </c>
      <c r="Q28" s="38">
        <f>IF(ISERROR(出力前!Q27),"",出力前!Q27)</f>
        <v>10.812177298434888</v>
      </c>
      <c r="R28" s="196">
        <f>IF(ISERROR(出力前!R27),"",IF(出力前!R27=0,"",出力前!R27))</f>
        <v>2297.2734868044263</v>
      </c>
      <c r="S28" s="194">
        <f>IF(ISERROR(出力前!S27),"",IF(出力前!R27=0,"",出力前!S27))</f>
        <v>141.08495811085348</v>
      </c>
      <c r="T28" s="213">
        <f>IF(ISERROR(出力前!T27),"",出力前!T27)</f>
        <v>0.59705319050438344</v>
      </c>
      <c r="U28" s="196" t="str">
        <f>IF(ISERROR(出力前!U27),"",出力前!U27)</f>
        <v/>
      </c>
      <c r="V28" s="194" t="str">
        <f>IF(ISERROR(出力前!V27),"",出力前!V27)</f>
        <v/>
      </c>
      <c r="W28" s="194" t="str">
        <f>IF(ISERROR(出力前!W27),"",出力前!W27)</f>
        <v/>
      </c>
      <c r="X28" s="196" t="str">
        <f>IF(ISERROR(出力前!X27),"",出力前!X27)</f>
        <v/>
      </c>
      <c r="Y28" s="194" t="str">
        <f>IF(ISERROR(出力前!Y27),"",出力前!Y27)</f>
        <v/>
      </c>
      <c r="Z28" s="194" t="str">
        <f>IF(ISERROR(出力前!Z27),"",出力前!Z27)</f>
        <v/>
      </c>
      <c r="AA28" s="194" t="str">
        <f>IF(ISERROR(出力前!AA27),"",出力前!AA27)</f>
        <v/>
      </c>
      <c r="AB28" s="194" t="str">
        <f>IF(ISERROR(出力前!AB27),"",出力前!AB27)</f>
        <v/>
      </c>
      <c r="AC28" s="194" t="str">
        <f>IF(ISERROR(出力前!AC27),"",出力前!AC27)</f>
        <v/>
      </c>
      <c r="AD28" s="194">
        <f>IF(ISERROR(出力前!AD27),"",出力前!AD27)</f>
        <v>141.08495811085348</v>
      </c>
      <c r="AE28" s="194">
        <f>IF(ISERROR(出力前!AE27),"",出力前!AE27)</f>
        <v>25.649990651073665</v>
      </c>
      <c r="AF28" s="194" t="str">
        <f>IF(ISERROR(出力前!AF27),"",出力前!AF27)</f>
        <v/>
      </c>
      <c r="AG28" s="194" t="str">
        <f>IF(ISERROR(出力前!AG27),"",出力前!AG27)</f>
        <v/>
      </c>
      <c r="AH28" s="38">
        <f>IF(ISERROR(出力前!AH27),"",出力前!AH27)</f>
        <v>8.8178098819283424</v>
      </c>
      <c r="AI28" s="194">
        <f>IF(ISERROR(出力前!AI27),"",出力前!AI27)</f>
        <v>85.169619789983869</v>
      </c>
    </row>
    <row r="29" spans="2:35">
      <c r="B29" s="191">
        <v>17</v>
      </c>
      <c r="C29" s="192">
        <v>18</v>
      </c>
      <c r="D29" s="192">
        <v>14</v>
      </c>
      <c r="F29" s="191">
        <f t="shared" si="1"/>
        <v>32</v>
      </c>
      <c r="G29" s="191">
        <f t="shared" si="0"/>
        <v>34</v>
      </c>
      <c r="H29" s="192"/>
      <c r="J29" s="208">
        <f>出力前!J28</f>
        <v>17</v>
      </c>
      <c r="K29" s="192"/>
      <c r="L29" s="134"/>
      <c r="M29" s="193">
        <f>IF(ISERROR(出力前!M28),"",出力前!M28)</f>
        <v>2</v>
      </c>
      <c r="N29" s="37">
        <f>出力前!N28</f>
        <v>17</v>
      </c>
      <c r="O29" s="194">
        <f>出力前!O28</f>
        <v>12.245883343603307</v>
      </c>
      <c r="P29" s="195">
        <f>IF(ISERROR(出力前!P28),"",出力前!P28)</f>
        <v>7.376292438445213E-2</v>
      </c>
      <c r="Q29" s="38">
        <f>IF(ISERROR(出力前!Q28),"",出力前!Q28)</f>
        <v>11.612489382152352</v>
      </c>
      <c r="R29" s="196">
        <f>IF(ISERROR(出力前!R28),"",IF(出力前!R28=0,"",出力前!R28))</f>
        <v>2260.4167358238824</v>
      </c>
      <c r="S29" s="194">
        <f>IF(ISERROR(出力前!S28),"",IF(出力前!R28=0,"",出力前!S28))</f>
        <v>166.73494876192714</v>
      </c>
      <c r="T29" s="213">
        <f>IF(ISERROR(出力前!T28),"",出力前!T28)</f>
        <v>0.63915052960176699</v>
      </c>
      <c r="U29" s="196" t="str">
        <f>IF(ISERROR(出力前!U28),"",出力前!U28)</f>
        <v/>
      </c>
      <c r="V29" s="194" t="str">
        <f>IF(ISERROR(出力前!V28),"",出力前!V28)</f>
        <v/>
      </c>
      <c r="W29" s="194" t="str">
        <f>IF(ISERROR(出力前!W28),"",出力前!W28)</f>
        <v/>
      </c>
      <c r="X29" s="196" t="str">
        <f>IF(ISERROR(出力前!X28),"",出力前!X28)</f>
        <v/>
      </c>
      <c r="Y29" s="194" t="str">
        <f>IF(ISERROR(出力前!Y28),"",出力前!Y28)</f>
        <v/>
      </c>
      <c r="Z29" s="194" t="str">
        <f>IF(ISERROR(出力前!Z28),"",出力前!Z28)</f>
        <v/>
      </c>
      <c r="AA29" s="194" t="str">
        <f>IF(ISERROR(出力前!AA28),"",出力前!AA28)</f>
        <v/>
      </c>
      <c r="AB29" s="194" t="str">
        <f>IF(ISERROR(出力前!AB28),"",出力前!AB28)</f>
        <v/>
      </c>
      <c r="AC29" s="194" t="str">
        <f>IF(ISERROR(出力前!AC28),"",出力前!AC28)</f>
        <v/>
      </c>
      <c r="AD29" s="194">
        <f>IF(ISERROR(出力前!AD28),"",出力前!AD28)</f>
        <v>166.73494876192714</v>
      </c>
      <c r="AE29" s="194">
        <f>IF(ISERROR(出力前!AE28),"",出力前!AE28)</f>
        <v>26.686973169293964</v>
      </c>
      <c r="AF29" s="194" t="str">
        <f>IF(ISERROR(出力前!AF28),"",出力前!AF28)</f>
        <v/>
      </c>
      <c r="AG29" s="194" t="str">
        <f>IF(ISERROR(出力前!AG28),"",出力前!AG28)</f>
        <v/>
      </c>
      <c r="AH29" s="38">
        <f>IF(ISERROR(出力前!AH28),"",出力前!AH28)</f>
        <v>9.8079381624663018</v>
      </c>
      <c r="AI29" s="194">
        <f>IF(ISERROR(出力前!AI28),"",出力前!AI28)</f>
        <v>85.639909444054481</v>
      </c>
    </row>
    <row r="30" spans="2:35">
      <c r="B30" s="191">
        <v>18</v>
      </c>
      <c r="C30" s="192">
        <v>18</v>
      </c>
      <c r="D30" s="192">
        <v>14</v>
      </c>
      <c r="F30" s="191">
        <f t="shared" si="1"/>
        <v>34</v>
      </c>
      <c r="G30" s="191">
        <f t="shared" si="0"/>
        <v>36</v>
      </c>
      <c r="H30" s="192"/>
      <c r="J30" s="208">
        <f>出力前!J29</f>
        <v>18</v>
      </c>
      <c r="K30" s="192"/>
      <c r="L30" s="134"/>
      <c r="M30" s="193" t="str">
        <f>IF(ISERROR(出力前!M29),"",出力前!M29)</f>
        <v/>
      </c>
      <c r="N30" s="37">
        <f>出力前!N29</f>
        <v>18</v>
      </c>
      <c r="O30" s="194">
        <f>出力前!O29</f>
        <v>13.030378944395725</v>
      </c>
      <c r="P30" s="195">
        <f>IF(ISERROR(出力前!P29),"",出力前!P29)</f>
        <v>8.7045830118479925E-2</v>
      </c>
      <c r="Q30" s="38">
        <f>IF(ISERROR(出力前!Q29),"",出力前!Q29)</f>
        <v>12.395608046790667</v>
      </c>
      <c r="R30" s="196">
        <f>IF(ISERROR(出力前!R29),"",IF(出力前!R29=0,"",出力前!R29))</f>
        <v>2222.0699333667153</v>
      </c>
      <c r="S30" s="194">
        <f>IF(ISERROR(出力前!S29),"",IF(出力前!R29=0,"",出力前!S29))</f>
        <v>193.42192193122111</v>
      </c>
      <c r="T30" s="213">
        <f>IF(ISERROR(出力前!T29),"",出力前!T29)</f>
        <v>0.67698372214435154</v>
      </c>
      <c r="U30" s="196" t="str">
        <f>IF(ISERROR(出力前!U29),"",出力前!U29)</f>
        <v/>
      </c>
      <c r="V30" s="194" t="str">
        <f>IF(ISERROR(出力前!V29),"",出力前!V29)</f>
        <v/>
      </c>
      <c r="W30" s="194" t="str">
        <f>IF(ISERROR(出力前!W29),"",出力前!W29)</f>
        <v/>
      </c>
      <c r="X30" s="196" t="str">
        <f>IF(ISERROR(出力前!X29),"",出力前!X29)</f>
        <v/>
      </c>
      <c r="Y30" s="194" t="str">
        <f>IF(ISERROR(出力前!Y29),"",出力前!Y29)</f>
        <v/>
      </c>
      <c r="Z30" s="194" t="str">
        <f>IF(ISERROR(出力前!Z29),"",出力前!Z29)</f>
        <v/>
      </c>
      <c r="AA30" s="194" t="str">
        <f>IF(ISERROR(出力前!AA29),"",出力前!AA29)</f>
        <v/>
      </c>
      <c r="AB30" s="194" t="str">
        <f>IF(ISERROR(出力前!AB29),"",出力前!AB29)</f>
        <v/>
      </c>
      <c r="AC30" s="194" t="str">
        <f>IF(ISERROR(出力前!AC29),"",出力前!AC29)</f>
        <v/>
      </c>
      <c r="AD30" s="194">
        <f>IF(ISERROR(出力前!AD29),"",出力前!AD29)</f>
        <v>193.42192193122111</v>
      </c>
      <c r="AE30" s="194">
        <f>IF(ISERROR(出力前!AE29),"",出力前!AE29)</f>
        <v>27.431286576098785</v>
      </c>
      <c r="AF30" s="194" t="str">
        <f>IF(ISERROR(出力前!AF29),"",出力前!AF29)</f>
        <v/>
      </c>
      <c r="AG30" s="194" t="str">
        <f>IF(ISERROR(出力前!AG29),"",出力前!AG29)</f>
        <v/>
      </c>
      <c r="AH30" s="38">
        <f>IF(ISERROR(出力前!AH29),"",出力前!AH29)</f>
        <v>10.745662329512284</v>
      </c>
      <c r="AI30" s="194">
        <f>IF(ISERROR(出力前!AI29),"",出力前!AI29)</f>
        <v>86.085966147156682</v>
      </c>
    </row>
    <row r="31" spans="2:35">
      <c r="B31" s="191">
        <v>19</v>
      </c>
      <c r="C31" s="192">
        <v>18</v>
      </c>
      <c r="D31" s="192">
        <v>14</v>
      </c>
      <c r="F31" s="191">
        <f t="shared" si="1"/>
        <v>36</v>
      </c>
      <c r="G31" s="191">
        <f t="shared" si="0"/>
        <v>38</v>
      </c>
      <c r="H31" s="192"/>
      <c r="J31" s="208">
        <f>出力前!J30</f>
        <v>19</v>
      </c>
      <c r="K31" s="192"/>
      <c r="L31" s="134"/>
      <c r="M31" s="193" t="str">
        <f>IF(ISERROR(出力前!M30),"",出力前!M30)</f>
        <v/>
      </c>
      <c r="N31" s="37">
        <f>出力前!N30</f>
        <v>19</v>
      </c>
      <c r="O31" s="194">
        <f>出力前!O30</f>
        <v>13.795438012630296</v>
      </c>
      <c r="P31" s="195">
        <f>IF(ISERROR(出力前!P30),"",出力前!P30)</f>
        <v>0.10118564237505397</v>
      </c>
      <c r="Q31" s="38">
        <f>IF(ISERROR(出力前!Q30),"",出力前!Q30)</f>
        <v>13.135018677330152</v>
      </c>
      <c r="R31" s="196">
        <f>IF(ISERROR(出力前!R30),"",IF(出力前!R30=0,"",出力前!R30))</f>
        <v>2182.6536188672599</v>
      </c>
      <c r="S31" s="194">
        <f>IF(ISERROR(出力前!S30),"",IF(出力前!R30=0,"",出力前!S30))</f>
        <v>220.85320850731989</v>
      </c>
      <c r="T31" s="213">
        <f>IF(ISERROR(出力前!T30),"",出力前!T30)</f>
        <v>0.71087691434435696</v>
      </c>
      <c r="U31" s="196" t="str">
        <f>IF(ISERROR(出力前!U30),"",出力前!U30)</f>
        <v/>
      </c>
      <c r="V31" s="194" t="str">
        <f>IF(ISERROR(出力前!V30),"",出力前!V30)</f>
        <v/>
      </c>
      <c r="W31" s="194" t="str">
        <f>IF(ISERROR(出力前!W30),"",出力前!W30)</f>
        <v/>
      </c>
      <c r="X31" s="196" t="str">
        <f>IF(ISERROR(出力前!X30),"",出力前!X30)</f>
        <v/>
      </c>
      <c r="Y31" s="194" t="str">
        <f>IF(ISERROR(出力前!Y30),"",出力前!Y30)</f>
        <v/>
      </c>
      <c r="Z31" s="194" t="str">
        <f>IF(ISERROR(出力前!Z30),"",出力前!Z30)</f>
        <v/>
      </c>
      <c r="AA31" s="194" t="str">
        <f>IF(ISERROR(出力前!AA30),"",出力前!AA30)</f>
        <v/>
      </c>
      <c r="AB31" s="194" t="str">
        <f>IF(ISERROR(出力前!AB30),"",出力前!AB30)</f>
        <v/>
      </c>
      <c r="AC31" s="194" t="str">
        <f>IF(ISERROR(出力前!AC30),"",出力前!AC30)</f>
        <v/>
      </c>
      <c r="AD31" s="194">
        <f>IF(ISERROR(出力前!AD30),"",出力前!AD30)</f>
        <v>220.85320850731989</v>
      </c>
      <c r="AE31" s="194">
        <f>IF(ISERROR(出力前!AE30),"",出力前!AE30)</f>
        <v>27.915415133666613</v>
      </c>
      <c r="AF31" s="194" t="str">
        <f>IF(ISERROR(出力前!AF30),"",出力前!AF30)</f>
        <v/>
      </c>
      <c r="AG31" s="194" t="str">
        <f>IF(ISERROR(出力前!AG30),"",出力前!AG30)</f>
        <v/>
      </c>
      <c r="AH31" s="38">
        <f>IF(ISERROR(出力前!AH30),"",出力前!AH30)</f>
        <v>11.623853079332626</v>
      </c>
      <c r="AI31" s="194">
        <f>IF(ISERROR(出力前!AI30),"",出力前!AI30)</f>
        <v>86.673224133672818</v>
      </c>
    </row>
    <row r="32" spans="2:35">
      <c r="B32" s="191">
        <v>20</v>
      </c>
      <c r="C32" s="192">
        <v>18</v>
      </c>
      <c r="D32" s="192">
        <v>14</v>
      </c>
      <c r="F32" s="191">
        <f t="shared" si="1"/>
        <v>38</v>
      </c>
      <c r="G32" s="191">
        <f t="shared" si="0"/>
        <v>40</v>
      </c>
      <c r="H32" s="192"/>
      <c r="J32" s="208">
        <f>出力前!J31</f>
        <v>20</v>
      </c>
      <c r="K32" s="192"/>
      <c r="L32" s="134"/>
      <c r="M32" s="193" t="str">
        <f>IF(ISERROR(出力前!M31),"",出力前!M31)</f>
        <v/>
      </c>
      <c r="N32" s="37">
        <f>出力前!N31</f>
        <v>20</v>
      </c>
      <c r="O32" s="194">
        <f>出力前!O31</f>
        <v>14.54002818546201</v>
      </c>
      <c r="P32" s="195">
        <f>IF(ISERROR(出力前!P31),"",出力前!P31)</f>
        <v>0.11610911885292266</v>
      </c>
      <c r="Q32" s="38">
        <f>IF(ISERROR(出力前!Q31),"",出力前!Q31)</f>
        <v>13.853240007235797</v>
      </c>
      <c r="R32" s="196">
        <f>IF(ISERROR(出力前!R31),"",IF(出力前!R31=0,"",出力前!R31))</f>
        <v>2142.5416547696468</v>
      </c>
      <c r="S32" s="194">
        <f>IF(ISERROR(出力前!S31),"",IF(出力前!R31=0,"",出力前!S31))</f>
        <v>248.7686236409865</v>
      </c>
      <c r="T32" s="213">
        <f>IF(ISERROR(出力前!T31),"",出力前!T31)</f>
        <v>0.74118693224534193</v>
      </c>
      <c r="U32" s="196" t="str">
        <f>IF(ISERROR(出力前!U31),"",出力前!U31)</f>
        <v/>
      </c>
      <c r="V32" s="194" t="str">
        <f>IF(ISERROR(出力前!V31),"",出力前!V31)</f>
        <v/>
      </c>
      <c r="W32" s="194" t="str">
        <f>IF(ISERROR(出力前!W31),"",出力前!W31)</f>
        <v/>
      </c>
      <c r="X32" s="196" t="str">
        <f>IF(ISERROR(出力前!X31),"",出力前!X31)</f>
        <v/>
      </c>
      <c r="Y32" s="194" t="str">
        <f>IF(ISERROR(出力前!Y31),"",出力前!Y31)</f>
        <v/>
      </c>
      <c r="Z32" s="194" t="str">
        <f>IF(ISERROR(出力前!Z31),"",出力前!Z31)</f>
        <v/>
      </c>
      <c r="AA32" s="194" t="str">
        <f>IF(ISERROR(出力前!AA31),"",出力前!AA31)</f>
        <v/>
      </c>
      <c r="AB32" s="194" t="str">
        <f>IF(ISERROR(出力前!AB31),"",出力前!AB31)</f>
        <v/>
      </c>
      <c r="AC32" s="194" t="str">
        <f>IF(ISERROR(出力前!AC31),"",出力前!AC31)</f>
        <v/>
      </c>
      <c r="AD32" s="194">
        <f>IF(ISERROR(出力前!AD31),"",出力前!AD31)</f>
        <v>248.7686236409865</v>
      </c>
      <c r="AE32" s="194">
        <f>IF(ISERROR(出力前!AE31),"",出力前!AE31)</f>
        <v>28.172154354088264</v>
      </c>
      <c r="AF32" s="194" t="str">
        <f>IF(ISERROR(出力前!AF31),"",出力前!AF31)</f>
        <v/>
      </c>
      <c r="AG32" s="194" t="str">
        <f>IF(ISERROR(出力前!AG31),"",出力前!AG31)</f>
        <v/>
      </c>
      <c r="AH32" s="38">
        <f>IF(ISERROR(出力前!AH31),"",出力前!AH31)</f>
        <v>12.438431182049325</v>
      </c>
      <c r="AI32" s="194">
        <f>IF(ISERROR(出力前!AI31),"",出力前!AI31)</f>
        <v>87.230549856183529</v>
      </c>
    </row>
    <row r="33" spans="2:35">
      <c r="B33" s="191">
        <v>21</v>
      </c>
      <c r="C33" s="192">
        <v>18</v>
      </c>
      <c r="D33" s="192">
        <v>14</v>
      </c>
      <c r="F33" s="191">
        <f t="shared" si="1"/>
        <v>40</v>
      </c>
      <c r="G33" s="191">
        <f t="shared" si="0"/>
        <v>42</v>
      </c>
      <c r="H33" s="192"/>
      <c r="J33" s="208">
        <f>出力前!J32</f>
        <v>21</v>
      </c>
      <c r="K33" s="192"/>
      <c r="L33" s="134"/>
      <c r="M33" s="193">
        <f>IF(ISERROR(出力前!M32),"",出力前!M32)</f>
        <v>3</v>
      </c>
      <c r="N33" s="37">
        <f>出力前!N32</f>
        <v>21</v>
      </c>
      <c r="O33" s="194">
        <f>出力前!O32</f>
        <v>15.263384225473715</v>
      </c>
      <c r="P33" s="195">
        <f>IF(ISERROR(出力前!P32),"",出力前!P32)</f>
        <v>0.13174727425754343</v>
      </c>
      <c r="Q33" s="38">
        <f>IF(ISERROR(出力前!Q32),"",出力前!Q32)</f>
        <v>14.558657554903286</v>
      </c>
      <c r="R33" s="196">
        <f>IF(ISERROR(出力前!R32),"",IF(出力前!R32=0,"",出力前!R32))</f>
        <v>2102.0607792894662</v>
      </c>
      <c r="S33" s="194">
        <f>IF(ISERROR(出力前!S32),"",IF(出力前!R32=0,"",出力前!S32))</f>
        <v>276.94077799507477</v>
      </c>
      <c r="T33" s="213">
        <f>IF(ISERROR(出力前!T32),"",出力前!T32)</f>
        <v>0.76827127368951387</v>
      </c>
      <c r="U33" s="196" t="str">
        <f>IF(ISERROR(出力前!U32),"",出力前!U32)</f>
        <v/>
      </c>
      <c r="V33" s="194" t="str">
        <f>IF(ISERROR(出力前!V32),"",出力前!V32)</f>
        <v/>
      </c>
      <c r="W33" s="194" t="str">
        <f>IF(ISERROR(出力前!W32),"",出力前!W32)</f>
        <v/>
      </c>
      <c r="X33" s="196" t="str">
        <f>IF(ISERROR(出力前!X32),"",出力前!X32)</f>
        <v/>
      </c>
      <c r="Y33" s="194" t="str">
        <f>IF(ISERROR(出力前!Y32),"",出力前!Y32)</f>
        <v/>
      </c>
      <c r="Z33" s="194" t="str">
        <f>IF(ISERROR(出力前!Z32),"",出力前!Z32)</f>
        <v/>
      </c>
      <c r="AA33" s="194" t="str">
        <f>IF(ISERROR(出力前!AA32),"",出力前!AA32)</f>
        <v/>
      </c>
      <c r="AB33" s="194" t="str">
        <f>IF(ISERROR(出力前!AB32),"",出力前!AB32)</f>
        <v/>
      </c>
      <c r="AC33" s="194" t="str">
        <f>IF(ISERROR(出力前!AC32),"",出力前!AC32)</f>
        <v/>
      </c>
      <c r="AD33" s="194">
        <f>IF(ISERROR(出力前!AD32),"",出力前!AD32)</f>
        <v>276.94077799507477</v>
      </c>
      <c r="AE33" s="194">
        <f>IF(ISERROR(出力前!AE32),"",出力前!AE32)</f>
        <v>28.232761154305933</v>
      </c>
      <c r="AF33" s="194" t="str">
        <f>IF(ISERROR(出力前!AF32),"",出力前!AF32)</f>
        <v/>
      </c>
      <c r="AG33" s="194" t="str">
        <f>IF(ISERROR(出力前!AG32),"",出力前!AG32)</f>
        <v/>
      </c>
      <c r="AH33" s="38">
        <f>IF(ISERROR(出力前!AH32),"",出力前!AH32)</f>
        <v>13.187656095003561</v>
      </c>
      <c r="AI33" s="194">
        <f>IF(ISERROR(出力前!AI32),"",出力前!AI32)</f>
        <v>87.704908616291206</v>
      </c>
    </row>
    <row r="34" spans="2:35">
      <c r="B34" s="191">
        <v>22</v>
      </c>
      <c r="C34" s="192">
        <v>16</v>
      </c>
      <c r="D34" s="192">
        <v>14</v>
      </c>
      <c r="F34" s="191">
        <f t="shared" si="1"/>
        <v>42</v>
      </c>
      <c r="G34" s="191">
        <f t="shared" si="0"/>
        <v>44</v>
      </c>
      <c r="H34" s="192"/>
      <c r="J34" s="208">
        <f>出力前!J33</f>
        <v>22</v>
      </c>
      <c r="K34" s="192"/>
      <c r="L34" s="134"/>
      <c r="M34" s="193" t="str">
        <f>IF(ISERROR(出力前!M33),"",出力前!M33)</f>
        <v/>
      </c>
      <c r="N34" s="37">
        <f>出力前!N33</f>
        <v>22</v>
      </c>
      <c r="O34" s="194">
        <f>出力前!O33</f>
        <v>15.964969417952366</v>
      </c>
      <c r="P34" s="195">
        <f>IF(ISERROR(出力前!P33),"",出力前!P33)</f>
        <v>0.14803521826395544</v>
      </c>
      <c r="Q34" s="38">
        <f>IF(ISERROR(出力前!Q33),"",出力前!Q33)</f>
        <v>15.2514083998463</v>
      </c>
      <c r="R34" s="196">
        <f>IF(ISERROR(出力前!R33),"",IF(出力前!R33=0,"",出力前!R33))</f>
        <v>2061.4928172378445</v>
      </c>
      <c r="S34" s="194">
        <f>IF(ISERROR(出力前!S33),"",IF(出力前!R33=0,"",出力前!S33))</f>
        <v>305.1735391493807</v>
      </c>
      <c r="T34" s="213">
        <f>IF(ISERROR(出力前!T33),"",出力前!T33)</f>
        <v>0.79247011666131506</v>
      </c>
      <c r="U34" s="196" t="str">
        <f>IF(ISERROR(出力前!U33),"",出力前!U33)</f>
        <v/>
      </c>
      <c r="V34" s="194" t="str">
        <f>IF(ISERROR(出力前!V33),"",出力前!V33)</f>
        <v/>
      </c>
      <c r="W34" s="194" t="str">
        <f>IF(ISERROR(出力前!W33),"",出力前!W33)</f>
        <v/>
      </c>
      <c r="X34" s="196" t="str">
        <f>IF(ISERROR(出力前!X33),"",出力前!X33)</f>
        <v/>
      </c>
      <c r="Y34" s="194" t="str">
        <f>IF(ISERROR(出力前!Y33),"",出力前!Y33)</f>
        <v/>
      </c>
      <c r="Z34" s="194" t="str">
        <f>IF(ISERROR(出力前!Z33),"",出力前!Z33)</f>
        <v/>
      </c>
      <c r="AA34" s="194" t="str">
        <f>IF(ISERROR(出力前!AA33),"",出力前!AA33)</f>
        <v/>
      </c>
      <c r="AB34" s="194" t="str">
        <f>IF(ISERROR(出力前!AB33),"",出力前!AB33)</f>
        <v/>
      </c>
      <c r="AC34" s="194" t="str">
        <f>IF(ISERROR(出力前!AC33),"",出力前!AC33)</f>
        <v/>
      </c>
      <c r="AD34" s="194">
        <f>IF(ISERROR(出力前!AD33),"",出力前!AD33)</f>
        <v>305.1735391493807</v>
      </c>
      <c r="AE34" s="194">
        <f>IF(ISERROR(出力前!AE33),"",出力前!AE33)</f>
        <v>28.126012727176033</v>
      </c>
      <c r="AF34" s="194" t="str">
        <f>IF(ISERROR(出力前!AF33),"",出力前!AF33)</f>
        <v/>
      </c>
      <c r="AG34" s="194" t="str">
        <f>IF(ISERROR(出力前!AG33),"",出力前!AG33)</f>
        <v/>
      </c>
      <c r="AH34" s="38">
        <f>IF(ISERROR(出力前!AH33),"",出力前!AH33)</f>
        <v>13.871524506790031</v>
      </c>
      <c r="AI34" s="194">
        <f>IF(ISERROR(出力前!AI33),"",出力前!AI33)</f>
        <v>88.101031937543112</v>
      </c>
    </row>
    <row r="35" spans="2:35">
      <c r="B35" s="191">
        <v>23</v>
      </c>
      <c r="C35" s="192">
        <v>16</v>
      </c>
      <c r="D35" s="192">
        <v>14</v>
      </c>
      <c r="F35" s="191">
        <f t="shared" si="1"/>
        <v>44</v>
      </c>
      <c r="G35" s="191">
        <f t="shared" si="0"/>
        <v>46</v>
      </c>
      <c r="H35" s="192"/>
      <c r="J35" s="208">
        <f>出力前!J34</f>
        <v>23</v>
      </c>
      <c r="K35" s="192"/>
      <c r="L35" s="134"/>
      <c r="M35" s="193" t="str">
        <f>IF(ISERROR(出力前!M34),"",出力前!M34)</f>
        <v/>
      </c>
      <c r="N35" s="37">
        <f>出力前!N34</f>
        <v>23</v>
      </c>
      <c r="O35" s="194">
        <f>出力前!O34</f>
        <v>16.644442254438498</v>
      </c>
      <c r="P35" s="195">
        <f>IF(ISERROR(出力前!P34),"",出力前!P34)</f>
        <v>0.1649117509447697</v>
      </c>
      <c r="Q35" s="38">
        <f>IF(ISERROR(出力前!Q34),"",出力前!Q34)</f>
        <v>15.929531685782619</v>
      </c>
      <c r="R35" s="196">
        <f>IF(ISERROR(出力前!R34),"",IF(出力前!R34=0,"",出力前!R34))</f>
        <v>2021.078243164015</v>
      </c>
      <c r="S35" s="194">
        <f>IF(ISERROR(出力前!S34),"",IF(出力前!R34=0,"",出力前!S34))</f>
        <v>333.29955187655673</v>
      </c>
      <c r="T35" s="213">
        <f>IF(ISERROR(出力前!T34),"",出力前!T34)</f>
        <v>0.81409735321532073</v>
      </c>
      <c r="U35" s="196" t="str">
        <f>IF(ISERROR(出力前!U34),"",出力前!U34)</f>
        <v/>
      </c>
      <c r="V35" s="194" t="str">
        <f>IF(ISERROR(出力前!V34),"",出力前!V34)</f>
        <v/>
      </c>
      <c r="W35" s="194" t="str">
        <f>IF(ISERROR(出力前!W34),"",出力前!W34)</f>
        <v/>
      </c>
      <c r="X35" s="196" t="str">
        <f>IF(ISERROR(出力前!X34),"",出力前!X34)</f>
        <v/>
      </c>
      <c r="Y35" s="194" t="str">
        <f>IF(ISERROR(出力前!Y34),"",出力前!Y34)</f>
        <v/>
      </c>
      <c r="Z35" s="194" t="str">
        <f>IF(ISERROR(出力前!Z34),"",出力前!Z34)</f>
        <v/>
      </c>
      <c r="AA35" s="194" t="str">
        <f>IF(ISERROR(出力前!AA34),"",出力前!AA34)</f>
        <v/>
      </c>
      <c r="AB35" s="194" t="str">
        <f>IF(ISERROR(出力前!AB34),"",出力前!AB34)</f>
        <v/>
      </c>
      <c r="AC35" s="194" t="str">
        <f>IF(ISERROR(出力前!AC34),"",出力前!AC34)</f>
        <v/>
      </c>
      <c r="AD35" s="194">
        <f>IF(ISERROR(出力前!AD34),"",出力前!AD34)</f>
        <v>333.29955187655673</v>
      </c>
      <c r="AE35" s="194">
        <f>IF(ISERROR(出力前!AE34),"",出力前!AE34)</f>
        <v>27.877833297097936</v>
      </c>
      <c r="AF35" s="194" t="str">
        <f>IF(ISERROR(出力前!AF34),"",出力前!AF34)</f>
        <v/>
      </c>
      <c r="AG35" s="194" t="str">
        <f>IF(ISERROR(出力前!AG34),"",出力前!AG34)</f>
        <v/>
      </c>
      <c r="AH35" s="38">
        <f>IF(ISERROR(出力前!AH34),"",出力前!AH34)</f>
        <v>14.49128486419812</v>
      </c>
      <c r="AI35" s="194">
        <f>IF(ISERROR(出力前!AI34),"",出力前!AI34)</f>
        <v>88.43554232175623</v>
      </c>
    </row>
    <row r="36" spans="2:35">
      <c r="B36" s="191">
        <v>24</v>
      </c>
      <c r="C36" s="192">
        <v>16</v>
      </c>
      <c r="D36" s="192">
        <v>14</v>
      </c>
      <c r="F36" s="191">
        <f t="shared" si="1"/>
        <v>46</v>
      </c>
      <c r="G36" s="191">
        <f t="shared" si="0"/>
        <v>48</v>
      </c>
      <c r="H36" s="192"/>
      <c r="J36" s="208">
        <f>出力前!J35</f>
        <v>24</v>
      </c>
      <c r="K36" s="192"/>
      <c r="L36" s="134"/>
      <c r="M36" s="193" t="str">
        <f>IF(ISERROR(出力前!M35),"",出力前!M35)</f>
        <v/>
      </c>
      <c r="N36" s="37">
        <f>出力前!N35</f>
        <v>24</v>
      </c>
      <c r="O36" s="194">
        <f>出力前!O35</f>
        <v>17.301627609497395</v>
      </c>
      <c r="P36" s="195">
        <f>IF(ISERROR(出力前!P35),"",出力前!P35)</f>
        <v>0.18231887309338571</v>
      </c>
      <c r="Q36" s="38">
        <f>IF(ISERROR(出力前!Q35),"",出力前!Q35)</f>
        <v>16.563890475748416</v>
      </c>
      <c r="R36" s="196">
        <f>IF(ISERROR(出力前!R35),"",IF(出力前!R35=0,"",出力前!R35))</f>
        <v>1981.0202808167626</v>
      </c>
      <c r="S36" s="194">
        <f>IF(ISERROR(出力前!S35),"",IF(出力前!R35=0,"",出力前!S35))</f>
        <v>361.17738517365467</v>
      </c>
      <c r="T36" s="213">
        <f>IF(ISERROR(出力前!T35),"",出力前!T35)</f>
        <v>0.83343714831471871</v>
      </c>
      <c r="U36" s="196" t="str">
        <f>IF(ISERROR(出力前!U35),"",出力前!U35)</f>
        <v/>
      </c>
      <c r="V36" s="194" t="str">
        <f>IF(ISERROR(出力前!V35),"",出力前!V35)</f>
        <v/>
      </c>
      <c r="W36" s="194" t="str">
        <f>IF(ISERROR(出力前!W35),"",出力前!W35)</f>
        <v/>
      </c>
      <c r="X36" s="196" t="str">
        <f>IF(ISERROR(出力前!X35),"",出力前!X35)</f>
        <v/>
      </c>
      <c r="Y36" s="194" t="str">
        <f>IF(ISERROR(出力前!Y35),"",出力前!Y35)</f>
        <v/>
      </c>
      <c r="Z36" s="194" t="str">
        <f>IF(ISERROR(出力前!Z35),"",出力前!Z35)</f>
        <v/>
      </c>
      <c r="AA36" s="194" t="str">
        <f>IF(ISERROR(出力前!AA35),"",出力前!AA35)</f>
        <v/>
      </c>
      <c r="AB36" s="194" t="str">
        <f>IF(ISERROR(出力前!AB35),"",出力前!AB35)</f>
        <v/>
      </c>
      <c r="AC36" s="194" t="str">
        <f>IF(ISERROR(出力前!AC35),"",出力前!AC35)</f>
        <v/>
      </c>
      <c r="AD36" s="194">
        <f>IF(ISERROR(出力前!AD35),"",出力前!AD35)</f>
        <v>361.17738517365467</v>
      </c>
      <c r="AE36" s="194">
        <f>IF(ISERROR(出力前!AE35),"",出力前!AE35)</f>
        <v>27.511252790132687</v>
      </c>
      <c r="AF36" s="194" t="str">
        <f>IF(ISERROR(出力前!AF35),"",出力前!AF35)</f>
        <v/>
      </c>
      <c r="AG36" s="194" t="str">
        <f>IF(ISERROR(出力前!AG35),"",出力前!AG35)</f>
        <v/>
      </c>
      <c r="AH36" s="38">
        <f>IF(ISERROR(出力前!AH35),"",出力前!AH35)</f>
        <v>15.049057715568944</v>
      </c>
      <c r="AI36" s="194">
        <f>IF(ISERROR(出力前!AI35),"",出力前!AI35)</f>
        <v>88.868964243103022</v>
      </c>
    </row>
    <row r="37" spans="2:35">
      <c r="B37" s="191">
        <v>25</v>
      </c>
      <c r="C37" s="192">
        <v>16</v>
      </c>
      <c r="D37" s="192">
        <v>14</v>
      </c>
      <c r="F37" s="191">
        <f t="shared" si="1"/>
        <v>48</v>
      </c>
      <c r="G37" s="191">
        <f t="shared" si="0"/>
        <v>50</v>
      </c>
      <c r="H37" s="192"/>
      <c r="J37" s="208">
        <f>出力前!J36</f>
        <v>25</v>
      </c>
      <c r="K37" s="192"/>
      <c r="L37" s="134"/>
      <c r="M37" s="193" t="str">
        <f>IF(ISERROR(出力前!M36),"",出力前!M36)</f>
        <v/>
      </c>
      <c r="N37" s="37">
        <f>出力前!N36</f>
        <v>25</v>
      </c>
      <c r="O37" s="194">
        <f>出力前!O36</f>
        <v>17.936491758284877</v>
      </c>
      <c r="P37" s="195">
        <f>IF(ISERROR(出力前!P36),"",出力前!P36)</f>
        <v>0.2002013019659947</v>
      </c>
      <c r="Q37" s="38">
        <f>IF(ISERROR(出力前!Q36),"",出力前!Q36)</f>
        <v>17.189662719821609</v>
      </c>
      <c r="R37" s="196">
        <f>IF(ISERROR(出力前!R36),"",IF(出力前!R36=0,"",出力前!R36))</f>
        <v>1941.4890619932546</v>
      </c>
      <c r="S37" s="194">
        <f>IF(ISERROR(出力前!S36),"",IF(出力前!R36=0,"",出力前!S36))</f>
        <v>388.68863796378736</v>
      </c>
      <c r="T37" s="213">
        <f>IF(ISERROR(出力前!T36),"",出力前!T36)</f>
        <v>0.85074370603143934</v>
      </c>
      <c r="U37" s="196" t="str">
        <f>IF(ISERROR(出力前!U36),"",出力前!U36)</f>
        <v/>
      </c>
      <c r="V37" s="194" t="str">
        <f>IF(ISERROR(出力前!V36),"",出力前!V36)</f>
        <v/>
      </c>
      <c r="W37" s="194" t="str">
        <f>IF(ISERROR(出力前!W36),"",出力前!W36)</f>
        <v/>
      </c>
      <c r="X37" s="196" t="str">
        <f>IF(ISERROR(出力前!X36),"",出力前!X36)</f>
        <v/>
      </c>
      <c r="Y37" s="194" t="str">
        <f>IF(ISERROR(出力前!Y36),"",出力前!Y36)</f>
        <v/>
      </c>
      <c r="Z37" s="194" t="str">
        <f>IF(ISERROR(出力前!Z36),"",出力前!Z36)</f>
        <v/>
      </c>
      <c r="AA37" s="194" t="str">
        <f>IF(ISERROR(出力前!AA36),"",出力前!AA36)</f>
        <v/>
      </c>
      <c r="AB37" s="194" t="str">
        <f>IF(ISERROR(出力前!AB36),"",出力前!AB36)</f>
        <v/>
      </c>
      <c r="AC37" s="194" t="str">
        <f>IF(ISERROR(出力前!AC36),"",出力前!AC36)</f>
        <v/>
      </c>
      <c r="AD37" s="194">
        <f>IF(ISERROR(出力前!AD36),"",出力前!AD36)</f>
        <v>388.68863796378736</v>
      </c>
      <c r="AE37" s="194">
        <f>IF(ISERROR(出力前!AE36),"",出力前!AE36)</f>
        <v>27.046544512576247</v>
      </c>
      <c r="AF37" s="194" t="str">
        <f>IF(ISERROR(出力前!AF36),"",出力前!AF36)</f>
        <v/>
      </c>
      <c r="AG37" s="194" t="str">
        <f>IF(ISERROR(出力前!AG36),"",出力前!AG36)</f>
        <v/>
      </c>
      <c r="AH37" s="38">
        <f>IF(ISERROR(出力前!AH36),"",出力前!AH36)</f>
        <v>15.547545518551495</v>
      </c>
      <c r="AI37" s="194">
        <f>IF(ISERROR(出力前!AI36),"",出力前!AI36)</f>
        <v>89.207911454973981</v>
      </c>
    </row>
    <row r="38" spans="2:35">
      <c r="B38" s="191">
        <v>26</v>
      </c>
      <c r="C38" s="192">
        <v>20</v>
      </c>
      <c r="D38" s="192"/>
      <c r="F38" s="191">
        <f t="shared" si="1"/>
        <v>50</v>
      </c>
      <c r="G38" s="191">
        <f t="shared" si="0"/>
        <v>52</v>
      </c>
      <c r="H38" s="192"/>
      <c r="J38" s="208">
        <f>出力前!J37</f>
        <v>26</v>
      </c>
      <c r="K38" s="192"/>
      <c r="L38" s="134"/>
      <c r="M38" s="193">
        <f>IF(ISERROR(出力前!M37),"",出力前!M37)</f>
        <v>4</v>
      </c>
      <c r="N38" s="37">
        <f>出力前!N37</f>
        <v>26</v>
      </c>
      <c r="O38" s="194">
        <f>出力前!O37</f>
        <v>18.54912069296758</v>
      </c>
      <c r="P38" s="195">
        <f>IF(ISERROR(出力前!P37),"",出力前!P37)</f>
        <v>0.21850603986168077</v>
      </c>
      <c r="Q38" s="38">
        <f>IF(ISERROR(出力前!Q37),"",出力前!Q37)</f>
        <v>17.803595394672758</v>
      </c>
      <c r="R38" s="196">
        <f>IF(ISERROR(出力前!R37),"",IF(出力前!R37=0,"",出力前!R37))</f>
        <v>1902.625587555993</v>
      </c>
      <c r="S38" s="194">
        <f>IF(ISERROR(出力前!S37),"",IF(出力前!R37=0,"",出力前!S37))</f>
        <v>415.7351824763636</v>
      </c>
      <c r="T38" s="213">
        <f>IF(ISERROR(出力前!T37),"",出力前!T37)</f>
        <v>0.86624277252623827</v>
      </c>
      <c r="U38" s="196" t="str">
        <f>IF(ISERROR(出力前!U37),"",出力前!U37)</f>
        <v/>
      </c>
      <c r="V38" s="194" t="str">
        <f>IF(ISERROR(出力前!V37),"",出力前!V37)</f>
        <v/>
      </c>
      <c r="W38" s="194" t="str">
        <f>IF(ISERROR(出力前!W37),"",出力前!W37)</f>
        <v/>
      </c>
      <c r="X38" s="196" t="str">
        <f>IF(ISERROR(出力前!X37),"",出力前!X37)</f>
        <v/>
      </c>
      <c r="Y38" s="194" t="str">
        <f>IF(ISERROR(出力前!Y37),"",出力前!Y37)</f>
        <v/>
      </c>
      <c r="Z38" s="194" t="str">
        <f>IF(ISERROR(出力前!Z37),"",出力前!Z37)</f>
        <v/>
      </c>
      <c r="AA38" s="194" t="str">
        <f>IF(ISERROR(出力前!AA37),"",出力前!AA37)</f>
        <v/>
      </c>
      <c r="AB38" s="194" t="str">
        <f>IF(ISERROR(出力前!AB37),"",出力前!AB37)</f>
        <v/>
      </c>
      <c r="AC38" s="194" t="str">
        <f>IF(ISERROR(出力前!AC37),"",出力前!AC37)</f>
        <v/>
      </c>
      <c r="AD38" s="194">
        <f>IF(ISERROR(出力前!AD37),"",出力前!AD37)</f>
        <v>415.7351824763636</v>
      </c>
      <c r="AE38" s="194">
        <f>IF(ISERROR(出力前!AE37),"",出力前!AE37)</f>
        <v>26.501447894971079</v>
      </c>
      <c r="AF38" s="194" t="str">
        <f>IF(ISERROR(出力前!AF37),"",出力前!AF37)</f>
        <v/>
      </c>
      <c r="AG38" s="194" t="str">
        <f>IF(ISERROR(出力前!AG37),"",出力前!AG37)</f>
        <v/>
      </c>
      <c r="AH38" s="38">
        <f>IF(ISERROR(出力前!AH37),"",出力前!AH37)</f>
        <v>15.98981471062937</v>
      </c>
      <c r="AI38" s="194">
        <f>IF(ISERROR(出力前!AI37),"",出力前!AI37)</f>
        <v>89.477360218802716</v>
      </c>
    </row>
    <row r="39" spans="2:35">
      <c r="B39" s="191">
        <v>27</v>
      </c>
      <c r="C39" s="192">
        <v>20</v>
      </c>
      <c r="D39" s="192">
        <v>13</v>
      </c>
      <c r="F39" s="191">
        <f t="shared" si="1"/>
        <v>52</v>
      </c>
      <c r="G39" s="191">
        <f t="shared" si="0"/>
        <v>54</v>
      </c>
      <c r="H39" s="192"/>
      <c r="J39" s="208">
        <f>出力前!J38</f>
        <v>27</v>
      </c>
      <c r="K39" s="192"/>
      <c r="L39" s="134"/>
      <c r="M39" s="193" t="str">
        <f>IF(ISERROR(出力前!M38),"",出力前!M38)</f>
        <v/>
      </c>
      <c r="N39" s="37">
        <f>出力前!N38</f>
        <v>27</v>
      </c>
      <c r="O39" s="194">
        <f>出力前!O38</f>
        <v>19.139701284048911</v>
      </c>
      <c r="P39" s="195">
        <f>IF(ISERROR(出力前!P38),"",出力前!P38)</f>
        <v>0.23718201652236068</v>
      </c>
      <c r="Q39" s="38">
        <f>IF(ISERROR(出力前!Q38),"",出力前!Q38)</f>
        <v>18.408678768817861</v>
      </c>
      <c r="R39" s="196">
        <f>IF(ISERROR(出力前!R38),"",IF(出力前!R38=0,"",出力前!R38))</f>
        <v>1864.5453683864864</v>
      </c>
      <c r="S39" s="194">
        <f>IF(ISERROR(出力前!S38),"",IF(出力前!R38=0,"",出力前!S38))</f>
        <v>442.23663037133468</v>
      </c>
      <c r="T39" s="213">
        <f>IF(ISERROR(出力前!T38),"",出力前!T38)</f>
        <v>0.88013397576471364</v>
      </c>
      <c r="U39" s="196" t="str">
        <f>IF(ISERROR(出力前!U38),"",出力前!U38)</f>
        <v/>
      </c>
      <c r="V39" s="194" t="str">
        <f>IF(ISERROR(出力前!V38),"",出力前!V38)</f>
        <v/>
      </c>
      <c r="W39" s="194" t="str">
        <f>IF(ISERROR(出力前!W38),"",出力前!W38)</f>
        <v/>
      </c>
      <c r="X39" s="196" t="str">
        <f>IF(ISERROR(出力前!X38),"",出力前!X38)</f>
        <v/>
      </c>
      <c r="Y39" s="194" t="str">
        <f>IF(ISERROR(出力前!Y38),"",出力前!Y38)</f>
        <v/>
      </c>
      <c r="Z39" s="194" t="str">
        <f>IF(ISERROR(出力前!Z38),"",出力前!Z38)</f>
        <v/>
      </c>
      <c r="AA39" s="194" t="str">
        <f>IF(ISERROR(出力前!AA38),"",出力前!AA38)</f>
        <v/>
      </c>
      <c r="AB39" s="194" t="str">
        <f>IF(ISERROR(出力前!AB38),"",出力前!AB38)</f>
        <v/>
      </c>
      <c r="AC39" s="194" t="str">
        <f>IF(ISERROR(出力前!AC38),"",出力前!AC38)</f>
        <v/>
      </c>
      <c r="AD39" s="194">
        <f>IF(ISERROR(出力前!AD38),"",出力前!AD38)</f>
        <v>442.23663037133468</v>
      </c>
      <c r="AE39" s="194">
        <f>IF(ISERROR(出力前!AE38),"",出力前!AE38)</f>
        <v>25.891421442801288</v>
      </c>
      <c r="AF39" s="194" t="str">
        <f>IF(ISERROR(出力前!AF38),"",出力前!AF38)</f>
        <v/>
      </c>
      <c r="AG39" s="194" t="str">
        <f>IF(ISERROR(出力前!AG38),"",出力前!AG38)</f>
        <v/>
      </c>
      <c r="AH39" s="38">
        <f>IF(ISERROR(出力前!AH38),"",出力前!AH38)</f>
        <v>16.37913445819758</v>
      </c>
      <c r="AI39" s="194">
        <f>IF(ISERROR(出力前!AI38),"",出力前!AI38)</f>
        <v>89.669189272182322</v>
      </c>
    </row>
    <row r="40" spans="2:35">
      <c r="B40" s="191">
        <v>28</v>
      </c>
      <c r="C40" s="192">
        <v>18</v>
      </c>
      <c r="D40" s="192">
        <v>13</v>
      </c>
      <c r="F40" s="191">
        <f t="shared" si="1"/>
        <v>54</v>
      </c>
      <c r="G40" s="191">
        <f t="shared" si="0"/>
        <v>56</v>
      </c>
      <c r="H40" s="192"/>
      <c r="J40" s="208">
        <f>出力前!J39</f>
        <v>28</v>
      </c>
      <c r="K40" s="192"/>
      <c r="L40" s="134"/>
      <c r="M40" s="193" t="str">
        <f>IF(ISERROR(出力前!M39),"",出力前!M39)</f>
        <v/>
      </c>
      <c r="N40" s="37">
        <f>出力前!N39</f>
        <v>28</v>
      </c>
      <c r="O40" s="194">
        <f>出力前!O39</f>
        <v>19.708504903576934</v>
      </c>
      <c r="P40" s="195">
        <f>IF(ISERROR(出力前!P39),"",出力前!P39)</f>
        <v>0.25617981085779362</v>
      </c>
      <c r="Q40" s="38">
        <f>IF(ISERROR(出力前!Q39),"",出力前!Q39)</f>
        <v>18.994591741833784</v>
      </c>
      <c r="R40" s="196">
        <f>IF(ISERROR(出力前!R39),"",IF(出力前!R39=0,"",出力前!R39))</f>
        <v>1827.3417028713304</v>
      </c>
      <c r="S40" s="194">
        <f>IF(ISERROR(出力前!S39),"",IF(出力前!R39=0,"",出力前!S39))</f>
        <v>468.12805181413597</v>
      </c>
      <c r="T40" s="213">
        <f>IF(ISERROR(出力前!T39),"",出力前!T39)</f>
        <v>0.89259347101829267</v>
      </c>
      <c r="U40" s="196" t="str">
        <f>IF(ISERROR(出力前!U39),"",出力前!U39)</f>
        <v/>
      </c>
      <c r="V40" s="194" t="str">
        <f>IF(ISERROR(出力前!V39),"",出力前!V39)</f>
        <v/>
      </c>
      <c r="W40" s="194" t="str">
        <f>IF(ISERROR(出力前!W39),"",出力前!W39)</f>
        <v/>
      </c>
      <c r="X40" s="196" t="str">
        <f>IF(ISERROR(出力前!X39),"",出力前!X39)</f>
        <v/>
      </c>
      <c r="Y40" s="194" t="str">
        <f>IF(ISERROR(出力前!Y39),"",出力前!Y39)</f>
        <v/>
      </c>
      <c r="Z40" s="194" t="str">
        <f>IF(ISERROR(出力前!Z39),"",出力前!Z39)</f>
        <v/>
      </c>
      <c r="AA40" s="194" t="str">
        <f>IF(ISERROR(出力前!AA39),"",出力前!AA39)</f>
        <v/>
      </c>
      <c r="AB40" s="194" t="str">
        <f>IF(ISERROR(出力前!AB39),"",出力前!AB39)</f>
        <v/>
      </c>
      <c r="AC40" s="194" t="str">
        <f>IF(ISERROR(出力前!AC39),"",出力前!AC39)</f>
        <v/>
      </c>
      <c r="AD40" s="194">
        <f>IF(ISERROR(出力前!AD39),"",出力前!AD39)</f>
        <v>468.12805181413597</v>
      </c>
      <c r="AE40" s="194">
        <f>IF(ISERROR(出力前!AE39),"",出力前!AE39)</f>
        <v>25.229895693670869</v>
      </c>
      <c r="AF40" s="194" t="str">
        <f>IF(ISERROR(出力前!AF39),"",出力前!AF39)</f>
        <v/>
      </c>
      <c r="AG40" s="194" t="str">
        <f>IF(ISERROR(出力前!AG39),"",出力前!AG39)</f>
        <v/>
      </c>
      <c r="AH40" s="38">
        <f>IF(ISERROR(出力前!AH39),"",出力前!AH39)</f>
        <v>16.718858993361998</v>
      </c>
      <c r="AI40" s="194">
        <f>IF(ISERROR(出力前!AI39),"",出力前!AI39)</f>
        <v>89.839489218969405</v>
      </c>
    </row>
    <row r="41" spans="2:35">
      <c r="B41" s="191">
        <v>29</v>
      </c>
      <c r="C41" s="192">
        <v>18</v>
      </c>
      <c r="D41" s="192">
        <v>13</v>
      </c>
      <c r="F41" s="191">
        <f t="shared" si="1"/>
        <v>56</v>
      </c>
      <c r="G41" s="191">
        <f t="shared" si="0"/>
        <v>58</v>
      </c>
      <c r="H41" s="192"/>
      <c r="J41" s="208">
        <f>出力前!J40</f>
        <v>29</v>
      </c>
      <c r="K41" s="192"/>
      <c r="L41" s="134"/>
      <c r="M41" s="193" t="str">
        <f>IF(ISERROR(出力前!M40),"",出力前!M40)</f>
        <v/>
      </c>
      <c r="N41" s="37">
        <f>出力前!N40</f>
        <v>29</v>
      </c>
      <c r="O41" s="194">
        <f>出力前!O40</f>
        <v>20.255873184998489</v>
      </c>
      <c r="P41" s="195">
        <f>IF(ISERROR(出力前!P40),"",出力前!P40)</f>
        <v>0.27545144891843759</v>
      </c>
      <c r="Q41" s="38">
        <f>IF(ISERROR(出力前!Q40),"",出力前!Q40)</f>
        <v>19.547865012355622</v>
      </c>
      <c r="R41" s="196">
        <f>IF(ISERROR(出力前!R40),"",IF(出力前!R40=0,"",出力前!R40))</f>
        <v>1791.0885909113235</v>
      </c>
      <c r="S41" s="194">
        <f>IF(ISERROR(出力前!S40),"",IF(出力前!R40=0,"",出力前!S40))</f>
        <v>493.35794750780684</v>
      </c>
      <c r="T41" s="213">
        <f>IF(ISERROR(出力前!T40),"",出力前!T40)</f>
        <v>0.90377659287294143</v>
      </c>
      <c r="U41" s="196" t="str">
        <f>IF(ISERROR(出力前!U40),"",出力前!U40)</f>
        <v/>
      </c>
      <c r="V41" s="194" t="str">
        <f>IF(ISERROR(出力前!V40),"",出力前!V40)</f>
        <v/>
      </c>
      <c r="W41" s="194" t="str">
        <f>IF(ISERROR(出力前!W40),"",出力前!W40)</f>
        <v/>
      </c>
      <c r="X41" s="196" t="str">
        <f>IF(ISERROR(出力前!X40),"",出力前!X40)</f>
        <v/>
      </c>
      <c r="Y41" s="194" t="str">
        <f>IF(ISERROR(出力前!Y40),"",出力前!Y40)</f>
        <v/>
      </c>
      <c r="Z41" s="194" t="str">
        <f>IF(ISERROR(出力前!Z40),"",出力前!Z40)</f>
        <v/>
      </c>
      <c r="AA41" s="194" t="str">
        <f>IF(ISERROR(出力前!AA40),"",出力前!AA40)</f>
        <v/>
      </c>
      <c r="AB41" s="194" t="str">
        <f>IF(ISERROR(出力前!AB40),"",出力前!AB40)</f>
        <v/>
      </c>
      <c r="AC41" s="194" t="str">
        <f>IF(ISERROR(出力前!AC40),"",出力前!AC40)</f>
        <v/>
      </c>
      <c r="AD41" s="194">
        <f>IF(ISERROR(出力前!AD40),"",出力前!AD40)</f>
        <v>493.35794750780684</v>
      </c>
      <c r="AE41" s="194">
        <f>IF(ISERROR(出力前!AE40),"",出力前!AE40)</f>
        <v>24.528510912402282</v>
      </c>
      <c r="AF41" s="194" t="str">
        <f>IF(ISERROR(出力前!AF40),"",出力前!AF40)</f>
        <v/>
      </c>
      <c r="AG41" s="194" t="str">
        <f>IF(ISERROR(出力前!AG40),"",出力前!AG40)</f>
        <v/>
      </c>
      <c r="AH41" s="38">
        <f>IF(ISERROR(出力前!AH40),"",出力前!AH40)</f>
        <v>17.012343017510581</v>
      </c>
      <c r="AI41" s="194">
        <f>IF(ISERROR(出力前!AI40),"",出力前!AI40)</f>
        <v>90.052847087519552</v>
      </c>
    </row>
    <row r="42" spans="2:35">
      <c r="B42" s="191">
        <v>30</v>
      </c>
      <c r="C42" s="192">
        <v>18</v>
      </c>
      <c r="D42" s="192">
        <v>13</v>
      </c>
      <c r="F42" s="191">
        <f t="shared" si="1"/>
        <v>58</v>
      </c>
      <c r="G42" s="191">
        <f t="shared" si="0"/>
        <v>60</v>
      </c>
      <c r="H42" s="192"/>
      <c r="J42" s="208">
        <f>出力前!J41</f>
        <v>30</v>
      </c>
      <c r="K42" s="192"/>
      <c r="L42" s="134"/>
      <c r="M42" s="193" t="str">
        <f>IF(ISERROR(出力前!M41),"",出力前!M41)</f>
        <v/>
      </c>
      <c r="N42" s="37">
        <f>出力前!N41</f>
        <v>30</v>
      </c>
      <c r="O42" s="194">
        <f>出力前!O41</f>
        <v>20.782205641960537</v>
      </c>
      <c r="P42" s="195">
        <f>IF(ISERROR(出力前!P41),"",出力前!P41)</f>
        <v>0.29495027064047491</v>
      </c>
      <c r="Q42" s="38">
        <f>IF(ISERROR(出力前!Q41),"",出力前!Q41)</f>
        <v>20.094561933545869</v>
      </c>
      <c r="R42" s="196">
        <f>IF(ISERROR(出力前!R41),"",IF(出力前!R41=0,"",出力前!R41))</f>
        <v>1755.8433063839391</v>
      </c>
      <c r="S42" s="194">
        <f>IF(ISERROR(出力前!S41),"",IF(出力前!R41=0,"",出力前!S41))</f>
        <v>517.88645842020912</v>
      </c>
      <c r="T42" s="213">
        <f>IF(ISERROR(出力前!T41),"",出力前!T41)</f>
        <v>0.91382035617161084</v>
      </c>
      <c r="U42" s="196" t="str">
        <f>IF(ISERROR(出力前!U41),"",出力前!U41)</f>
        <v/>
      </c>
      <c r="V42" s="194" t="str">
        <f>IF(ISERROR(出力前!V41),"",出力前!V41)</f>
        <v/>
      </c>
      <c r="W42" s="194" t="str">
        <f>IF(ISERROR(出力前!W41),"",出力前!W41)</f>
        <v/>
      </c>
      <c r="X42" s="196" t="str">
        <f>IF(ISERROR(出力前!X41),"",出力前!X41)</f>
        <v/>
      </c>
      <c r="Y42" s="194" t="str">
        <f>IF(ISERROR(出力前!Y41),"",出力前!Y41)</f>
        <v/>
      </c>
      <c r="Z42" s="194" t="str">
        <f>IF(ISERROR(出力前!Z41),"",出力前!Z41)</f>
        <v/>
      </c>
      <c r="AA42" s="194" t="str">
        <f>IF(ISERROR(出力前!AA41),"",出力前!AA41)</f>
        <v/>
      </c>
      <c r="AB42" s="194" t="str">
        <f>IF(ISERROR(出力前!AB41),"",出力前!AB41)</f>
        <v/>
      </c>
      <c r="AC42" s="194" t="str">
        <f>IF(ISERROR(出力前!AC41),"",出力前!AC41)</f>
        <v/>
      </c>
      <c r="AD42" s="194">
        <f>IF(ISERROR(出力前!AD41),"",出力前!AD41)</f>
        <v>517.88645842020912</v>
      </c>
      <c r="AE42" s="194">
        <f>IF(ISERROR(出力前!AE41),"",出力前!AE41)</f>
        <v>23.797332943028664</v>
      </c>
      <c r="AF42" s="194" t="str">
        <f>IF(ISERROR(出力前!AF41),"",出力前!AF41)</f>
        <v/>
      </c>
      <c r="AG42" s="194" t="str">
        <f>IF(ISERROR(出力前!AG41),"",出力前!AG41)</f>
        <v/>
      </c>
      <c r="AH42" s="38">
        <f>IF(ISERROR(出力前!AH41),"",出力前!AH41)</f>
        <v>17.262881947340304</v>
      </c>
      <c r="AI42" s="194">
        <f>IF(ISERROR(出力前!AI41),"",出力前!AI41)</f>
        <v>90.190181296054732</v>
      </c>
    </row>
    <row r="43" spans="2:35">
      <c r="B43" s="191">
        <v>31</v>
      </c>
      <c r="C43" s="192">
        <v>16</v>
      </c>
      <c r="D43" s="192">
        <v>13</v>
      </c>
      <c r="F43" s="191">
        <f t="shared" si="1"/>
        <v>60</v>
      </c>
      <c r="G43" s="191">
        <f t="shared" si="0"/>
        <v>62</v>
      </c>
      <c r="H43" s="192"/>
      <c r="J43" s="208">
        <f>出力前!J42</f>
        <v>31</v>
      </c>
      <c r="K43" s="192"/>
      <c r="L43" s="134"/>
      <c r="M43" s="193">
        <f>IF(ISERROR(出力前!M42),"",出力前!M42)</f>
        <v>5</v>
      </c>
      <c r="N43" s="37">
        <f>出力前!N42</f>
        <v>31</v>
      </c>
      <c r="O43" s="194">
        <f>出力前!O42</f>
        <v>21.287948907800377</v>
      </c>
      <c r="P43" s="195">
        <f>IF(ISERROR(出力前!P42),"",出力前!P42)</f>
        <v>0.31463085594806078</v>
      </c>
      <c r="Q43" s="38">
        <f>IF(ISERROR(出力前!Q42),"",出力前!Q42)</f>
        <v>20.632665250715974</v>
      </c>
      <c r="R43" s="196">
        <f>IF(ISERROR(出力前!R42),"",IF(出力前!R42=0,"",出力前!R42))</f>
        <v>1721.6486594457183</v>
      </c>
      <c r="S43" s="194">
        <f>IF(ISERROR(出力前!S42),"",IF(出力前!R42=0,"",出力前!S42))</f>
        <v>541.68379136323779</v>
      </c>
      <c r="T43" s="213">
        <f>IF(ISERROR(出力前!T42),"",出力前!T42)</f>
        <v>0.92284573274935655</v>
      </c>
      <c r="U43" s="196" t="str">
        <f>IF(ISERROR(出力前!U42),"",出力前!U42)</f>
        <v/>
      </c>
      <c r="V43" s="194" t="str">
        <f>IF(ISERROR(出力前!V42),"",出力前!V42)</f>
        <v/>
      </c>
      <c r="W43" s="194" t="str">
        <f>IF(ISERROR(出力前!W42),"",出力前!W42)</f>
        <v/>
      </c>
      <c r="X43" s="196" t="str">
        <f>IF(ISERROR(出力前!X42),"",出力前!X42)</f>
        <v/>
      </c>
      <c r="Y43" s="194" t="str">
        <f>IF(ISERROR(出力前!Y42),"",出力前!Y42)</f>
        <v/>
      </c>
      <c r="Z43" s="194" t="str">
        <f>IF(ISERROR(出力前!Z42),"",出力前!Z42)</f>
        <v/>
      </c>
      <c r="AA43" s="194" t="str">
        <f>IF(ISERROR(出力前!AA42),"",出力前!AA42)</f>
        <v/>
      </c>
      <c r="AB43" s="194" t="str">
        <f>IF(ISERROR(出力前!AB42),"",出力前!AB42)</f>
        <v/>
      </c>
      <c r="AC43" s="194" t="str">
        <f>IF(ISERROR(出力前!AC42),"",出力前!AC42)</f>
        <v/>
      </c>
      <c r="AD43" s="194">
        <f>IF(ISERROR(出力前!AD42),"",出力前!AD42)</f>
        <v>541.68379136323779</v>
      </c>
      <c r="AE43" s="194">
        <f>IF(ISERROR(出力前!AE42),"",出力前!AE42)</f>
        <v>23.045045461515087</v>
      </c>
      <c r="AF43" s="194" t="str">
        <f>IF(ISERROR(出力前!AF42),"",出力前!AF42)</f>
        <v/>
      </c>
      <c r="AG43" s="194" t="str">
        <f>IF(ISERROR(出力前!AG42),"",出力前!AG42)</f>
        <v/>
      </c>
      <c r="AH43" s="38">
        <f>IF(ISERROR(出力前!AH42),"",出力前!AH42)</f>
        <v>17.473670689136704</v>
      </c>
      <c r="AI43" s="194">
        <f>IF(ISERROR(出力前!AI42),"",出力前!AI42)</f>
        <v>90.267401181714661</v>
      </c>
    </row>
    <row r="44" spans="2:35">
      <c r="B44" s="191">
        <v>32</v>
      </c>
      <c r="C44" s="192">
        <v>16</v>
      </c>
      <c r="D44" s="192">
        <v>13</v>
      </c>
      <c r="F44" s="191">
        <f t="shared" si="1"/>
        <v>62</v>
      </c>
      <c r="G44" s="191">
        <f t="shared" si="0"/>
        <v>64</v>
      </c>
      <c r="H44" s="192"/>
      <c r="J44" s="208">
        <f>出力前!J43</f>
        <v>32</v>
      </c>
      <c r="K44" s="192"/>
      <c r="L44" s="134"/>
      <c r="M44" s="193" t="str">
        <f>IF(ISERROR(出力前!M43),"",出力前!M43)</f>
        <v/>
      </c>
      <c r="N44" s="37">
        <f>出力前!N43</f>
        <v>32</v>
      </c>
      <c r="O44" s="194">
        <f>出力前!O43</f>
        <v>21.773587390439353</v>
      </c>
      <c r="P44" s="195">
        <f>IF(ISERROR(出力前!P43),"",出力前!P43)</f>
        <v>0.33444900025721347</v>
      </c>
      <c r="Q44" s="38">
        <f>IF(ISERROR(出力前!Q43),"",出力前!Q43)</f>
        <v>21.15935114257902</v>
      </c>
      <c r="R44" s="196">
        <f>IF(ISERROR(出力前!R43),"",IF(出力前!R43=0,"",出力前!R43))</f>
        <v>1688.534982584606</v>
      </c>
      <c r="S44" s="194">
        <f>IF(ISERROR(出力前!S43),"",IF(出力前!R43=0,"",出力前!S43))</f>
        <v>564.72883682475288</v>
      </c>
      <c r="T44" s="213">
        <f>IF(ISERROR(出力前!T43),"",出力前!T43)</f>
        <v>0.93095967956974701</v>
      </c>
      <c r="U44" s="196" t="str">
        <f>IF(ISERROR(出力前!U43),"",出力前!U43)</f>
        <v/>
      </c>
      <c r="V44" s="194" t="str">
        <f>IF(ISERROR(出力前!V43),"",出力前!V43)</f>
        <v/>
      </c>
      <c r="W44" s="194" t="str">
        <f>IF(ISERROR(出力前!W43),"",出力前!W43)</f>
        <v/>
      </c>
      <c r="X44" s="196" t="str">
        <f>IF(ISERROR(出力前!X43),"",出力前!X43)</f>
        <v/>
      </c>
      <c r="Y44" s="194" t="str">
        <f>IF(ISERROR(出力前!Y43),"",出力前!Y43)</f>
        <v/>
      </c>
      <c r="Z44" s="194" t="str">
        <f>IF(ISERROR(出力前!Z43),"",出力前!Z43)</f>
        <v/>
      </c>
      <c r="AA44" s="194" t="str">
        <f>IF(ISERROR(出力前!AA43),"",出力前!AA43)</f>
        <v/>
      </c>
      <c r="AB44" s="194" t="str">
        <f>IF(ISERROR(出力前!AB43),"",出力前!AB43)</f>
        <v/>
      </c>
      <c r="AC44" s="194" t="str">
        <f>IF(ISERROR(出力前!AC43),"",出力前!AC43)</f>
        <v/>
      </c>
      <c r="AD44" s="194">
        <f>IF(ISERROR(出力前!AD43),"",出力前!AD43)</f>
        <v>564.72883682475288</v>
      </c>
      <c r="AE44" s="194">
        <f>IF(ISERROR(出力前!AE43),"",出力前!AE43)</f>
        <v>22.279119383847615</v>
      </c>
      <c r="AF44" s="194" t="str">
        <f>IF(ISERROR(出力前!AF43),"",出力前!AF43)</f>
        <v/>
      </c>
      <c r="AG44" s="194" t="str">
        <f>IF(ISERROR(出力前!AG43),"",出力前!AG43)</f>
        <v/>
      </c>
      <c r="AH44" s="38">
        <f>IF(ISERROR(出力前!AH43),"",出力前!AH43)</f>
        <v>17.647776150773527</v>
      </c>
      <c r="AI44" s="194">
        <f>IF(ISERROR(出力前!AI43),"",出力前!AI43)</f>
        <v>90.302418429624325</v>
      </c>
    </row>
    <row r="45" spans="2:35">
      <c r="B45" s="191">
        <v>33</v>
      </c>
      <c r="C45" s="192">
        <v>16</v>
      </c>
      <c r="D45" s="192">
        <v>13</v>
      </c>
      <c r="F45" s="191">
        <f t="shared" si="1"/>
        <v>64</v>
      </c>
      <c r="G45" s="191">
        <f t="shared" ref="G45:G76" si="2">F45+$C$5</f>
        <v>66</v>
      </c>
      <c r="H45" s="192"/>
      <c r="J45" s="208">
        <f>出力前!J44</f>
        <v>33</v>
      </c>
      <c r="K45" s="192"/>
      <c r="L45" s="134"/>
      <c r="M45" s="193" t="str">
        <f>IF(ISERROR(出力前!M44),"",出力前!M44)</f>
        <v/>
      </c>
      <c r="N45" s="37">
        <f>出力前!N44</f>
        <v>33</v>
      </c>
      <c r="O45" s="194">
        <f>出力前!O44</f>
        <v>22.239635165149917</v>
      </c>
      <c r="P45" s="195">
        <f>IF(ISERROR(出力前!P44),"",出力前!P44)</f>
        <v>0.35436172965083718</v>
      </c>
      <c r="Q45" s="38">
        <f>IF(ISERROR(出力前!Q44),"",出力前!Q44)</f>
        <v>21.667228333179235</v>
      </c>
      <c r="R45" s="196">
        <f>IF(ISERROR(出力前!R44),"",IF(出力前!R44=0,"",出力前!R44))</f>
        <v>1656.5218732479841</v>
      </c>
      <c r="S45" s="194">
        <f>IF(ISERROR(出力前!S44),"",IF(出力前!R44=0,"",出力前!S44))</f>
        <v>587.00795620860049</v>
      </c>
      <c r="T45" s="213">
        <f>IF(ISERROR(出力前!T44),"",出力前!T44)</f>
        <v>0.93825692079654921</v>
      </c>
      <c r="U45" s="196" t="str">
        <f>IF(ISERROR(出力前!U44),"",出力前!U44)</f>
        <v/>
      </c>
      <c r="V45" s="194" t="str">
        <f>IF(ISERROR(出力前!V44),"",出力前!V44)</f>
        <v/>
      </c>
      <c r="W45" s="194" t="str">
        <f>IF(ISERROR(出力前!W44),"",出力前!W44)</f>
        <v/>
      </c>
      <c r="X45" s="196" t="str">
        <f>IF(ISERROR(出力前!X44),"",出力前!X44)</f>
        <v/>
      </c>
      <c r="Y45" s="194" t="str">
        <f>IF(ISERROR(出力前!Y44),"",出力前!Y44)</f>
        <v/>
      </c>
      <c r="Z45" s="194" t="str">
        <f>IF(ISERROR(出力前!Z44),"",出力前!Z44)</f>
        <v/>
      </c>
      <c r="AA45" s="194" t="str">
        <f>IF(ISERROR(出力前!AA44),"",出力前!AA44)</f>
        <v/>
      </c>
      <c r="AB45" s="194" t="str">
        <f>IF(ISERROR(出力前!AB44),"",出力前!AB44)</f>
        <v/>
      </c>
      <c r="AC45" s="194" t="str">
        <f>IF(ISERROR(出力前!AC44),"",出力前!AC44)</f>
        <v/>
      </c>
      <c r="AD45" s="194">
        <f>IF(ISERROR(出力前!AD44),"",出力前!AD44)</f>
        <v>587.00795620860049</v>
      </c>
      <c r="AE45" s="194">
        <f>IF(ISERROR(出力前!AE44),"",出力前!AE44)</f>
        <v>21.505961352267491</v>
      </c>
      <c r="AF45" s="194" t="str">
        <f>IF(ISERROR(出力前!AF44),"",出力前!AF44)</f>
        <v/>
      </c>
      <c r="AG45" s="194" t="str">
        <f>IF(ISERROR(出力前!AG44),"",出力前!AG44)</f>
        <v/>
      </c>
      <c r="AH45" s="38">
        <f>IF(ISERROR(出力前!AH44),"",出力前!AH44)</f>
        <v>17.788119885109104</v>
      </c>
      <c r="AI45" s="194">
        <f>IF(ISERROR(出力前!AI44),"",出力前!AI44)</f>
        <v>90.330563864798989</v>
      </c>
    </row>
    <row r="46" spans="2:35">
      <c r="B46" s="191">
        <v>34</v>
      </c>
      <c r="C46" s="192">
        <v>14</v>
      </c>
      <c r="D46" s="192">
        <v>13</v>
      </c>
      <c r="F46" s="191">
        <f t="shared" si="1"/>
        <v>66</v>
      </c>
      <c r="G46" s="191">
        <f t="shared" si="2"/>
        <v>68</v>
      </c>
      <c r="H46" s="192"/>
      <c r="J46" s="208">
        <f>出力前!J45</f>
        <v>34</v>
      </c>
      <c r="K46" s="192"/>
      <c r="L46" s="134"/>
      <c r="M46" s="193" t="str">
        <f>IF(ISERROR(出力前!M45),"",出力前!M45)</f>
        <v/>
      </c>
      <c r="N46" s="37">
        <f>出力前!N45</f>
        <v>34</v>
      </c>
      <c r="O46" s="194">
        <f>出力前!O45</f>
        <v>22.686628951170277</v>
      </c>
      <c r="P46" s="195">
        <f>IF(ISERROR(出力前!P45),"",出力前!P45)</f>
        <v>0.37432734661769784</v>
      </c>
      <c r="Q46" s="38">
        <f>IF(ISERROR(出力前!Q45),"",出力前!Q45)</f>
        <v>22.15069124831388</v>
      </c>
      <c r="R46" s="196">
        <f>IF(ISERROR(出力前!R45),"",IF(出力前!R45=0,"",出力前!R45))</f>
        <v>1625.6197231092119</v>
      </c>
      <c r="S46" s="194">
        <f>IF(ISERROR(出力前!S45),"",IF(出力前!R45=0,"",出力前!S45))</f>
        <v>608.51391756086798</v>
      </c>
      <c r="T46" s="213">
        <f>IF(ISERROR(出力前!T45),"",出力前!T45)</f>
        <v>0.94482150016094557</v>
      </c>
      <c r="U46" s="196" t="str">
        <f>IF(ISERROR(出力前!U45),"",出力前!U45)</f>
        <v/>
      </c>
      <c r="V46" s="194" t="str">
        <f>IF(ISERROR(出力前!V45),"",出力前!V45)</f>
        <v/>
      </c>
      <c r="W46" s="194" t="str">
        <f>IF(ISERROR(出力前!W45),"",出力前!W45)</f>
        <v/>
      </c>
      <c r="X46" s="196" t="str">
        <f>IF(ISERROR(出力前!X45),"",出力前!X45)</f>
        <v/>
      </c>
      <c r="Y46" s="194" t="str">
        <f>IF(ISERROR(出力前!Y45),"",出力前!Y45)</f>
        <v/>
      </c>
      <c r="Z46" s="194" t="str">
        <f>IF(ISERROR(出力前!Z45),"",出力前!Z45)</f>
        <v/>
      </c>
      <c r="AA46" s="194" t="str">
        <f>IF(ISERROR(出力前!AA45),"",出力前!AA45)</f>
        <v/>
      </c>
      <c r="AB46" s="194" t="str">
        <f>IF(ISERROR(出力前!AB45),"",出力前!AB45)</f>
        <v/>
      </c>
      <c r="AC46" s="194" t="str">
        <f>IF(ISERROR(出力前!AC45),"",出力前!AC45)</f>
        <v/>
      </c>
      <c r="AD46" s="194">
        <f>IF(ISERROR(出力前!AD45),"",出力前!AD45)</f>
        <v>608.51391756086798</v>
      </c>
      <c r="AE46" s="194">
        <f>IF(ISERROR(出力前!AE45),"",出力前!AE45)</f>
        <v>20.731043640642952</v>
      </c>
      <c r="AF46" s="194" t="str">
        <f>IF(ISERROR(出力前!AF45),"",出力前!AF45)</f>
        <v/>
      </c>
      <c r="AG46" s="194" t="str">
        <f>IF(ISERROR(出力前!AG45),"",出力前!AG45)</f>
        <v/>
      </c>
      <c r="AH46" s="38">
        <f>IF(ISERROR(出力前!AH45),"",出力前!AH45)</f>
        <v>17.89746816355494</v>
      </c>
      <c r="AI46" s="194">
        <f>IF(ISERROR(出力前!AI45),"",出力前!AI45)</f>
        <v>90.376808093229982</v>
      </c>
    </row>
    <row r="47" spans="2:35">
      <c r="B47" s="191">
        <v>35</v>
      </c>
      <c r="C47" s="192">
        <v>14</v>
      </c>
      <c r="D47" s="192">
        <v>13</v>
      </c>
      <c r="F47" s="191">
        <f t="shared" si="1"/>
        <v>68</v>
      </c>
      <c r="G47" s="191">
        <f t="shared" si="2"/>
        <v>70</v>
      </c>
      <c r="H47" s="192"/>
      <c r="J47" s="208">
        <f>出力前!J46</f>
        <v>35</v>
      </c>
      <c r="K47" s="192"/>
      <c r="L47" s="134"/>
      <c r="M47" s="193" t="str">
        <f>IF(ISERROR(出力前!M46),"",出力前!M46)</f>
        <v/>
      </c>
      <c r="N47" s="37">
        <f>出力前!N46</f>
        <v>35</v>
      </c>
      <c r="O47" s="194">
        <f>出力前!O46</f>
        <v>23.115122038154905</v>
      </c>
      <c r="P47" s="195">
        <f>IF(ISERROR(出力前!P46),"",出力前!P46)</f>
        <v>0.39430549806233878</v>
      </c>
      <c r="Q47" s="38">
        <f>IF(ISERROR(出力前!Q46),"",出力前!Q46)</f>
        <v>22.625289571307398</v>
      </c>
      <c r="R47" s="196">
        <f>IF(ISERROR(出力前!R46),"",IF(出力前!R46=0,"",出力前!R46))</f>
        <v>1595.831060671715</v>
      </c>
      <c r="S47" s="194">
        <f>IF(ISERROR(出力前!S46),"",IF(出力前!R46=0,"",出力前!S46))</f>
        <v>629.24496120151093</v>
      </c>
      <c r="T47" s="213">
        <f>IF(ISERROR(出力前!T46),"",出力前!T46)</f>
        <v>0.95072812612263047</v>
      </c>
      <c r="U47" s="196" t="str">
        <f>IF(ISERROR(出力前!U46),"",出力前!U46)</f>
        <v/>
      </c>
      <c r="V47" s="194" t="str">
        <f>IF(ISERROR(出力前!V46),"",出力前!V46)</f>
        <v/>
      </c>
      <c r="W47" s="194" t="str">
        <f>IF(ISERROR(出力前!W46),"",出力前!W46)</f>
        <v/>
      </c>
      <c r="X47" s="196" t="str">
        <f>IF(ISERROR(出力前!X46),"",出力前!X46)</f>
        <v/>
      </c>
      <c r="Y47" s="194" t="str">
        <f>IF(ISERROR(出力前!Y46),"",出力前!Y46)</f>
        <v/>
      </c>
      <c r="Z47" s="194" t="str">
        <f>IF(ISERROR(出力前!Z46),"",出力前!Z46)</f>
        <v/>
      </c>
      <c r="AA47" s="194" t="str">
        <f>IF(ISERROR(出力前!AA46),"",出力前!AA46)</f>
        <v/>
      </c>
      <c r="AB47" s="194" t="str">
        <f>IF(ISERROR(出力前!AB46),"",出力前!AB46)</f>
        <v/>
      </c>
      <c r="AC47" s="194" t="str">
        <f>IF(ISERROR(出力前!AC46),"",出力前!AC46)</f>
        <v/>
      </c>
      <c r="AD47" s="194">
        <f>IF(ISERROR(出力前!AD46),"",出力前!AD46)</f>
        <v>629.24496120151093</v>
      </c>
      <c r="AE47" s="194">
        <f>IF(ISERROR(出力前!AE46),"",出力前!AE46)</f>
        <v>19.9590178407949</v>
      </c>
      <c r="AF47" s="194" t="str">
        <f>IF(ISERROR(出力前!AF46),"",出力前!AF46)</f>
        <v/>
      </c>
      <c r="AG47" s="194" t="str">
        <f>IF(ISERROR(出力前!AG46),"",出力前!AG46)</f>
        <v/>
      </c>
      <c r="AH47" s="38">
        <f>IF(ISERROR(出力前!AH46),"",出力前!AH46)</f>
        <v>17.978427462900314</v>
      </c>
      <c r="AI47" s="194">
        <f>IF(ISERROR(出力前!AI46),"",出力前!AI46)</f>
        <v>90.379669199278695</v>
      </c>
    </row>
    <row r="48" spans="2:35">
      <c r="B48" s="191">
        <v>36</v>
      </c>
      <c r="C48" s="192">
        <v>20</v>
      </c>
      <c r="D48" s="192">
        <v>12</v>
      </c>
      <c r="F48" s="191">
        <f t="shared" si="1"/>
        <v>70</v>
      </c>
      <c r="G48" s="191">
        <f t="shared" si="2"/>
        <v>72</v>
      </c>
      <c r="H48" s="192"/>
      <c r="J48" s="208">
        <f>出力前!J47</f>
        <v>36</v>
      </c>
      <c r="K48" s="192"/>
      <c r="L48" s="134"/>
      <c r="M48" s="193" t="str">
        <f>IF(ISERROR(出力前!M47),"",出力前!M47)</f>
        <v/>
      </c>
      <c r="N48" s="37">
        <f>出力前!N47</f>
        <v>36</v>
      </c>
      <c r="O48" s="194">
        <f>出力前!O47</f>
        <v>23.525679045572627</v>
      </c>
      <c r="P48" s="195">
        <f>IF(ISERROR(出力前!P47),"",出力前!P47)</f>
        <v>0.41425725818429038</v>
      </c>
      <c r="Q48" s="38">
        <f>IF(ISERROR(出力前!Q47),"",出力前!Q47)</f>
        <v>23.088843385499512</v>
      </c>
      <c r="R48" s="196">
        <f>IF(ISERROR(出力前!R47),"",IF(出力前!R47=0,"",出力前!R47))</f>
        <v>1567.1517305159559</v>
      </c>
      <c r="S48" s="194">
        <f>IF(ISERROR(出力前!S47),"",IF(出力前!R47=0,"",出力前!S47))</f>
        <v>649.20397904230583</v>
      </c>
      <c r="T48" s="213">
        <f>IF(ISERROR(出力前!T47),"",出力前!T47)</f>
        <v>0.95604333408421249</v>
      </c>
      <c r="U48" s="196" t="str">
        <f>IF(ISERROR(出力前!U47),"",出力前!U47)</f>
        <v/>
      </c>
      <c r="V48" s="194" t="str">
        <f>IF(ISERROR(出力前!V47),"",出力前!V47)</f>
        <v/>
      </c>
      <c r="W48" s="194" t="str">
        <f>IF(ISERROR(出力前!W47),"",出力前!W47)</f>
        <v/>
      </c>
      <c r="X48" s="196" t="str">
        <f>IF(ISERROR(出力前!X47),"",出力前!X47)</f>
        <v/>
      </c>
      <c r="Y48" s="194" t="str">
        <f>IF(ISERROR(出力前!Y47),"",出力前!Y47)</f>
        <v/>
      </c>
      <c r="Z48" s="194" t="str">
        <f>IF(ISERROR(出力前!Z47),"",出力前!Z47)</f>
        <v/>
      </c>
      <c r="AA48" s="194" t="str">
        <f>IF(ISERROR(出力前!AA47),"",出力前!AA47)</f>
        <v/>
      </c>
      <c r="AB48" s="194" t="str">
        <f>IF(ISERROR(出力前!AB47),"",出力前!AB47)</f>
        <v/>
      </c>
      <c r="AC48" s="194" t="str">
        <f>IF(ISERROR(出力前!AC47),"",出力前!AC47)</f>
        <v/>
      </c>
      <c r="AD48" s="194">
        <f>IF(ISERROR(出力前!AD47),"",出力前!AD47)</f>
        <v>649.20397904230583</v>
      </c>
      <c r="AE48" s="194">
        <f>IF(ISERROR(出力前!AE47),"",出力前!AE47)</f>
        <v>19.193814519363627</v>
      </c>
      <c r="AF48" s="194" t="str">
        <f>IF(ISERROR(出力前!AF47),"",出力前!AF47)</f>
        <v/>
      </c>
      <c r="AG48" s="194" t="str">
        <f>IF(ISERROR(出力前!AG47),"",出力前!AG47)</f>
        <v/>
      </c>
      <c r="AH48" s="38">
        <f>IF(ISERROR(出力前!AH47),"",出力前!AH47)</f>
        <v>18.033443862286273</v>
      </c>
      <c r="AI48" s="194">
        <f>IF(ISERROR(出力前!AI47),"",出力前!AI47)</f>
        <v>90.352132010163345</v>
      </c>
    </row>
    <row r="49" spans="2:35">
      <c r="B49" s="191">
        <v>37</v>
      </c>
      <c r="C49" s="192">
        <v>18</v>
      </c>
      <c r="D49" s="192">
        <v>12</v>
      </c>
      <c r="F49" s="191">
        <f t="shared" si="1"/>
        <v>72</v>
      </c>
      <c r="G49" s="191">
        <f t="shared" si="2"/>
        <v>74</v>
      </c>
      <c r="H49" s="192"/>
      <c r="J49" s="208">
        <f>出力前!J48</f>
        <v>37</v>
      </c>
      <c r="K49" s="192"/>
      <c r="L49" s="134"/>
      <c r="M49" s="193" t="str">
        <f>IF(ISERROR(出力前!M48),"",出力前!M48)</f>
        <v/>
      </c>
      <c r="N49" s="37">
        <f>出力前!N48</f>
        <v>37</v>
      </c>
      <c r="O49" s="194">
        <f>出力前!O48</f>
        <v>23.918871412879184</v>
      </c>
      <c r="P49" s="195">
        <f>IF(ISERROR(出力前!P48),"",出力前!P48)</f>
        <v>0.43414521973297315</v>
      </c>
      <c r="Q49" s="38">
        <f>IF(ISERROR(出力前!Q48),"",出力前!Q48)</f>
        <v>23.545081922794218</v>
      </c>
      <c r="R49" s="196">
        <f>IF(ISERROR(出力前!R48),"",IF(出力前!R48=0,"",出力前!R48))</f>
        <v>1539.5719293483792</v>
      </c>
      <c r="S49" s="194">
        <f>IF(ISERROR(出力前!S48),"",IF(出力前!R48=0,"",出力前!S48))</f>
        <v>668.39779356166946</v>
      </c>
      <c r="T49" s="213">
        <f>IF(ISERROR(出力前!T48),"",出力前!T48)</f>
        <v>0.96082648930135539</v>
      </c>
      <c r="U49" s="196" t="str">
        <f>IF(ISERROR(出力前!U48),"",出力前!U48)</f>
        <v/>
      </c>
      <c r="V49" s="194" t="str">
        <f>IF(ISERROR(出力前!V48),"",出力前!V48)</f>
        <v/>
      </c>
      <c r="W49" s="194" t="str">
        <f>IF(ISERROR(出力前!W48),"",出力前!W48)</f>
        <v/>
      </c>
      <c r="X49" s="196" t="str">
        <f>IF(ISERROR(出力前!X48),"",出力前!X48)</f>
        <v/>
      </c>
      <c r="Y49" s="194" t="str">
        <f>IF(ISERROR(出力前!Y48),"",出力前!Y48)</f>
        <v/>
      </c>
      <c r="Z49" s="194" t="str">
        <f>IF(ISERROR(出力前!Z48),"",出力前!Z48)</f>
        <v/>
      </c>
      <c r="AA49" s="194" t="str">
        <f>IF(ISERROR(出力前!AA48),"",出力前!AA48)</f>
        <v/>
      </c>
      <c r="AB49" s="194" t="str">
        <f>IF(ISERROR(出力前!AB48),"",出力前!AB48)</f>
        <v/>
      </c>
      <c r="AC49" s="194" t="str">
        <f>IF(ISERROR(出力前!AC48),"",出力前!AC48)</f>
        <v/>
      </c>
      <c r="AD49" s="194">
        <f>IF(ISERROR(出力前!AD48),"",出力前!AD48)</f>
        <v>668.39779356166946</v>
      </c>
      <c r="AE49" s="194">
        <f>IF(ISERROR(出力前!AE48),"",出力前!AE48)</f>
        <v>18.438730784253607</v>
      </c>
      <c r="AF49" s="194" t="str">
        <f>IF(ISERROR(出力前!AF48),"",出力前!AF48)</f>
        <v/>
      </c>
      <c r="AG49" s="194" t="str">
        <f>IF(ISERROR(出力前!AG48),"",出力前!AG48)</f>
        <v/>
      </c>
      <c r="AH49" s="38">
        <f>IF(ISERROR(出力前!AH48),"",出力前!AH48)</f>
        <v>18.064805231396473</v>
      </c>
      <c r="AI49" s="194">
        <f>IF(ISERROR(出力前!AI48),"",出力前!AI48)</f>
        <v>90.283491089027393</v>
      </c>
    </row>
    <row r="50" spans="2:35">
      <c r="B50" s="191">
        <v>38</v>
      </c>
      <c r="C50" s="192">
        <v>16</v>
      </c>
      <c r="D50" s="192">
        <v>12</v>
      </c>
      <c r="F50" s="191">
        <f t="shared" si="1"/>
        <v>74</v>
      </c>
      <c r="G50" s="191">
        <f t="shared" si="2"/>
        <v>76</v>
      </c>
      <c r="H50" s="192"/>
      <c r="J50" s="208">
        <f>出力前!J49</f>
        <v>38</v>
      </c>
      <c r="K50" s="192"/>
      <c r="L50" s="134"/>
      <c r="M50" s="193">
        <f>IF(ISERROR(出力前!M49),"",出力前!M49)</f>
        <v>6</v>
      </c>
      <c r="N50" s="37">
        <f>出力前!N49</f>
        <v>38</v>
      </c>
      <c r="O50" s="194">
        <f>出力前!O49</f>
        <v>24.295273530985096</v>
      </c>
      <c r="P50" s="195">
        <f>IF(ISERROR(出力前!P49),"",出力前!P49)</f>
        <v>0.45393358803776418</v>
      </c>
      <c r="Q50" s="38">
        <f>IF(ISERROR(出力前!Q49),"",出力前!Q49)</f>
        <v>23.990473338995667</v>
      </c>
      <c r="R50" s="196">
        <f>IF(ISERROR(出力前!R49),"",IF(出力前!R49=0,"",出力前!R49))</f>
        <v>1513.0771162251667</v>
      </c>
      <c r="S50" s="194">
        <f>IF(ISERROR(出力前!S49),"",IF(出力前!R49=0,"",出力前!S49))</f>
        <v>686.83652434592307</v>
      </c>
      <c r="T50" s="213">
        <f>IF(ISERROR(出力前!T49),"",出力前!T49)</f>
        <v>0.96513065232357809</v>
      </c>
      <c r="U50" s="196" t="str">
        <f>IF(ISERROR(出力前!U49),"",出力前!U49)</f>
        <v/>
      </c>
      <c r="V50" s="194" t="str">
        <f>IF(ISERROR(出力前!V49),"",出力前!V49)</f>
        <v/>
      </c>
      <c r="W50" s="194" t="str">
        <f>IF(ISERROR(出力前!W49),"",出力前!W49)</f>
        <v/>
      </c>
      <c r="X50" s="196" t="str">
        <f>IF(ISERROR(出力前!X49),"",出力前!X49)</f>
        <v/>
      </c>
      <c r="Y50" s="194" t="str">
        <f>IF(ISERROR(出力前!Y49),"",出力前!Y49)</f>
        <v/>
      </c>
      <c r="Z50" s="194" t="str">
        <f>IF(ISERROR(出力前!Z49),"",出力前!Z49)</f>
        <v/>
      </c>
      <c r="AA50" s="194" t="str">
        <f>IF(ISERROR(出力前!AA49),"",出力前!AA49)</f>
        <v/>
      </c>
      <c r="AB50" s="194" t="str">
        <f>IF(ISERROR(出力前!AB49),"",出力前!AB49)</f>
        <v/>
      </c>
      <c r="AC50" s="194" t="str">
        <f>IF(ISERROR(出力前!AC49),"",出力前!AC49)</f>
        <v/>
      </c>
      <c r="AD50" s="194">
        <f>IF(ISERROR(出力前!AD49),"",出力前!AD49)</f>
        <v>686.83652434592307</v>
      </c>
      <c r="AE50" s="194">
        <f>IF(ISERROR(出力前!AE49),"",出力前!AE49)</f>
        <v>17.696507432622525</v>
      </c>
      <c r="AF50" s="194" t="str">
        <f>IF(ISERROR(出力前!AF49),"",出力前!AF49)</f>
        <v/>
      </c>
      <c r="AG50" s="194" t="str">
        <f>IF(ISERROR(出力前!AG49),"",出力前!AG49)</f>
        <v/>
      </c>
      <c r="AH50" s="38">
        <f>IF(ISERROR(出力前!AH49),"",出力前!AH49)</f>
        <v>18.074645377524291</v>
      </c>
      <c r="AI50" s="194">
        <f>IF(ISERROR(出力前!AI49),"",出力前!AI49)</f>
        <v>90.191182094352229</v>
      </c>
    </row>
    <row r="51" spans="2:35">
      <c r="B51" s="191">
        <v>39</v>
      </c>
      <c r="C51" s="192">
        <v>16</v>
      </c>
      <c r="D51" s="192">
        <v>12</v>
      </c>
      <c r="F51" s="191">
        <f t="shared" si="1"/>
        <v>76</v>
      </c>
      <c r="G51" s="191">
        <f t="shared" si="2"/>
        <v>78</v>
      </c>
      <c r="H51" s="192"/>
      <c r="J51" s="208">
        <f>出力前!J50</f>
        <v>39</v>
      </c>
      <c r="K51" s="192"/>
      <c r="L51" s="134"/>
      <c r="M51" s="193" t="str">
        <f>IF(ISERROR(出力前!M50),"",出力前!M50)</f>
        <v/>
      </c>
      <c r="N51" s="37">
        <f>出力前!N50</f>
        <v>39</v>
      </c>
      <c r="O51" s="194">
        <f>出力前!O50</f>
        <v>24.655459436527924</v>
      </c>
      <c r="P51" s="195">
        <f>IF(ISERROR(出力前!P50),"",出力前!P50)</f>
        <v>0.4735882730741327</v>
      </c>
      <c r="Q51" s="38">
        <f>IF(ISERROR(出力前!Q50),"",出力前!Q50)</f>
        <v>24.405205535846118</v>
      </c>
      <c r="R51" s="196">
        <f>IF(ISERROR(出力前!R50),"",IF(出力前!R50=0,"",出力前!R50))</f>
        <v>1487.6488119211983</v>
      </c>
      <c r="S51" s="194">
        <f>IF(ISERROR(出力前!S50),"",IF(出力前!R50=0,"",出力前!S50))</f>
        <v>704.53303177854559</v>
      </c>
      <c r="T51" s="213">
        <f>IF(ISERROR(出力前!T50),"",出力前!T50)</f>
        <v>0.9690033264928497</v>
      </c>
      <c r="U51" s="196" t="str">
        <f>IF(ISERROR(出力前!U50),"",出力前!U50)</f>
        <v/>
      </c>
      <c r="V51" s="194" t="str">
        <f>IF(ISERROR(出力前!V50),"",出力前!V50)</f>
        <v/>
      </c>
      <c r="W51" s="194" t="str">
        <f>IF(ISERROR(出力前!W50),"",出力前!W50)</f>
        <v/>
      </c>
      <c r="X51" s="196" t="str">
        <f>IF(ISERROR(出力前!X50),"",出力前!X50)</f>
        <v/>
      </c>
      <c r="Y51" s="194" t="str">
        <f>IF(ISERROR(出力前!Y50),"",出力前!Y50)</f>
        <v/>
      </c>
      <c r="Z51" s="194" t="str">
        <f>IF(ISERROR(出力前!Z50),"",出力前!Z50)</f>
        <v/>
      </c>
      <c r="AA51" s="194" t="str">
        <f>IF(ISERROR(出力前!AA50),"",出力前!AA50)</f>
        <v/>
      </c>
      <c r="AB51" s="194" t="str">
        <f>IF(ISERROR(出力前!AB50),"",出力前!AB50)</f>
        <v/>
      </c>
      <c r="AC51" s="194" t="str">
        <f>IF(ISERROR(出力前!AC50),"",出力前!AC50)</f>
        <v/>
      </c>
      <c r="AD51" s="194">
        <f>IF(ISERROR(出力前!AD50),"",出力前!AD50)</f>
        <v>704.53303177854559</v>
      </c>
      <c r="AE51" s="194">
        <f>IF(ISERROR(出力前!AE50),"",出力前!AE50)</f>
        <v>16.969397099732305</v>
      </c>
      <c r="AF51" s="194" t="str">
        <f>IF(ISERROR(出力前!AF50),"",出力前!AF50)</f>
        <v/>
      </c>
      <c r="AG51" s="194" t="str">
        <f>IF(ISERROR(出力前!AG50),"",出力前!AG50)</f>
        <v/>
      </c>
      <c r="AH51" s="38">
        <f>IF(ISERROR(出力前!AH50),"",出力前!AH50)</f>
        <v>18.064949532783221</v>
      </c>
      <c r="AI51" s="194">
        <f>IF(ISERROR(出力前!AI50),"",出力前!AI50)</f>
        <v>90.151399691071958</v>
      </c>
    </row>
    <row r="52" spans="2:35">
      <c r="B52" s="191">
        <v>40</v>
      </c>
      <c r="C52" s="192">
        <v>16</v>
      </c>
      <c r="D52" s="192">
        <v>12</v>
      </c>
      <c r="F52" s="191">
        <f t="shared" si="1"/>
        <v>78</v>
      </c>
      <c r="G52" s="191">
        <f t="shared" si="2"/>
        <v>80</v>
      </c>
      <c r="H52" s="192"/>
      <c r="J52" s="208">
        <f>出力前!J51</f>
        <v>40</v>
      </c>
      <c r="K52" s="192"/>
      <c r="L52" s="134"/>
      <c r="M52" s="193" t="str">
        <f>IF(ISERROR(出力前!M51),"",出力前!M51)</f>
        <v/>
      </c>
      <c r="N52" s="37">
        <f>出力前!N51</f>
        <v>40</v>
      </c>
      <c r="O52" s="194">
        <f>出力前!O51</f>
        <v>25</v>
      </c>
      <c r="P52" s="195">
        <f>IF(ISERROR(出力前!P51),"",出力前!P51)</f>
        <v>0.49307697564704428</v>
      </c>
      <c r="Q52" s="38">
        <f>IF(ISERROR(出力前!Q51),"",出力前!Q51)</f>
        <v>24.810192672171635</v>
      </c>
      <c r="R52" s="196">
        <f>IF(ISERROR(出力前!R51),"",IF(出力前!R51=0,"",出力前!R51))</f>
        <v>1463.2653003752212</v>
      </c>
      <c r="S52" s="194">
        <f>IF(ISERROR(出力前!S51),"",IF(出力前!R51=0,"",出力前!S51))</f>
        <v>721.5024288782779</v>
      </c>
      <c r="T52" s="213">
        <f>IF(ISERROR(出力前!T51),"",出力前!T51)</f>
        <v>0.97248710460816967</v>
      </c>
      <c r="U52" s="196" t="str">
        <f>IF(ISERROR(出力前!U51),"",出力前!U51)</f>
        <v/>
      </c>
      <c r="V52" s="194" t="str">
        <f>IF(ISERROR(出力前!V51),"",出力前!V51)</f>
        <v/>
      </c>
      <c r="W52" s="194" t="str">
        <f>IF(ISERROR(出力前!W51),"",出力前!W51)</f>
        <v/>
      </c>
      <c r="X52" s="196" t="str">
        <f>IF(ISERROR(出力前!X51),"",出力前!X51)</f>
        <v/>
      </c>
      <c r="Y52" s="194" t="str">
        <f>IF(ISERROR(出力前!Y51),"",出力前!Y51)</f>
        <v/>
      </c>
      <c r="Z52" s="194" t="str">
        <f>IF(ISERROR(出力前!Z51),"",出力前!Z51)</f>
        <v/>
      </c>
      <c r="AA52" s="194" t="str">
        <f>IF(ISERROR(出力前!AA51),"",出力前!AA51)</f>
        <v/>
      </c>
      <c r="AB52" s="194" t="str">
        <f>IF(ISERROR(出力前!AB51),"",出力前!AB51)</f>
        <v/>
      </c>
      <c r="AC52" s="194" t="str">
        <f>IF(ISERROR(出力前!AC51),"",出力前!AC51)</f>
        <v/>
      </c>
      <c r="AD52" s="194">
        <f>IF(ISERROR(出力前!AD51),"",出力前!AD51)</f>
        <v>721.5024288782779</v>
      </c>
      <c r="AE52" s="194">
        <f>IF(ISERROR(出力前!AE51),"",出力前!AE51)</f>
        <v>16.259224603330154</v>
      </c>
      <c r="AF52" s="194" t="str">
        <f>IF(ISERROR(出力前!AF51),"",出力前!AF51)</f>
        <v/>
      </c>
      <c r="AG52" s="194" t="str">
        <f>IF(ISERROR(出力前!AG51),"",出力前!AG51)</f>
        <v/>
      </c>
      <c r="AH52" s="38">
        <f>IF(ISERROR(出力前!AH51),"",出力前!AH51)</f>
        <v>18.037560721956947</v>
      </c>
      <c r="AI52" s="194">
        <f>IF(ISERROR(出力前!AI51),"",出力前!AI51)</f>
        <v>90.08726074593207</v>
      </c>
    </row>
    <row r="53" spans="2:35">
      <c r="B53" s="191">
        <v>41</v>
      </c>
      <c r="C53" s="192">
        <v>14</v>
      </c>
      <c r="D53" s="192">
        <v>12</v>
      </c>
      <c r="F53" s="191">
        <f t="shared" si="1"/>
        <v>80</v>
      </c>
      <c r="G53" s="191">
        <f t="shared" si="2"/>
        <v>82</v>
      </c>
      <c r="H53" s="192"/>
      <c r="J53" s="208">
        <f>出力前!J52</f>
        <v>41</v>
      </c>
      <c r="K53" s="192"/>
      <c r="L53" s="134"/>
      <c r="M53" s="193" t="str">
        <f>IF(ISERROR(出力前!M52),"",出力前!M52)</f>
        <v/>
      </c>
      <c r="N53" s="37">
        <f>出力前!N52</f>
        <v>41</v>
      </c>
      <c r="O53" s="194">
        <f>出力前!O52</f>
        <v>25.329460547090601</v>
      </c>
      <c r="P53" s="195">
        <f>IF(ISERROR(出力前!P52),"",出力前!P52)</f>
        <v>0.51236926454569676</v>
      </c>
      <c r="Q53" s="38">
        <f>IF(ISERROR(出力前!Q52),"",出力前!Q52)</f>
        <v>25.20427157143682</v>
      </c>
      <c r="R53" s="196">
        <f>IF(ISERROR(出力前!R52),"",IF(出力前!R52=0,"",出力前!R52))</f>
        <v>1439.9022434254723</v>
      </c>
      <c r="S53" s="194">
        <f>IF(ISERROR(出力前!S52),"",IF(出力前!R52=0,"",出力前!S52))</f>
        <v>737.76165348160805</v>
      </c>
      <c r="T53" s="213">
        <f>IF(ISERROR(出力前!T52),"",出力前!T52)</f>
        <v>0.97562022954205563</v>
      </c>
      <c r="U53" s="196" t="str">
        <f>IF(ISERROR(出力前!U52),"",出力前!U52)</f>
        <v/>
      </c>
      <c r="V53" s="194" t="str">
        <f>IF(ISERROR(出力前!V52),"",出力前!V52)</f>
        <v/>
      </c>
      <c r="W53" s="194" t="str">
        <f>IF(ISERROR(出力前!W52),"",出力前!W52)</f>
        <v/>
      </c>
      <c r="X53" s="196" t="str">
        <f>IF(ISERROR(出力前!X52),"",出力前!X52)</f>
        <v/>
      </c>
      <c r="Y53" s="194" t="str">
        <f>IF(ISERROR(出力前!Y52),"",出力前!Y52)</f>
        <v/>
      </c>
      <c r="Z53" s="194" t="str">
        <f>IF(ISERROR(出力前!Z52),"",出力前!Z52)</f>
        <v/>
      </c>
      <c r="AA53" s="194" t="str">
        <f>IF(ISERROR(出力前!AA52),"",出力前!AA52)</f>
        <v/>
      </c>
      <c r="AB53" s="194" t="str">
        <f>IF(ISERROR(出力前!AB52),"",出力前!AB52)</f>
        <v/>
      </c>
      <c r="AC53" s="194" t="str">
        <f>IF(ISERROR(出力前!AC52),"",出力前!AC52)</f>
        <v/>
      </c>
      <c r="AD53" s="194">
        <f>IF(ISERROR(出力前!AD52),"",出力前!AD52)</f>
        <v>737.76165348160805</v>
      </c>
      <c r="AE53" s="194">
        <f>IF(ISERROR(出力前!AE52),"",出力前!AE52)</f>
        <v>15.567440485853581</v>
      </c>
      <c r="AF53" s="194" t="str">
        <f>IF(ISERROR(出力前!AF52),"",出力前!AF52)</f>
        <v/>
      </c>
      <c r="AG53" s="194" t="str">
        <f>IF(ISERROR(出力前!AG52),"",出力前!AG52)</f>
        <v/>
      </c>
      <c r="AH53" s="38">
        <f>IF(ISERROR(出力前!AH52),"",出力前!AH52)</f>
        <v>17.994186670283124</v>
      </c>
      <c r="AI53" s="194">
        <f>IF(ISERROR(出力前!AI52),"",出力前!AI52)</f>
        <v>90.005913805994581</v>
      </c>
    </row>
    <row r="54" spans="2:35">
      <c r="B54" s="191">
        <v>42</v>
      </c>
      <c r="C54" s="192">
        <v>14</v>
      </c>
      <c r="D54" s="192">
        <v>12</v>
      </c>
      <c r="F54" s="191">
        <f t="shared" si="1"/>
        <v>82</v>
      </c>
      <c r="G54" s="191">
        <f t="shared" si="2"/>
        <v>84</v>
      </c>
      <c r="H54" s="192"/>
      <c r="J54" s="208">
        <f>出力前!J53</f>
        <v>42</v>
      </c>
      <c r="K54" s="192"/>
      <c r="L54" s="134"/>
      <c r="M54" s="193" t="str">
        <f>IF(ISERROR(出力前!M53),"",出力前!M53)</f>
        <v/>
      </c>
      <c r="N54" s="37">
        <f>出力前!N53</f>
        <v>42</v>
      </c>
      <c r="O54" s="194">
        <f>出力前!O53</f>
        <v>25.644398859854483</v>
      </c>
      <c r="P54" s="195">
        <f>IF(ISERROR(出力前!P53),"",出力前!P53)</f>
        <v>0.53143664224403753</v>
      </c>
      <c r="Q54" s="38">
        <f>IF(ISERROR(出力前!Q53),"",出力前!Q53)</f>
        <v>25.592322144606857</v>
      </c>
      <c r="R54" s="196">
        <f>IF(ISERROR(出力前!R53),"",IF(出力前!R53=0,"",出力前!R53))</f>
        <v>1417.5332186099624</v>
      </c>
      <c r="S54" s="194">
        <f>IF(ISERROR(出力前!S53),"",IF(出力前!R53=0,"",出力前!S53))</f>
        <v>753.32909396746163</v>
      </c>
      <c r="T54" s="213">
        <f>IF(ISERROR(出力前!T53),"",出力前!T53)</f>
        <v>0.97843708147088893</v>
      </c>
      <c r="U54" s="196" t="str">
        <f>IF(ISERROR(出力前!U53),"",出力前!U53)</f>
        <v/>
      </c>
      <c r="V54" s="194" t="str">
        <f>IF(ISERROR(出力前!V53),"",出力前!V53)</f>
        <v/>
      </c>
      <c r="W54" s="194" t="str">
        <f>IF(ISERROR(出力前!W53),"",出力前!W53)</f>
        <v/>
      </c>
      <c r="X54" s="196" t="str">
        <f>IF(ISERROR(出力前!X53),"",出力前!X53)</f>
        <v/>
      </c>
      <c r="Y54" s="194" t="str">
        <f>IF(ISERROR(出力前!Y53),"",出力前!Y53)</f>
        <v/>
      </c>
      <c r="Z54" s="194" t="str">
        <f>IF(ISERROR(出力前!Z53),"",出力前!Z53)</f>
        <v/>
      </c>
      <c r="AA54" s="194" t="str">
        <f>IF(ISERROR(出力前!AA53),"",出力前!AA53)</f>
        <v/>
      </c>
      <c r="AB54" s="194" t="str">
        <f>IF(ISERROR(出力前!AB53),"",出力前!AB53)</f>
        <v/>
      </c>
      <c r="AC54" s="194" t="str">
        <f>IF(ISERROR(出力前!AC53),"",出力前!AC53)</f>
        <v/>
      </c>
      <c r="AD54" s="194">
        <f>IF(ISERROR(出力前!AD53),"",出力前!AD53)</f>
        <v>753.32909396746163</v>
      </c>
      <c r="AE54" s="194">
        <f>IF(ISERROR(出力前!AE53),"",出力前!AE53)</f>
        <v>14.895168595600012</v>
      </c>
      <c r="AF54" s="194" t="str">
        <f>IF(ISERROR(出力前!AF53),"",出力前!AF53)</f>
        <v/>
      </c>
      <c r="AG54" s="194" t="str">
        <f>IF(ISERROR(出力前!AG53),"",出力前!AG53)</f>
        <v/>
      </c>
      <c r="AH54" s="38">
        <f>IF(ISERROR(出力前!AH53),"",出力前!AH53)</f>
        <v>17.936406999225277</v>
      </c>
      <c r="AI54" s="194">
        <f>IF(ISERROR(出力前!AI53),"",出力前!AI53)</f>
        <v>89.892782212223622</v>
      </c>
    </row>
    <row r="55" spans="2:35">
      <c r="B55" s="191">
        <v>43</v>
      </c>
      <c r="C55" s="192">
        <v>14</v>
      </c>
      <c r="D55" s="192">
        <v>12</v>
      </c>
      <c r="F55" s="191">
        <f t="shared" si="1"/>
        <v>84</v>
      </c>
      <c r="G55" s="191">
        <f t="shared" si="2"/>
        <v>86</v>
      </c>
      <c r="H55" s="192"/>
      <c r="J55" s="208">
        <f>出力前!J54</f>
        <v>43</v>
      </c>
      <c r="K55" s="192"/>
      <c r="L55" s="134"/>
      <c r="M55" s="193" t="str">
        <f>IF(ISERROR(出力前!M54),"",出力前!M54)</f>
        <v/>
      </c>
      <c r="N55" s="37">
        <f>出力前!N54</f>
        <v>43</v>
      </c>
      <c r="O55" s="194">
        <f>出力前!O54</f>
        <v>25.945363510662741</v>
      </c>
      <c r="P55" s="195">
        <f>IF(ISERROR(出力前!P54),"",出力前!P54)</f>
        <v>0.55025259738502652</v>
      </c>
      <c r="Q55" s="38">
        <f>IF(ISERROR(出力前!Q54),"",出力前!Q54)</f>
        <v>25.973474719837011</v>
      </c>
      <c r="R55" s="196">
        <f>IF(ISERROR(出力前!R54),"",IF(出力前!R54=0,"",出力前!R54))</f>
        <v>1396.1301885968464</v>
      </c>
      <c r="S55" s="194">
        <f>IF(ISERROR(出力前!S54),"",IF(出力前!R54=0,"",出力前!S54))</f>
        <v>768.22426256306164</v>
      </c>
      <c r="T55" s="213">
        <f>IF(ISERROR(出力前!T54),"",出力前!T54)</f>
        <v>0.98096860249496531</v>
      </c>
      <c r="U55" s="196" t="str">
        <f>IF(ISERROR(出力前!U54),"",出力前!U54)</f>
        <v/>
      </c>
      <c r="V55" s="194" t="str">
        <f>IF(ISERROR(出力前!V54),"",出力前!V54)</f>
        <v/>
      </c>
      <c r="W55" s="194" t="str">
        <f>IF(ISERROR(出力前!W54),"",出力前!W54)</f>
        <v/>
      </c>
      <c r="X55" s="196" t="str">
        <f>IF(ISERROR(出力前!X54),"",出力前!X54)</f>
        <v/>
      </c>
      <c r="Y55" s="194" t="str">
        <f>IF(ISERROR(出力前!Y54),"",出力前!Y54)</f>
        <v/>
      </c>
      <c r="Z55" s="194" t="str">
        <f>IF(ISERROR(出力前!Z54),"",出力前!Z54)</f>
        <v/>
      </c>
      <c r="AA55" s="194" t="str">
        <f>IF(ISERROR(出力前!AA54),"",出力前!AA54)</f>
        <v/>
      </c>
      <c r="AB55" s="194" t="str">
        <f>IF(ISERROR(出力前!AB54),"",出力前!AB54)</f>
        <v/>
      </c>
      <c r="AC55" s="194" t="str">
        <f>IF(ISERROR(出力前!AC54),"",出力前!AC54)</f>
        <v/>
      </c>
      <c r="AD55" s="194">
        <f>IF(ISERROR(出力前!AD54),"",出力前!AD54)</f>
        <v>768.22426256306164</v>
      </c>
      <c r="AE55" s="194">
        <f>IF(ISERROR(出力前!AE54),"",出力前!AE54)</f>
        <v>14.243248415362928</v>
      </c>
      <c r="AF55" s="194" t="str">
        <f>IF(ISERROR(出力前!AF54),"",出力前!AF54)</f>
        <v/>
      </c>
      <c r="AG55" s="194" t="str">
        <f>IF(ISERROR(出力前!AG54),"",出力前!AG54)</f>
        <v/>
      </c>
      <c r="AH55" s="38">
        <f>IF(ISERROR(出力前!AH54),"",出力前!AH54)</f>
        <v>17.865680524722364</v>
      </c>
      <c r="AI55" s="194">
        <f>IF(ISERROR(出力前!AI54),"",出力前!AI54)</f>
        <v>89.754064166665259</v>
      </c>
    </row>
    <row r="56" spans="2:35">
      <c r="B56" s="191">
        <v>44</v>
      </c>
      <c r="C56" s="192">
        <v>14</v>
      </c>
      <c r="D56" s="192">
        <v>12</v>
      </c>
      <c r="F56" s="191">
        <f t="shared" si="1"/>
        <v>86</v>
      </c>
      <c r="G56" s="191">
        <f t="shared" si="2"/>
        <v>88</v>
      </c>
      <c r="H56" s="192"/>
      <c r="J56" s="208">
        <f>出力前!J55</f>
        <v>44</v>
      </c>
      <c r="K56" s="192"/>
      <c r="L56" s="134"/>
      <c r="M56" s="193" t="str">
        <f>IF(ISERROR(出力前!M55),"",出力前!M55)</f>
        <v/>
      </c>
      <c r="N56" s="37">
        <f>出力前!N55</f>
        <v>44</v>
      </c>
      <c r="O56" s="194">
        <f>出力前!O55</f>
        <v>26.232892487454215</v>
      </c>
      <c r="P56" s="195">
        <f>IF(ISERROR(出力前!P55),"",出力前!P55)</f>
        <v>0.56879264288947218</v>
      </c>
      <c r="Q56" s="38">
        <f>IF(ISERROR(出力前!Q55),"",出力前!Q55)</f>
        <v>26.338003369559161</v>
      </c>
      <c r="R56" s="196">
        <f>IF(ISERROR(出力前!R55),"",IF(出力前!R55=0,"",出力前!R55))</f>
        <v>1375.6639097922962</v>
      </c>
      <c r="S56" s="194">
        <f>IF(ISERROR(出力前!S55),"",IF(出力前!R55=0,"",出力前!S55))</f>
        <v>782.46751097842457</v>
      </c>
      <c r="T56" s="213">
        <f>IF(ISERROR(出力前!T55),"",出力前!T55)</f>
        <v>0.98324266778139469</v>
      </c>
      <c r="U56" s="196" t="str">
        <f>IF(ISERROR(出力前!U55),"",出力前!U55)</f>
        <v/>
      </c>
      <c r="V56" s="194" t="str">
        <f>IF(ISERROR(出力前!V55),"",出力前!V55)</f>
        <v/>
      </c>
      <c r="W56" s="194" t="str">
        <f>IF(ISERROR(出力前!W55),"",出力前!W55)</f>
        <v/>
      </c>
      <c r="X56" s="196" t="str">
        <f>IF(ISERROR(出力前!X55),"",出力前!X55)</f>
        <v/>
      </c>
      <c r="Y56" s="194" t="str">
        <f>IF(ISERROR(出力前!Y55),"",出力前!Y55)</f>
        <v/>
      </c>
      <c r="Z56" s="194" t="str">
        <f>IF(ISERROR(出力前!Z55),"",出力前!Z55)</f>
        <v/>
      </c>
      <c r="AA56" s="194" t="str">
        <f>IF(ISERROR(出力前!AA55),"",出力前!AA55)</f>
        <v/>
      </c>
      <c r="AB56" s="194" t="str">
        <f>IF(ISERROR(出力前!AB55),"",出力前!AB55)</f>
        <v/>
      </c>
      <c r="AC56" s="194" t="str">
        <f>IF(ISERROR(出力前!AC55),"",出力前!AC55)</f>
        <v/>
      </c>
      <c r="AD56" s="194">
        <f>IF(ISERROR(出力前!AD55),"",出力前!AD55)</f>
        <v>782.46751097842457</v>
      </c>
      <c r="AE56" s="194">
        <f>IF(ISERROR(出力前!AE55),"",出力前!AE55)</f>
        <v>13.612272738652678</v>
      </c>
      <c r="AF56" s="194" t="str">
        <f>IF(ISERROR(出力前!AF55),"",出力前!AF55)</f>
        <v/>
      </c>
      <c r="AG56" s="194" t="str">
        <f>IF(ISERROR(出力前!AG55),"",出力前!AG55)</f>
        <v/>
      </c>
      <c r="AH56" s="38">
        <f>IF(ISERROR(出力前!AH55),"",出力前!AH55)</f>
        <v>17.783352522236921</v>
      </c>
      <c r="AI56" s="194">
        <f>IF(ISERROR(出力前!AI55),"",出力前!AI55)</f>
        <v>89.625656892475291</v>
      </c>
    </row>
    <row r="57" spans="2:35">
      <c r="B57" s="191">
        <v>45</v>
      </c>
      <c r="C57" s="192">
        <v>14</v>
      </c>
      <c r="D57" s="192">
        <v>12</v>
      </c>
      <c r="F57" s="191">
        <f t="shared" si="1"/>
        <v>88</v>
      </c>
      <c r="G57" s="191">
        <f t="shared" si="2"/>
        <v>90</v>
      </c>
      <c r="H57" s="192"/>
      <c r="J57" s="208">
        <f>出力前!J56</f>
        <v>45</v>
      </c>
      <c r="K57" s="192"/>
      <c r="L57" s="134"/>
      <c r="M57" s="193" t="str">
        <f>IF(ISERROR(出力前!M56),"",出力前!M56)</f>
        <v/>
      </c>
      <c r="N57" s="37">
        <f>出力前!N56</f>
        <v>45</v>
      </c>
      <c r="O57" s="194">
        <f>出力前!O56</f>
        <v>26.507512073688691</v>
      </c>
      <c r="P57" s="195">
        <f>IF(ISERROR(出力前!P56),"",出力前!P56)</f>
        <v>0.58703433906923497</v>
      </c>
      <c r="Q57" s="38">
        <f>IF(ISERROR(出力前!Q56),"",出力前!Q56)</f>
        <v>26.678375526599758</v>
      </c>
      <c r="R57" s="196">
        <f>IF(ISERROR(出力前!R56),"",IF(出力前!R56=0,"",出力前!R56))</f>
        <v>1356.1042868110437</v>
      </c>
      <c r="S57" s="194">
        <f>IF(ISERROR(出力前!S56),"",IF(出力前!R56=0,"",出力前!S56))</f>
        <v>796.07978371707725</v>
      </c>
      <c r="T57" s="213">
        <f>IF(ISERROR(出力前!T56),"",出力前!T56)</f>
        <v>0.98528441095079489</v>
      </c>
      <c r="U57" s="196" t="str">
        <f>IF(ISERROR(出力前!U56),"",出力前!U56)</f>
        <v/>
      </c>
      <c r="V57" s="194" t="str">
        <f>IF(ISERROR(出力前!V56),"",出力前!V56)</f>
        <v/>
      </c>
      <c r="W57" s="194" t="str">
        <f>IF(ISERROR(出力前!W56),"",出力前!W56)</f>
        <v/>
      </c>
      <c r="X57" s="196" t="str">
        <f>IF(ISERROR(出力前!X56),"",出力前!X56)</f>
        <v/>
      </c>
      <c r="Y57" s="194" t="str">
        <f>IF(ISERROR(出力前!Y56),"",出力前!Y56)</f>
        <v/>
      </c>
      <c r="Z57" s="194" t="str">
        <f>IF(ISERROR(出力前!Z56),"",出力前!Z56)</f>
        <v/>
      </c>
      <c r="AA57" s="194" t="str">
        <f>IF(ISERROR(出力前!AA56),"",出力前!AA56)</f>
        <v/>
      </c>
      <c r="AB57" s="194" t="str">
        <f>IF(ISERROR(出力前!AB56),"",出力前!AB56)</f>
        <v/>
      </c>
      <c r="AC57" s="194" t="str">
        <f>IF(ISERROR(出力前!AC56),"",出力前!AC56)</f>
        <v/>
      </c>
      <c r="AD57" s="194">
        <f>IF(ISERROR(出力前!AD56),"",出力前!AD56)</f>
        <v>796.07978371707725</v>
      </c>
      <c r="AE57" s="194">
        <f>IF(ISERROR(出力前!AE56),"",出力前!AE56)</f>
        <v>13.0026212057669</v>
      </c>
      <c r="AF57" s="194" t="str">
        <f>IF(ISERROR(出力前!AF56),"",出力前!AF56)</f>
        <v/>
      </c>
      <c r="AG57" s="194" t="str">
        <f>IF(ISERROR(出力前!AG56),"",出力前!AG56)</f>
        <v/>
      </c>
      <c r="AH57" s="38">
        <f>IF(ISERROR(出力前!AH56),"",出力前!AH56)</f>
        <v>17.690661860379496</v>
      </c>
      <c r="AI57" s="194">
        <f>IF(ISERROR(出力前!AI56),"",出力前!AI56)</f>
        <v>89.533942498392477</v>
      </c>
    </row>
    <row r="58" spans="2:35">
      <c r="B58" s="191">
        <v>46</v>
      </c>
      <c r="C58" s="192">
        <v>14</v>
      </c>
      <c r="D58" s="192">
        <v>12</v>
      </c>
      <c r="F58" s="191">
        <f t="shared" si="1"/>
        <v>90</v>
      </c>
      <c r="G58" s="191">
        <f t="shared" si="2"/>
        <v>92</v>
      </c>
      <c r="H58" s="192"/>
      <c r="J58" s="208">
        <f>出力前!J57</f>
        <v>46</v>
      </c>
      <c r="K58" s="192"/>
      <c r="L58" s="134"/>
      <c r="M58" s="193" t="str">
        <f>IF(ISERROR(出力前!M57),"",出力前!M57)</f>
        <v/>
      </c>
      <c r="N58" s="37">
        <f>出力前!N57</f>
        <v>46</v>
      </c>
      <c r="O58" s="194">
        <f>出力前!O57</f>
        <v>26.769735950699012</v>
      </c>
      <c r="P58" s="195">
        <f>IF(ISERROR(出力前!P57),"",出力前!P57)</f>
        <v>0.6049573015977866</v>
      </c>
      <c r="Q58" s="38">
        <f>IF(ISERROR(出力前!Q57),"",出力前!Q57)</f>
        <v>27.008903106536824</v>
      </c>
      <c r="R58" s="196">
        <f>IF(ISERROR(出力前!R57),"",IF(出力前!R57=0,"",出力前!R57))</f>
        <v>1337.420678758536</v>
      </c>
      <c r="S58" s="194">
        <f>IF(ISERROR(出力前!S57),"",IF(出力前!R57=0,"",出力前!S57))</f>
        <v>809.08240492284415</v>
      </c>
      <c r="T58" s="213">
        <f>IF(ISERROR(出力前!T57),"",出力前!T57)</f>
        <v>0.98711651022582803</v>
      </c>
      <c r="U58" s="196" t="str">
        <f>IF(ISERROR(出力前!U57),"",出力前!U57)</f>
        <v/>
      </c>
      <c r="V58" s="194" t="str">
        <f>IF(ISERROR(出力前!V57),"",出力前!V57)</f>
        <v/>
      </c>
      <c r="W58" s="194" t="str">
        <f>IF(ISERROR(出力前!W57),"",出力前!W57)</f>
        <v/>
      </c>
      <c r="X58" s="196" t="str">
        <f>IF(ISERROR(出力前!X57),"",出力前!X57)</f>
        <v/>
      </c>
      <c r="Y58" s="194" t="str">
        <f>IF(ISERROR(出力前!Y57),"",出力前!Y57)</f>
        <v/>
      </c>
      <c r="Z58" s="194" t="str">
        <f>IF(ISERROR(出力前!Z57),"",出力前!Z57)</f>
        <v/>
      </c>
      <c r="AA58" s="194" t="str">
        <f>IF(ISERROR(出力前!AA57),"",出力前!AA57)</f>
        <v/>
      </c>
      <c r="AB58" s="194" t="str">
        <f>IF(ISERROR(出力前!AB57),"",出力前!AB57)</f>
        <v/>
      </c>
      <c r="AC58" s="194" t="str">
        <f>IF(ISERROR(出力前!AC57),"",出力前!AC57)</f>
        <v/>
      </c>
      <c r="AD58" s="194">
        <f>IF(ISERROR(出力前!AD57),"",出力前!AD57)</f>
        <v>809.08240492284415</v>
      </c>
      <c r="AE58" s="194">
        <f>IF(ISERROR(出力前!AE57),"",出力前!AE57)</f>
        <v>12.414490140803991</v>
      </c>
      <c r="AF58" s="194" t="str">
        <f>IF(ISERROR(出力前!AF57),"",出力前!AF57)</f>
        <v/>
      </c>
      <c r="AG58" s="194" t="str">
        <f>IF(ISERROR(出力前!AG57),"",出力前!AG57)</f>
        <v/>
      </c>
      <c r="AH58" s="38">
        <f>IF(ISERROR(出力前!AH57),"",出力前!AH57)</f>
        <v>17.588747933105306</v>
      </c>
      <c r="AI58" s="194">
        <f>IF(ISERROR(出力前!AI57),"",出力前!AI57)</f>
        <v>89.431601658097364</v>
      </c>
    </row>
    <row r="59" spans="2:35">
      <c r="B59" s="191">
        <v>47</v>
      </c>
      <c r="C59" s="192">
        <v>14</v>
      </c>
      <c r="D59" s="192">
        <v>12</v>
      </c>
      <c r="F59" s="191">
        <f t="shared" si="1"/>
        <v>92</v>
      </c>
      <c r="G59" s="191">
        <f t="shared" si="2"/>
        <v>94</v>
      </c>
      <c r="H59" s="192"/>
      <c r="J59" s="208">
        <f>出力前!J58</f>
        <v>47</v>
      </c>
      <c r="K59" s="192"/>
      <c r="L59" s="134"/>
      <c r="M59" s="193">
        <f>IF(ISERROR(出力前!M58),"",出力前!M58)</f>
        <v>7</v>
      </c>
      <c r="N59" s="37">
        <f>出力前!N58</f>
        <v>47</v>
      </c>
      <c r="O59" s="194">
        <f>出力前!O58</f>
        <v>27.020064493921968</v>
      </c>
      <c r="P59" s="195">
        <f>IF(ISERROR(出力前!P58),"",出力前!P58)</f>
        <v>0.62254319459740814</v>
      </c>
      <c r="Q59" s="38">
        <f>IF(ISERROR(出力前!Q58),"",出力前!Q58)</f>
        <v>27.328993076776396</v>
      </c>
      <c r="R59" s="196">
        <f>IF(ISERROR(出力前!R58),"",IF(出力前!R58=0,"",出力前!R58))</f>
        <v>1319.5821626399775</v>
      </c>
      <c r="S59" s="194">
        <f>IF(ISERROR(出力前!S58),"",IF(出力前!R58=0,"",出力前!S58))</f>
        <v>821.49689506364814</v>
      </c>
      <c r="T59" s="213">
        <f>IF(ISERROR(出力前!T58),"",出力前!T58)</f>
        <v>0.98875944084158462</v>
      </c>
      <c r="U59" s="196" t="str">
        <f>IF(ISERROR(出力前!U58),"",出力前!U58)</f>
        <v/>
      </c>
      <c r="V59" s="194" t="str">
        <f>IF(ISERROR(出力前!V58),"",出力前!V58)</f>
        <v/>
      </c>
      <c r="W59" s="194" t="str">
        <f>IF(ISERROR(出力前!W58),"",出力前!W58)</f>
        <v/>
      </c>
      <c r="X59" s="196" t="str">
        <f>IF(ISERROR(出力前!X58),"",出力前!X58)</f>
        <v/>
      </c>
      <c r="Y59" s="194" t="str">
        <f>IF(ISERROR(出力前!Y58),"",出力前!Y58)</f>
        <v/>
      </c>
      <c r="Z59" s="194" t="str">
        <f>IF(ISERROR(出力前!Z58),"",出力前!Z58)</f>
        <v/>
      </c>
      <c r="AA59" s="194" t="str">
        <f>IF(ISERROR(出力前!AA58),"",出力前!AA58)</f>
        <v/>
      </c>
      <c r="AB59" s="194" t="str">
        <f>IF(ISERROR(出力前!AB58),"",出力前!AB58)</f>
        <v/>
      </c>
      <c r="AC59" s="194" t="str">
        <f>IF(ISERROR(出力前!AC58),"",出力前!AC58)</f>
        <v/>
      </c>
      <c r="AD59" s="194">
        <f>IF(ISERROR(出力前!AD58),"",出力前!AD58)</f>
        <v>821.49689506364814</v>
      </c>
      <c r="AE59" s="194">
        <f>IF(ISERROR(出力前!AE58),"",出力前!AE58)</f>
        <v>11.847919073005642</v>
      </c>
      <c r="AF59" s="194" t="str">
        <f>IF(ISERROR(出力前!AF58),"",出力前!AF58)</f>
        <v/>
      </c>
      <c r="AG59" s="194" t="str">
        <f>IF(ISERROR(出力前!AG58),"",出力前!AG58)</f>
        <v/>
      </c>
      <c r="AH59" s="38">
        <f>IF(ISERROR(出力前!AH58),"",出力前!AH58)</f>
        <v>17.478657341779748</v>
      </c>
      <c r="AI59" s="194">
        <f>IF(ISERROR(出力前!AI58),"",出力前!AI58)</f>
        <v>89.322528728519899</v>
      </c>
    </row>
    <row r="60" spans="2:35">
      <c r="B60" s="191">
        <v>48</v>
      </c>
      <c r="C60" s="192">
        <v>12</v>
      </c>
      <c r="D60" s="192">
        <v>12</v>
      </c>
      <c r="F60" s="191">
        <f t="shared" si="1"/>
        <v>94</v>
      </c>
      <c r="G60" s="191">
        <f t="shared" si="2"/>
        <v>96</v>
      </c>
      <c r="H60" s="192"/>
      <c r="J60" s="208">
        <f>出力前!J59</f>
        <v>48</v>
      </c>
      <c r="K60" s="192"/>
      <c r="L60" s="134"/>
      <c r="M60" s="193" t="str">
        <f>IF(ISERROR(出力前!M59),"",出力前!M59)</f>
        <v/>
      </c>
      <c r="N60" s="37">
        <f>出力前!N59</f>
        <v>48</v>
      </c>
      <c r="O60" s="194">
        <f>出力前!O59</f>
        <v>27.258984237823732</v>
      </c>
      <c r="P60" s="195">
        <f>IF(ISERROR(出力前!P59),"",出力前!P59)</f>
        <v>0.63977570944229911</v>
      </c>
      <c r="Q60" s="38">
        <f>IF(ISERROR(出力前!Q59),"",出力前!Q59)</f>
        <v>27.642499382249696</v>
      </c>
      <c r="R60" s="196">
        <f>IF(ISERROR(出力前!R59),"",IF(出力前!R59=0,"",出力前!R59))</f>
        <v>1302.5577586605959</v>
      </c>
      <c r="S60" s="194">
        <f>IF(ISERROR(出力前!S59),"",IF(出力前!R59=0,"",出力前!S59))</f>
        <v>833.34481413665378</v>
      </c>
      <c r="T60" s="213">
        <f>IF(ISERROR(出力前!T59),"",出力前!T59)</f>
        <v>0.99023169836011304</v>
      </c>
      <c r="U60" s="196" t="str">
        <f>IF(ISERROR(出力前!U59),"",出力前!U59)</f>
        <v/>
      </c>
      <c r="V60" s="194" t="str">
        <f>IF(ISERROR(出力前!V59),"",出力前!V59)</f>
        <v/>
      </c>
      <c r="W60" s="194" t="str">
        <f>IF(ISERROR(出力前!W59),"",出力前!W59)</f>
        <v/>
      </c>
      <c r="X60" s="196" t="str">
        <f>IF(ISERROR(出力前!X59),"",出力前!X59)</f>
        <v/>
      </c>
      <c r="Y60" s="194" t="str">
        <f>IF(ISERROR(出力前!Y59),"",出力前!Y59)</f>
        <v/>
      </c>
      <c r="Z60" s="194" t="str">
        <f>IF(ISERROR(出力前!Z59),"",出力前!Z59)</f>
        <v/>
      </c>
      <c r="AA60" s="194" t="str">
        <f>IF(ISERROR(出力前!AA59),"",出力前!AA59)</f>
        <v/>
      </c>
      <c r="AB60" s="194" t="str">
        <f>IF(ISERROR(出力前!AB59),"",出力前!AB59)</f>
        <v/>
      </c>
      <c r="AC60" s="194" t="str">
        <f>IF(ISERROR(出力前!AC59),"",出力前!AC59)</f>
        <v/>
      </c>
      <c r="AD60" s="194">
        <f>IF(ISERROR(出力前!AD59),"",出力前!AD59)</f>
        <v>833.34481413665378</v>
      </c>
      <c r="AE60" s="194">
        <f>IF(ISERROR(出力前!AE59),"",出力前!AE59)</f>
        <v>11.3028142787565</v>
      </c>
      <c r="AF60" s="194" t="str">
        <f>IF(ISERROR(出力前!AF59),"",出力前!AF59)</f>
        <v/>
      </c>
      <c r="AG60" s="194" t="str">
        <f>IF(ISERROR(出力前!AG59),"",出力前!AG59)</f>
        <v/>
      </c>
      <c r="AH60" s="38">
        <f>IF(ISERROR(出力前!AH59),"",出力前!AH59)</f>
        <v>17.36135029451362</v>
      </c>
      <c r="AI60" s="194">
        <f>IF(ISERROR(出力前!AI59),"",出力前!AI59)</f>
        <v>89.196027962807108</v>
      </c>
    </row>
    <row r="61" spans="2:35">
      <c r="B61" s="191">
        <v>49</v>
      </c>
      <c r="C61" s="192">
        <v>12</v>
      </c>
      <c r="D61" s="192">
        <v>12</v>
      </c>
      <c r="F61" s="191">
        <f t="shared" si="1"/>
        <v>96</v>
      </c>
      <c r="G61" s="191">
        <f t="shared" si="2"/>
        <v>98</v>
      </c>
      <c r="H61" s="192"/>
      <c r="J61" s="208">
        <f>出力前!J60</f>
        <v>49</v>
      </c>
      <c r="K61" s="192"/>
      <c r="L61" s="134"/>
      <c r="M61" s="193" t="str">
        <f>IF(ISERROR(出力前!M60),"",出力前!M60)</f>
        <v/>
      </c>
      <c r="N61" s="37">
        <f>出力前!N60</f>
        <v>49</v>
      </c>
      <c r="O61" s="194">
        <f>出力前!O60</f>
        <v>27.486967487280818</v>
      </c>
      <c r="P61" s="195">
        <f>IF(ISERROR(出力前!P60),"",出力前!P60)</f>
        <v>0.65664053015219725</v>
      </c>
      <c r="Q61" s="38">
        <f>IF(ISERROR(出力前!Q60),"",出力前!Q60)</f>
        <v>27.950395917507723</v>
      </c>
      <c r="R61" s="196">
        <f>IF(ISERROR(出力前!R60),"",IF(出力前!R60=0,"",出力前!R60))</f>
        <v>1286.3166216980794</v>
      </c>
      <c r="S61" s="194">
        <f>IF(ISERROR(出力前!S60),"",IF(出力前!R60=0,"",出力前!S60))</f>
        <v>844.64762841541028</v>
      </c>
      <c r="T61" s="213">
        <f>IF(ISERROR(出力前!T60),"",出力前!T60)</f>
        <v>0.99154999681118527</v>
      </c>
      <c r="U61" s="196" t="str">
        <f>IF(ISERROR(出力前!U60),"",出力前!U60)</f>
        <v/>
      </c>
      <c r="V61" s="194" t="str">
        <f>IF(ISERROR(出力前!V60),"",出力前!V60)</f>
        <v/>
      </c>
      <c r="W61" s="194" t="str">
        <f>IF(ISERROR(出力前!W60),"",出力前!W60)</f>
        <v/>
      </c>
      <c r="X61" s="196" t="str">
        <f>IF(ISERROR(出力前!X60),"",出力前!X60)</f>
        <v/>
      </c>
      <c r="Y61" s="194" t="str">
        <f>IF(ISERROR(出力前!Y60),"",出力前!Y60)</f>
        <v/>
      </c>
      <c r="Z61" s="194" t="str">
        <f>IF(ISERROR(出力前!Z60),"",出力前!Z60)</f>
        <v/>
      </c>
      <c r="AA61" s="194" t="str">
        <f>IF(ISERROR(出力前!AA60),"",出力前!AA60)</f>
        <v/>
      </c>
      <c r="AB61" s="194" t="str">
        <f>IF(ISERROR(出力前!AB60),"",出力前!AB60)</f>
        <v/>
      </c>
      <c r="AC61" s="194" t="str">
        <f>IF(ISERROR(出力前!AC60),"",出力前!AC60)</f>
        <v/>
      </c>
      <c r="AD61" s="194">
        <f>IF(ISERROR(出力前!AD60),"",出力前!AD60)</f>
        <v>844.64762841541028</v>
      </c>
      <c r="AE61" s="194">
        <f>IF(ISERROR(出力前!AE60),"",出力前!AE60)</f>
        <v>10.778969642121865</v>
      </c>
      <c r="AF61" s="194" t="str">
        <f>IF(ISERROR(出力前!AF60),"",出力前!AF60)</f>
        <v/>
      </c>
      <c r="AG61" s="194" t="str">
        <f>IF(ISERROR(出力前!AG60),"",出力前!AG60)</f>
        <v/>
      </c>
      <c r="AH61" s="38">
        <f>IF(ISERROR(出力前!AH60),"",出力前!AH60)</f>
        <v>17.237706702355311</v>
      </c>
      <c r="AI61" s="194">
        <f>IF(ISERROR(出力前!AI60),"",出力前!AI60)</f>
        <v>89.051072862213516</v>
      </c>
    </row>
    <row r="62" spans="2:35">
      <c r="B62" s="191">
        <v>50</v>
      </c>
      <c r="C62" s="192">
        <v>12</v>
      </c>
      <c r="D62" s="192">
        <v>12</v>
      </c>
      <c r="F62" s="191">
        <f t="shared" si="1"/>
        <v>98</v>
      </c>
      <c r="G62" s="191">
        <f t="shared" si="2"/>
        <v>100</v>
      </c>
      <c r="H62" s="192"/>
      <c r="J62" s="208">
        <f>出力前!J61</f>
        <v>50</v>
      </c>
      <c r="K62" s="192"/>
      <c r="L62" s="134"/>
      <c r="M62" s="193" t="str">
        <f>IF(ISERROR(出力前!M61),"",出力前!M61)</f>
        <v/>
      </c>
      <c r="N62" s="37">
        <f>出力前!N61</f>
        <v>50</v>
      </c>
      <c r="O62" s="194">
        <f>出力前!O61</f>
        <v>27.704472055779419</v>
      </c>
      <c r="P62" s="195">
        <f>IF(ISERROR(出力前!P61),"",出力前!P61)</f>
        <v>0.67312528646479575</v>
      </c>
      <c r="Q62" s="38">
        <f>IF(ISERROR(出力前!Q61),"",出力前!Q61)</f>
        <v>28.250312427999141</v>
      </c>
      <c r="R62" s="196">
        <f>IF(ISERROR(出力前!R61),"",IF(出力前!R61=0,"",出力前!R61))</f>
        <v>1270.8282028003575</v>
      </c>
      <c r="S62" s="194">
        <f>IF(ISERROR(出力前!S61),"",IF(出力前!R61=0,"",出力前!S61))</f>
        <v>855.42659805753215</v>
      </c>
      <c r="T62" s="213">
        <f>IF(ISERROR(出力前!T61),"",出力前!T61)</f>
        <v>0.99272944497790572</v>
      </c>
      <c r="U62" s="196" t="str">
        <f>IF(ISERROR(出力前!U61),"",出力前!U61)</f>
        <v/>
      </c>
      <c r="V62" s="194" t="str">
        <f>IF(ISERROR(出力前!V61),"",出力前!V61)</f>
        <v/>
      </c>
      <c r="W62" s="194" t="str">
        <f>IF(ISERROR(出力前!W61),"",出力前!W61)</f>
        <v/>
      </c>
      <c r="X62" s="196" t="str">
        <f>IF(ISERROR(出力前!X61),"",出力前!X61)</f>
        <v/>
      </c>
      <c r="Y62" s="194" t="str">
        <f>IF(ISERROR(出力前!Y61),"",出力前!Y61)</f>
        <v/>
      </c>
      <c r="Z62" s="194" t="str">
        <f>IF(ISERROR(出力前!Z61),"",出力前!Z61)</f>
        <v/>
      </c>
      <c r="AA62" s="194" t="str">
        <f>IF(ISERROR(出力前!AA61),"",出力前!AA61)</f>
        <v/>
      </c>
      <c r="AB62" s="194" t="str">
        <f>IF(ISERROR(出力前!AB61),"",出力前!AB61)</f>
        <v/>
      </c>
      <c r="AC62" s="194" t="str">
        <f>IF(ISERROR(出力前!AC61),"",出力前!AC61)</f>
        <v/>
      </c>
      <c r="AD62" s="194">
        <f>IF(ISERROR(出力前!AD61),"",出力前!AD61)</f>
        <v>855.42659805753215</v>
      </c>
      <c r="AE62" s="194">
        <f>IF(ISERROR(出力前!AE61),"",出力前!AE61)</f>
        <v>10.276085099696502</v>
      </c>
      <c r="AF62" s="194" t="str">
        <f>IF(ISERROR(出力前!AF61),"",出力前!AF61)</f>
        <v/>
      </c>
      <c r="AG62" s="194" t="str">
        <f>IF(ISERROR(出力前!AG61),"",出力前!AG61)</f>
        <v/>
      </c>
      <c r="AH62" s="38">
        <f>IF(ISERROR(出力前!AH61),"",出力前!AH61)</f>
        <v>17.108531961150643</v>
      </c>
      <c r="AI62" s="194">
        <f>IF(ISERROR(出力前!AI61),"",出力前!AI61)</f>
        <v>88.897164662003178</v>
      </c>
    </row>
    <row r="63" spans="2:35">
      <c r="B63" s="191">
        <v>51</v>
      </c>
      <c r="C63" s="192">
        <v>16</v>
      </c>
      <c r="D63" s="192">
        <v>11</v>
      </c>
      <c r="F63" s="191">
        <f t="shared" si="1"/>
        <v>100</v>
      </c>
      <c r="G63" s="191">
        <f t="shared" si="2"/>
        <v>102</v>
      </c>
      <c r="H63" s="192"/>
      <c r="J63" s="208">
        <f>出力前!J62</f>
        <v>51</v>
      </c>
      <c r="K63" s="192"/>
      <c r="L63" s="134"/>
      <c r="M63" s="193" t="str">
        <f>IF(ISERROR(出力前!M62),"",出力前!M62)</f>
        <v/>
      </c>
      <c r="N63" s="37">
        <f>出力前!N62</f>
        <v>51</v>
      </c>
      <c r="O63" s="194">
        <f>出力前!O62</f>
        <v>27.911941113097896</v>
      </c>
      <c r="P63" s="195">
        <f>IF(ISERROR(出力前!P62),"",出力前!P62)</f>
        <v>0.68921949583146602</v>
      </c>
      <c r="Q63" s="38">
        <f>IF(ISERROR(出力前!Q62),"",出力前!Q62)</f>
        <v>28.531619847346505</v>
      </c>
      <c r="R63" s="196">
        <f>IF(ISERROR(出力前!R62),"",IF(出力前!R62=0,"",出力前!R62))</f>
        <v>1256.0623841797387</v>
      </c>
      <c r="S63" s="194">
        <f>IF(ISERROR(出力前!S62),"",IF(出力前!R62=0,"",出力前!S62))</f>
        <v>865.70268315722865</v>
      </c>
      <c r="T63" s="213">
        <f>IF(ISERROR(出力前!T62),"",出力前!T62)</f>
        <v>0.99378370364080026</v>
      </c>
      <c r="U63" s="196" t="str">
        <f>IF(ISERROR(出力前!U62),"",出力前!U62)</f>
        <v/>
      </c>
      <c r="V63" s="194" t="str">
        <f>IF(ISERROR(出力前!V62),"",出力前!V62)</f>
        <v/>
      </c>
      <c r="W63" s="194" t="str">
        <f>IF(ISERROR(出力前!W62),"",出力前!W62)</f>
        <v/>
      </c>
      <c r="X63" s="196" t="str">
        <f>IF(ISERROR(出力前!X62),"",出力前!X62)</f>
        <v/>
      </c>
      <c r="Y63" s="194" t="str">
        <f>IF(ISERROR(出力前!Y62),"",出力前!Y62)</f>
        <v/>
      </c>
      <c r="Z63" s="194" t="str">
        <f>IF(ISERROR(出力前!Z62),"",出力前!Z62)</f>
        <v/>
      </c>
      <c r="AA63" s="194" t="str">
        <f>IF(ISERROR(出力前!AA62),"",出力前!AA62)</f>
        <v/>
      </c>
      <c r="AB63" s="194" t="str">
        <f>IF(ISERROR(出力前!AB62),"",出力前!AB62)</f>
        <v/>
      </c>
      <c r="AC63" s="194" t="str">
        <f>IF(ISERROR(出力前!AC62),"",出力前!AC62)</f>
        <v/>
      </c>
      <c r="AD63" s="194">
        <f>IF(ISERROR(出力前!AD62),"",出力前!AD62)</f>
        <v>865.70268315722865</v>
      </c>
      <c r="AE63" s="194">
        <f>IF(ISERROR(出力前!AE62),"",出力前!AE62)</f>
        <v>9.7937829087031787</v>
      </c>
      <c r="AF63" s="194" t="str">
        <f>IF(ISERROR(出力前!AF62),"",出力前!AF62)</f>
        <v/>
      </c>
      <c r="AG63" s="194" t="str">
        <f>IF(ISERROR(出力前!AG62),"",出力前!AG62)</f>
        <v/>
      </c>
      <c r="AH63" s="38">
        <f>IF(ISERROR(出力前!AH62),"",出力前!AH62)</f>
        <v>16.974562414847622</v>
      </c>
      <c r="AI63" s="194">
        <f>IF(ISERROR(出力前!AI62),"",出力前!AI62)</f>
        <v>88.76898662116777</v>
      </c>
    </row>
    <row r="64" spans="2:35">
      <c r="B64" s="191">
        <v>52</v>
      </c>
      <c r="C64" s="192">
        <v>16</v>
      </c>
      <c r="D64" s="192">
        <v>11</v>
      </c>
      <c r="F64" s="191">
        <f t="shared" si="1"/>
        <v>102</v>
      </c>
      <c r="G64" s="191">
        <f t="shared" si="2"/>
        <v>104</v>
      </c>
      <c r="H64" s="192"/>
      <c r="J64" s="208">
        <f>出力前!J63</f>
        <v>52</v>
      </c>
      <c r="K64" s="192"/>
      <c r="L64" s="134"/>
      <c r="M64" s="193" t="str">
        <f>IF(ISERROR(出力前!M63),"",出力前!M63)</f>
        <v/>
      </c>
      <c r="N64" s="37">
        <f>出力前!N63</f>
        <v>52</v>
      </c>
      <c r="O64" s="194">
        <f>出力前!O63</f>
        <v>28.109803127173215</v>
      </c>
      <c r="P64" s="195">
        <f>IF(ISERROR(出力前!P63),"",出力前!P63)</f>
        <v>0.70491449568428366</v>
      </c>
      <c r="Q64" s="38">
        <f>IF(ISERROR(出力前!Q63),"",出力前!Q63)</f>
        <v>28.795485200392861</v>
      </c>
      <c r="R64" s="196">
        <f>IF(ISERROR(出力前!R63),"",IF(出力前!R63=0,"",出力前!R63))</f>
        <v>1241.9895908312378</v>
      </c>
      <c r="S64" s="194">
        <f>IF(ISERROR(出力前!S63),"",IF(出力前!R63=0,"",出力前!S63))</f>
        <v>875.49646606593183</v>
      </c>
      <c r="T64" s="213">
        <f>IF(ISERROR(出力前!T63),"",出力前!T63)</f>
        <v>0.99472512617177911</v>
      </c>
      <c r="U64" s="196" t="str">
        <f>IF(ISERROR(出力前!U63),"",出力前!U63)</f>
        <v/>
      </c>
      <c r="V64" s="194" t="str">
        <f>IF(ISERROR(出力前!V63),"",出力前!V63)</f>
        <v/>
      </c>
      <c r="W64" s="194" t="str">
        <f>IF(ISERROR(出力前!W63),"",出力前!W63)</f>
        <v/>
      </c>
      <c r="X64" s="196" t="str">
        <f>IF(ISERROR(出力前!X63),"",出力前!X63)</f>
        <v/>
      </c>
      <c r="Y64" s="194" t="str">
        <f>IF(ISERROR(出力前!Y63),"",出力前!Y63)</f>
        <v/>
      </c>
      <c r="Z64" s="194" t="str">
        <f>IF(ISERROR(出力前!Z63),"",出力前!Z63)</f>
        <v/>
      </c>
      <c r="AA64" s="194" t="str">
        <f>IF(ISERROR(出力前!AA63),"",出力前!AA63)</f>
        <v/>
      </c>
      <c r="AB64" s="194" t="str">
        <f>IF(ISERROR(出力前!AB63),"",出力前!AB63)</f>
        <v/>
      </c>
      <c r="AC64" s="194" t="str">
        <f>IF(ISERROR(出力前!AC63),"",出力前!AC63)</f>
        <v/>
      </c>
      <c r="AD64" s="194">
        <f>IF(ISERROR(出力前!AD63),"",出力前!AD63)</f>
        <v>875.49646606593183</v>
      </c>
      <c r="AE64" s="194">
        <f>IF(ISERROR(出力前!AE63),"",出力前!AE63)</f>
        <v>9.3316219543596617</v>
      </c>
      <c r="AF64" s="194" t="str">
        <f>IF(ISERROR(出力前!AF63),"",出力前!AF63)</f>
        <v/>
      </c>
      <c r="AG64" s="194" t="str">
        <f>IF(ISERROR(出力前!AG63),"",出力前!AG63)</f>
        <v/>
      </c>
      <c r="AH64" s="38">
        <f>IF(ISERROR(出力前!AH63),"",出力前!AH63)</f>
        <v>16.836470501267918</v>
      </c>
      <c r="AI64" s="194">
        <f>IF(ISERROR(出力前!AI63),"",出力前!AI63)</f>
        <v>88.663363200750268</v>
      </c>
    </row>
    <row r="65" spans="2:35">
      <c r="B65" s="191">
        <v>53</v>
      </c>
      <c r="C65" s="192">
        <v>12</v>
      </c>
      <c r="D65" s="192">
        <v>11</v>
      </c>
      <c r="F65" s="191">
        <f t="shared" si="1"/>
        <v>104</v>
      </c>
      <c r="G65" s="191">
        <f t="shared" si="2"/>
        <v>106</v>
      </c>
      <c r="H65" s="192"/>
      <c r="J65" s="208">
        <f>出力前!J64</f>
        <v>53</v>
      </c>
      <c r="K65" s="192"/>
      <c r="L65" s="134"/>
      <c r="M65" s="193" t="str">
        <f>IF(ISERROR(出力前!M64),"",出力前!M64)</f>
        <v/>
      </c>
      <c r="N65" s="37">
        <f>出力前!N64</f>
        <v>53</v>
      </c>
      <c r="O65" s="194">
        <f>出力前!O64</f>
        <v>28.298471886656223</v>
      </c>
      <c r="P65" s="195">
        <f>IF(ISERROR(出力前!P64),"",出力前!P64)</f>
        <v>0.72020336737892254</v>
      </c>
      <c r="Q65" s="38">
        <f>IF(ISERROR(出力前!Q64),"",出力前!Q64)</f>
        <v>29.050554984800065</v>
      </c>
      <c r="R65" s="196">
        <f>IF(ISERROR(出力前!R64),"",IF(出力前!R64=0,"",出力前!R64))</f>
        <v>1228.5808815925107</v>
      </c>
      <c r="S65" s="194">
        <f>IF(ISERROR(出力前!S64),"",IF(出力前!R64=0,"",出力前!S64))</f>
        <v>884.82808802029149</v>
      </c>
      <c r="T65" s="213">
        <f>IF(ISERROR(出力前!T64),"",出力前!T64)</f>
        <v>0.99556488451638547</v>
      </c>
      <c r="U65" s="196" t="str">
        <f>IF(ISERROR(出力前!U64),"",出力前!U64)</f>
        <v/>
      </c>
      <c r="V65" s="194" t="str">
        <f>IF(ISERROR(出力前!V64),"",出力前!V64)</f>
        <v/>
      </c>
      <c r="W65" s="194" t="str">
        <f>IF(ISERROR(出力前!W64),"",出力前!W64)</f>
        <v/>
      </c>
      <c r="X65" s="196" t="str">
        <f>IF(ISERROR(出力前!X64),"",出力前!X64)</f>
        <v/>
      </c>
      <c r="Y65" s="194" t="str">
        <f>IF(ISERROR(出力前!Y64),"",出力前!Y64)</f>
        <v/>
      </c>
      <c r="Z65" s="194" t="str">
        <f>IF(ISERROR(出力前!Z64),"",出力前!Z64)</f>
        <v/>
      </c>
      <c r="AA65" s="194" t="str">
        <f>IF(ISERROR(出力前!AA64),"",出力前!AA64)</f>
        <v/>
      </c>
      <c r="AB65" s="194" t="str">
        <f>IF(ISERROR(出力前!AB64),"",出力前!AB64)</f>
        <v/>
      </c>
      <c r="AC65" s="194" t="str">
        <f>IF(ISERROR(出力前!AC64),"",出力前!AC64)</f>
        <v/>
      </c>
      <c r="AD65" s="194">
        <f>IF(ISERROR(出力前!AD64),"",出力前!AD64)</f>
        <v>884.82808802029149</v>
      </c>
      <c r="AE65" s="194">
        <f>IF(ISERROR(出力前!AE64),"",出力前!AE64)</f>
        <v>8.8891102926888834</v>
      </c>
      <c r="AF65" s="194" t="str">
        <f>IF(ISERROR(出力前!AF64),"",出力前!AF64)</f>
        <v/>
      </c>
      <c r="AG65" s="194" t="str">
        <f>IF(ISERROR(出力前!AG64),"",出力前!AG64)</f>
        <v/>
      </c>
      <c r="AH65" s="38">
        <f>IF(ISERROR(出力前!AH64),"",出力前!AH64)</f>
        <v>16.694869585288519</v>
      </c>
      <c r="AI65" s="194">
        <f>IF(ISERROR(出力前!AI64),"",出力前!AI64)</f>
        <v>88.554492794391464</v>
      </c>
    </row>
    <row r="66" spans="2:35">
      <c r="B66" s="191">
        <v>54</v>
      </c>
      <c r="C66" s="192">
        <v>10</v>
      </c>
      <c r="D66" s="192">
        <v>11</v>
      </c>
      <c r="F66" s="191">
        <f t="shared" si="1"/>
        <v>106</v>
      </c>
      <c r="G66" s="191">
        <f t="shared" si="2"/>
        <v>108</v>
      </c>
      <c r="H66" s="192"/>
      <c r="J66" s="208">
        <f>出力前!J65</f>
        <v>54</v>
      </c>
      <c r="K66" s="192"/>
      <c r="L66" s="134"/>
      <c r="M66" s="193" t="str">
        <f>IF(ISERROR(出力前!M65),"",出力前!M65)</f>
        <v/>
      </c>
      <c r="N66" s="37">
        <f>出力前!N65</f>
        <v>54</v>
      </c>
      <c r="O66" s="194">
        <f>出力前!O65</f>
        <v>28.478346592258706</v>
      </c>
      <c r="P66" s="195">
        <f>IF(ISERROR(出力前!P65),"",出力前!P65)</f>
        <v>0.73508085323361116</v>
      </c>
      <c r="Q66" s="38">
        <f>IF(ISERROR(出力前!Q65),"",出力前!Q65)</f>
        <v>29.296655233198965</v>
      </c>
      <c r="R66" s="196">
        <f>IF(ISERROR(出力前!R65),"",IF(出力前!R65=0,"",出力前!R65))</f>
        <v>1215.8080221808661</v>
      </c>
      <c r="S66" s="194">
        <f>IF(ISERROR(出力前!S65),"",IF(出力前!R65=0,"",出力前!S65))</f>
        <v>893.71719831298037</v>
      </c>
      <c r="T66" s="213">
        <f>IF(ISERROR(出力前!T65),"",出力前!T65)</f>
        <v>0.9963130823074321</v>
      </c>
      <c r="U66" s="196" t="str">
        <f>IF(ISERROR(出力前!U65),"",出力前!U65)</f>
        <v/>
      </c>
      <c r="V66" s="194" t="str">
        <f>IF(ISERROR(出力前!V65),"",出力前!V65)</f>
        <v/>
      </c>
      <c r="W66" s="194" t="str">
        <f>IF(ISERROR(出力前!W65),"",出力前!W65)</f>
        <v/>
      </c>
      <c r="X66" s="196" t="str">
        <f>IF(ISERROR(出力前!X65),"",出力前!X65)</f>
        <v/>
      </c>
      <c r="Y66" s="194" t="str">
        <f>IF(ISERROR(出力前!Y65),"",出力前!Y65)</f>
        <v/>
      </c>
      <c r="Z66" s="194" t="str">
        <f>IF(ISERROR(出力前!Z65),"",出力前!Z65)</f>
        <v/>
      </c>
      <c r="AA66" s="194" t="str">
        <f>IF(ISERROR(出力前!AA65),"",出力前!AA65)</f>
        <v/>
      </c>
      <c r="AB66" s="194" t="str">
        <f>IF(ISERROR(出力前!AB65),"",出力前!AB65)</f>
        <v/>
      </c>
      <c r="AC66" s="194" t="str">
        <f>IF(ISERROR(出力前!AC65),"",出力前!AC65)</f>
        <v/>
      </c>
      <c r="AD66" s="194">
        <f>IF(ISERROR(出力前!AD65),"",出力前!AD65)</f>
        <v>893.71719831298037</v>
      </c>
      <c r="AE66" s="194">
        <f>IF(ISERROR(出力前!AE65),"",出力前!AE65)</f>
        <v>8.4657161073401994</v>
      </c>
      <c r="AF66" s="194" t="str">
        <f>IF(ISERROR(出力前!AF65),"",出力前!AF65)</f>
        <v/>
      </c>
      <c r="AG66" s="194" t="str">
        <f>IF(ISERROR(出力前!AG65),"",出力前!AG65)</f>
        <v/>
      </c>
      <c r="AH66" s="38">
        <f>IF(ISERROR(出力前!AH65),"",出力前!AH65)</f>
        <v>16.550318487277416</v>
      </c>
      <c r="AI66" s="194">
        <f>IF(ISERROR(出力前!AI65),"",出力前!AI65)</f>
        <v>88.444203166182788</v>
      </c>
    </row>
    <row r="67" spans="2:35">
      <c r="B67" s="191">
        <v>55</v>
      </c>
      <c r="C67" s="192">
        <v>10</v>
      </c>
      <c r="D67" s="192">
        <v>11</v>
      </c>
      <c r="F67" s="191">
        <f t="shared" si="1"/>
        <v>108</v>
      </c>
      <c r="G67" s="191">
        <f t="shared" si="2"/>
        <v>110</v>
      </c>
      <c r="H67" s="192"/>
      <c r="J67" s="208">
        <f>出力前!J66</f>
        <v>55</v>
      </c>
      <c r="K67" s="192"/>
      <c r="L67" s="134"/>
      <c r="M67" s="193" t="str">
        <f>IF(ISERROR(出力前!M66),"",出力前!M66)</f>
        <v/>
      </c>
      <c r="N67" s="37">
        <f>出力前!N66</f>
        <v>55</v>
      </c>
      <c r="O67" s="194">
        <f>出力前!O66</f>
        <v>28.649812006410937</v>
      </c>
      <c r="P67" s="195">
        <f>IF(ISERROR(出力前!P66),"",出力前!P66)</f>
        <v>0.74954326806482219</v>
      </c>
      <c r="Q67" s="38">
        <f>IF(ISERROR(出力前!Q66),"",出力前!Q66)</f>
        <v>29.533724508211964</v>
      </c>
      <c r="R67" s="196">
        <f>IF(ISERROR(出力前!R66),"",IF(出力前!R66=0,"",出力前!R66))</f>
        <v>1203.6435424863262</v>
      </c>
      <c r="S67" s="194">
        <f>IF(ISERROR(出力前!S66),"",IF(出力前!R66=0,"",出力前!S66))</f>
        <v>902.18291442032057</v>
      </c>
      <c r="T67" s="213">
        <f>IF(ISERROR(出力前!T66),"",出力前!T66)</f>
        <v>0.99697885660598018</v>
      </c>
      <c r="U67" s="196" t="str">
        <f>IF(ISERROR(出力前!U66),"",出力前!U66)</f>
        <v/>
      </c>
      <c r="V67" s="194" t="str">
        <f>IF(ISERROR(出力前!V66),"",出力前!V66)</f>
        <v/>
      </c>
      <c r="W67" s="194" t="str">
        <f>IF(ISERROR(出力前!W66),"",出力前!W66)</f>
        <v/>
      </c>
      <c r="X67" s="196" t="str">
        <f>IF(ISERROR(出力前!X66),"",出力前!X66)</f>
        <v/>
      </c>
      <c r="Y67" s="194" t="str">
        <f>IF(ISERROR(出力前!Y66),"",出力前!Y66)</f>
        <v/>
      </c>
      <c r="Z67" s="194" t="str">
        <f>IF(ISERROR(出力前!Z66),"",出力前!Z66)</f>
        <v/>
      </c>
      <c r="AA67" s="194" t="str">
        <f>IF(ISERROR(出力前!AA66),"",出力前!AA66)</f>
        <v/>
      </c>
      <c r="AB67" s="194" t="str">
        <f>IF(ISERROR(出力前!AB66),"",出力前!AB66)</f>
        <v/>
      </c>
      <c r="AC67" s="194" t="str">
        <f>IF(ISERROR(出力前!AC66),"",出力前!AC66)</f>
        <v/>
      </c>
      <c r="AD67" s="194">
        <f>IF(ISERROR(出力前!AD66),"",出力前!AD66)</f>
        <v>902.18291442032057</v>
      </c>
      <c r="AE67" s="194">
        <f>IF(ISERROR(出力前!AE66),"",出力前!AE66)</f>
        <v>8.0608772435085712</v>
      </c>
      <c r="AF67" s="194" t="str">
        <f>IF(ISERROR(出力前!AF66),"",出力前!AF66)</f>
        <v/>
      </c>
      <c r="AG67" s="194" t="str">
        <f>IF(ISERROR(出力前!AG66),"",出力前!AG66)</f>
        <v/>
      </c>
      <c r="AH67" s="38">
        <f>IF(ISERROR(出力前!AH66),"",出力前!AH66)</f>
        <v>16.4033257167331</v>
      </c>
      <c r="AI67" s="194">
        <f>IF(ISERROR(出力前!AI66),"",出力前!AI66)</f>
        <v>88.333877520177623</v>
      </c>
    </row>
    <row r="68" spans="2:35">
      <c r="B68" s="191">
        <v>56</v>
      </c>
      <c r="C68" s="192">
        <v>12</v>
      </c>
      <c r="D68" s="192">
        <v>10</v>
      </c>
      <c r="F68" s="191">
        <f t="shared" si="1"/>
        <v>110</v>
      </c>
      <c r="G68" s="191">
        <f t="shared" si="2"/>
        <v>112</v>
      </c>
      <c r="H68" s="192"/>
      <c r="J68" s="208">
        <f>出力前!J67</f>
        <v>56</v>
      </c>
      <c r="K68" s="192"/>
      <c r="L68" s="134"/>
      <c r="M68" s="193" t="str">
        <f>IF(ISERROR(出力前!M67),"",出力前!M67)</f>
        <v/>
      </c>
      <c r="N68" s="37">
        <f>出力前!N67</f>
        <v>56</v>
      </c>
      <c r="O68" s="194">
        <f>出力前!O67</f>
        <v>28.813238652004674</v>
      </c>
      <c r="P68" s="195">
        <f>IF(ISERROR(出力前!P67),"",出力前!P67)</f>
        <v>0.76358840657238192</v>
      </c>
      <c r="Q68" s="38">
        <f>IF(ISERROR(出力前!Q67),"",出力前!Q67)</f>
        <v>29.762996014850469</v>
      </c>
      <c r="R68" s="196">
        <f>IF(ISERROR(出力前!R67),"",IF(出力前!R67=0,"",出力前!R67))</f>
        <v>1192.0607801652702</v>
      </c>
      <c r="S68" s="194">
        <f>IF(ISERROR(出力前!S67),"",IF(出力前!R67=0,"",出力前!S67))</f>
        <v>910.24379166382914</v>
      </c>
      <c r="T68" s="213">
        <f>IF(ISERROR(出力前!T67),"",出力前!T67)</f>
        <v>0.99757046955832529</v>
      </c>
      <c r="U68" s="196" t="str">
        <f>IF(ISERROR(出力前!U67),"",出力前!U67)</f>
        <v/>
      </c>
      <c r="V68" s="194" t="str">
        <f>IF(ISERROR(出力前!V67),"",出力前!V67)</f>
        <v/>
      </c>
      <c r="W68" s="194" t="str">
        <f>IF(ISERROR(出力前!W67),"",出力前!W67)</f>
        <v/>
      </c>
      <c r="X68" s="196" t="str">
        <f>IF(ISERROR(出力前!X67),"",出力前!X67)</f>
        <v/>
      </c>
      <c r="Y68" s="194" t="str">
        <f>IF(ISERROR(出力前!Y67),"",出力前!Y67)</f>
        <v/>
      </c>
      <c r="Z68" s="194" t="str">
        <f>IF(ISERROR(出力前!Z67),"",出力前!Z67)</f>
        <v/>
      </c>
      <c r="AA68" s="194" t="str">
        <f>IF(ISERROR(出力前!AA67),"",出力前!AA67)</f>
        <v/>
      </c>
      <c r="AB68" s="194" t="str">
        <f>IF(ISERROR(出力前!AB67),"",出力前!AB67)</f>
        <v/>
      </c>
      <c r="AC68" s="194" t="str">
        <f>IF(ISERROR(出力前!AC67),"",出力前!AC67)</f>
        <v/>
      </c>
      <c r="AD68" s="194">
        <f>IF(ISERROR(出力前!AD67),"",出力前!AD67)</f>
        <v>910.24379166382914</v>
      </c>
      <c r="AE68" s="194">
        <f>IF(ISERROR(出力前!AE67),"",出力前!AE67)</f>
        <v>7.674009467836072</v>
      </c>
      <c r="AF68" s="194" t="str">
        <f>IF(ISERROR(出力前!AF67),"",出力前!AF67)</f>
        <v/>
      </c>
      <c r="AG68" s="194" t="str">
        <f>IF(ISERROR(出力前!AG67),"",出力前!AG67)</f>
        <v/>
      </c>
      <c r="AH68" s="38">
        <f>IF(ISERROR(出力前!AH67),"",出力前!AH67)</f>
        <v>16.254353422568379</v>
      </c>
      <c r="AI68" s="194">
        <f>IF(ISERROR(出力前!AI67),"",出力前!AI67)</f>
        <v>88.220974796896158</v>
      </c>
    </row>
    <row r="69" spans="2:35">
      <c r="B69" s="191">
        <v>57</v>
      </c>
      <c r="C69" s="192">
        <v>12</v>
      </c>
      <c r="D69" s="192">
        <v>10</v>
      </c>
      <c r="F69" s="191">
        <f t="shared" si="1"/>
        <v>112</v>
      </c>
      <c r="G69" s="191">
        <f t="shared" si="2"/>
        <v>114</v>
      </c>
      <c r="H69" s="192"/>
      <c r="J69" s="208">
        <f>出力前!J68</f>
        <v>57</v>
      </c>
      <c r="K69" s="192"/>
      <c r="L69" s="134"/>
      <c r="M69" s="193" t="str">
        <f>IF(ISERROR(出力前!M68),"",出力前!M68)</f>
        <v/>
      </c>
      <c r="N69" s="37">
        <f>出力前!N68</f>
        <v>57</v>
      </c>
      <c r="O69" s="194">
        <f>出力前!O68</f>
        <v>28.968983052110516</v>
      </c>
      <c r="P69" s="195">
        <f>IF(ISERROR(出力前!P68),"",出力前!P68)</f>
        <v>0.77721544785557339</v>
      </c>
      <c r="Q69" s="38">
        <f>IF(ISERROR(出力前!Q68),"",出力前!Q68)</f>
        <v>29.988641650515721</v>
      </c>
      <c r="R69" s="196">
        <f>IF(ISERROR(出力前!R68),"",IF(出力前!R68=0,"",出力前!R68))</f>
        <v>1181.0339123653625</v>
      </c>
      <c r="S69" s="194">
        <f>IF(ISERROR(出力前!S68),"",IF(出力前!R68=0,"",出力前!S68))</f>
        <v>917.91780113166521</v>
      </c>
      <c r="T69" s="213">
        <f>IF(ISERROR(出力前!T68),"",出力前!T68)</f>
        <v>0.99809539108360157</v>
      </c>
      <c r="U69" s="196" t="str">
        <f>IF(ISERROR(出力前!U68),"",出力前!U68)</f>
        <v/>
      </c>
      <c r="V69" s="194" t="str">
        <f>IF(ISERROR(出力前!V68),"",出力前!V68)</f>
        <v/>
      </c>
      <c r="W69" s="194" t="str">
        <f>IF(ISERROR(出力前!W68),"",出力前!W68)</f>
        <v/>
      </c>
      <c r="X69" s="196" t="str">
        <f>IF(ISERROR(出力前!X68),"",出力前!X68)</f>
        <v/>
      </c>
      <c r="Y69" s="194" t="str">
        <f>IF(ISERROR(出力前!Y68),"",出力前!Y68)</f>
        <v/>
      </c>
      <c r="Z69" s="194" t="str">
        <f>IF(ISERROR(出力前!Z68),"",出力前!Z68)</f>
        <v/>
      </c>
      <c r="AA69" s="194" t="str">
        <f>IF(ISERROR(出力前!AA68),"",出力前!AA68)</f>
        <v/>
      </c>
      <c r="AB69" s="194" t="str">
        <f>IF(ISERROR(出力前!AB68),"",出力前!AB68)</f>
        <v/>
      </c>
      <c r="AC69" s="194" t="str">
        <f>IF(ISERROR(出力前!AC68),"",出力前!AC68)</f>
        <v/>
      </c>
      <c r="AD69" s="194">
        <f>IF(ISERROR(出力前!AD68),"",出力前!AD68)</f>
        <v>917.91780113166521</v>
      </c>
      <c r="AE69" s="194">
        <f>IF(ISERROR(出力前!AE68),"",出力前!AE68)</f>
        <v>7.3045135901630829</v>
      </c>
      <c r="AF69" s="194" t="str">
        <f>IF(ISERROR(出力前!AF68),"",出力前!AF68)</f>
        <v/>
      </c>
      <c r="AG69" s="194" t="str">
        <f>IF(ISERROR(出力前!AG68),"",出力前!AG68)</f>
        <v/>
      </c>
      <c r="AH69" s="38">
        <f>IF(ISERROR(出力前!AH68),"",出力前!AH68)</f>
        <v>16.103821072485356</v>
      </c>
      <c r="AI69" s="194">
        <f>IF(ISERROR(出力前!AI68),"",出力前!AI68)</f>
        <v>88.094373540676088</v>
      </c>
    </row>
    <row r="70" spans="2:35">
      <c r="B70" s="191">
        <v>58</v>
      </c>
      <c r="C70" s="192">
        <v>12</v>
      </c>
      <c r="D70" s="192">
        <v>10</v>
      </c>
      <c r="F70" s="191">
        <f t="shared" si="1"/>
        <v>114</v>
      </c>
      <c r="G70" s="191">
        <f t="shared" si="2"/>
        <v>116</v>
      </c>
      <c r="H70" s="192"/>
      <c r="J70" s="208">
        <f>出力前!J69</f>
        <v>58</v>
      </c>
      <c r="K70" s="192"/>
      <c r="L70" s="134"/>
      <c r="M70" s="193" t="str">
        <f>IF(ISERROR(出力前!M69),"",出力前!M69)</f>
        <v/>
      </c>
      <c r="N70" s="37">
        <f>出力前!N69</f>
        <v>58</v>
      </c>
      <c r="O70" s="194">
        <f>出力前!O69</f>
        <v>29.117388003545052</v>
      </c>
      <c r="P70" s="195">
        <f>IF(ISERROR(出力前!P69),"",出力前!P69)</f>
        <v>0.7904248582532003</v>
      </c>
      <c r="Q70" s="38">
        <f>IF(ISERROR(出力前!Q69),"",出力前!Q69)</f>
        <v>30.207872287969312</v>
      </c>
      <c r="R70" s="196">
        <f>IF(ISERROR(出力前!R69),"",IF(出力前!R69=0,"",出力前!R69))</f>
        <v>1170.5379772171179</v>
      </c>
      <c r="S70" s="194">
        <f>IF(ISERROR(出力前!S69),"",IF(出力前!R69=0,"",出力前!S69))</f>
        <v>925.2223147218283</v>
      </c>
      <c r="T70" s="213">
        <f>IF(ISERROR(出力前!T69),"",出力前!T69)</f>
        <v>0.99856037356002059</v>
      </c>
      <c r="U70" s="196" t="str">
        <f>IF(ISERROR(出力前!U69),"",出力前!U69)</f>
        <v/>
      </c>
      <c r="V70" s="194" t="str">
        <f>IF(ISERROR(出力前!V69),"",出力前!V69)</f>
        <v/>
      </c>
      <c r="W70" s="194" t="str">
        <f>IF(ISERROR(出力前!W69),"",出力前!W69)</f>
        <v/>
      </c>
      <c r="X70" s="196" t="str">
        <f>IF(ISERROR(出力前!X69),"",出力前!X69)</f>
        <v/>
      </c>
      <c r="Y70" s="194" t="str">
        <f>IF(ISERROR(出力前!Y69),"",出力前!Y69)</f>
        <v/>
      </c>
      <c r="Z70" s="194" t="str">
        <f>IF(ISERROR(出力前!Z69),"",出力前!Z69)</f>
        <v/>
      </c>
      <c r="AA70" s="194" t="str">
        <f>IF(ISERROR(出力前!AA69),"",出力前!AA69)</f>
        <v/>
      </c>
      <c r="AB70" s="194" t="str">
        <f>IF(ISERROR(出力前!AB69),"",出力前!AB69)</f>
        <v/>
      </c>
      <c r="AC70" s="194" t="str">
        <f>IF(ISERROR(出力前!AC69),"",出力前!AC69)</f>
        <v/>
      </c>
      <c r="AD70" s="194">
        <f>IF(ISERROR(出力前!AD69),"",出力前!AD69)</f>
        <v>925.2223147218283</v>
      </c>
      <c r="AE70" s="194">
        <f>IF(ISERROR(出力前!AE69),"",出力前!AE69)</f>
        <v>6.9517815713455775</v>
      </c>
      <c r="AF70" s="194" t="str">
        <f>IF(ISERROR(出力前!AF69),"",出力前!AF69)</f>
        <v/>
      </c>
      <c r="AG70" s="194" t="str">
        <f>IF(ISERROR(出力前!AG69),"",出力前!AG69)</f>
        <v/>
      </c>
      <c r="AH70" s="38">
        <f>IF(ISERROR(出力前!AH69),"",出力前!AH69)</f>
        <v>15.952108874514281</v>
      </c>
      <c r="AI70" s="194">
        <f>IF(ISERROR(出力前!AI69),"",出力前!AI69)</f>
        <v>87.963571984420398</v>
      </c>
    </row>
    <row r="71" spans="2:35">
      <c r="B71" s="191">
        <v>59</v>
      </c>
      <c r="C71" s="192">
        <v>8</v>
      </c>
      <c r="D71" s="192">
        <v>10</v>
      </c>
      <c r="F71" s="191">
        <f t="shared" si="1"/>
        <v>116</v>
      </c>
      <c r="G71" s="191">
        <f t="shared" si="2"/>
        <v>118</v>
      </c>
      <c r="H71" s="192"/>
      <c r="J71" s="208">
        <f>出力前!J70</f>
        <v>59</v>
      </c>
      <c r="K71" s="192"/>
      <c r="L71" s="134"/>
      <c r="M71" s="193" t="str">
        <f>IF(ISERROR(出力前!M70),"",出力前!M70)</f>
        <v/>
      </c>
      <c r="N71" s="37">
        <f>出力前!N70</f>
        <v>59</v>
      </c>
      <c r="O71" s="194">
        <f>出力前!O70</f>
        <v>29.258782878041288</v>
      </c>
      <c r="P71" s="195">
        <f>IF(ISERROR(出力前!P70),"",出力前!P70)</f>
        <v>0.80321829359981256</v>
      </c>
      <c r="Q71" s="38">
        <f>IF(ISERROR(出力前!Q70),"",出力前!Q70)</f>
        <v>30.419929106166098</v>
      </c>
      <c r="R71" s="196">
        <f>IF(ISERROR(出力前!R70),"",IF(出力前!R70=0,"",出力前!R70))</f>
        <v>1160.5488865491538</v>
      </c>
      <c r="S71" s="194">
        <f>IF(ISERROR(出力前!S70),"",IF(出力前!R70=0,"",出力前!S70))</f>
        <v>932.17409629317387</v>
      </c>
      <c r="T71" s="213">
        <f>IF(ISERROR(出力前!T70),"",出力前!T70)</f>
        <v>0.99897151935401918</v>
      </c>
      <c r="U71" s="196" t="str">
        <f>IF(ISERROR(出力前!U70),"",出力前!U70)</f>
        <v/>
      </c>
      <c r="V71" s="194" t="str">
        <f>IF(ISERROR(出力前!V70),"",出力前!V70)</f>
        <v/>
      </c>
      <c r="W71" s="194" t="str">
        <f>IF(ISERROR(出力前!W70),"",出力前!W70)</f>
        <v/>
      </c>
      <c r="X71" s="196" t="str">
        <f>IF(ISERROR(出力前!X70),"",出力前!X70)</f>
        <v/>
      </c>
      <c r="Y71" s="194" t="str">
        <f>IF(ISERROR(出力前!Y70),"",出力前!Y70)</f>
        <v/>
      </c>
      <c r="Z71" s="194" t="str">
        <f>IF(ISERROR(出力前!Z70),"",出力前!Z70)</f>
        <v/>
      </c>
      <c r="AA71" s="194" t="str">
        <f>IF(ISERROR(出力前!AA70),"",出力前!AA70)</f>
        <v/>
      </c>
      <c r="AB71" s="194" t="str">
        <f>IF(ISERROR(出力前!AB70),"",出力前!AB70)</f>
        <v/>
      </c>
      <c r="AC71" s="194" t="str">
        <f>IF(ISERROR(出力前!AC70),"",出力前!AC70)</f>
        <v/>
      </c>
      <c r="AD71" s="194">
        <f>IF(ISERROR(出力前!AD70),"",出力前!AD70)</f>
        <v>932.17409629317387</v>
      </c>
      <c r="AE71" s="194">
        <f>IF(ISERROR(出力前!AE70),"",出力前!AE70)</f>
        <v>6.6152017299579029</v>
      </c>
      <c r="AF71" s="194" t="str">
        <f>IF(ISERROR(出力前!AF70),"",出力前!AF70)</f>
        <v/>
      </c>
      <c r="AG71" s="194" t="str">
        <f>IF(ISERROR(出力前!AG70),"",出力前!AG70)</f>
        <v/>
      </c>
      <c r="AH71" s="38">
        <f>IF(ISERROR(出力前!AH70),"",出力前!AH70)</f>
        <v>15.79956095412159</v>
      </c>
      <c r="AI71" s="194">
        <f>IF(ISERROR(出力前!AI70),"",出力前!AI70)</f>
        <v>87.831837855492608</v>
      </c>
    </row>
    <row r="72" spans="2:35">
      <c r="B72" s="191">
        <v>60</v>
      </c>
      <c r="C72" s="192">
        <v>10</v>
      </c>
      <c r="D72" s="192">
        <v>9</v>
      </c>
      <c r="F72" s="191">
        <f t="shared" si="1"/>
        <v>118</v>
      </c>
      <c r="G72" s="191">
        <f t="shared" si="2"/>
        <v>120</v>
      </c>
      <c r="H72" s="192"/>
      <c r="J72" s="208">
        <f>出力前!J71</f>
        <v>60</v>
      </c>
      <c r="K72" s="192"/>
      <c r="L72" s="134"/>
      <c r="M72" s="193" t="str">
        <f>IF(ISERROR(出力前!M71),"",出力前!M71)</f>
        <v/>
      </c>
      <c r="N72" s="37">
        <f>出力前!N71</f>
        <v>60</v>
      </c>
      <c r="O72" s="194">
        <f>出力前!O71</f>
        <v>29.39348394555082</v>
      </c>
      <c r="P72" s="195">
        <f>IF(ISERROR(出力前!P71),"",出力前!P71)</f>
        <v>0.81559850188123395</v>
      </c>
      <c r="Q72" s="38">
        <f>IF(ISERROR(出力前!Q71),"",出力前!Q71)</f>
        <v>30.613862830725221</v>
      </c>
      <c r="R72" s="196">
        <f>IF(ISERROR(出力前!R71),"",IF(出力前!R71=0,"",出力前!R71))</f>
        <v>1151.0434311217466</v>
      </c>
      <c r="S72" s="194">
        <f>IF(ISERROR(出力前!S71),"",IF(出力前!R71=0,"",出力前!S71))</f>
        <v>938.78929802313178</v>
      </c>
      <c r="T72" s="213">
        <f>IF(ISERROR(出力前!T71),"",出力前!T71)</f>
        <v>0.99933434193166815</v>
      </c>
      <c r="U72" s="196" t="str">
        <f>IF(ISERROR(出力前!U71),"",出力前!U71)</f>
        <v/>
      </c>
      <c r="V72" s="194" t="str">
        <f>IF(ISERROR(出力前!V71),"",出力前!V71)</f>
        <v/>
      </c>
      <c r="W72" s="194" t="str">
        <f>IF(ISERROR(出力前!W71),"",出力前!W71)</f>
        <v/>
      </c>
      <c r="X72" s="196" t="str">
        <f>IF(ISERROR(出力前!X71),"",出力前!X71)</f>
        <v/>
      </c>
      <c r="Y72" s="194" t="str">
        <f>IF(ISERROR(出力前!Y71),"",出力前!Y71)</f>
        <v/>
      </c>
      <c r="Z72" s="194" t="str">
        <f>IF(ISERROR(出力前!Z71),"",出力前!Z71)</f>
        <v/>
      </c>
      <c r="AA72" s="194" t="str">
        <f>IF(ISERROR(出力前!AA71),"",出力前!AA71)</f>
        <v/>
      </c>
      <c r="AB72" s="194" t="str">
        <f>IF(ISERROR(出力前!AB71),"",出力前!AB71)</f>
        <v/>
      </c>
      <c r="AC72" s="194" t="str">
        <f>IF(ISERROR(出力前!AC71),"",出力前!AC71)</f>
        <v/>
      </c>
      <c r="AD72" s="194">
        <f>IF(ISERROR(出力前!AD71),"",出力前!AD71)</f>
        <v>938.78929802313178</v>
      </c>
      <c r="AE72" s="194">
        <f>IF(ISERROR(出力前!AE71),"",出力前!AE71)</f>
        <v>6.2941631508840601</v>
      </c>
      <c r="AF72" s="194" t="str">
        <f>IF(ISERROR(出力前!AF71),"",出力前!AF71)</f>
        <v/>
      </c>
      <c r="AG72" s="194" t="str">
        <f>IF(ISERROR(出力前!AG71),"",出力前!AG71)</f>
        <v/>
      </c>
      <c r="AH72" s="38">
        <f>IF(ISERROR(出力前!AH71),"",出力前!AH71)</f>
        <v>15.64648830038553</v>
      </c>
      <c r="AI72" s="194">
        <f>IF(ISERROR(出力前!AI71),"",出力前!AI71)</f>
        <v>87.731487553425012</v>
      </c>
    </row>
    <row r="73" spans="2:35">
      <c r="B73" s="191">
        <v>61</v>
      </c>
      <c r="C73" s="192">
        <v>10</v>
      </c>
      <c r="D73" s="192">
        <v>8</v>
      </c>
      <c r="F73" s="191">
        <f t="shared" si="1"/>
        <v>120</v>
      </c>
      <c r="G73" s="191">
        <f t="shared" si="2"/>
        <v>122</v>
      </c>
      <c r="H73" s="192"/>
      <c r="J73" s="208">
        <f>出力前!J72</f>
        <v>61</v>
      </c>
      <c r="K73" s="192"/>
      <c r="L73" s="134"/>
      <c r="M73" s="193" t="str">
        <f>IF(ISERROR(出力前!M72),"",出力前!M72)</f>
        <v/>
      </c>
      <c r="N73" s="37">
        <f>出力前!N72</f>
        <v>61</v>
      </c>
      <c r="O73" s="194">
        <f>出力前!O72</f>
        <v>29.521794714897386</v>
      </c>
      <c r="P73" s="195">
        <f>IF(ISERROR(出力前!P72),"",出力前!P72)</f>
        <v>0.82756922715962711</v>
      </c>
      <c r="Q73" s="38">
        <f>IF(ISERROR(出力前!Q72),"",出力前!Q72)</f>
        <v>30.797875849834778</v>
      </c>
      <c r="R73" s="196">
        <f>IF(ISERROR(出力前!R72),"",IF(出力前!R72=0,"",出力前!R72))</f>
        <v>1141.9992795257983</v>
      </c>
      <c r="S73" s="194">
        <f>IF(ISERROR(出力前!S72),"",IF(出力前!R72=0,"",出力前!S72))</f>
        <v>945.08346117401584</v>
      </c>
      <c r="T73" s="213">
        <f>IF(ISERROR(出力前!T72),"",出力前!T72)</f>
        <v>0.99965382120264856</v>
      </c>
      <c r="U73" s="196" t="str">
        <f>IF(ISERROR(出力前!U72),"",出力前!U72)</f>
        <v/>
      </c>
      <c r="V73" s="194" t="str">
        <f>IF(ISERROR(出力前!V72),"",出力前!V72)</f>
        <v/>
      </c>
      <c r="W73" s="194" t="str">
        <f>IF(ISERROR(出力前!W72),"",出力前!W72)</f>
        <v/>
      </c>
      <c r="X73" s="196" t="str">
        <f>IF(ISERROR(出力前!X72),"",出力前!X72)</f>
        <v/>
      </c>
      <c r="Y73" s="194" t="str">
        <f>IF(ISERROR(出力前!Y72),"",出力前!Y72)</f>
        <v/>
      </c>
      <c r="Z73" s="194" t="str">
        <f>IF(ISERROR(出力前!Z72),"",出力前!Z72)</f>
        <v/>
      </c>
      <c r="AA73" s="194" t="str">
        <f>IF(ISERROR(出力前!AA72),"",出力前!AA72)</f>
        <v/>
      </c>
      <c r="AB73" s="194" t="str">
        <f>IF(ISERROR(出力前!AB72),"",出力前!AB72)</f>
        <v/>
      </c>
      <c r="AC73" s="194" t="str">
        <f>IF(ISERROR(出力前!AC72),"",出力前!AC72)</f>
        <v/>
      </c>
      <c r="AD73" s="194">
        <f>IF(ISERROR(出力前!AD72),"",出力前!AD72)</f>
        <v>945.08346117401584</v>
      </c>
      <c r="AE73" s="194">
        <f>IF(ISERROR(出力前!AE72),"",出力前!AE72)</f>
        <v>5.988059388866759</v>
      </c>
      <c r="AF73" s="194" t="str">
        <f>IF(ISERROR(出力前!AF72),"",出力前!AF72)</f>
        <v/>
      </c>
      <c r="AG73" s="194" t="str">
        <f>IF(ISERROR(出力前!AG72),"",出力前!AG72)</f>
        <v/>
      </c>
      <c r="AH73" s="38">
        <f>IF(ISERROR(出力前!AH72),"",出力前!AH72)</f>
        <v>15.493171494655998</v>
      </c>
      <c r="AI73" s="194">
        <f>IF(ISERROR(出力前!AI72),"",出力前!AI72)</f>
        <v>87.639383346073089</v>
      </c>
    </row>
    <row r="74" spans="2:35">
      <c r="B74" s="191">
        <v>62</v>
      </c>
      <c r="C74" s="192">
        <v>10</v>
      </c>
      <c r="D74" s="192">
        <v>8</v>
      </c>
      <c r="F74" s="191">
        <f t="shared" si="1"/>
        <v>122</v>
      </c>
      <c r="G74" s="191">
        <f t="shared" si="2"/>
        <v>124</v>
      </c>
      <c r="H74" s="192"/>
      <c r="J74" s="208">
        <f>出力前!J73</f>
        <v>62</v>
      </c>
      <c r="K74" s="192"/>
      <c r="L74" s="134"/>
      <c r="M74" s="193" t="str">
        <f>IF(ISERROR(出力前!M73),"",出力前!M73)</f>
        <v/>
      </c>
      <c r="N74" s="37">
        <f>出力前!N73</f>
        <v>62</v>
      </c>
      <c r="O74" s="194">
        <f>出力前!O73</f>
        <v>29.644006287611106</v>
      </c>
      <c r="P74" s="195">
        <f>IF(ISERROR(出力前!P73),"",出力前!P73)</f>
        <v>0.83913511552466025</v>
      </c>
      <c r="Q74" s="38">
        <f>IF(ISERROR(出力前!Q73),"",出力前!Q73)</f>
        <v>30.974975340782109</v>
      </c>
      <c r="R74" s="196">
        <f>IF(ISERROR(出力前!R73),"",IF(出力前!R73=0,"",出力前!R73))</f>
        <v>1133.3949717599833</v>
      </c>
      <c r="S74" s="194">
        <f>IF(ISERROR(出力前!S73),"",IF(出力前!R73=0,"",出力前!S73))</f>
        <v>951.0715205628826</v>
      </c>
      <c r="T74" s="213">
        <f>IF(ISERROR(出力前!T73),"",出力前!T73)</f>
        <v>0.99993445367083122</v>
      </c>
      <c r="U74" s="196" t="str">
        <f>IF(ISERROR(出力前!U73),"",出力前!U73)</f>
        <v/>
      </c>
      <c r="V74" s="194" t="str">
        <f>IF(ISERROR(出力前!V73),"",出力前!V73)</f>
        <v/>
      </c>
      <c r="W74" s="194" t="str">
        <f>IF(ISERROR(出力前!W73),"",出力前!W73)</f>
        <v/>
      </c>
      <c r="X74" s="196" t="str">
        <f>IF(ISERROR(出力前!X73),"",出力前!X73)</f>
        <v/>
      </c>
      <c r="Y74" s="194" t="str">
        <f>IF(ISERROR(出力前!Y73),"",出力前!Y73)</f>
        <v/>
      </c>
      <c r="Z74" s="194" t="str">
        <f>IF(ISERROR(出力前!Z73),"",出力前!Z73)</f>
        <v/>
      </c>
      <c r="AA74" s="194" t="str">
        <f>IF(ISERROR(出力前!AA73),"",出力前!AA73)</f>
        <v/>
      </c>
      <c r="AB74" s="194" t="str">
        <f>IF(ISERROR(出力前!AB73),"",出力前!AB73)</f>
        <v/>
      </c>
      <c r="AC74" s="194" t="str">
        <f>IF(ISERROR(出力前!AC73),"",出力前!AC73)</f>
        <v/>
      </c>
      <c r="AD74" s="194">
        <f>IF(ISERROR(出力前!AD73),"",出力前!AD73)</f>
        <v>951.0715205628826</v>
      </c>
      <c r="AE74" s="194">
        <f>IF(ISERROR(出力前!AE73),"",出力前!AE73)</f>
        <v>5.6962915515235863</v>
      </c>
      <c r="AF74" s="194" t="str">
        <f>IF(ISERROR(出力前!AF73),"",出力前!AF73)</f>
        <v/>
      </c>
      <c r="AG74" s="194" t="str">
        <f>IF(ISERROR(出力前!AG73),"",出力前!AG73)</f>
        <v/>
      </c>
      <c r="AH74" s="38">
        <f>IF(ISERROR(出力前!AH73),"",出力前!AH73)</f>
        <v>15.339863234885204</v>
      </c>
      <c r="AI74" s="194">
        <f>IF(ISERROR(出力前!AI73),"",出力前!AI73)</f>
        <v>87.547726408329325</v>
      </c>
    </row>
    <row r="75" spans="2:35">
      <c r="B75" s="191">
        <v>63</v>
      </c>
      <c r="C75" s="192">
        <v>8</v>
      </c>
      <c r="D75" s="192">
        <v>8</v>
      </c>
      <c r="F75" s="191">
        <f t="shared" si="1"/>
        <v>124</v>
      </c>
      <c r="G75" s="191">
        <f t="shared" si="2"/>
        <v>126</v>
      </c>
      <c r="H75" s="192"/>
      <c r="J75" s="208">
        <f>出力前!J74</f>
        <v>63</v>
      </c>
      <c r="K75" s="192"/>
      <c r="L75" s="134"/>
      <c r="M75" s="193" t="str">
        <f>IF(ISERROR(出力前!M74),"",出力前!M74)</f>
        <v/>
      </c>
      <c r="N75" s="37">
        <f>出力前!N74</f>
        <v>63</v>
      </c>
      <c r="O75" s="194">
        <f>出力前!O74</f>
        <v>29.76039772131503</v>
      </c>
      <c r="P75" s="195">
        <f>IF(ISERROR(出力前!P74),"",出力前!P74)</f>
        <v>0.85030162371536544</v>
      </c>
      <c r="Q75" s="38">
        <f>IF(ISERROR(出力前!Q74),"",出力前!Q74)</f>
        <v>31.145207413730883</v>
      </c>
      <c r="R75" s="196">
        <f>IF(ISERROR(出力前!R74),"",IF(出力前!R74=0,"",出力前!R74))</f>
        <v>1125.2099083779708</v>
      </c>
      <c r="S75" s="194">
        <f>IF(ISERROR(出力前!S74),"",IF(出力前!R74=0,"",出力前!S74))</f>
        <v>956.76781211440618</v>
      </c>
      <c r="T75" s="213">
        <f>IF(ISERROR(出力前!T74),"",出力前!T74)</f>
        <v>1.0001802979003422</v>
      </c>
      <c r="U75" s="196" t="str">
        <f>IF(ISERROR(出力前!U74),"",出力前!U74)</f>
        <v/>
      </c>
      <c r="V75" s="194" t="str">
        <f>IF(ISERROR(出力前!V74),"",出力前!V74)</f>
        <v/>
      </c>
      <c r="W75" s="194" t="str">
        <f>IF(ISERROR(出力前!W74),"",出力前!W74)</f>
        <v/>
      </c>
      <c r="X75" s="196" t="str">
        <f>IF(ISERROR(出力前!X74),"",出力前!X74)</f>
        <v/>
      </c>
      <c r="Y75" s="194" t="str">
        <f>IF(ISERROR(出力前!Y74),"",出力前!Y74)</f>
        <v/>
      </c>
      <c r="Z75" s="194" t="str">
        <f>IF(ISERROR(出力前!Z74),"",出力前!Z74)</f>
        <v/>
      </c>
      <c r="AA75" s="194" t="str">
        <f>IF(ISERROR(出力前!AA74),"",出力前!AA74)</f>
        <v/>
      </c>
      <c r="AB75" s="194" t="str">
        <f>IF(ISERROR(出力前!AB74),"",出力前!AB74)</f>
        <v/>
      </c>
      <c r="AC75" s="194" t="str">
        <f>IF(ISERROR(出力前!AC74),"",出力前!AC74)</f>
        <v/>
      </c>
      <c r="AD75" s="194">
        <f>IF(ISERROR(出力前!AD74),"",出力前!AD74)</f>
        <v>956.76781211440618</v>
      </c>
      <c r="AE75" s="194">
        <f>IF(ISERROR(出力前!AE74),"",出力前!AE74)</f>
        <v>5.418270837942373</v>
      </c>
      <c r="AF75" s="194" t="str">
        <f>IF(ISERROR(出力前!AF74),"",出力前!AF74)</f>
        <v/>
      </c>
      <c r="AG75" s="194" t="str">
        <f>IF(ISERROR(出力前!AG74),"",出力前!AG74)</f>
        <v/>
      </c>
      <c r="AH75" s="38">
        <f>IF(ISERROR(出力前!AH74),"",出力前!AH74)</f>
        <v>15.186790668482638</v>
      </c>
      <c r="AI75" s="194">
        <f>IF(ISERROR(出力前!AI74),"",出力前!AI74)</f>
        <v>87.457214374669704</v>
      </c>
    </row>
    <row r="76" spans="2:35">
      <c r="B76" s="191">
        <v>64</v>
      </c>
      <c r="C76" s="192">
        <v>8</v>
      </c>
      <c r="D76" s="192">
        <v>8</v>
      </c>
      <c r="F76" s="191">
        <f t="shared" si="1"/>
        <v>126</v>
      </c>
      <c r="G76" s="191">
        <f t="shared" si="2"/>
        <v>128</v>
      </c>
      <c r="H76" s="192"/>
      <c r="J76" s="208">
        <f>出力前!J75</f>
        <v>64</v>
      </c>
      <c r="K76" s="192"/>
      <c r="L76" s="134"/>
      <c r="M76" s="193" t="str">
        <f>IF(ISERROR(出力前!M75),"",出力前!M75)</f>
        <v/>
      </c>
      <c r="N76" s="37">
        <f>出力前!N75</f>
        <v>64</v>
      </c>
      <c r="O76" s="194">
        <f>出力前!O75</f>
        <v>29.871236399515631</v>
      </c>
      <c r="P76" s="195">
        <f>IF(ISERROR(出力前!P75),"",出力前!P75)</f>
        <v>0.86107493094976595</v>
      </c>
      <c r="Q76" s="38">
        <f>IF(ISERROR(出力前!Q75),"",出力前!Q75)</f>
        <v>31.308665417128115</v>
      </c>
      <c r="R76" s="196">
        <f>IF(ISERROR(出力前!R75),"",IF(出力前!R75=0,"",出力前!R75))</f>
        <v>1117.4243359878762</v>
      </c>
      <c r="S76" s="194">
        <f>IF(ISERROR(出力前!S75),"",IF(出力前!R75=0,"",出力前!S75))</f>
        <v>962.18608295234856</v>
      </c>
      <c r="T76" s="213">
        <f>IF(ISERROR(出力前!T75),"",出力前!T75)</f>
        <v>1.0003950157496648</v>
      </c>
      <c r="U76" s="196" t="str">
        <f>IF(ISERROR(出力前!U75),"",出力前!U75)</f>
        <v/>
      </c>
      <c r="V76" s="194" t="str">
        <f>IF(ISERROR(出力前!V75),"",出力前!V75)</f>
        <v/>
      </c>
      <c r="W76" s="194" t="str">
        <f>IF(ISERROR(出力前!W75),"",出力前!W75)</f>
        <v/>
      </c>
      <c r="X76" s="196" t="str">
        <f>IF(ISERROR(出力前!X75),"",出力前!X75)</f>
        <v/>
      </c>
      <c r="Y76" s="194" t="str">
        <f>IF(ISERROR(出力前!Y75),"",出力前!Y75)</f>
        <v/>
      </c>
      <c r="Z76" s="194" t="str">
        <f>IF(ISERROR(出力前!Z75),"",出力前!Z75)</f>
        <v/>
      </c>
      <c r="AA76" s="194" t="str">
        <f>IF(ISERROR(出力前!AA75),"",出力前!AA75)</f>
        <v/>
      </c>
      <c r="AB76" s="194" t="str">
        <f>IF(ISERROR(出力前!AB75),"",出力前!AB75)</f>
        <v/>
      </c>
      <c r="AC76" s="194" t="str">
        <f>IF(ISERROR(出力前!AC75),"",出力前!AC75)</f>
        <v/>
      </c>
      <c r="AD76" s="194">
        <f>IF(ISERROR(出力前!AD75),"",出力前!AD75)</f>
        <v>962.18608295234856</v>
      </c>
      <c r="AE76" s="194">
        <f>IF(ISERROR(出力前!AE75),"",出力前!AE75)</f>
        <v>5.1534206014041501</v>
      </c>
      <c r="AF76" s="194" t="str">
        <f>IF(ISERROR(出力前!AF75),"",出力前!AF75)</f>
        <v/>
      </c>
      <c r="AG76" s="194" t="str">
        <f>IF(ISERROR(出力前!AG75),"",出力前!AG75)</f>
        <v/>
      </c>
      <c r="AH76" s="38">
        <f>IF(ISERROR(出力前!AH75),"",出力前!AH75)</f>
        <v>15.034157546130446</v>
      </c>
      <c r="AI76" s="194">
        <f>IF(ISERROR(出力前!AI75),"",出力前!AI75)</f>
        <v>87.36836464045345</v>
      </c>
    </row>
    <row r="77" spans="2:35">
      <c r="B77" s="191">
        <v>65</v>
      </c>
      <c r="C77" s="192">
        <v>6</v>
      </c>
      <c r="D77" s="192">
        <v>8</v>
      </c>
      <c r="F77" s="191">
        <f t="shared" si="1"/>
        <v>128</v>
      </c>
      <c r="G77" s="191">
        <f t="shared" ref="G77:G108" si="3">F77+$C$5</f>
        <v>130</v>
      </c>
      <c r="H77" s="192"/>
      <c r="J77" s="208">
        <f>出力前!J76</f>
        <v>65</v>
      </c>
      <c r="K77" s="192"/>
      <c r="L77" s="134"/>
      <c r="M77" s="193" t="str">
        <f>IF(ISERROR(出力前!M76),"",出力前!M76)</f>
        <v/>
      </c>
      <c r="N77" s="37">
        <f>出力前!N76</f>
        <v>65</v>
      </c>
      <c r="O77" s="194">
        <f>出力前!O76</f>
        <v>29.976778405073762</v>
      </c>
      <c r="P77" s="195">
        <f>IF(ISERROR(出力前!P76),"",出力前!P76)</f>
        <v>0.8714618543973488</v>
      </c>
      <c r="Q77" s="38">
        <f>IF(ISERROR(出力前!Q76),"",出力前!Q76)</f>
        <v>31.465476519289975</v>
      </c>
      <c r="R77" s="196">
        <f>IF(ISERROR(出力前!R76),"",IF(出力前!R76=0,"",出力前!R76))</f>
        <v>1110.0193297877704</v>
      </c>
      <c r="S77" s="194">
        <f>IF(ISERROR(出力前!S76),"",IF(出力前!R76=0,"",出力前!S76))</f>
        <v>967.33950355375271</v>
      </c>
      <c r="T77" s="213">
        <f>IF(ISERROR(出力前!T76),"",出力前!T76)</f>
        <v>1.0005819097776822</v>
      </c>
      <c r="U77" s="196" t="str">
        <f>IF(ISERROR(出力前!U76),"",出力前!U76)</f>
        <v/>
      </c>
      <c r="V77" s="194" t="str">
        <f>IF(ISERROR(出力前!V76),"",出力前!V76)</f>
        <v/>
      </c>
      <c r="W77" s="194" t="str">
        <f>IF(ISERROR(出力前!W76),"",出力前!W76)</f>
        <v/>
      </c>
      <c r="X77" s="196" t="str">
        <f>IF(ISERROR(出力前!X76),"",出力前!X76)</f>
        <v/>
      </c>
      <c r="Y77" s="194" t="str">
        <f>IF(ISERROR(出力前!Y76),"",出力前!Y76)</f>
        <v/>
      </c>
      <c r="Z77" s="194" t="str">
        <f>IF(ISERROR(出力前!Z76),"",出力前!Z76)</f>
        <v/>
      </c>
      <c r="AA77" s="194" t="str">
        <f>IF(ISERROR(出力前!AA76),"",出力前!AA76)</f>
        <v/>
      </c>
      <c r="AB77" s="194" t="str">
        <f>IF(ISERROR(出力前!AB76),"",出力前!AB76)</f>
        <v/>
      </c>
      <c r="AC77" s="194" t="str">
        <f>IF(ISERROR(出力前!AC76),"",出力前!AC76)</f>
        <v/>
      </c>
      <c r="AD77" s="194">
        <f>IF(ISERROR(出力前!AD76),"",出力前!AD76)</f>
        <v>967.33950355375271</v>
      </c>
      <c r="AE77" s="194">
        <f>IF(ISERROR(出力前!AE76),"",出力前!AE76)</f>
        <v>4.9011779977283823</v>
      </c>
      <c r="AF77" s="194" t="str">
        <f>IF(ISERROR(出力前!AF76),"",出力前!AF76)</f>
        <v/>
      </c>
      <c r="AG77" s="194" t="str">
        <f>IF(ISERROR(出力前!AG76),"",出力前!AG76)</f>
        <v/>
      </c>
      <c r="AH77" s="38">
        <f>IF(ISERROR(出力前!AH76),"",出力前!AH76)</f>
        <v>14.882146208519272</v>
      </c>
      <c r="AI77" s="194">
        <f>IF(ISERROR(出力前!AI76),"",出力前!AI76)</f>
        <v>87.281559078095682</v>
      </c>
    </row>
    <row r="78" spans="2:35">
      <c r="B78" s="191">
        <v>66</v>
      </c>
      <c r="C78" s="192">
        <v>6</v>
      </c>
      <c r="D78" s="192">
        <v>8</v>
      </c>
      <c r="F78" s="191">
        <f t="shared" si="1"/>
        <v>130</v>
      </c>
      <c r="G78" s="191">
        <f t="shared" si="3"/>
        <v>132</v>
      </c>
      <c r="H78" s="192"/>
      <c r="J78" s="208">
        <f>出力前!J77</f>
        <v>66</v>
      </c>
      <c r="K78" s="192"/>
      <c r="L78" s="134"/>
      <c r="M78" s="193">
        <f>IF(ISERROR(出力前!M77),"",出力前!M77)</f>
        <v>8</v>
      </c>
      <c r="N78" s="37">
        <f>出力前!N77</f>
        <v>66</v>
      </c>
      <c r="O78" s="194">
        <f>出力前!O77</f>
        <v>30.077268895009261</v>
      </c>
      <c r="P78" s="195">
        <f>IF(ISERROR(出力前!P77),"",出力前!P77)</f>
        <v>0.88146976863462356</v>
      </c>
      <c r="Q78" s="38">
        <f>IF(ISERROR(出力前!Q77),"",出力前!Q77)</f>
        <v>31.61579237404835</v>
      </c>
      <c r="R78" s="196">
        <f>IF(ISERROR(出力前!R77),"",IF(出力前!R77=0,"",出力前!R77))</f>
        <v>1102.9767737326483</v>
      </c>
      <c r="S78" s="194">
        <f>IF(ISERROR(出力前!S77),"",IF(出力前!R77=0,"",出力前!S77))</f>
        <v>972.24068155148109</v>
      </c>
      <c r="T78" s="213">
        <f>IF(ISERROR(出力前!T77),"",出力前!T77)</f>
        <v>1.0007439571832046</v>
      </c>
      <c r="U78" s="196" t="str">
        <f>IF(ISERROR(出力前!U77),"",出力前!U77)</f>
        <v/>
      </c>
      <c r="V78" s="194" t="str">
        <f>IF(ISERROR(出力前!V77),"",出力前!V77)</f>
        <v/>
      </c>
      <c r="W78" s="194" t="str">
        <f>IF(ISERROR(出力前!W77),"",出力前!W77)</f>
        <v/>
      </c>
      <c r="X78" s="196" t="str">
        <f>IF(ISERROR(出力前!X77),"",出力前!X77)</f>
        <v/>
      </c>
      <c r="Y78" s="194" t="str">
        <f>IF(ISERROR(出力前!Y77),"",出力前!Y77)</f>
        <v/>
      </c>
      <c r="Z78" s="194" t="str">
        <f>IF(ISERROR(出力前!Z77),"",出力前!Z77)</f>
        <v/>
      </c>
      <c r="AA78" s="194" t="str">
        <f>IF(ISERROR(出力前!AA77),"",出力前!AA77)</f>
        <v/>
      </c>
      <c r="AB78" s="194" t="str">
        <f>IF(ISERROR(出力前!AB77),"",出力前!AB77)</f>
        <v/>
      </c>
      <c r="AC78" s="194" t="str">
        <f>IF(ISERROR(出力前!AC77),"",出力前!AC77)</f>
        <v/>
      </c>
      <c r="AD78" s="194">
        <f>IF(ISERROR(出力前!AD77),"",出力前!AD77)</f>
        <v>972.24068155148109</v>
      </c>
      <c r="AE78" s="194">
        <f>IF(ISERROR(出力前!AE77),"",出力前!AE77)</f>
        <v>4.6609952742004452</v>
      </c>
      <c r="AF78" s="194" t="str">
        <f>IF(ISERROR(出力前!AF77),"",出力前!AF77)</f>
        <v/>
      </c>
      <c r="AG78" s="194" t="str">
        <f>IF(ISERROR(出力前!AG77),"",出力前!AG77)</f>
        <v/>
      </c>
      <c r="AH78" s="38">
        <f>IF(ISERROR(出力前!AH77),"",出力前!AH77)</f>
        <v>14.730919417446684</v>
      </c>
      <c r="AI78" s="194">
        <f>IF(ISERROR(出力前!AI77),"",出力前!AI77)</f>
        <v>87.197075393431362</v>
      </c>
    </row>
    <row r="79" spans="2:35">
      <c r="B79" s="191">
        <v>67</v>
      </c>
      <c r="C79" s="192">
        <v>6</v>
      </c>
      <c r="D79" s="192">
        <v>7</v>
      </c>
      <c r="F79" s="191">
        <f t="shared" ref="F79:F112" si="4">G78</f>
        <v>132</v>
      </c>
      <c r="G79" s="191">
        <f t="shared" si="3"/>
        <v>134</v>
      </c>
      <c r="H79" s="192"/>
      <c r="J79" s="208">
        <f>出力前!J78</f>
        <v>67</v>
      </c>
      <c r="K79" s="192"/>
      <c r="L79" s="134"/>
      <c r="M79" s="193" t="str">
        <f>IF(ISERROR(出力前!M78),"",出力前!M78)</f>
        <v/>
      </c>
      <c r="N79" s="37">
        <f>出力前!N78</f>
        <v>67</v>
      </c>
      <c r="O79" s="194">
        <f>出力前!O78</f>
        <v>30.172942474624644</v>
      </c>
      <c r="P79" s="195">
        <f>IF(ISERROR(出力前!P78),"",出力前!P78)</f>
        <v>0.89110652933679158</v>
      </c>
      <c r="Q79" s="38">
        <f>IF(ISERROR(出力前!Q78),"",出力前!Q78)</f>
        <v>31.759782288995773</v>
      </c>
      <c r="R79" s="196">
        <f>IF(ISERROR(出力前!R78),"",IF(出力前!R78=0,"",出力前!R78))</f>
        <v>1096.2793388493553</v>
      </c>
      <c r="S79" s="194">
        <f>IF(ISERROR(出力前!S78),"",IF(出力前!R78=0,"",出力前!S78))</f>
        <v>976.90167682568153</v>
      </c>
      <c r="T79" s="213">
        <f>IF(ISERROR(出力前!T78),"",出力前!T78)</f>
        <v>1.0008838406024931</v>
      </c>
      <c r="U79" s="196" t="str">
        <f>IF(ISERROR(出力前!U78),"",出力前!U78)</f>
        <v/>
      </c>
      <c r="V79" s="194" t="str">
        <f>IF(ISERROR(出力前!V78),"",出力前!V78)</f>
        <v/>
      </c>
      <c r="W79" s="194" t="str">
        <f>IF(ISERROR(出力前!W78),"",出力前!W78)</f>
        <v/>
      </c>
      <c r="X79" s="196" t="str">
        <f>IF(ISERROR(出力前!X78),"",出力前!X78)</f>
        <v/>
      </c>
      <c r="Y79" s="194" t="str">
        <f>IF(ISERROR(出力前!Y78),"",出力前!Y78)</f>
        <v/>
      </c>
      <c r="Z79" s="194" t="str">
        <f>IF(ISERROR(出力前!Z78),"",出力前!Z78)</f>
        <v/>
      </c>
      <c r="AA79" s="194" t="str">
        <f>IF(ISERROR(出力前!AA78),"",出力前!AA78)</f>
        <v/>
      </c>
      <c r="AB79" s="194" t="str">
        <f>IF(ISERROR(出力前!AB78),"",出力前!AB78)</f>
        <v/>
      </c>
      <c r="AC79" s="194" t="str">
        <f>IF(ISERROR(出力前!AC78),"",出力前!AC78)</f>
        <v/>
      </c>
      <c r="AD79" s="194">
        <f>IF(ISERROR(出力前!AD78),"",出力前!AD78)</f>
        <v>976.90167682568153</v>
      </c>
      <c r="AE79" s="194">
        <f>IF(ISERROR(出力前!AE78),"",出力前!AE78)</f>
        <v>4.4323407481605273</v>
      </c>
      <c r="AF79" s="194" t="str">
        <f>IF(ISERROR(出力前!AF78),"",出力前!AF78)</f>
        <v/>
      </c>
      <c r="AG79" s="194" t="str">
        <f>IF(ISERROR(出力前!AG78),"",出力前!AG78)</f>
        <v/>
      </c>
      <c r="AH79" s="38">
        <f>IF(ISERROR(出力前!AH78),"",出力前!AH78)</f>
        <v>14.580622042174351</v>
      </c>
      <c r="AI79" s="194">
        <f>IF(ISERROR(出力前!AI78),"",出力前!AI78)</f>
        <v>87.115110164950423</v>
      </c>
    </row>
    <row r="80" spans="2:35">
      <c r="B80" s="191">
        <v>68</v>
      </c>
      <c r="C80" s="192">
        <v>14</v>
      </c>
      <c r="D80" s="192">
        <v>6</v>
      </c>
      <c r="F80" s="191">
        <f t="shared" si="4"/>
        <v>134</v>
      </c>
      <c r="G80" s="191">
        <f t="shared" si="3"/>
        <v>136</v>
      </c>
      <c r="H80" s="192"/>
      <c r="J80" s="208">
        <f>出力前!J79</f>
        <v>68</v>
      </c>
      <c r="K80" s="192"/>
      <c r="L80" s="134"/>
      <c r="M80" s="193" t="str">
        <f>IF(ISERROR(出力前!M79),"",出力前!M79)</f>
        <v/>
      </c>
      <c r="N80" s="37">
        <f>出力前!N79</f>
        <v>68</v>
      </c>
      <c r="O80" s="194">
        <f>出力前!O79</f>
        <v>30.264023569228339</v>
      </c>
      <c r="P80" s="195">
        <f>IF(ISERROR(出力前!P79),"",出力前!P79)</f>
        <v>0.90038040137993081</v>
      </c>
      <c r="Q80" s="38">
        <f>IF(ISERROR(出力前!Q79),"",出力前!Q79)</f>
        <v>31.897628058472275</v>
      </c>
      <c r="R80" s="196">
        <f>IF(ISERROR(出力前!R79),"",IF(出力前!R79=0,"",出力前!R79))</f>
        <v>1089.9104601453353</v>
      </c>
      <c r="S80" s="194">
        <f>IF(ISERROR(出力前!S79),"",IF(出力前!R79=0,"",出力前!S79))</f>
        <v>981.33401757384206</v>
      </c>
      <c r="T80" s="213">
        <f>IF(ISERROR(出力前!T79),"",出力前!T79)</f>
        <v>1.0010039760567706</v>
      </c>
      <c r="U80" s="196" t="str">
        <f>IF(ISERROR(出力前!U79),"",出力前!U79)</f>
        <v/>
      </c>
      <c r="V80" s="194" t="str">
        <f>IF(ISERROR(出力前!V79),"",出力前!V79)</f>
        <v/>
      </c>
      <c r="W80" s="194" t="str">
        <f>IF(ISERROR(出力前!W79),"",出力前!W79)</f>
        <v/>
      </c>
      <c r="X80" s="196" t="str">
        <f>IF(ISERROR(出力前!X79),"",出力前!X79)</f>
        <v/>
      </c>
      <c r="Y80" s="194" t="str">
        <f>IF(ISERROR(出力前!Y79),"",出力前!Y79)</f>
        <v/>
      </c>
      <c r="Z80" s="194" t="str">
        <f>IF(ISERROR(出力前!Z79),"",出力前!Z79)</f>
        <v/>
      </c>
      <c r="AA80" s="194" t="str">
        <f>IF(ISERROR(出力前!AA79),"",出力前!AA79)</f>
        <v/>
      </c>
      <c r="AB80" s="194" t="str">
        <f>IF(ISERROR(出力前!AB79),"",出力前!AB79)</f>
        <v/>
      </c>
      <c r="AC80" s="194" t="str">
        <f>IF(ISERROR(出力前!AC79),"",出力前!AC79)</f>
        <v/>
      </c>
      <c r="AD80" s="194">
        <f>IF(ISERROR(出力前!AD79),"",出力前!AD79)</f>
        <v>981.33401757384206</v>
      </c>
      <c r="AE80" s="194">
        <f>IF(ISERROR(出力前!AE79),"",出力前!AE79)</f>
        <v>4.2146995187747507</v>
      </c>
      <c r="AF80" s="194" t="str">
        <f>IF(ISERROR(出力前!AF79),"",出力前!AF79)</f>
        <v/>
      </c>
      <c r="AG80" s="194" t="str">
        <f>IF(ISERROR(出力前!AG79),"",出力前!AG79)</f>
        <v/>
      </c>
      <c r="AH80" s="38">
        <f>IF(ISERROR(出力前!AH79),"",出力前!AH79)</f>
        <v>14.43138261138003</v>
      </c>
      <c r="AI80" s="194">
        <f>IF(ISERROR(出力前!AI79),"",出力前!AI79)</f>
        <v>87.03579629519858</v>
      </c>
    </row>
    <row r="81" spans="2:35">
      <c r="B81" s="191">
        <v>69</v>
      </c>
      <c r="C81" s="192">
        <v>6</v>
      </c>
      <c r="D81" s="192">
        <v>4</v>
      </c>
      <c r="F81" s="191">
        <f t="shared" si="4"/>
        <v>136</v>
      </c>
      <c r="G81" s="191">
        <f t="shared" si="3"/>
        <v>138</v>
      </c>
      <c r="H81" s="192"/>
      <c r="J81" s="208">
        <f>出力前!J80</f>
        <v>69</v>
      </c>
      <c r="K81" s="192"/>
      <c r="L81" s="134"/>
      <c r="M81" s="193" t="str">
        <f>IF(ISERROR(出力前!M80),"",出力前!M80)</f>
        <v/>
      </c>
      <c r="N81" s="37">
        <f>出力前!N80</f>
        <v>69</v>
      </c>
      <c r="O81" s="194">
        <f>出力前!O80</f>
        <v>30.350726791997015</v>
      </c>
      <c r="P81" s="195">
        <f>IF(ISERROR(出力前!P80),"",出力前!P80)</f>
        <v>0.90929999145754103</v>
      </c>
      <c r="Q81" s="38">
        <f>IF(ISERROR(出力前!Q80),"",出力前!Q80)</f>
        <v>32.029519971144225</v>
      </c>
      <c r="R81" s="196">
        <f>IF(ISERROR(出力前!R80),"",IF(出力前!R80=0,"",出力前!R80))</f>
        <v>1083.8543124946639</v>
      </c>
      <c r="S81" s="194">
        <f>IF(ISERROR(出力前!S80),"",IF(出力前!R80=0,"",出力前!S80))</f>
        <v>985.54871709261681</v>
      </c>
      <c r="T81" s="213">
        <f>IF(ISERROR(出力前!T80),"",出力前!T80)</f>
        <v>1.0011065383130564</v>
      </c>
      <c r="U81" s="196" t="str">
        <f>IF(ISERROR(出力前!U80),"",出力前!U80)</f>
        <v/>
      </c>
      <c r="V81" s="194" t="str">
        <f>IF(ISERROR(出力前!V80),"",出力前!V80)</f>
        <v/>
      </c>
      <c r="W81" s="194" t="str">
        <f>IF(ISERROR(出力前!W80),"",出力前!W80)</f>
        <v/>
      </c>
      <c r="X81" s="196" t="str">
        <f>IF(ISERROR(出力前!X80),"",出力前!X80)</f>
        <v/>
      </c>
      <c r="Y81" s="194" t="str">
        <f>IF(ISERROR(出力前!Y80),"",出力前!Y80)</f>
        <v/>
      </c>
      <c r="Z81" s="194" t="str">
        <f>IF(ISERROR(出力前!Z80),"",出力前!Z80)</f>
        <v/>
      </c>
      <c r="AA81" s="194" t="str">
        <f>IF(ISERROR(出力前!AA80),"",出力前!AA80)</f>
        <v/>
      </c>
      <c r="AB81" s="194" t="str">
        <f>IF(ISERROR(出力前!AB80),"",出力前!AB80)</f>
        <v/>
      </c>
      <c r="AC81" s="194" t="str">
        <f>IF(ISERROR(出力前!AC80),"",出力前!AC80)</f>
        <v/>
      </c>
      <c r="AD81" s="194">
        <f>IF(ISERROR(出力前!AD80),"",出力前!AD80)</f>
        <v>985.54871709261681</v>
      </c>
      <c r="AE81" s="194">
        <f>IF(ISERROR(出力前!AE80),"",出力前!AE80)</f>
        <v>4.0075739506548871</v>
      </c>
      <c r="AF81" s="194" t="str">
        <f>IF(ISERROR(出力前!AF80),"",出力前!AF80)</f>
        <v/>
      </c>
      <c r="AG81" s="194" t="str">
        <f>IF(ISERROR(出力前!AG80),"",出力前!AG80)</f>
        <v/>
      </c>
      <c r="AH81" s="38">
        <f>IF(ISERROR(出力前!AH80),"",出力前!AH80)</f>
        <v>14.283314740472708</v>
      </c>
      <c r="AI81" s="194">
        <f>IF(ISERROR(出力前!AI80),"",出力前!AI80)</f>
        <v>86.959216503428948</v>
      </c>
    </row>
    <row r="82" spans="2:35">
      <c r="B82" s="191">
        <v>70</v>
      </c>
      <c r="C82" s="192"/>
      <c r="D82" s="192"/>
      <c r="F82" s="191">
        <f t="shared" si="4"/>
        <v>138</v>
      </c>
      <c r="G82" s="191">
        <f t="shared" si="3"/>
        <v>140</v>
      </c>
      <c r="H82" s="192"/>
      <c r="J82" s="208">
        <f>出力前!J81</f>
        <v>70</v>
      </c>
      <c r="K82" s="192"/>
      <c r="L82" s="134"/>
      <c r="M82" s="193" t="str">
        <f>IF(ISERROR(出力前!M81),"",出力前!M81)</f>
        <v/>
      </c>
      <c r="N82" s="37">
        <f>出力前!N81</f>
        <v>70</v>
      </c>
      <c r="O82" s="194">
        <f>出力前!O81</f>
        <v>30.433257306746277</v>
      </c>
      <c r="P82" s="195">
        <f>IF(ISERROR(出力前!P81),"",出力前!P81)</f>
        <v>0.91787418525363251</v>
      </c>
      <c r="Q82" s="38">
        <f>IF(ISERROR(出力前!Q81),"",出力前!Q81)</f>
        <v>32.158427935795331</v>
      </c>
      <c r="R82" s="196">
        <f>IF(ISERROR(出力前!R81),"",IF(出力前!R81=0,"",出力前!R81))</f>
        <v>1078.0957858291129</v>
      </c>
      <c r="S82" s="194">
        <f>IF(ISERROR(出力前!S81),"",IF(出力前!R81=0,"",出力前!S81))</f>
        <v>989.5562910432717</v>
      </c>
      <c r="T82" s="213">
        <f>IF(ISERROR(出力前!T81),"",出力前!T81)</f>
        <v>1.0011934838961651</v>
      </c>
      <c r="U82" s="196" t="str">
        <f>IF(ISERROR(出力前!U81),"",出力前!U81)</f>
        <v/>
      </c>
      <c r="V82" s="194" t="str">
        <f>IF(ISERROR(出力前!V81),"",出力前!V81)</f>
        <v/>
      </c>
      <c r="W82" s="194" t="str">
        <f>IF(ISERROR(出力前!W81),"",出力前!W81)</f>
        <v/>
      </c>
      <c r="X82" s="196" t="str">
        <f>IF(ISERROR(出力前!X81),"",出力前!X81)</f>
        <v/>
      </c>
      <c r="Y82" s="194" t="str">
        <f>IF(ISERROR(出力前!Y81),"",出力前!Y81)</f>
        <v/>
      </c>
      <c r="Z82" s="194" t="str">
        <f>IF(ISERROR(出力前!Z81),"",出力前!Z81)</f>
        <v/>
      </c>
      <c r="AA82" s="194" t="str">
        <f>IF(ISERROR(出力前!AA81),"",出力前!AA81)</f>
        <v/>
      </c>
      <c r="AB82" s="194" t="str">
        <f>IF(ISERROR(出力前!AB81),"",出力前!AB81)</f>
        <v/>
      </c>
      <c r="AC82" s="194" t="str">
        <f>IF(ISERROR(出力前!AC81),"",出力前!AC81)</f>
        <v/>
      </c>
      <c r="AD82" s="194">
        <f>IF(ISERROR(出力前!AD81),"",出力前!AD81)</f>
        <v>989.5562910432717</v>
      </c>
      <c r="AE82" s="194">
        <f>IF(ISERROR(出力前!AE81),"",出力前!AE81)</f>
        <v>3.8104839633849679</v>
      </c>
      <c r="AF82" s="194" t="str">
        <f>IF(ISERROR(出力前!AF81),"",出力前!AF81)</f>
        <v/>
      </c>
      <c r="AG82" s="194" t="str">
        <f>IF(ISERROR(出力前!AG81),"",出力前!AG81)</f>
        <v/>
      </c>
      <c r="AH82" s="38">
        <f>IF(ISERROR(出力前!AH81),"",出力前!AH81)</f>
        <v>14.13651844347531</v>
      </c>
      <c r="AI82" s="194">
        <f>IF(ISERROR(出力前!AI81),"",出力前!AI81)</f>
        <v>86.877918448284575</v>
      </c>
    </row>
    <row r="83" spans="2:35">
      <c r="B83" s="191">
        <v>71</v>
      </c>
      <c r="C83" s="192"/>
      <c r="D83" s="192"/>
      <c r="F83" s="191">
        <f t="shared" si="4"/>
        <v>140</v>
      </c>
      <c r="G83" s="191">
        <f t="shared" si="3"/>
        <v>142</v>
      </c>
      <c r="H83" s="192"/>
      <c r="J83" s="208">
        <f>出力前!J82</f>
        <v>71</v>
      </c>
      <c r="K83" s="192"/>
      <c r="L83" s="134"/>
      <c r="M83" s="193" t="str">
        <f>IF(ISERROR(出力前!M82),"",出力前!M82)</f>
        <v/>
      </c>
      <c r="N83" s="37">
        <f>出力前!N82</f>
        <v>71</v>
      </c>
      <c r="O83" s="194">
        <f>出力前!O82</f>
        <v>30.5118111845808</v>
      </c>
      <c r="P83" s="195">
        <f>IF(ISERROR(出力前!P82),"",出力前!P82)</f>
        <v>0.92611208916060572</v>
      </c>
      <c r="Q83" s="38">
        <f>IF(ISERROR(出力前!Q82),"",出力前!Q82)</f>
        <v>32.283776576368993</v>
      </c>
      <c r="R83" s="196">
        <f>IF(ISERROR(出力前!R82),"",IF(出力前!R82=0,"",出力前!R82))</f>
        <v>1072.6204599132359</v>
      </c>
      <c r="S83" s="194">
        <f>IF(ISERROR(出力前!S82),"",IF(出力前!R82=0,"",出力前!S82))</f>
        <v>993.36677500665667</v>
      </c>
      <c r="T83" s="213">
        <f>IF(ISERROR(出力前!T82),"",出力前!T82)</f>
        <v>1.0012665719671658</v>
      </c>
      <c r="U83" s="196" t="str">
        <f>IF(ISERROR(出力前!U82),"",出力前!U82)</f>
        <v/>
      </c>
      <c r="V83" s="194" t="str">
        <f>IF(ISERROR(出力前!V82),"",出力前!V82)</f>
        <v/>
      </c>
      <c r="W83" s="194" t="str">
        <f>IF(ISERROR(出力前!W82),"",出力前!W82)</f>
        <v/>
      </c>
      <c r="X83" s="196" t="str">
        <f>IF(ISERROR(出力前!X82),"",出力前!X82)</f>
        <v/>
      </c>
      <c r="Y83" s="194" t="str">
        <f>IF(ISERROR(出力前!Y82),"",出力前!Y82)</f>
        <v/>
      </c>
      <c r="Z83" s="194" t="str">
        <f>IF(ISERROR(出力前!Z82),"",出力前!Z82)</f>
        <v/>
      </c>
      <c r="AA83" s="194" t="str">
        <f>IF(ISERROR(出力前!AA82),"",出力前!AA82)</f>
        <v/>
      </c>
      <c r="AB83" s="194" t="str">
        <f>IF(ISERROR(出力前!AB82),"",出力前!AB82)</f>
        <v/>
      </c>
      <c r="AC83" s="194" t="str">
        <f>IF(ISERROR(出力前!AC82),"",出力前!AC82)</f>
        <v/>
      </c>
      <c r="AD83" s="194">
        <f>IF(ISERROR(出力前!AD82),"",出力前!AD82)</f>
        <v>993.36677500665667</v>
      </c>
      <c r="AE83" s="194">
        <f>IF(ISERROR(出力前!AE82),"",出力前!AE82)</f>
        <v>3.6229671569889206</v>
      </c>
      <c r="AF83" s="194" t="str">
        <f>IF(ISERROR(出力前!AF82),"",出力前!AF82)</f>
        <v/>
      </c>
      <c r="AG83" s="194" t="str">
        <f>IF(ISERROR(出力前!AG82),"",出力前!AG82)</f>
        <v/>
      </c>
      <c r="AH83" s="38">
        <f>IF(ISERROR(出力前!AH82),"",出力前!AH82)</f>
        <v>13.991081338121925</v>
      </c>
      <c r="AI83" s="194">
        <f>IF(ISERROR(出力前!AI82),"",出力前!AI82)</f>
        <v>86.794100811132708</v>
      </c>
    </row>
    <row r="84" spans="2:35">
      <c r="B84" s="191">
        <v>72</v>
      </c>
      <c r="C84" s="192"/>
      <c r="D84" s="192"/>
      <c r="F84" s="191">
        <f t="shared" si="4"/>
        <v>142</v>
      </c>
      <c r="G84" s="191">
        <f t="shared" si="3"/>
        <v>144</v>
      </c>
      <c r="H84" s="192"/>
      <c r="J84" s="208">
        <f>出力前!J83</f>
        <v>72</v>
      </c>
      <c r="K84" s="192"/>
      <c r="L84" s="134"/>
      <c r="M84" s="193" t="str">
        <f>IF(ISERROR(出力前!M83),"",出力前!M83)</f>
        <v/>
      </c>
      <c r="N84" s="37">
        <f>出力前!N83</f>
        <v>72</v>
      </c>
      <c r="O84" s="194">
        <f>出力前!O83</f>
        <v>30.586575753572529</v>
      </c>
      <c r="P84" s="195">
        <f>IF(ISERROR(出力前!P83),"",出力前!P83)</f>
        <v>0.93402297648444987</v>
      </c>
      <c r="Q84" s="38">
        <f>IF(ISERROR(出力前!Q83),"",出力前!Q83)</f>
        <v>32.404481954424888</v>
      </c>
      <c r="R84" s="196">
        <f>IF(ISERROR(出力前!R83),"",IF(出力前!R83=0,"",出力前!R83))</f>
        <v>1067.4145789391553</v>
      </c>
      <c r="S84" s="194">
        <f>IF(ISERROR(出力前!S83),"",IF(出力前!R83=0,"",出力前!S83))</f>
        <v>996.98974216364559</v>
      </c>
      <c r="T84" s="213">
        <f>IF(ISERROR(出力前!T83),"",出力前!T83)</f>
        <v>1.0013273832633218</v>
      </c>
      <c r="U84" s="196" t="str">
        <f>IF(ISERROR(出力前!U83),"",出力前!U83)</f>
        <v/>
      </c>
      <c r="V84" s="194" t="str">
        <f>IF(ISERROR(出力前!V83),"",出力前!V83)</f>
        <v/>
      </c>
      <c r="W84" s="194" t="str">
        <f>IF(ISERROR(出力前!W83),"",出力前!W83)</f>
        <v/>
      </c>
      <c r="X84" s="196" t="str">
        <f>IF(ISERROR(出力前!X83),"",出力前!X83)</f>
        <v/>
      </c>
      <c r="Y84" s="194" t="str">
        <f>IF(ISERROR(出力前!Y83),"",出力前!Y83)</f>
        <v/>
      </c>
      <c r="Z84" s="194" t="str">
        <f>IF(ISERROR(出力前!Z83),"",出力前!Z83)</f>
        <v/>
      </c>
      <c r="AA84" s="194" t="str">
        <f>IF(ISERROR(出力前!AA83),"",出力前!AA83)</f>
        <v/>
      </c>
      <c r="AB84" s="194" t="str">
        <f>IF(ISERROR(出力前!AB83),"",出力前!AB83)</f>
        <v/>
      </c>
      <c r="AC84" s="194" t="str">
        <f>IF(ISERROR(出力前!AC83),"",出力前!AC83)</f>
        <v/>
      </c>
      <c r="AD84" s="194">
        <f>IF(ISERROR(出力前!AD83),"",出力前!AD83)</f>
        <v>996.98974216364559</v>
      </c>
      <c r="AE84" s="194">
        <f>IF(ISERROR(出力前!AE83),"",出力前!AE83)</f>
        <v>3.4445787996659192</v>
      </c>
      <c r="AF84" s="194" t="str">
        <f>IF(ISERROR(出力前!AF83),"",出力前!AF83)</f>
        <v/>
      </c>
      <c r="AG84" s="194" t="str">
        <f>IF(ISERROR(出力前!AG83),"",出力前!AG83)</f>
        <v/>
      </c>
      <c r="AH84" s="38">
        <f>IF(ISERROR(出力前!AH83),"",出力前!AH83)</f>
        <v>13.847079752272855</v>
      </c>
      <c r="AI84" s="194">
        <f>IF(ISERROR(出力前!AI83),"",出力前!AI83)</f>
        <v>86.711254681356024</v>
      </c>
    </row>
    <row r="85" spans="2:35">
      <c r="B85" s="191">
        <v>73</v>
      </c>
      <c r="C85" s="192"/>
      <c r="D85" s="192"/>
      <c r="F85" s="191">
        <f t="shared" si="4"/>
        <v>144</v>
      </c>
      <c r="G85" s="191">
        <f t="shared" si="3"/>
        <v>146</v>
      </c>
      <c r="H85" s="192"/>
      <c r="J85" s="208">
        <f>出力前!J84</f>
        <v>73</v>
      </c>
      <c r="K85" s="192"/>
      <c r="L85" s="134"/>
      <c r="M85" s="193" t="str">
        <f>IF(ISERROR(出力前!M84),"",出力前!M84)</f>
        <v/>
      </c>
      <c r="N85" s="37">
        <f>出力前!N84</f>
        <v>73</v>
      </c>
      <c r="O85" s="194">
        <f>出力前!O84</f>
        <v>30.657729940771894</v>
      </c>
      <c r="P85" s="195">
        <f>IF(ISERROR(出力前!P84),"",出力前!P84)</f>
        <v>0.94161623804120387</v>
      </c>
      <c r="Q85" s="38">
        <f>IF(ISERROR(出力前!Q84),"",出力前!Q84)</f>
        <v>32.516541401717021</v>
      </c>
      <c r="R85" s="196">
        <f>IF(ISERROR(出力前!R84),"",IF(出力前!R84=0,"",出力前!R84))</f>
        <v>1062.4650261389543</v>
      </c>
      <c r="S85" s="194">
        <f>IF(ISERROR(出力前!S84),"",IF(出力前!R84=0,"",出力前!S84))</f>
        <v>1000.4343209633115</v>
      </c>
      <c r="T85" s="213">
        <f>IF(ISERROR(出力前!T84),"",出力前!T84)</f>
        <v>1.0013773372764665</v>
      </c>
      <c r="U85" s="196" t="str">
        <f>IF(ISERROR(出力前!U84),"",出力前!U84)</f>
        <v/>
      </c>
      <c r="V85" s="194" t="str">
        <f>IF(ISERROR(出力前!V84),"",出力前!V84)</f>
        <v/>
      </c>
      <c r="W85" s="194" t="str">
        <f>IF(ISERROR(出力前!W84),"",出力前!W84)</f>
        <v/>
      </c>
      <c r="X85" s="196" t="str">
        <f>IF(ISERROR(出力前!X84),"",出力前!X84)</f>
        <v/>
      </c>
      <c r="Y85" s="194" t="str">
        <f>IF(ISERROR(出力前!Y84),"",出力前!Y84)</f>
        <v/>
      </c>
      <c r="Z85" s="194" t="str">
        <f>IF(ISERROR(出力前!Z84),"",出力前!Z84)</f>
        <v/>
      </c>
      <c r="AA85" s="194" t="str">
        <f>IF(ISERROR(出力前!AA84),"",出力前!AA84)</f>
        <v/>
      </c>
      <c r="AB85" s="194" t="str">
        <f>IF(ISERROR(出力前!AB84),"",出力前!AB84)</f>
        <v/>
      </c>
      <c r="AC85" s="194" t="str">
        <f>IF(ISERROR(出力前!AC84),"",出力前!AC84)</f>
        <v/>
      </c>
      <c r="AD85" s="194">
        <f>IF(ISERROR(出力前!AD84),"",出力前!AD84)</f>
        <v>1000.4343209633115</v>
      </c>
      <c r="AE85" s="194">
        <f>IF(ISERROR(出力前!AE84),"",出力前!AE84)</f>
        <v>3.274891700866192</v>
      </c>
      <c r="AF85" s="194" t="str">
        <f>IF(ISERROR(出力前!AF84),"",出力前!AF84)</f>
        <v/>
      </c>
      <c r="AG85" s="194" t="str">
        <f>IF(ISERROR(出力前!AG84),"",出力前!AG84)</f>
        <v/>
      </c>
      <c r="AH85" s="38">
        <f>IF(ISERROR(出力前!AH84),"",出力前!AH84)</f>
        <v>13.704579739223446</v>
      </c>
      <c r="AI85" s="194">
        <f>IF(ISERROR(出力前!AI84),"",出力前!AI84)</f>
        <v>86.640559091885976</v>
      </c>
    </row>
    <row r="86" spans="2:35">
      <c r="B86" s="191">
        <v>74</v>
      </c>
      <c r="C86" s="192"/>
      <c r="D86" s="192"/>
      <c r="F86" s="191">
        <f t="shared" si="4"/>
        <v>146</v>
      </c>
      <c r="G86" s="191">
        <f t="shared" si="3"/>
        <v>148</v>
      </c>
      <c r="H86" s="192"/>
      <c r="J86" s="208">
        <f>出力前!J85</f>
        <v>74</v>
      </c>
      <c r="K86" s="192"/>
      <c r="L86" s="134"/>
      <c r="M86" s="193" t="str">
        <f>IF(ISERROR(出力前!M85),"",出力前!M85)</f>
        <v/>
      </c>
      <c r="N86" s="37">
        <f>出力前!N85</f>
        <v>74</v>
      </c>
      <c r="O86" s="194">
        <f>出力前!O85</f>
        <v>30.725444605994344</v>
      </c>
      <c r="P86" s="195">
        <f>IF(ISERROR(出力前!P85),"",出力前!P85)</f>
        <v>0.94890133701694845</v>
      </c>
      <c r="Q86" s="38">
        <f>IF(ISERROR(出力前!Q85),"",出力前!Q85)</f>
        <v>32.620035515025208</v>
      </c>
      <c r="R86" s="196">
        <f>IF(ISERROR(出力前!R85),"",IF(出力前!R85=0,"",出力前!R85))</f>
        <v>1057.7592985794795</v>
      </c>
      <c r="S86" s="194">
        <f>IF(ISERROR(出力前!S85),"",IF(出力前!R85=0,"",出力前!S85))</f>
        <v>1003.7092126641777</v>
      </c>
      <c r="T86" s="213">
        <f>IF(ISERROR(出力前!T85),"",出力前!T85)</f>
        <v>1.0014177078304642</v>
      </c>
      <c r="U86" s="196" t="str">
        <f>IF(ISERROR(出力前!U85),"",出力前!U85)</f>
        <v/>
      </c>
      <c r="V86" s="194" t="str">
        <f>IF(ISERROR(出力前!V85),"",出力前!V85)</f>
        <v/>
      </c>
      <c r="W86" s="194" t="str">
        <f>IF(ISERROR(出力前!W85),"",出力前!W85)</f>
        <v/>
      </c>
      <c r="X86" s="196" t="str">
        <f>IF(ISERROR(出力前!X85),"",出力前!X85)</f>
        <v/>
      </c>
      <c r="Y86" s="194" t="str">
        <f>IF(ISERROR(出力前!Y85),"",出力前!Y85)</f>
        <v/>
      </c>
      <c r="Z86" s="194" t="str">
        <f>IF(ISERROR(出力前!Z85),"",出力前!Z85)</f>
        <v/>
      </c>
      <c r="AA86" s="194" t="str">
        <f>IF(ISERROR(出力前!AA85),"",出力前!AA85)</f>
        <v/>
      </c>
      <c r="AB86" s="194" t="str">
        <f>IF(ISERROR(出力前!AB85),"",出力前!AB85)</f>
        <v/>
      </c>
      <c r="AC86" s="194" t="str">
        <f>IF(ISERROR(出力前!AC85),"",出力前!AC85)</f>
        <v/>
      </c>
      <c r="AD86" s="194">
        <f>IF(ISERROR(出力前!AD85),"",出力前!AD85)</f>
        <v>1003.7092126641777</v>
      </c>
      <c r="AE86" s="194">
        <f>IF(ISERROR(出力前!AE85),"",出力前!AE85)</f>
        <v>3.1134959897228782</v>
      </c>
      <c r="AF86" s="194" t="str">
        <f>IF(ISERROR(出力前!AF85),"",出力前!AF85)</f>
        <v/>
      </c>
      <c r="AG86" s="194" t="str">
        <f>IF(ISERROR(出力前!AG85),"",出力前!AG85)</f>
        <v/>
      </c>
      <c r="AH86" s="38">
        <f>IF(ISERROR(出力前!AH85),"",出力前!AH85)</f>
        <v>13.563638008975374</v>
      </c>
      <c r="AI86" s="194">
        <f>IF(ISERROR(出力前!AI85),"",出力前!AI85)</f>
        <v>86.582154018584021</v>
      </c>
    </row>
    <row r="87" spans="2:35">
      <c r="B87" s="191">
        <v>75</v>
      </c>
      <c r="C87" s="192"/>
      <c r="D87" s="192"/>
      <c r="F87" s="191">
        <f t="shared" si="4"/>
        <v>148</v>
      </c>
      <c r="G87" s="191">
        <f t="shared" si="3"/>
        <v>150</v>
      </c>
      <c r="H87" s="192"/>
      <c r="J87" s="208">
        <f>出力前!J86</f>
        <v>75</v>
      </c>
      <c r="K87" s="192"/>
      <c r="L87" s="134"/>
      <c r="M87" s="193" t="str">
        <f>IF(ISERROR(出力前!M86),"",出力前!M86)</f>
        <v/>
      </c>
      <c r="N87" s="37">
        <f>出力前!N86</f>
        <v>75</v>
      </c>
      <c r="O87" s="194">
        <f>出力前!O86</f>
        <v>30.789882866943408</v>
      </c>
      <c r="P87" s="195">
        <f>IF(ISERROR(出力前!P86),"",出力前!P86)</f>
        <v>0.95588776793808616</v>
      </c>
      <c r="Q87" s="38">
        <f>IF(ISERROR(出力前!Q86),"",出力前!Q86)</f>
        <v>32.719253897477323</v>
      </c>
      <c r="R87" s="196">
        <f>IF(ISERROR(出力前!R86),"",IF(出力前!R86=0,"",出力前!R86))</f>
        <v>1053.2854822754814</v>
      </c>
      <c r="S87" s="194">
        <f>IF(ISERROR(出力前!S86),"",IF(出力前!R86=0,"",出力前!S86))</f>
        <v>1006.8227086539006</v>
      </c>
      <c r="T87" s="213">
        <f>IF(ISERROR(出力前!T86),"",出力前!T86)</f>
        <v>1.0014496372037438</v>
      </c>
      <c r="U87" s="196" t="str">
        <f>IF(ISERROR(出力前!U86),"",出力前!U86)</f>
        <v/>
      </c>
      <c r="V87" s="194" t="str">
        <f>IF(ISERROR(出力前!V86),"",出力前!V86)</f>
        <v/>
      </c>
      <c r="W87" s="194" t="str">
        <f>IF(ISERROR(出力前!W86),"",出力前!W86)</f>
        <v/>
      </c>
      <c r="X87" s="196" t="str">
        <f>IF(ISERROR(出力前!X86),"",出力前!X86)</f>
        <v/>
      </c>
      <c r="Y87" s="194" t="str">
        <f>IF(ISERROR(出力前!Y86),"",出力前!Y86)</f>
        <v/>
      </c>
      <c r="Z87" s="194" t="str">
        <f>IF(ISERROR(出力前!Z86),"",出力前!Z86)</f>
        <v/>
      </c>
      <c r="AA87" s="194" t="str">
        <f>IF(ISERROR(出力前!AA86),"",出力前!AA86)</f>
        <v/>
      </c>
      <c r="AB87" s="194" t="str">
        <f>IF(ISERROR(出力前!AB86),"",出力前!AB86)</f>
        <v/>
      </c>
      <c r="AC87" s="194" t="str">
        <f>IF(ISERROR(出力前!AC86),"",出力前!AC86)</f>
        <v/>
      </c>
      <c r="AD87" s="194">
        <f>IF(ISERROR(出力前!AD86),"",出力前!AD86)</f>
        <v>1006.8227086539006</v>
      </c>
      <c r="AE87" s="194">
        <f>IF(ISERROR(出力前!AE86),"",出力前!AE86)</f>
        <v>2.9599988163455464</v>
      </c>
      <c r="AF87" s="194" t="str">
        <f>IF(ISERROR(出力前!AF86),"",出力前!AF86)</f>
        <v/>
      </c>
      <c r="AG87" s="194" t="str">
        <f>IF(ISERROR(出力前!AG86),"",出力前!AG86)</f>
        <v/>
      </c>
      <c r="AH87" s="38">
        <f>IF(ISERROR(出力前!AH86),"",出力前!AH86)</f>
        <v>13.424302782052008</v>
      </c>
      <c r="AI87" s="194">
        <f>IF(ISERROR(出力前!AI86),"",出力前!AI86)</f>
        <v>86.52504202967873</v>
      </c>
    </row>
    <row r="88" spans="2:35">
      <c r="B88" s="191">
        <v>76</v>
      </c>
      <c r="C88" s="192"/>
      <c r="D88" s="192"/>
      <c r="F88" s="191">
        <f t="shared" si="4"/>
        <v>150</v>
      </c>
      <c r="G88" s="191">
        <f t="shared" si="3"/>
        <v>152</v>
      </c>
      <c r="H88" s="192"/>
      <c r="J88" s="208">
        <f>出力前!J87</f>
        <v>76</v>
      </c>
      <c r="K88" s="192"/>
      <c r="L88" s="134"/>
      <c r="M88" s="193" t="str">
        <f>IF(ISERROR(出力前!M87),"",出力前!M87)</f>
        <v/>
      </c>
      <c r="N88" s="37">
        <f>出力前!N87</f>
        <v>76</v>
      </c>
      <c r="O88" s="194">
        <f>出力前!O87</f>
        <v>30.851200415337455</v>
      </c>
      <c r="P88" s="195">
        <f>IF(ISERROR(出力前!P87),"",出力前!P87)</f>
        <v>0.96258501957883691</v>
      </c>
      <c r="Q88" s="38">
        <f>IF(ISERROR(出力前!Q87),"",出力前!Q87)</f>
        <v>32.814290987694093</v>
      </c>
      <c r="R88" s="196">
        <f>IF(ISERROR(出力前!R87),"",IF(出力前!R87=0,"",出力前!R87))</f>
        <v>1049.0322277320083</v>
      </c>
      <c r="S88" s="194">
        <f>IF(ISERROR(出力前!S87),"",IF(出力前!R87=0,"",出力前!S87))</f>
        <v>1009.7827074702461</v>
      </c>
      <c r="T88" s="213">
        <f>IF(ISERROR(出力前!T87),"",出力前!T87)</f>
        <v>1.0014741489296388</v>
      </c>
      <c r="U88" s="196" t="str">
        <f>IF(ISERROR(出力前!U87),"",出力前!U87)</f>
        <v/>
      </c>
      <c r="V88" s="194" t="str">
        <f>IF(ISERROR(出力前!V87),"",出力前!V87)</f>
        <v/>
      </c>
      <c r="W88" s="194" t="str">
        <f>IF(ISERROR(出力前!W87),"",出力前!W87)</f>
        <v/>
      </c>
      <c r="X88" s="196" t="str">
        <f>IF(ISERROR(出力前!X87),"",出力前!X87)</f>
        <v/>
      </c>
      <c r="Y88" s="194" t="str">
        <f>IF(ISERROR(出力前!Y87),"",出力前!Y87)</f>
        <v/>
      </c>
      <c r="Z88" s="194" t="str">
        <f>IF(ISERROR(出力前!Z87),"",出力前!Z87)</f>
        <v/>
      </c>
      <c r="AA88" s="194" t="str">
        <f>IF(ISERROR(出力前!AA87),"",出力前!AA87)</f>
        <v/>
      </c>
      <c r="AB88" s="194" t="str">
        <f>IF(ISERROR(出力前!AB87),"",出力前!AB87)</f>
        <v/>
      </c>
      <c r="AC88" s="194" t="str">
        <f>IF(ISERROR(出力前!AC87),"",出力前!AC87)</f>
        <v/>
      </c>
      <c r="AD88" s="194">
        <f>IF(ISERROR(出力前!AD87),"",出力前!AD87)</f>
        <v>1009.7827074702461</v>
      </c>
      <c r="AE88" s="194">
        <f>IF(ISERROR(出力前!AE87),"",出力前!AE87)</f>
        <v>2.8140239910339915</v>
      </c>
      <c r="AF88" s="194" t="str">
        <f>IF(ISERROR(出力前!AF87),"",出力前!AF87)</f>
        <v/>
      </c>
      <c r="AG88" s="194" t="str">
        <f>IF(ISERROR(出力前!AG87),"",出力前!AG87)</f>
        <v/>
      </c>
      <c r="AH88" s="38">
        <f>IF(ISERROR(出力前!AH87),"",出力前!AH87)</f>
        <v>13.286614571976923</v>
      </c>
      <c r="AI88" s="194">
        <f>IF(ISERROR(出力前!AI87),"",出力前!AI87)</f>
        <v>86.469426431869991</v>
      </c>
    </row>
    <row r="89" spans="2:35">
      <c r="B89" s="191">
        <v>77</v>
      </c>
      <c r="C89" s="192"/>
      <c r="D89" s="192"/>
      <c r="F89" s="191">
        <f t="shared" si="4"/>
        <v>152</v>
      </c>
      <c r="G89" s="191">
        <f t="shared" si="3"/>
        <v>154</v>
      </c>
      <c r="H89" s="192"/>
      <c r="J89" s="208">
        <f>出力前!J88</f>
        <v>77</v>
      </c>
      <c r="K89" s="192"/>
      <c r="L89" s="134"/>
      <c r="M89" s="193" t="str">
        <f>IF(ISERROR(出力前!M88),"",出力前!M88)</f>
        <v/>
      </c>
      <c r="N89" s="37">
        <f>出力前!N88</f>
        <v>77</v>
      </c>
      <c r="O89" s="194">
        <f>出力前!O88</f>
        <v>30.909545823797878</v>
      </c>
      <c r="P89" s="195">
        <f>IF(ISERROR(出力前!P88),"",出力前!P88)</f>
        <v>0.96900254161809984</v>
      </c>
      <c r="Q89" s="38">
        <f>IF(ISERROR(出力前!Q88),"",出力前!Q88)</f>
        <v>32.905258745429165</v>
      </c>
      <c r="R89" s="196">
        <f>IF(ISERROR(出力前!R88),"",IF(出力前!R88=0,"",出力前!R88))</f>
        <v>1044.9887260051805</v>
      </c>
      <c r="S89" s="194">
        <f>IF(ISERROR(出力前!S88),"",IF(出力前!R88=0,"",出力前!S88))</f>
        <v>1012.5967314612801</v>
      </c>
      <c r="T89" s="213">
        <f>IF(ISERROR(出力前!T88),"",出力前!T88)</f>
        <v>1.0014921593952575</v>
      </c>
      <c r="U89" s="196" t="str">
        <f>IF(ISERROR(出力前!U88),"",出力前!U88)</f>
        <v/>
      </c>
      <c r="V89" s="194" t="str">
        <f>IF(ISERROR(出力前!V88),"",出力前!V88)</f>
        <v/>
      </c>
      <c r="W89" s="194" t="str">
        <f>IF(ISERROR(出力前!W88),"",出力前!W88)</f>
        <v/>
      </c>
      <c r="X89" s="196" t="str">
        <f>IF(ISERROR(出力前!X88),"",出力前!X88)</f>
        <v/>
      </c>
      <c r="Y89" s="194" t="str">
        <f>IF(ISERROR(出力前!Y88),"",出力前!Y88)</f>
        <v/>
      </c>
      <c r="Z89" s="194" t="str">
        <f>IF(ISERROR(出力前!Z88),"",出力前!Z88)</f>
        <v/>
      </c>
      <c r="AA89" s="194" t="str">
        <f>IF(ISERROR(出力前!AA88),"",出力前!AA88)</f>
        <v/>
      </c>
      <c r="AB89" s="194" t="str">
        <f>IF(ISERROR(出力前!AB88),"",出力前!AB88)</f>
        <v/>
      </c>
      <c r="AC89" s="194" t="str">
        <f>IF(ISERROR(出力前!AC88),"",出力前!AC88)</f>
        <v/>
      </c>
      <c r="AD89" s="194">
        <f>IF(ISERROR(出力前!AD88),"",出力前!AD88)</f>
        <v>1012.5967314612801</v>
      </c>
      <c r="AE89" s="194">
        <f>IF(ISERROR(出力前!AE88),"",出力前!AE88)</f>
        <v>2.6752115744312732</v>
      </c>
      <c r="AF89" s="194" t="str">
        <f>IF(ISERROR(出力前!AF88),"",出力前!AF88)</f>
        <v/>
      </c>
      <c r="AG89" s="194" t="str">
        <f>IF(ISERROR(出力前!AG88),"",出力前!AG88)</f>
        <v/>
      </c>
      <c r="AH89" s="38">
        <f>IF(ISERROR(出力前!AH88),"",出力前!AH88)</f>
        <v>13.150606902094546</v>
      </c>
      <c r="AI89" s="194">
        <f>IF(ISERROR(出力前!AI88),"",出力前!AI88)</f>
        <v>86.415442298598279</v>
      </c>
    </row>
    <row r="90" spans="2:35">
      <c r="B90" s="191">
        <v>78</v>
      </c>
      <c r="C90" s="192"/>
      <c r="D90" s="192"/>
      <c r="F90" s="191">
        <f t="shared" si="4"/>
        <v>154</v>
      </c>
      <c r="G90" s="191">
        <f t="shared" si="3"/>
        <v>156</v>
      </c>
      <c r="H90" s="192"/>
      <c r="J90" s="208">
        <f>出力前!J89</f>
        <v>78</v>
      </c>
      <c r="K90" s="192"/>
      <c r="L90" s="134"/>
      <c r="M90" s="193" t="str">
        <f>IF(ISERROR(出力前!M89),"",出力前!M89)</f>
        <v/>
      </c>
      <c r="N90" s="37">
        <f>出力前!N89</f>
        <v>78</v>
      </c>
      <c r="O90" s="194">
        <f>出力前!O89</f>
        <v>30.965060843335866</v>
      </c>
      <c r="P90" s="195">
        <f>IF(ISERROR(出力前!P89),"",出力前!P89)</f>
        <v>0.97514971484732615</v>
      </c>
      <c r="Q90" s="38">
        <f>IF(ISERROR(出力前!Q89),"",出力前!Q89)</f>
        <v>32.992279612327188</v>
      </c>
      <c r="R90" s="196">
        <f>IF(ISERROR(出力前!R89),"",IF(出力前!R89=0,"",出力前!R89))</f>
        <v>1041.1446853518969</v>
      </c>
      <c r="S90" s="194">
        <f>IF(ISERROR(出力前!S89),"",IF(出力前!R89=0,"",出力前!S89))</f>
        <v>1015.2719430357114</v>
      </c>
      <c r="T90" s="213">
        <f>IF(ISERROR(出力前!T89),"",出力前!T89)</f>
        <v>1.001504488348725</v>
      </c>
      <c r="U90" s="196" t="str">
        <f>IF(ISERROR(出力前!U89),"",出力前!U89)</f>
        <v/>
      </c>
      <c r="V90" s="194" t="str">
        <f>IF(ISERROR(出力前!V89),"",出力前!V89)</f>
        <v/>
      </c>
      <c r="W90" s="194" t="str">
        <f>IF(ISERROR(出力前!W89),"",出力前!W89)</f>
        <v/>
      </c>
      <c r="X90" s="196" t="str">
        <f>IF(ISERROR(出力前!X89),"",出力前!X89)</f>
        <v/>
      </c>
      <c r="Y90" s="194" t="str">
        <f>IF(ISERROR(出力前!Y89),"",出力前!Y89)</f>
        <v/>
      </c>
      <c r="Z90" s="194" t="str">
        <f>IF(ISERROR(出力前!Z89),"",出力前!Z89)</f>
        <v/>
      </c>
      <c r="AA90" s="194" t="str">
        <f>IF(ISERROR(出力前!AA89),"",出力前!AA89)</f>
        <v/>
      </c>
      <c r="AB90" s="194" t="str">
        <f>IF(ISERROR(出力前!AB89),"",出力前!AB89)</f>
        <v/>
      </c>
      <c r="AC90" s="194" t="str">
        <f>IF(ISERROR(出力前!AC89),"",出力前!AC89)</f>
        <v/>
      </c>
      <c r="AD90" s="194">
        <f>IF(ISERROR(出力前!AD89),"",出力前!AD89)</f>
        <v>1015.2719430357114</v>
      </c>
      <c r="AE90" s="194">
        <f>IF(ISERROR(出力前!AE89),"",出力前!AE89)</f>
        <v>2.5432174298158543</v>
      </c>
      <c r="AF90" s="194" t="str">
        <f>IF(ISERROR(出力前!AF89),"",出力前!AF89)</f>
        <v/>
      </c>
      <c r="AG90" s="194" t="str">
        <f>IF(ISERROR(出力前!AG89),"",出力前!AG89)</f>
        <v/>
      </c>
      <c r="AH90" s="38">
        <f>IF(ISERROR(出力前!AH89),"",出力前!AH89)</f>
        <v>13.0163069619963</v>
      </c>
      <c r="AI90" s="194">
        <f>IF(ISERROR(出力前!AI89),"",出力前!AI89)</f>
        <v>86.363176986554492</v>
      </c>
    </row>
    <row r="91" spans="2:35">
      <c r="B91" s="191">
        <v>79</v>
      </c>
      <c r="C91" s="192"/>
      <c r="D91" s="192"/>
      <c r="F91" s="191">
        <f t="shared" si="4"/>
        <v>156</v>
      </c>
      <c r="G91" s="191">
        <f t="shared" si="3"/>
        <v>158</v>
      </c>
      <c r="H91" s="192"/>
      <c r="J91" s="208">
        <f>出力前!J90</f>
        <v>79</v>
      </c>
      <c r="K91" s="192"/>
      <c r="L91" s="134"/>
      <c r="M91" s="193" t="str">
        <f>IF(ISERROR(出力前!M90),"",出力前!M90)</f>
        <v/>
      </c>
      <c r="N91" s="37">
        <f>出力前!N90</f>
        <v>79</v>
      </c>
      <c r="O91" s="194">
        <f>出力前!O90</f>
        <v>31.017880691343812</v>
      </c>
      <c r="P91" s="195">
        <f>IF(ISERROR(出力前!P90),"",出力前!P90)</f>
        <v>0.98103582472461515</v>
      </c>
      <c r="Q91" s="38">
        <f>IF(ISERROR(出力前!Q90),"",出力前!Q90)</f>
        <v>33.075482185475408</v>
      </c>
      <c r="R91" s="196">
        <f>IF(ISERROR(出力前!R90),"",IF(出力前!R90=0,"",出力前!R90))</f>
        <v>1037.490308522868</v>
      </c>
      <c r="S91" s="194">
        <f>IF(ISERROR(出力前!S90),"",IF(出力前!R90=0,"",出力前!S90))</f>
        <v>1017.8151604655272</v>
      </c>
      <c r="T91" s="213">
        <f>IF(ISERROR(出力前!T90),"",出力前!T90)</f>
        <v>1.0015118684147875</v>
      </c>
      <c r="U91" s="196" t="str">
        <f>IF(ISERROR(出力前!U90),"",出力前!U90)</f>
        <v/>
      </c>
      <c r="V91" s="194" t="str">
        <f>IF(ISERROR(出力前!V90),"",出力前!V90)</f>
        <v/>
      </c>
      <c r="W91" s="194" t="str">
        <f>IF(ISERROR(出力前!W90),"",出力前!W90)</f>
        <v/>
      </c>
      <c r="X91" s="196" t="str">
        <f>IF(ISERROR(出力前!X90),"",出力前!X90)</f>
        <v/>
      </c>
      <c r="Y91" s="194" t="str">
        <f>IF(ISERROR(出力前!Y90),"",出力前!Y90)</f>
        <v/>
      </c>
      <c r="Z91" s="194" t="str">
        <f>IF(ISERROR(出力前!Z90),"",出力前!Z90)</f>
        <v/>
      </c>
      <c r="AA91" s="194" t="str">
        <f>IF(ISERROR(出力前!AA90),"",出力前!AA90)</f>
        <v/>
      </c>
      <c r="AB91" s="194" t="str">
        <f>IF(ISERROR(出力前!AB90),"",出力前!AB90)</f>
        <v/>
      </c>
      <c r="AC91" s="194" t="str">
        <f>IF(ISERROR(出力前!AC90),"",出力前!AC90)</f>
        <v/>
      </c>
      <c r="AD91" s="194">
        <f>IF(ISERROR(出力前!AD90),"",出力前!AD90)</f>
        <v>1017.8151604655272</v>
      </c>
      <c r="AE91" s="194">
        <f>IF(ISERROR(出力前!AE90),"",出力前!AE90)</f>
        <v>2.4177127470637743</v>
      </c>
      <c r="AF91" s="194" t="str">
        <f>IF(ISERROR(出力前!AF90),"",出力前!AF90)</f>
        <v/>
      </c>
      <c r="AG91" s="194" t="str">
        <f>IF(ISERROR(出力前!AG90),"",出力前!AG90)</f>
        <v/>
      </c>
      <c r="AH91" s="38">
        <f>IF(ISERROR(出力前!AH90),"",出力前!AH90)</f>
        <v>12.883736208424395</v>
      </c>
      <c r="AI91" s="194">
        <f>IF(ISERROR(出力前!AI90),"",出力前!AI90)</f>
        <v>86.31268303254744</v>
      </c>
    </row>
    <row r="92" spans="2:35">
      <c r="B92" s="191">
        <v>80</v>
      </c>
      <c r="C92" s="192"/>
      <c r="D92" s="192"/>
      <c r="F92" s="191">
        <f t="shared" si="4"/>
        <v>158</v>
      </c>
      <c r="G92" s="191">
        <f t="shared" si="3"/>
        <v>160</v>
      </c>
      <c r="H92" s="192"/>
      <c r="J92" s="209">
        <f>出力前!J91</f>
        <v>80</v>
      </c>
      <c r="K92" s="202"/>
      <c r="L92" s="134"/>
      <c r="M92" s="198" t="str">
        <f>IF(ISERROR(出力前!M91),"",出力前!M91)</f>
        <v/>
      </c>
      <c r="N92" s="44">
        <f>出力前!N91</f>
        <v>80</v>
      </c>
      <c r="O92" s="199">
        <f>出力前!O91</f>
        <v>31.068134330056683</v>
      </c>
      <c r="P92" s="200">
        <f>IF(ISERROR(出力前!P91),"",出力前!P91)</f>
        <v>0.98667003806700304</v>
      </c>
      <c r="Q92" s="45">
        <f>IF(ISERROR(出力前!Q91),"",出力前!Q91)</f>
        <v>33.154998358857945</v>
      </c>
      <c r="R92" s="201">
        <f>IF(ISERROR(出力前!R91),"",IF(出力前!R91=0,"",出力前!R91))</f>
        <v>1034.0162707396501</v>
      </c>
      <c r="S92" s="199">
        <f>IF(ISERROR(出力前!S91),"",IF(出力前!R91=0,"",出力前!S91))</f>
        <v>1020.232873212591</v>
      </c>
      <c r="T92" s="214">
        <f>IF(ISERROR(出力前!T91),"",出力前!T91)</f>
        <v>1.0015149537097452</v>
      </c>
      <c r="U92" s="201" t="str">
        <f>IF(ISERROR(出力前!U91),"",出力前!U91)</f>
        <v/>
      </c>
      <c r="V92" s="199" t="str">
        <f>IF(ISERROR(出力前!V91),"",出力前!V91)</f>
        <v/>
      </c>
      <c r="W92" s="199" t="str">
        <f>IF(ISERROR(出力前!W91),"",出力前!W91)</f>
        <v/>
      </c>
      <c r="X92" s="201" t="str">
        <f>IF(ISERROR(出力前!X91),"",出力前!X91)</f>
        <v/>
      </c>
      <c r="Y92" s="199" t="str">
        <f>IF(ISERROR(出力前!Y91),"",出力前!Y91)</f>
        <v/>
      </c>
      <c r="Z92" s="199" t="str">
        <f>IF(ISERROR(出力前!Z91),"",出力前!Z91)</f>
        <v/>
      </c>
      <c r="AA92" s="199" t="str">
        <f>IF(ISERROR(出力前!AA91),"",出力前!AA91)</f>
        <v/>
      </c>
      <c r="AB92" s="199" t="str">
        <f>IF(ISERROR(出力前!AB91),"",出力前!AB91)</f>
        <v/>
      </c>
      <c r="AC92" s="199" t="str">
        <f>IF(ISERROR(出力前!AC91),"",出力前!AC91)</f>
        <v/>
      </c>
      <c r="AD92" s="199">
        <f>IF(ISERROR(出力前!AD91),"",出力前!AD91)</f>
        <v>1020.232873212591</v>
      </c>
      <c r="AE92" s="199">
        <f>IF(ISERROR(出力前!AE91),"",出力前!AE91)</f>
        <v>0</v>
      </c>
      <c r="AF92" s="199" t="str">
        <f>IF(ISERROR(出力前!AF91),"",出力前!AF91)</f>
        <v/>
      </c>
      <c r="AG92" s="199" t="str">
        <f>IF(ISERROR(出力前!AG91),"",出力前!AG91)</f>
        <v/>
      </c>
      <c r="AH92" s="45">
        <f>IF(ISERROR(出力前!AH91),"",出力前!AH91)</f>
        <v>12.752910915157388</v>
      </c>
      <c r="AI92" s="199">
        <f>IF(ISERROR(出力前!AI91),"",出力前!AI91)</f>
        <v>86.263986887927459</v>
      </c>
    </row>
    <row r="93" spans="2:35">
      <c r="B93" s="191">
        <v>81</v>
      </c>
      <c r="C93" s="192"/>
      <c r="D93" s="192"/>
      <c r="F93" s="191">
        <f t="shared" si="4"/>
        <v>160</v>
      </c>
      <c r="G93" s="191">
        <f t="shared" si="3"/>
        <v>162</v>
      </c>
      <c r="H93" s="192"/>
    </row>
    <row r="94" spans="2:35">
      <c r="B94" s="191">
        <v>82</v>
      </c>
      <c r="C94" s="192"/>
      <c r="D94" s="192"/>
      <c r="F94" s="191">
        <f t="shared" si="4"/>
        <v>162</v>
      </c>
      <c r="G94" s="191">
        <f t="shared" si="3"/>
        <v>164</v>
      </c>
      <c r="H94" s="192"/>
    </row>
    <row r="95" spans="2:35">
      <c r="B95" s="191">
        <v>83</v>
      </c>
      <c r="C95" s="192"/>
      <c r="D95" s="192"/>
      <c r="F95" s="191">
        <f t="shared" si="4"/>
        <v>164</v>
      </c>
      <c r="G95" s="191">
        <f t="shared" si="3"/>
        <v>166</v>
      </c>
      <c r="H95" s="192"/>
    </row>
    <row r="96" spans="2:35">
      <c r="B96" s="191">
        <v>84</v>
      </c>
      <c r="C96" s="192"/>
      <c r="D96" s="192"/>
      <c r="F96" s="191">
        <f t="shared" si="4"/>
        <v>166</v>
      </c>
      <c r="G96" s="191">
        <f t="shared" si="3"/>
        <v>168</v>
      </c>
      <c r="H96" s="192"/>
    </row>
    <row r="97" spans="2:8">
      <c r="B97" s="191">
        <v>85</v>
      </c>
      <c r="C97" s="192"/>
      <c r="D97" s="192"/>
      <c r="F97" s="191">
        <f t="shared" si="4"/>
        <v>168</v>
      </c>
      <c r="G97" s="191">
        <f t="shared" si="3"/>
        <v>170</v>
      </c>
      <c r="H97" s="192"/>
    </row>
    <row r="98" spans="2:8">
      <c r="B98" s="191">
        <v>86</v>
      </c>
      <c r="C98" s="192"/>
      <c r="D98" s="192"/>
      <c r="F98" s="191">
        <f t="shared" si="4"/>
        <v>170</v>
      </c>
      <c r="G98" s="191">
        <f t="shared" si="3"/>
        <v>172</v>
      </c>
      <c r="H98" s="192"/>
    </row>
    <row r="99" spans="2:8">
      <c r="B99" s="191">
        <v>87</v>
      </c>
      <c r="C99" s="192"/>
      <c r="D99" s="192"/>
      <c r="F99" s="191">
        <f t="shared" si="4"/>
        <v>172</v>
      </c>
      <c r="G99" s="191">
        <f t="shared" si="3"/>
        <v>174</v>
      </c>
      <c r="H99" s="192"/>
    </row>
    <row r="100" spans="2:8">
      <c r="B100" s="191">
        <v>88</v>
      </c>
      <c r="C100" s="192"/>
      <c r="D100" s="192"/>
      <c r="F100" s="191">
        <f t="shared" si="4"/>
        <v>174</v>
      </c>
      <c r="G100" s="191">
        <f t="shared" si="3"/>
        <v>176</v>
      </c>
      <c r="H100" s="192"/>
    </row>
    <row r="101" spans="2:8">
      <c r="B101" s="191">
        <v>89</v>
      </c>
      <c r="C101" s="192"/>
      <c r="D101" s="192"/>
      <c r="F101" s="191">
        <f t="shared" si="4"/>
        <v>176</v>
      </c>
      <c r="G101" s="191">
        <f t="shared" si="3"/>
        <v>178</v>
      </c>
      <c r="H101" s="192"/>
    </row>
    <row r="102" spans="2:8">
      <c r="B102" s="191">
        <v>90</v>
      </c>
      <c r="C102" s="192"/>
      <c r="D102" s="192"/>
      <c r="F102" s="191">
        <f t="shared" si="4"/>
        <v>178</v>
      </c>
      <c r="G102" s="191">
        <f t="shared" si="3"/>
        <v>180</v>
      </c>
      <c r="H102" s="192"/>
    </row>
    <row r="103" spans="2:8">
      <c r="B103" s="191">
        <v>91</v>
      </c>
      <c r="C103" s="192"/>
      <c r="D103" s="192"/>
      <c r="F103" s="191">
        <f t="shared" si="4"/>
        <v>180</v>
      </c>
      <c r="G103" s="191">
        <f t="shared" si="3"/>
        <v>182</v>
      </c>
      <c r="H103" s="192"/>
    </row>
    <row r="104" spans="2:8">
      <c r="B104" s="191">
        <v>92</v>
      </c>
      <c r="C104" s="192"/>
      <c r="D104" s="192"/>
      <c r="F104" s="191">
        <f t="shared" si="4"/>
        <v>182</v>
      </c>
      <c r="G104" s="191">
        <f t="shared" si="3"/>
        <v>184</v>
      </c>
      <c r="H104" s="192"/>
    </row>
    <row r="105" spans="2:8">
      <c r="B105" s="191">
        <v>93</v>
      </c>
      <c r="C105" s="192"/>
      <c r="D105" s="192"/>
      <c r="F105" s="191">
        <f t="shared" si="4"/>
        <v>184</v>
      </c>
      <c r="G105" s="191">
        <f t="shared" si="3"/>
        <v>186</v>
      </c>
      <c r="H105" s="192"/>
    </row>
    <row r="106" spans="2:8">
      <c r="B106" s="191">
        <v>94</v>
      </c>
      <c r="C106" s="192"/>
      <c r="D106" s="192"/>
      <c r="F106" s="191">
        <f t="shared" si="4"/>
        <v>186</v>
      </c>
      <c r="G106" s="191">
        <f t="shared" si="3"/>
        <v>188</v>
      </c>
      <c r="H106" s="192"/>
    </row>
    <row r="107" spans="2:8">
      <c r="B107" s="191">
        <v>95</v>
      </c>
      <c r="C107" s="192"/>
      <c r="D107" s="192"/>
      <c r="F107" s="191">
        <f t="shared" si="4"/>
        <v>188</v>
      </c>
      <c r="G107" s="191">
        <f t="shared" si="3"/>
        <v>190</v>
      </c>
      <c r="H107" s="192"/>
    </row>
    <row r="108" spans="2:8">
      <c r="B108" s="191">
        <v>96</v>
      </c>
      <c r="C108" s="192"/>
      <c r="D108" s="192"/>
      <c r="F108" s="191">
        <f t="shared" si="4"/>
        <v>190</v>
      </c>
      <c r="G108" s="191">
        <f t="shared" si="3"/>
        <v>192</v>
      </c>
      <c r="H108" s="192"/>
    </row>
    <row r="109" spans="2:8">
      <c r="B109" s="191">
        <v>97</v>
      </c>
      <c r="C109" s="192"/>
      <c r="D109" s="192"/>
      <c r="F109" s="191">
        <f t="shared" si="4"/>
        <v>192</v>
      </c>
      <c r="G109" s="191">
        <f>F109+$C$5</f>
        <v>194</v>
      </c>
      <c r="H109" s="192"/>
    </row>
    <row r="110" spans="2:8">
      <c r="B110" s="191">
        <v>98</v>
      </c>
      <c r="C110" s="192"/>
      <c r="D110" s="192"/>
      <c r="F110" s="191">
        <f t="shared" si="4"/>
        <v>194</v>
      </c>
      <c r="G110" s="191">
        <f>F110+$C$5</f>
        <v>196</v>
      </c>
      <c r="H110" s="192"/>
    </row>
    <row r="111" spans="2:8">
      <c r="B111" s="191">
        <v>99</v>
      </c>
      <c r="C111" s="192"/>
      <c r="D111" s="192"/>
      <c r="F111" s="191">
        <f t="shared" si="4"/>
        <v>196</v>
      </c>
      <c r="G111" s="191">
        <f>F111+$C$5</f>
        <v>198</v>
      </c>
      <c r="H111" s="192"/>
    </row>
    <row r="112" spans="2:8">
      <c r="B112" s="191">
        <v>100</v>
      </c>
      <c r="C112" s="192"/>
      <c r="D112" s="192"/>
      <c r="F112" s="197">
        <f t="shared" si="4"/>
        <v>198</v>
      </c>
      <c r="G112" s="197">
        <f>F112+$C$5</f>
        <v>200</v>
      </c>
      <c r="H112" s="202"/>
    </row>
    <row r="113" spans="2:4">
      <c r="B113" s="191">
        <v>101</v>
      </c>
      <c r="C113" s="192"/>
      <c r="D113" s="192"/>
    </row>
    <row r="114" spans="2:4">
      <c r="B114" s="191">
        <v>102</v>
      </c>
      <c r="C114" s="192"/>
      <c r="D114" s="192"/>
    </row>
    <row r="115" spans="2:4">
      <c r="B115" s="191">
        <v>103</v>
      </c>
      <c r="C115" s="192"/>
      <c r="D115" s="192"/>
    </row>
    <row r="116" spans="2:4">
      <c r="B116" s="191">
        <v>104</v>
      </c>
      <c r="C116" s="192"/>
      <c r="D116" s="192"/>
    </row>
    <row r="117" spans="2:4">
      <c r="B117" s="191">
        <v>105</v>
      </c>
      <c r="C117" s="192"/>
      <c r="D117" s="192"/>
    </row>
    <row r="118" spans="2:4">
      <c r="B118" s="191">
        <v>106</v>
      </c>
      <c r="C118" s="192"/>
      <c r="D118" s="192"/>
    </row>
    <row r="119" spans="2:4">
      <c r="B119" s="191">
        <v>107</v>
      </c>
      <c r="C119" s="192"/>
      <c r="D119" s="192"/>
    </row>
    <row r="120" spans="2:4">
      <c r="B120" s="191">
        <v>108</v>
      </c>
      <c r="C120" s="192"/>
      <c r="D120" s="192"/>
    </row>
    <row r="121" spans="2:4">
      <c r="B121" s="191">
        <v>109</v>
      </c>
      <c r="C121" s="192"/>
      <c r="D121" s="192"/>
    </row>
    <row r="122" spans="2:4">
      <c r="B122" s="191">
        <v>110</v>
      </c>
      <c r="C122" s="192"/>
      <c r="D122" s="192"/>
    </row>
    <row r="123" spans="2:4">
      <c r="B123" s="191">
        <v>111</v>
      </c>
      <c r="C123" s="192"/>
      <c r="D123" s="192"/>
    </row>
    <row r="124" spans="2:4">
      <c r="B124" s="191">
        <v>112</v>
      </c>
      <c r="C124" s="192"/>
      <c r="D124" s="192"/>
    </row>
    <row r="125" spans="2:4">
      <c r="B125" s="191">
        <v>113</v>
      </c>
      <c r="C125" s="192"/>
      <c r="D125" s="192"/>
    </row>
    <row r="126" spans="2:4">
      <c r="B126" s="191">
        <v>114</v>
      </c>
      <c r="C126" s="192"/>
      <c r="D126" s="192"/>
    </row>
    <row r="127" spans="2:4">
      <c r="B127" s="191">
        <v>115</v>
      </c>
      <c r="C127" s="192"/>
      <c r="D127" s="192"/>
    </row>
    <row r="128" spans="2:4">
      <c r="B128" s="191">
        <v>116</v>
      </c>
      <c r="C128" s="192"/>
      <c r="D128" s="192"/>
    </row>
    <row r="129" spans="2:4">
      <c r="B129" s="191">
        <v>117</v>
      </c>
      <c r="C129" s="192"/>
      <c r="D129" s="192"/>
    </row>
    <row r="130" spans="2:4">
      <c r="B130" s="191">
        <v>118</v>
      </c>
      <c r="C130" s="192"/>
      <c r="D130" s="192"/>
    </row>
    <row r="131" spans="2:4">
      <c r="B131" s="191">
        <v>119</v>
      </c>
      <c r="C131" s="192"/>
      <c r="D131" s="192"/>
    </row>
    <row r="132" spans="2:4">
      <c r="B132" s="191">
        <v>120</v>
      </c>
      <c r="C132" s="192"/>
      <c r="D132" s="192"/>
    </row>
    <row r="133" spans="2:4">
      <c r="B133" s="191">
        <v>121</v>
      </c>
      <c r="C133" s="192"/>
      <c r="D133" s="192"/>
    </row>
    <row r="134" spans="2:4">
      <c r="B134" s="191">
        <v>122</v>
      </c>
      <c r="C134" s="192"/>
      <c r="D134" s="192"/>
    </row>
    <row r="135" spans="2:4">
      <c r="B135" s="191">
        <v>123</v>
      </c>
      <c r="C135" s="192"/>
      <c r="D135" s="192"/>
    </row>
    <row r="136" spans="2:4">
      <c r="B136" s="191">
        <v>124</v>
      </c>
      <c r="C136" s="192"/>
      <c r="D136" s="192"/>
    </row>
    <row r="137" spans="2:4">
      <c r="B137" s="191">
        <v>125</v>
      </c>
      <c r="C137" s="192"/>
      <c r="D137" s="192"/>
    </row>
    <row r="138" spans="2:4">
      <c r="B138" s="191">
        <v>126</v>
      </c>
      <c r="C138" s="192"/>
      <c r="D138" s="192"/>
    </row>
    <row r="139" spans="2:4">
      <c r="B139" s="191">
        <v>127</v>
      </c>
      <c r="C139" s="192"/>
      <c r="D139" s="192"/>
    </row>
    <row r="140" spans="2:4">
      <c r="B140" s="191">
        <v>128</v>
      </c>
      <c r="C140" s="192"/>
      <c r="D140" s="192"/>
    </row>
    <row r="141" spans="2:4">
      <c r="B141" s="191">
        <v>129</v>
      </c>
      <c r="C141" s="192"/>
      <c r="D141" s="192"/>
    </row>
    <row r="142" spans="2:4">
      <c r="B142" s="191">
        <v>130</v>
      </c>
      <c r="C142" s="192"/>
      <c r="D142" s="192"/>
    </row>
    <row r="143" spans="2:4">
      <c r="B143" s="191">
        <v>131</v>
      </c>
      <c r="C143" s="192"/>
      <c r="D143" s="192"/>
    </row>
    <row r="144" spans="2:4">
      <c r="B144" s="191">
        <v>132</v>
      </c>
      <c r="C144" s="192"/>
      <c r="D144" s="192"/>
    </row>
    <row r="145" spans="2:4">
      <c r="B145" s="191">
        <v>133</v>
      </c>
      <c r="C145" s="192"/>
      <c r="D145" s="192"/>
    </row>
    <row r="146" spans="2:4">
      <c r="B146" s="191">
        <v>134</v>
      </c>
      <c r="C146" s="192"/>
      <c r="D146" s="192"/>
    </row>
    <row r="147" spans="2:4">
      <c r="B147" s="191">
        <v>135</v>
      </c>
      <c r="C147" s="192"/>
      <c r="D147" s="192"/>
    </row>
    <row r="148" spans="2:4">
      <c r="B148" s="191">
        <v>136</v>
      </c>
      <c r="C148" s="192"/>
      <c r="D148" s="192"/>
    </row>
    <row r="149" spans="2:4">
      <c r="B149" s="191">
        <v>137</v>
      </c>
      <c r="C149" s="192"/>
      <c r="D149" s="192"/>
    </row>
    <row r="150" spans="2:4">
      <c r="B150" s="191">
        <v>138</v>
      </c>
      <c r="C150" s="192"/>
      <c r="D150" s="192"/>
    </row>
    <row r="151" spans="2:4">
      <c r="B151" s="191">
        <v>139</v>
      </c>
      <c r="C151" s="192"/>
      <c r="D151" s="192"/>
    </row>
    <row r="152" spans="2:4">
      <c r="B152" s="191">
        <v>140</v>
      </c>
      <c r="C152" s="192"/>
      <c r="D152" s="192"/>
    </row>
    <row r="153" spans="2:4">
      <c r="B153" s="191">
        <v>141</v>
      </c>
      <c r="C153" s="192"/>
      <c r="D153" s="192"/>
    </row>
    <row r="154" spans="2:4">
      <c r="B154" s="191">
        <v>142</v>
      </c>
      <c r="C154" s="192"/>
      <c r="D154" s="192"/>
    </row>
    <row r="155" spans="2:4">
      <c r="B155" s="191">
        <v>143</v>
      </c>
      <c r="C155" s="192"/>
      <c r="D155" s="192"/>
    </row>
    <row r="156" spans="2:4">
      <c r="B156" s="191">
        <v>144</v>
      </c>
      <c r="C156" s="192"/>
      <c r="D156" s="192"/>
    </row>
    <row r="157" spans="2:4">
      <c r="B157" s="191">
        <v>145</v>
      </c>
      <c r="C157" s="192"/>
      <c r="D157" s="192"/>
    </row>
    <row r="158" spans="2:4">
      <c r="B158" s="191">
        <v>146</v>
      </c>
      <c r="C158" s="192"/>
      <c r="D158" s="192"/>
    </row>
    <row r="159" spans="2:4">
      <c r="B159" s="191">
        <v>147</v>
      </c>
      <c r="C159" s="192"/>
      <c r="D159" s="192"/>
    </row>
    <row r="160" spans="2:4">
      <c r="B160" s="191">
        <v>148</v>
      </c>
      <c r="C160" s="192"/>
      <c r="D160" s="192"/>
    </row>
    <row r="161" spans="2:4">
      <c r="B161" s="191">
        <v>149</v>
      </c>
      <c r="C161" s="192"/>
      <c r="D161" s="192"/>
    </row>
    <row r="162" spans="2:4">
      <c r="B162" s="191">
        <v>150</v>
      </c>
      <c r="C162" s="192"/>
      <c r="D162" s="192"/>
    </row>
    <row r="163" spans="2:4">
      <c r="B163" s="191">
        <v>151</v>
      </c>
      <c r="C163" s="192"/>
      <c r="D163" s="192"/>
    </row>
    <row r="164" spans="2:4">
      <c r="B164" s="191">
        <v>152</v>
      </c>
      <c r="C164" s="192"/>
      <c r="D164" s="192"/>
    </row>
    <row r="165" spans="2:4">
      <c r="B165" s="191">
        <v>153</v>
      </c>
      <c r="C165" s="192"/>
      <c r="D165" s="192"/>
    </row>
    <row r="166" spans="2:4">
      <c r="B166" s="191">
        <v>154</v>
      </c>
      <c r="C166" s="192"/>
      <c r="D166" s="192"/>
    </row>
    <row r="167" spans="2:4">
      <c r="B167" s="191">
        <v>155</v>
      </c>
      <c r="C167" s="192"/>
      <c r="D167" s="192"/>
    </row>
    <row r="168" spans="2:4">
      <c r="B168" s="191">
        <v>156</v>
      </c>
      <c r="C168" s="192"/>
      <c r="D168" s="192"/>
    </row>
    <row r="169" spans="2:4">
      <c r="B169" s="191">
        <v>157</v>
      </c>
      <c r="C169" s="192"/>
      <c r="D169" s="192"/>
    </row>
    <row r="170" spans="2:4">
      <c r="B170" s="191">
        <v>158</v>
      </c>
      <c r="C170" s="192"/>
      <c r="D170" s="192"/>
    </row>
    <row r="171" spans="2:4">
      <c r="B171" s="191">
        <v>159</v>
      </c>
      <c r="C171" s="192"/>
      <c r="D171" s="192"/>
    </row>
    <row r="172" spans="2:4">
      <c r="B172" s="191">
        <v>160</v>
      </c>
      <c r="C172" s="192"/>
      <c r="D172" s="192"/>
    </row>
    <row r="173" spans="2:4">
      <c r="B173" s="191">
        <v>161</v>
      </c>
      <c r="C173" s="192"/>
      <c r="D173" s="192"/>
    </row>
    <row r="174" spans="2:4">
      <c r="B174" s="191">
        <v>162</v>
      </c>
      <c r="C174" s="192"/>
      <c r="D174" s="192"/>
    </row>
    <row r="175" spans="2:4">
      <c r="B175" s="191">
        <v>163</v>
      </c>
      <c r="C175" s="192"/>
      <c r="D175" s="192"/>
    </row>
    <row r="176" spans="2:4">
      <c r="B176" s="191">
        <v>164</v>
      </c>
      <c r="C176" s="192"/>
      <c r="D176" s="192"/>
    </row>
    <row r="177" spans="2:4">
      <c r="B177" s="191">
        <v>165</v>
      </c>
      <c r="C177" s="192"/>
      <c r="D177" s="192"/>
    </row>
    <row r="178" spans="2:4">
      <c r="B178" s="191">
        <v>166</v>
      </c>
      <c r="C178" s="192"/>
      <c r="D178" s="192"/>
    </row>
    <row r="179" spans="2:4">
      <c r="B179" s="191">
        <v>167</v>
      </c>
      <c r="C179" s="192"/>
      <c r="D179" s="192"/>
    </row>
    <row r="180" spans="2:4">
      <c r="B180" s="191">
        <v>168</v>
      </c>
      <c r="C180" s="192"/>
      <c r="D180" s="192"/>
    </row>
    <row r="181" spans="2:4">
      <c r="B181" s="191">
        <v>169</v>
      </c>
      <c r="C181" s="192"/>
      <c r="D181" s="192"/>
    </row>
    <row r="182" spans="2:4">
      <c r="B182" s="191">
        <v>170</v>
      </c>
      <c r="C182" s="192"/>
      <c r="D182" s="192"/>
    </row>
    <row r="183" spans="2:4">
      <c r="B183" s="191">
        <v>171</v>
      </c>
      <c r="C183" s="192"/>
      <c r="D183" s="192"/>
    </row>
    <row r="184" spans="2:4">
      <c r="B184" s="191">
        <v>172</v>
      </c>
      <c r="C184" s="192"/>
      <c r="D184" s="192"/>
    </row>
    <row r="185" spans="2:4">
      <c r="B185" s="191">
        <v>173</v>
      </c>
      <c r="C185" s="192"/>
      <c r="D185" s="192"/>
    </row>
    <row r="186" spans="2:4">
      <c r="B186" s="191">
        <v>174</v>
      </c>
      <c r="C186" s="192"/>
      <c r="D186" s="192"/>
    </row>
    <row r="187" spans="2:4">
      <c r="B187" s="191">
        <v>175</v>
      </c>
      <c r="C187" s="192"/>
      <c r="D187" s="192"/>
    </row>
    <row r="188" spans="2:4">
      <c r="B188" s="191">
        <v>176</v>
      </c>
      <c r="C188" s="192"/>
      <c r="D188" s="192"/>
    </row>
    <row r="189" spans="2:4">
      <c r="B189" s="191">
        <v>177</v>
      </c>
      <c r="C189" s="192"/>
      <c r="D189" s="192"/>
    </row>
    <row r="190" spans="2:4">
      <c r="B190" s="191">
        <v>178</v>
      </c>
      <c r="C190" s="192"/>
      <c r="D190" s="192"/>
    </row>
    <row r="191" spans="2:4">
      <c r="B191" s="191">
        <v>179</v>
      </c>
      <c r="C191" s="192"/>
      <c r="D191" s="192"/>
    </row>
    <row r="192" spans="2:4">
      <c r="B192" s="191">
        <v>180</v>
      </c>
      <c r="C192" s="192"/>
      <c r="D192" s="192"/>
    </row>
    <row r="193" spans="2:4">
      <c r="B193" s="191">
        <v>181</v>
      </c>
      <c r="C193" s="192"/>
      <c r="D193" s="192"/>
    </row>
    <row r="194" spans="2:4">
      <c r="B194" s="191">
        <v>182</v>
      </c>
      <c r="C194" s="192"/>
      <c r="D194" s="192"/>
    </row>
    <row r="195" spans="2:4">
      <c r="B195" s="191">
        <v>183</v>
      </c>
      <c r="C195" s="192"/>
      <c r="D195" s="192"/>
    </row>
    <row r="196" spans="2:4">
      <c r="B196" s="191">
        <v>184</v>
      </c>
      <c r="C196" s="192"/>
      <c r="D196" s="192"/>
    </row>
    <row r="197" spans="2:4">
      <c r="B197" s="191">
        <v>185</v>
      </c>
      <c r="C197" s="192"/>
      <c r="D197" s="192"/>
    </row>
    <row r="198" spans="2:4">
      <c r="B198" s="191">
        <v>186</v>
      </c>
      <c r="C198" s="192"/>
      <c r="D198" s="192"/>
    </row>
    <row r="199" spans="2:4">
      <c r="B199" s="191">
        <v>187</v>
      </c>
      <c r="C199" s="192"/>
      <c r="D199" s="192"/>
    </row>
    <row r="200" spans="2:4">
      <c r="B200" s="191">
        <v>188</v>
      </c>
      <c r="C200" s="192"/>
      <c r="D200" s="192"/>
    </row>
    <row r="201" spans="2:4">
      <c r="B201" s="191">
        <v>189</v>
      </c>
      <c r="C201" s="192"/>
      <c r="D201" s="192"/>
    </row>
    <row r="202" spans="2:4">
      <c r="B202" s="191">
        <v>190</v>
      </c>
      <c r="C202" s="192"/>
      <c r="D202" s="192"/>
    </row>
    <row r="203" spans="2:4">
      <c r="B203" s="191">
        <v>191</v>
      </c>
      <c r="C203" s="192"/>
      <c r="D203" s="192"/>
    </row>
    <row r="204" spans="2:4">
      <c r="B204" s="191">
        <v>192</v>
      </c>
      <c r="C204" s="192"/>
      <c r="D204" s="192"/>
    </row>
    <row r="205" spans="2:4">
      <c r="B205" s="191">
        <v>193</v>
      </c>
      <c r="C205" s="192"/>
      <c r="D205" s="192"/>
    </row>
    <row r="206" spans="2:4">
      <c r="B206" s="191">
        <v>194</v>
      </c>
      <c r="C206" s="192"/>
      <c r="D206" s="192"/>
    </row>
    <row r="207" spans="2:4">
      <c r="B207" s="191">
        <v>195</v>
      </c>
      <c r="C207" s="192"/>
      <c r="D207" s="192"/>
    </row>
    <row r="208" spans="2:4">
      <c r="B208" s="191">
        <v>196</v>
      </c>
      <c r="C208" s="192"/>
      <c r="D208" s="192"/>
    </row>
    <row r="209" spans="2:4">
      <c r="B209" s="191">
        <v>197</v>
      </c>
      <c r="C209" s="192"/>
      <c r="D209" s="192"/>
    </row>
    <row r="210" spans="2:4">
      <c r="B210" s="191">
        <v>198</v>
      </c>
      <c r="C210" s="192"/>
      <c r="D210" s="192"/>
    </row>
    <row r="211" spans="2:4">
      <c r="B211" s="191">
        <v>199</v>
      </c>
      <c r="C211" s="192"/>
      <c r="D211" s="192"/>
    </row>
    <row r="212" spans="2:4">
      <c r="B212" s="191">
        <v>200</v>
      </c>
      <c r="C212" s="192"/>
      <c r="D212" s="192"/>
    </row>
    <row r="213" spans="2:4">
      <c r="B213" s="191">
        <v>201</v>
      </c>
      <c r="C213" s="192"/>
      <c r="D213" s="192"/>
    </row>
    <row r="214" spans="2:4">
      <c r="B214" s="191">
        <v>202</v>
      </c>
      <c r="C214" s="192"/>
      <c r="D214" s="192"/>
    </row>
    <row r="215" spans="2:4">
      <c r="B215" s="191">
        <v>203</v>
      </c>
      <c r="C215" s="192"/>
      <c r="D215" s="192"/>
    </row>
    <row r="216" spans="2:4">
      <c r="B216" s="191">
        <v>204</v>
      </c>
      <c r="C216" s="192"/>
      <c r="D216" s="192"/>
    </row>
    <row r="217" spans="2:4">
      <c r="B217" s="191">
        <v>205</v>
      </c>
      <c r="C217" s="192"/>
      <c r="D217" s="192"/>
    </row>
    <row r="218" spans="2:4">
      <c r="B218" s="191">
        <v>206</v>
      </c>
      <c r="C218" s="192"/>
      <c r="D218" s="192"/>
    </row>
    <row r="219" spans="2:4">
      <c r="B219" s="191">
        <v>207</v>
      </c>
      <c r="C219" s="192"/>
      <c r="D219" s="192"/>
    </row>
    <row r="220" spans="2:4">
      <c r="B220" s="191">
        <v>208</v>
      </c>
      <c r="C220" s="192"/>
      <c r="D220" s="192"/>
    </row>
    <row r="221" spans="2:4">
      <c r="B221" s="191">
        <v>209</v>
      </c>
      <c r="C221" s="192"/>
      <c r="D221" s="192"/>
    </row>
    <row r="222" spans="2:4">
      <c r="B222" s="191">
        <v>210</v>
      </c>
      <c r="C222" s="192"/>
      <c r="D222" s="192"/>
    </row>
    <row r="223" spans="2:4">
      <c r="B223" s="191">
        <v>211</v>
      </c>
      <c r="C223" s="192"/>
      <c r="D223" s="192"/>
    </row>
    <row r="224" spans="2:4">
      <c r="B224" s="191">
        <v>212</v>
      </c>
      <c r="C224" s="192"/>
      <c r="D224" s="192"/>
    </row>
    <row r="225" spans="2:4">
      <c r="B225" s="191">
        <v>213</v>
      </c>
      <c r="C225" s="192"/>
      <c r="D225" s="192"/>
    </row>
    <row r="226" spans="2:4">
      <c r="B226" s="191">
        <v>214</v>
      </c>
      <c r="C226" s="192"/>
      <c r="D226" s="192"/>
    </row>
    <row r="227" spans="2:4">
      <c r="B227" s="191">
        <v>215</v>
      </c>
      <c r="C227" s="192"/>
      <c r="D227" s="192"/>
    </row>
    <row r="228" spans="2:4">
      <c r="B228" s="191">
        <v>216</v>
      </c>
      <c r="C228" s="192"/>
      <c r="D228" s="192"/>
    </row>
    <row r="229" spans="2:4">
      <c r="B229" s="191">
        <v>217</v>
      </c>
      <c r="C229" s="192"/>
      <c r="D229" s="192"/>
    </row>
    <row r="230" spans="2:4">
      <c r="B230" s="191">
        <v>218</v>
      </c>
      <c r="C230" s="192"/>
      <c r="D230" s="192"/>
    </row>
    <row r="231" spans="2:4">
      <c r="B231" s="191">
        <v>219</v>
      </c>
      <c r="C231" s="192"/>
      <c r="D231" s="192"/>
    </row>
    <row r="232" spans="2:4">
      <c r="B232" s="191">
        <v>220</v>
      </c>
      <c r="C232" s="192"/>
      <c r="D232" s="192"/>
    </row>
    <row r="233" spans="2:4">
      <c r="B233" s="191">
        <v>221</v>
      </c>
      <c r="C233" s="192"/>
      <c r="D233" s="192"/>
    </row>
    <row r="234" spans="2:4">
      <c r="B234" s="191">
        <v>222</v>
      </c>
      <c r="C234" s="192"/>
      <c r="D234" s="192"/>
    </row>
    <row r="235" spans="2:4">
      <c r="B235" s="191">
        <v>223</v>
      </c>
      <c r="C235" s="192"/>
      <c r="D235" s="192"/>
    </row>
    <row r="236" spans="2:4">
      <c r="B236" s="191">
        <v>224</v>
      </c>
      <c r="C236" s="192"/>
      <c r="D236" s="192"/>
    </row>
    <row r="237" spans="2:4">
      <c r="B237" s="191">
        <v>225</v>
      </c>
      <c r="C237" s="192"/>
      <c r="D237" s="192"/>
    </row>
    <row r="238" spans="2:4">
      <c r="B238" s="191">
        <v>226</v>
      </c>
      <c r="C238" s="192"/>
      <c r="D238" s="192"/>
    </row>
    <row r="239" spans="2:4">
      <c r="B239" s="191">
        <v>227</v>
      </c>
      <c r="C239" s="192"/>
      <c r="D239" s="192"/>
    </row>
    <row r="240" spans="2:4">
      <c r="B240" s="191">
        <v>228</v>
      </c>
      <c r="C240" s="192"/>
      <c r="D240" s="192"/>
    </row>
    <row r="241" spans="2:4">
      <c r="B241" s="191">
        <v>229</v>
      </c>
      <c r="C241" s="192"/>
      <c r="D241" s="192"/>
    </row>
    <row r="242" spans="2:4">
      <c r="B242" s="191">
        <v>230</v>
      </c>
      <c r="C242" s="192"/>
      <c r="D242" s="192"/>
    </row>
    <row r="243" spans="2:4">
      <c r="B243" s="191">
        <v>231</v>
      </c>
      <c r="C243" s="192"/>
      <c r="D243" s="192"/>
    </row>
    <row r="244" spans="2:4">
      <c r="B244" s="191">
        <v>232</v>
      </c>
      <c r="C244" s="192"/>
      <c r="D244" s="192"/>
    </row>
    <row r="245" spans="2:4">
      <c r="B245" s="191">
        <v>233</v>
      </c>
      <c r="C245" s="192"/>
      <c r="D245" s="192"/>
    </row>
    <row r="246" spans="2:4">
      <c r="B246" s="191">
        <v>234</v>
      </c>
      <c r="C246" s="192"/>
      <c r="D246" s="192"/>
    </row>
    <row r="247" spans="2:4">
      <c r="B247" s="191">
        <v>235</v>
      </c>
      <c r="C247" s="192"/>
      <c r="D247" s="192"/>
    </row>
    <row r="248" spans="2:4">
      <c r="B248" s="191">
        <v>236</v>
      </c>
      <c r="C248" s="192"/>
      <c r="D248" s="192"/>
    </row>
    <row r="249" spans="2:4">
      <c r="B249" s="191">
        <v>237</v>
      </c>
      <c r="C249" s="192"/>
      <c r="D249" s="192"/>
    </row>
    <row r="250" spans="2:4">
      <c r="B250" s="191">
        <v>238</v>
      </c>
      <c r="C250" s="192"/>
      <c r="D250" s="192"/>
    </row>
    <row r="251" spans="2:4">
      <c r="B251" s="191">
        <v>239</v>
      </c>
      <c r="C251" s="192"/>
      <c r="D251" s="192"/>
    </row>
    <row r="252" spans="2:4">
      <c r="B252" s="191">
        <v>240</v>
      </c>
      <c r="C252" s="192"/>
      <c r="D252" s="192"/>
    </row>
    <row r="253" spans="2:4">
      <c r="B253" s="191">
        <v>241</v>
      </c>
      <c r="C253" s="192"/>
      <c r="D253" s="192"/>
    </row>
    <row r="254" spans="2:4">
      <c r="B254" s="191">
        <v>242</v>
      </c>
      <c r="C254" s="192"/>
      <c r="D254" s="192"/>
    </row>
    <row r="255" spans="2:4">
      <c r="B255" s="191">
        <v>243</v>
      </c>
      <c r="C255" s="192"/>
      <c r="D255" s="192"/>
    </row>
    <row r="256" spans="2:4">
      <c r="B256" s="191">
        <v>244</v>
      </c>
      <c r="C256" s="192"/>
      <c r="D256" s="192"/>
    </row>
    <row r="257" spans="2:4">
      <c r="B257" s="191">
        <v>245</v>
      </c>
      <c r="C257" s="192"/>
      <c r="D257" s="192"/>
    </row>
    <row r="258" spans="2:4">
      <c r="B258" s="191">
        <v>246</v>
      </c>
      <c r="C258" s="192"/>
      <c r="D258" s="192"/>
    </row>
    <row r="259" spans="2:4">
      <c r="B259" s="191">
        <v>247</v>
      </c>
      <c r="C259" s="192"/>
      <c r="D259" s="192"/>
    </row>
    <row r="260" spans="2:4">
      <c r="B260" s="191">
        <v>248</v>
      </c>
      <c r="C260" s="192"/>
      <c r="D260" s="192"/>
    </row>
    <row r="261" spans="2:4">
      <c r="B261" s="191">
        <v>249</v>
      </c>
      <c r="C261" s="192"/>
      <c r="D261" s="192"/>
    </row>
    <row r="262" spans="2:4">
      <c r="B262" s="191">
        <v>250</v>
      </c>
      <c r="C262" s="192"/>
      <c r="D262" s="192"/>
    </row>
    <row r="263" spans="2:4">
      <c r="B263" s="191">
        <v>251</v>
      </c>
      <c r="C263" s="192"/>
      <c r="D263" s="192"/>
    </row>
    <row r="264" spans="2:4">
      <c r="B264" s="191">
        <v>252</v>
      </c>
      <c r="C264" s="192"/>
      <c r="D264" s="192"/>
    </row>
    <row r="265" spans="2:4">
      <c r="B265" s="191">
        <v>253</v>
      </c>
      <c r="C265" s="192"/>
      <c r="D265" s="192"/>
    </row>
    <row r="266" spans="2:4">
      <c r="B266" s="191">
        <v>254</v>
      </c>
      <c r="C266" s="192"/>
      <c r="D266" s="192"/>
    </row>
    <row r="267" spans="2:4">
      <c r="B267" s="191">
        <v>255</v>
      </c>
      <c r="C267" s="192"/>
      <c r="D267" s="192"/>
    </row>
    <row r="268" spans="2:4">
      <c r="B268" s="191">
        <v>256</v>
      </c>
      <c r="C268" s="192"/>
      <c r="D268" s="192"/>
    </row>
    <row r="269" spans="2:4">
      <c r="B269" s="191">
        <v>257</v>
      </c>
      <c r="C269" s="192"/>
      <c r="D269" s="192"/>
    </row>
    <row r="270" spans="2:4">
      <c r="B270" s="191">
        <v>258</v>
      </c>
      <c r="C270" s="192"/>
      <c r="D270" s="192"/>
    </row>
    <row r="271" spans="2:4">
      <c r="B271" s="191">
        <v>259</v>
      </c>
      <c r="C271" s="192"/>
      <c r="D271" s="192"/>
    </row>
    <row r="272" spans="2:4">
      <c r="B272" s="191">
        <v>260</v>
      </c>
      <c r="C272" s="192"/>
      <c r="D272" s="192"/>
    </row>
    <row r="273" spans="2:4">
      <c r="B273" s="191">
        <v>261</v>
      </c>
      <c r="C273" s="192"/>
      <c r="D273" s="192"/>
    </row>
    <row r="274" spans="2:4">
      <c r="B274" s="191">
        <v>262</v>
      </c>
      <c r="C274" s="192"/>
      <c r="D274" s="192"/>
    </row>
    <row r="275" spans="2:4">
      <c r="B275" s="191">
        <v>263</v>
      </c>
      <c r="C275" s="192"/>
      <c r="D275" s="192"/>
    </row>
    <row r="276" spans="2:4">
      <c r="B276" s="191">
        <v>264</v>
      </c>
      <c r="C276" s="192"/>
      <c r="D276" s="192"/>
    </row>
    <row r="277" spans="2:4">
      <c r="B277" s="191">
        <v>265</v>
      </c>
      <c r="C277" s="192"/>
      <c r="D277" s="192"/>
    </row>
    <row r="278" spans="2:4">
      <c r="B278" s="191">
        <v>266</v>
      </c>
      <c r="C278" s="192"/>
      <c r="D278" s="192"/>
    </row>
    <row r="279" spans="2:4">
      <c r="B279" s="191">
        <v>267</v>
      </c>
      <c r="C279" s="192"/>
      <c r="D279" s="192"/>
    </row>
    <row r="280" spans="2:4">
      <c r="B280" s="191">
        <v>268</v>
      </c>
      <c r="C280" s="192"/>
      <c r="D280" s="192"/>
    </row>
    <row r="281" spans="2:4">
      <c r="B281" s="191">
        <v>269</v>
      </c>
      <c r="C281" s="192"/>
      <c r="D281" s="192"/>
    </row>
    <row r="282" spans="2:4">
      <c r="B282" s="191">
        <v>270</v>
      </c>
      <c r="C282" s="192"/>
      <c r="D282" s="192"/>
    </row>
    <row r="283" spans="2:4">
      <c r="B283" s="191">
        <v>271</v>
      </c>
      <c r="C283" s="192"/>
      <c r="D283" s="192"/>
    </row>
    <row r="284" spans="2:4">
      <c r="B284" s="191">
        <v>272</v>
      </c>
      <c r="C284" s="192"/>
      <c r="D284" s="192"/>
    </row>
    <row r="285" spans="2:4">
      <c r="B285" s="191">
        <v>273</v>
      </c>
      <c r="C285" s="192"/>
      <c r="D285" s="192"/>
    </row>
    <row r="286" spans="2:4">
      <c r="B286" s="191">
        <v>274</v>
      </c>
      <c r="C286" s="192"/>
      <c r="D286" s="192"/>
    </row>
    <row r="287" spans="2:4">
      <c r="B287" s="191">
        <v>275</v>
      </c>
      <c r="C287" s="192"/>
      <c r="D287" s="192"/>
    </row>
    <row r="288" spans="2:4">
      <c r="B288" s="191">
        <v>276</v>
      </c>
      <c r="C288" s="192"/>
      <c r="D288" s="192"/>
    </row>
    <row r="289" spans="2:4">
      <c r="B289" s="191">
        <v>277</v>
      </c>
      <c r="C289" s="192"/>
      <c r="D289" s="192"/>
    </row>
    <row r="290" spans="2:4">
      <c r="B290" s="191">
        <v>278</v>
      </c>
      <c r="C290" s="192"/>
      <c r="D290" s="192"/>
    </row>
    <row r="291" spans="2:4">
      <c r="B291" s="191">
        <v>279</v>
      </c>
      <c r="C291" s="192"/>
      <c r="D291" s="192"/>
    </row>
    <row r="292" spans="2:4">
      <c r="B292" s="191">
        <v>280</v>
      </c>
      <c r="C292" s="192"/>
      <c r="D292" s="192"/>
    </row>
    <row r="293" spans="2:4">
      <c r="B293" s="191">
        <v>281</v>
      </c>
      <c r="C293" s="192"/>
      <c r="D293" s="192"/>
    </row>
    <row r="294" spans="2:4">
      <c r="B294" s="191">
        <v>282</v>
      </c>
      <c r="C294" s="192"/>
      <c r="D294" s="192"/>
    </row>
    <row r="295" spans="2:4">
      <c r="B295" s="191">
        <v>283</v>
      </c>
      <c r="C295" s="192"/>
      <c r="D295" s="192"/>
    </row>
    <row r="296" spans="2:4">
      <c r="B296" s="191">
        <v>284</v>
      </c>
      <c r="C296" s="192"/>
      <c r="D296" s="192"/>
    </row>
    <row r="297" spans="2:4">
      <c r="B297" s="191">
        <v>285</v>
      </c>
      <c r="C297" s="192"/>
      <c r="D297" s="192"/>
    </row>
    <row r="298" spans="2:4">
      <c r="B298" s="191">
        <v>286</v>
      </c>
      <c r="C298" s="192"/>
      <c r="D298" s="192"/>
    </row>
    <row r="299" spans="2:4">
      <c r="B299" s="191">
        <v>287</v>
      </c>
      <c r="C299" s="192"/>
      <c r="D299" s="192"/>
    </row>
    <row r="300" spans="2:4">
      <c r="B300" s="191">
        <v>288</v>
      </c>
      <c r="C300" s="192"/>
      <c r="D300" s="192"/>
    </row>
    <row r="301" spans="2:4">
      <c r="B301" s="191">
        <v>289</v>
      </c>
      <c r="C301" s="192"/>
      <c r="D301" s="192"/>
    </row>
    <row r="302" spans="2:4">
      <c r="B302" s="191">
        <v>290</v>
      </c>
      <c r="C302" s="192"/>
      <c r="D302" s="192"/>
    </row>
    <row r="303" spans="2:4">
      <c r="B303" s="191">
        <v>291</v>
      </c>
      <c r="C303" s="192"/>
      <c r="D303" s="192"/>
    </row>
    <row r="304" spans="2:4">
      <c r="B304" s="191">
        <v>292</v>
      </c>
      <c r="C304" s="192"/>
      <c r="D304" s="192"/>
    </row>
    <row r="305" spans="2:4">
      <c r="B305" s="191">
        <v>293</v>
      </c>
      <c r="C305" s="192"/>
      <c r="D305" s="192"/>
    </row>
    <row r="306" spans="2:4">
      <c r="B306" s="191">
        <v>294</v>
      </c>
      <c r="C306" s="192"/>
      <c r="D306" s="192"/>
    </row>
    <row r="307" spans="2:4">
      <c r="B307" s="191">
        <v>295</v>
      </c>
      <c r="C307" s="192"/>
      <c r="D307" s="192"/>
    </row>
    <row r="308" spans="2:4">
      <c r="B308" s="191">
        <v>296</v>
      </c>
      <c r="C308" s="192"/>
      <c r="D308" s="192"/>
    </row>
    <row r="309" spans="2:4">
      <c r="B309" s="191">
        <v>297</v>
      </c>
      <c r="C309" s="192"/>
      <c r="D309" s="192"/>
    </row>
    <row r="310" spans="2:4">
      <c r="B310" s="191">
        <v>298</v>
      </c>
      <c r="C310" s="192"/>
      <c r="D310" s="192"/>
    </row>
    <row r="311" spans="2:4">
      <c r="B311" s="191">
        <v>299</v>
      </c>
      <c r="C311" s="192"/>
      <c r="D311" s="192"/>
    </row>
    <row r="312" spans="2:4">
      <c r="B312" s="197">
        <v>300</v>
      </c>
      <c r="C312" s="202"/>
      <c r="D312" s="202"/>
    </row>
  </sheetData>
  <sheetProtection algorithmName="SHA-512" hashValue="n1k6FET3Dc9MRM+x//1X1g5qCwOwVm3ui2nVqDfTHAYvP4cFKhGApqy4fPH4RO4N4L+4EmYis6uJ8LPCJUei8g==" saltValue="PEGqMQtgpJ7N+/93uPLRAQ==" spinCount="100000" sheet="1" objects="1" scenarios="1"/>
  <mergeCells count="28">
    <mergeCell ref="M1:O1"/>
    <mergeCell ref="P9:T9"/>
    <mergeCell ref="M8:O8"/>
    <mergeCell ref="X10:AB10"/>
    <mergeCell ref="AC10:AD10"/>
    <mergeCell ref="AC9:AD9"/>
    <mergeCell ref="P10:Q10"/>
    <mergeCell ref="R10:T10"/>
    <mergeCell ref="M9:M10"/>
    <mergeCell ref="N9:N10"/>
    <mergeCell ref="O9:O10"/>
    <mergeCell ref="AF10:AH10"/>
    <mergeCell ref="U10:W10"/>
    <mergeCell ref="AF9:AH9"/>
    <mergeCell ref="X9:AB9"/>
    <mergeCell ref="U9:W9"/>
    <mergeCell ref="J10:K10"/>
    <mergeCell ref="F11:G11"/>
    <mergeCell ref="G2:H2"/>
    <mergeCell ref="B1:C1"/>
    <mergeCell ref="F1:H1"/>
    <mergeCell ref="B10:D10"/>
    <mergeCell ref="F10:H10"/>
    <mergeCell ref="B9:D9"/>
    <mergeCell ref="F9:H9"/>
    <mergeCell ref="J2:K2"/>
    <mergeCell ref="J1:K1"/>
    <mergeCell ref="J8:K9"/>
  </mergeCells>
  <phoneticPr fontId="4"/>
  <conditionalFormatting sqref="K13:K92">
    <cfRule type="cellIs" dxfId="1" priority="1" stopIfTrue="1" operator="equal">
      <formula>100</formula>
    </cfRule>
    <cfRule type="cellIs" dxfId="0" priority="2" stopIfTrue="1" operator="greaterThan">
      <formula>50</formula>
    </cfRule>
  </conditionalFormatting>
  <dataValidations xWindow="433" yWindow="555" count="5">
    <dataValidation type="list" allowBlank="1" showInputMessage="1" showErrorMessage="1" sqref="G4" xr:uid="{00000000-0002-0000-0100-000000000000}">
      <formula1>植栽本数リスト参照元</formula1>
    </dataValidation>
    <dataValidation type="list" allowBlank="1" showInputMessage="1" showErrorMessage="1" sqref="G3" xr:uid="{00000000-0002-0000-0100-000001000000}">
      <formula1>地位指数リスト参照元</formula1>
    </dataValidation>
    <dataValidation type="list" allowBlank="1" showInputMessage="1" showErrorMessage="1" sqref="C2:C3" xr:uid="{00000000-0002-0000-0100-000002000000}">
      <formula1>データの有無</formula1>
    </dataValidation>
    <dataValidation type="list" allowBlank="1" showInputMessage="1" showErrorMessage="1" sqref="C4" xr:uid="{00000000-0002-0000-0100-000003000000}">
      <formula1>入力方法</formula1>
    </dataValidation>
    <dataValidation type="whole" errorStyle="warning" operator="lessThanOrEqual" allowBlank="1" showInputMessage="1" showErrorMessage="1" errorTitle="伐採率警告" error="伐採率が50％を超えています！" sqref="K13:K92" xr:uid="{00000000-0002-0000-0100-000004000000}">
      <formula1>50</formula1>
    </dataValidation>
  </dataValidations>
  <pageMargins left="0.75" right="0.75" top="1" bottom="1" header="0.51200000000000001" footer="0.51200000000000001"/>
  <pageSetup paperSize="0"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I311"/>
  <sheetViews>
    <sheetView topLeftCell="H1" workbookViewId="0">
      <selection activeCell="AI12" sqref="AI12"/>
    </sheetView>
  </sheetViews>
  <sheetFormatPr baseColWidth="10" defaultColWidth="12.83203125" defaultRowHeight="18"/>
  <cols>
    <col min="1" max="1" width="12.83203125" style="1"/>
    <col min="2" max="4" width="10.33203125" style="1" customWidth="1"/>
    <col min="5" max="5" width="2" style="1" customWidth="1"/>
    <col min="6" max="8" width="10.33203125" style="1" customWidth="1"/>
    <col min="9" max="9" width="2.1640625" style="1" customWidth="1"/>
    <col min="10" max="10" width="13.5" style="1" customWidth="1"/>
    <col min="11" max="11" width="7.5" style="1" customWidth="1"/>
    <col min="12" max="12" width="3.5" style="1" customWidth="1"/>
    <col min="13" max="13" width="9.1640625" style="1" bestFit="1" customWidth="1"/>
    <col min="14" max="14" width="6.6640625" style="1" customWidth="1"/>
    <col min="15" max="16" width="8.83203125" style="1" customWidth="1"/>
    <col min="17" max="17" width="8.33203125" style="1" customWidth="1"/>
    <col min="18" max="18" width="7.5" style="1" customWidth="1"/>
    <col min="19" max="20" width="9.5" style="1" customWidth="1"/>
    <col min="21" max="21" width="8.83203125" style="1" customWidth="1"/>
    <col min="22" max="22" width="8.5" style="1" customWidth="1"/>
    <col min="23" max="23" width="9.5" style="1" customWidth="1"/>
    <col min="24" max="24" width="8.33203125" style="1" customWidth="1"/>
    <col min="25" max="25" width="7.1640625" style="1" customWidth="1"/>
    <col min="26" max="26" width="8.1640625" style="1" customWidth="1"/>
    <col min="27" max="27" width="8.33203125" style="1" customWidth="1"/>
    <col min="28" max="28" width="9.83203125" style="1" customWidth="1"/>
    <col min="29" max="29" width="11.5" style="1" customWidth="1"/>
    <col min="30" max="30" width="12" style="1" customWidth="1"/>
    <col min="31" max="31" width="7.6640625" style="1" customWidth="1"/>
    <col min="32" max="32" width="8.1640625" style="1" customWidth="1"/>
    <col min="33" max="33" width="7" style="1" customWidth="1"/>
    <col min="34" max="16384" width="12.83203125" style="1"/>
  </cols>
  <sheetData>
    <row r="1" spans="2:35">
      <c r="B1" s="255" t="s">
        <v>37</v>
      </c>
      <c r="C1" s="255"/>
      <c r="F1" s="256" t="s">
        <v>259</v>
      </c>
      <c r="G1" s="257"/>
      <c r="H1" s="258"/>
      <c r="J1" s="256" t="s">
        <v>269</v>
      </c>
      <c r="K1" s="257"/>
      <c r="L1" s="258"/>
    </row>
    <row r="2" spans="2:35">
      <c r="B2" s="49" t="s">
        <v>107</v>
      </c>
      <c r="C2" s="49" t="str">
        <f>'1.収穫を予測する'!C2</f>
        <v>なし</v>
      </c>
      <c r="F2" s="49" t="s">
        <v>203</v>
      </c>
      <c r="G2" s="259" t="str">
        <f>'1.収穫を予測する'!G2:H2</f>
        <v>椴松　太郎</v>
      </c>
      <c r="H2" s="259"/>
      <c r="J2" s="49" t="s">
        <v>171</v>
      </c>
      <c r="K2" s="49">
        <f>'inv2.計算シート'!B4</f>
        <v>0</v>
      </c>
      <c r="L2" s="49" t="s">
        <v>23</v>
      </c>
      <c r="O2" s="3" t="s">
        <v>32</v>
      </c>
      <c r="AE2" s="215" t="s">
        <v>366</v>
      </c>
      <c r="AF2" s="216"/>
    </row>
    <row r="3" spans="2:35">
      <c r="B3" s="49" t="s">
        <v>108</v>
      </c>
      <c r="C3" s="49" t="str">
        <f>'1.収穫を予測する'!C3</f>
        <v>なし</v>
      </c>
      <c r="F3" s="49" t="s">
        <v>298</v>
      </c>
      <c r="G3" s="49">
        <f>'1.収穫を予測する'!G3</f>
        <v>25</v>
      </c>
      <c r="H3" s="49"/>
      <c r="J3" s="49" t="s">
        <v>316</v>
      </c>
      <c r="K3" s="49">
        <f>'inv2.計算シート'!BZ23</f>
        <v>0</v>
      </c>
      <c r="L3" s="49" t="s">
        <v>58</v>
      </c>
      <c r="O3" s="1" t="s">
        <v>235</v>
      </c>
      <c r="AE3" s="215" t="s">
        <v>367</v>
      </c>
      <c r="AF3" s="216">
        <v>1.1346737</v>
      </c>
    </row>
    <row r="4" spans="2:35">
      <c r="B4" s="49" t="s">
        <v>38</v>
      </c>
      <c r="C4" s="49" t="str">
        <f>'1.収穫を予測する'!C4</f>
        <v>入力方法1</v>
      </c>
      <c r="F4" s="49" t="s">
        <v>328</v>
      </c>
      <c r="G4" s="49">
        <f>'1.収穫を予測する'!G4</f>
        <v>2500</v>
      </c>
      <c r="H4" s="49" t="s">
        <v>260</v>
      </c>
      <c r="J4" s="49" t="s">
        <v>270</v>
      </c>
      <c r="K4" s="49">
        <f>'inv2.計算シート'!BY1</f>
        <v>0</v>
      </c>
      <c r="L4" s="49" t="s">
        <v>23</v>
      </c>
      <c r="AE4" s="215" t="s">
        <v>368</v>
      </c>
      <c r="AF4" s="216">
        <v>-0.54551059999999996</v>
      </c>
    </row>
    <row r="5" spans="2:35">
      <c r="B5" s="49" t="s">
        <v>39</v>
      </c>
      <c r="C5" s="49">
        <f>'1.収穫を予測する'!C5</f>
        <v>2</v>
      </c>
      <c r="F5" s="49" t="s">
        <v>16</v>
      </c>
      <c r="G5" s="49">
        <f>'1.収穫を予測する'!G5</f>
        <v>32</v>
      </c>
      <c r="H5" s="49" t="s">
        <v>23</v>
      </c>
    </row>
    <row r="6" spans="2:35" ht="19" thickBot="1">
      <c r="F6" s="49" t="s">
        <v>201</v>
      </c>
      <c r="G6" s="49">
        <f>'1.収穫を予測する'!G6</f>
        <v>0.02</v>
      </c>
      <c r="H6" s="49" t="s">
        <v>202</v>
      </c>
      <c r="T6" s="4" t="s">
        <v>298</v>
      </c>
      <c r="U6" s="4">
        <f>G3</f>
        <v>25</v>
      </c>
      <c r="X6" s="4" t="s">
        <v>33</v>
      </c>
      <c r="Y6" s="4">
        <f>G4</f>
        <v>2500</v>
      </c>
      <c r="Z6" s="4" t="s">
        <v>260</v>
      </c>
    </row>
    <row r="7" spans="2:35" ht="19" thickTop="1">
      <c r="M7" s="48"/>
      <c r="P7" s="249" t="s">
        <v>208</v>
      </c>
      <c r="Q7" s="250"/>
      <c r="R7" s="251"/>
    </row>
    <row r="8" spans="2:35" ht="57">
      <c r="P8" s="252" t="s">
        <v>154</v>
      </c>
      <c r="Q8" s="253"/>
      <c r="R8" s="253"/>
      <c r="S8" s="253"/>
      <c r="T8" s="254"/>
      <c r="U8" s="252" t="s">
        <v>360</v>
      </c>
      <c r="V8" s="253"/>
      <c r="W8" s="254"/>
      <c r="X8" s="252" t="s">
        <v>155</v>
      </c>
      <c r="Y8" s="253"/>
      <c r="Z8" s="253"/>
      <c r="AA8" s="253"/>
      <c r="AB8" s="254"/>
      <c r="AC8" s="261" t="s">
        <v>321</v>
      </c>
      <c r="AD8" s="261"/>
      <c r="AE8" s="6" t="s">
        <v>207</v>
      </c>
      <c r="AF8" s="261" t="s">
        <v>176</v>
      </c>
      <c r="AG8" s="261"/>
      <c r="AH8" s="261"/>
      <c r="AI8" s="1" t="s">
        <v>372</v>
      </c>
    </row>
    <row r="9" spans="2:35">
      <c r="B9" s="1" t="s">
        <v>36</v>
      </c>
      <c r="F9" s="1" t="s">
        <v>105</v>
      </c>
      <c r="J9" s="249" t="s">
        <v>365</v>
      </c>
      <c r="K9" s="251"/>
      <c r="L9" s="7"/>
      <c r="M9" s="2"/>
      <c r="N9" s="2"/>
      <c r="O9" s="50"/>
      <c r="P9" s="252" t="s">
        <v>46</v>
      </c>
      <c r="Q9" s="254"/>
      <c r="R9" s="252" t="s">
        <v>21</v>
      </c>
      <c r="S9" s="253"/>
      <c r="T9" s="254"/>
      <c r="U9" s="252" t="s">
        <v>21</v>
      </c>
      <c r="V9" s="253"/>
      <c r="W9" s="254"/>
      <c r="X9" s="252" t="s">
        <v>21</v>
      </c>
      <c r="Y9" s="253"/>
      <c r="Z9" s="253"/>
      <c r="AA9" s="253"/>
      <c r="AB9" s="254"/>
      <c r="AC9" s="252" t="s">
        <v>21</v>
      </c>
      <c r="AD9" s="254"/>
      <c r="AE9" s="5" t="s">
        <v>21</v>
      </c>
      <c r="AF9" s="252" t="s">
        <v>21</v>
      </c>
      <c r="AG9" s="253"/>
      <c r="AH9" s="254"/>
    </row>
    <row r="10" spans="2:35" ht="38">
      <c r="B10" s="1" t="s">
        <v>106</v>
      </c>
      <c r="C10" s="3" t="s">
        <v>107</v>
      </c>
      <c r="D10" s="1" t="s">
        <v>108</v>
      </c>
      <c r="F10" s="260" t="s">
        <v>168</v>
      </c>
      <c r="G10" s="260"/>
      <c r="H10" s="1" t="s">
        <v>106</v>
      </c>
      <c r="J10" s="8" t="s">
        <v>16</v>
      </c>
      <c r="K10" s="6" t="s">
        <v>364</v>
      </c>
      <c r="L10" s="9"/>
      <c r="M10" s="51" t="s">
        <v>188</v>
      </c>
      <c r="N10" s="6" t="s">
        <v>16</v>
      </c>
      <c r="O10" s="6" t="s">
        <v>104</v>
      </c>
      <c r="P10" s="8" t="s">
        <v>165</v>
      </c>
      <c r="Q10" s="8" t="s">
        <v>354</v>
      </c>
      <c r="R10" s="8" t="s">
        <v>350</v>
      </c>
      <c r="S10" s="8" t="s">
        <v>47</v>
      </c>
      <c r="T10" s="8" t="s">
        <v>351</v>
      </c>
      <c r="U10" s="8" t="s">
        <v>350</v>
      </c>
      <c r="V10" s="8" t="s">
        <v>47</v>
      </c>
      <c r="W10" s="8" t="s">
        <v>351</v>
      </c>
      <c r="X10" s="8" t="s">
        <v>350</v>
      </c>
      <c r="Y10" s="8" t="s">
        <v>352</v>
      </c>
      <c r="Z10" s="8" t="s">
        <v>47</v>
      </c>
      <c r="AA10" s="8" t="s">
        <v>353</v>
      </c>
      <c r="AB10" s="8" t="s">
        <v>354</v>
      </c>
      <c r="AC10" s="11" t="s">
        <v>200</v>
      </c>
      <c r="AD10" s="10" t="s">
        <v>170</v>
      </c>
      <c r="AE10" s="6" t="s">
        <v>238</v>
      </c>
      <c r="AF10" s="6" t="s">
        <v>22</v>
      </c>
      <c r="AG10" s="6" t="s">
        <v>331</v>
      </c>
      <c r="AH10" s="6" t="s">
        <v>320</v>
      </c>
    </row>
    <row r="11" spans="2:35" ht="20">
      <c r="B11" s="1" t="s">
        <v>109</v>
      </c>
      <c r="C11" s="1" t="s">
        <v>166</v>
      </c>
      <c r="D11" s="1" t="s">
        <v>167</v>
      </c>
      <c r="F11" s="1" t="s">
        <v>184</v>
      </c>
      <c r="G11" s="1" t="s">
        <v>185</v>
      </c>
      <c r="H11" s="1" t="s">
        <v>177</v>
      </c>
      <c r="J11" s="5" t="s">
        <v>23</v>
      </c>
      <c r="K11" s="5" t="s">
        <v>24</v>
      </c>
      <c r="L11" s="7"/>
      <c r="M11" s="52"/>
      <c r="N11" s="5" t="s">
        <v>23</v>
      </c>
      <c r="O11" s="5" t="s">
        <v>88</v>
      </c>
      <c r="P11" s="5" t="s">
        <v>332</v>
      </c>
      <c r="Q11" s="5" t="s">
        <v>89</v>
      </c>
      <c r="R11" s="5" t="s">
        <v>75</v>
      </c>
      <c r="S11" s="5" t="s">
        <v>332</v>
      </c>
      <c r="T11" s="5"/>
      <c r="U11" s="5" t="s">
        <v>75</v>
      </c>
      <c r="V11" s="5" t="s">
        <v>252</v>
      </c>
      <c r="W11" s="5"/>
      <c r="X11" s="5" t="s">
        <v>75</v>
      </c>
      <c r="Y11" s="5" t="s">
        <v>90</v>
      </c>
      <c r="Z11" s="5" t="s">
        <v>332</v>
      </c>
      <c r="AA11" s="5" t="s">
        <v>90</v>
      </c>
      <c r="AB11" s="5" t="s">
        <v>89</v>
      </c>
      <c r="AC11" s="5" t="s">
        <v>332</v>
      </c>
      <c r="AD11" s="5" t="s">
        <v>332</v>
      </c>
      <c r="AE11" s="5" t="s">
        <v>332</v>
      </c>
      <c r="AF11" s="5" t="s">
        <v>332</v>
      </c>
      <c r="AG11" s="5" t="s">
        <v>332</v>
      </c>
      <c r="AH11" s="5" t="s">
        <v>332</v>
      </c>
    </row>
    <row r="12" spans="2:35">
      <c r="B12" s="1">
        <v>1</v>
      </c>
      <c r="C12" s="1">
        <f>'1.収穫を予測する'!C13</f>
        <v>24</v>
      </c>
      <c r="D12" s="1">
        <f>'1.収穫を予測する'!D13</f>
        <v>15</v>
      </c>
      <c r="F12" s="1">
        <v>0</v>
      </c>
      <c r="G12" s="1">
        <f t="shared" ref="G12:G75" si="0">F12+$C$5</f>
        <v>2</v>
      </c>
      <c r="H12" s="1">
        <f>'1.収穫を予測する'!H13</f>
        <v>0</v>
      </c>
      <c r="J12" s="53">
        <f>IF(OR($C$2="あり",$C$3="あり"),入力方法別計算!W2,'inv2.計算シート'!E2)</f>
        <v>1</v>
      </c>
      <c r="K12" s="54" t="str">
        <f>IF('1.収穫を予測する'!K13="","",'1.収穫を予測する'!K13)</f>
        <v/>
      </c>
      <c r="L12" s="13"/>
      <c r="M12" s="55" t="str">
        <f>IF(J12&gt;80,"",IF(OR($C$2="あり",$C$3="あり"),IF(入力方法別計算!AP2=0,"",入力方法別計算!AP2),IF('inv2.計算シート'!BV2=0,"",'inv2.計算シート'!BV2)))</f>
        <v/>
      </c>
      <c r="N12" s="53">
        <f>J12</f>
        <v>1</v>
      </c>
      <c r="O12" s="56">
        <f>IF(J12&gt;80,"",IF(OR($C$2="あり",$C$3="あり"),入力方法別計算!X2,'inv2.計算シート'!AC2))</f>
        <v>0.16734065757042232</v>
      </c>
      <c r="P12" s="15">
        <f>IF(J12&gt;80,"",IF(OR($C$2="あり",$C$3="あり"),入力方法別計算!AR2,'inv2.計算シート'!AO2))</f>
        <v>3.4679081589779821E-8</v>
      </c>
      <c r="Q12" s="57">
        <f>IF('1.収穫を予測する'!C2="あり",入力方法別計算!U7,'inv3.直径階分布'!HK7)</f>
        <v>0</v>
      </c>
      <c r="R12" s="58">
        <f>IF(J12&gt;80,"",IF(OR($C$2="あり",$C$3="あり"),入力方法別計算!Y2,'inv2.計算シート'!AE2))</f>
        <v>2500.002556950114</v>
      </c>
      <c r="S12" s="56">
        <f>IF(J12&gt;80,"",IF(OR($C$2="あり",$C$3="あり"),入力方法別計算!Z2,'inv2.計算シート'!AD2))</f>
        <v>8.6697792647131186E-5</v>
      </c>
      <c r="T12" s="59">
        <f>IF(J12&gt;80,"",IF(OR($C$2="あり",$C$3="あり"),入力方法別計算!AJ2,'inv2.計算シート'!AH2))</f>
        <v>5.1279424475409488E-5</v>
      </c>
      <c r="U12" s="58" t="str">
        <f>IF(K12="","",IF(OR($C$2="あり",$C$3="あり"),入力方法別計算!AC2,'inv2.計算シート'!AK2))</f>
        <v/>
      </c>
      <c r="V12" s="56" t="str">
        <f>IF(K12="","",IF(OR($C$2="あり",$C$3="あり"),入力方法別計算!AD2,'inv2.計算シート'!AJ2))</f>
        <v/>
      </c>
      <c r="W12" s="59" t="str">
        <f>IF(K12="","",IF(OR($C$2="あり",$C$3="あり"),入力方法別計算!AK2,'inv2.計算シート'!AN2))</f>
        <v/>
      </c>
      <c r="X12" s="16" t="str">
        <f>IF(K12="","",IF(OR($C$2="あり",$C$3="あり"),入力方法別計算!AE2,'inv2.計算シート'!AM2))</f>
        <v/>
      </c>
      <c r="Y12" s="12" t="str">
        <f>IF(K12="","",IF(OR($C$2="あり",$C$3="あり"),入力方法別計算!AA2/0.01,'inv2.計算シート'!AF2/0.01))</f>
        <v/>
      </c>
      <c r="Z12" s="14" t="str">
        <f>IF(K12="","",IF(OR($C$2="あり",$C$3="あり"),入力方法別計算!AF2,'inv2.計算シート'!AL2))</f>
        <v/>
      </c>
      <c r="AA12" s="12" t="str">
        <f>IF(K12="","",IF(OR($C$2="あり",$C$3="あり"),入力方法別計算!AF2/入力方法別計算!Z2*100,'inv2.計算シート'!AL2/'inv2.計算シート'!AD2*100))</f>
        <v/>
      </c>
      <c r="AB12" s="56" t="str">
        <f>IF(K12="","",'inv3.直径階分布'!HK7)</f>
        <v/>
      </c>
      <c r="AC12" s="60" t="str">
        <f>IF(K12="","",IF(OR($C$2="あり",$C$3="あり"),入力方法別計算!AU2,'inv2.計算シート'!AW2))</f>
        <v/>
      </c>
      <c r="AD12" s="60">
        <f>IF(OR($C$2="あり",$C$3="あり"),入力方法別計算!AV2,'inv2.計算シート'!AX2)</f>
        <v>8.6697792647131186E-5</v>
      </c>
      <c r="AE12" s="60">
        <f>IF(OR($C$2="あり",$C$3="あり"),入力方法別計算!AW2,'inv2.計算シート'!AY2)</f>
        <v>5.3064777035033766E-3</v>
      </c>
      <c r="AF12" s="60" t="str">
        <f>IF($K12="","",IF(OR($C$2="あり",$C$3="あり"),入力方法別計算!AX2,'inv2.計算シート'!AZ2))</f>
        <v/>
      </c>
      <c r="AG12" s="60" t="str">
        <f>IF($K12="","",IF(OR($C$2="あり",$C$3="あり"),入力方法別計算!AY2,'inv2.計算シート'!BA2))</f>
        <v/>
      </c>
      <c r="AH12" s="60">
        <f>IF(OR($C$2="あり",$C$3="あり"),入力方法別計算!AZ2,'inv2.計算シート'!BB2)</f>
        <v>8.6697792647131186E-5</v>
      </c>
      <c r="AI12" s="1" t="e">
        <f>IF(N12&gt;80,"",(EXP($AF$4)*O12^$AF$3)/Q12*100)</f>
        <v>#DIV/0!</v>
      </c>
    </row>
    <row r="13" spans="2:35">
      <c r="B13" s="1">
        <v>2</v>
      </c>
      <c r="C13" s="1">
        <f>'1.収穫を予測する'!C14</f>
        <v>24</v>
      </c>
      <c r="D13" s="1">
        <f>'1.収穫を予測する'!D14</f>
        <v>15</v>
      </c>
      <c r="F13" s="1">
        <f>G12</f>
        <v>2</v>
      </c>
      <c r="G13" s="1">
        <f t="shared" si="0"/>
        <v>4</v>
      </c>
      <c r="H13" s="1">
        <f>'1.収穫を予測する'!H14</f>
        <v>1</v>
      </c>
      <c r="J13" s="61">
        <f>IF(OR($C$2="あり",$C$3="あり"),入力方法別計算!W3,'inv2.計算シート'!E3)</f>
        <v>2</v>
      </c>
      <c r="K13" s="62" t="str">
        <f>IF('1.収穫を予測する'!K14="","",'1.収穫を予測する'!K14)</f>
        <v/>
      </c>
      <c r="L13" s="13"/>
      <c r="M13" s="63" t="str">
        <f>IF(J13&gt;80,"",IF(OR($C$2="あり",$C$3="あり"),IF(入力方法別計算!AP3=0,"",入力方法別計算!AP3),IF('inv2.計算シート'!BV3=0,"",'inv2.計算シート'!BV3)))</f>
        <v/>
      </c>
      <c r="N13" s="61">
        <f t="shared" ref="N13:N76" si="1">J13</f>
        <v>2</v>
      </c>
      <c r="O13" s="64">
        <f>IF(J13&gt;80,"",IF(OR($C$2="あり",$C$3="あり"),入力方法別計算!X3,'inv2.計算シート'!AC3))</f>
        <v>0.53717628470510526</v>
      </c>
      <c r="P13" s="20">
        <f>IF(J13&gt;80,"",IF(OR($C$2="あり",$C$3="あり"),入力方法別計算!AR3,'inv2.計算シート'!AO3))</f>
        <v>2.1572768716080834E-6</v>
      </c>
      <c r="Q13" s="65">
        <f>IF(Q$12&gt;'inv3.直径階分布'!HK8,Q$12,'inv3.直径階分布'!HK8)</f>
        <v>0</v>
      </c>
      <c r="R13" s="66">
        <f>IF(J13&gt;80,"",IF(OR($C$2="あり",$C$3="あり"),入力方法別計算!Y3,'inv2.計算シート'!AE3))</f>
        <v>2499.9922666997822</v>
      </c>
      <c r="S13" s="64">
        <f>IF(J13&gt;80,"",IF(OR($C$2="あり",$C$3="あり"),入力方法別計算!Z3,'inv2.計算シート'!AD3))</f>
        <v>5.3931754961505079E-3</v>
      </c>
      <c r="T13" s="67">
        <f>IF(J13&gt;80,"",IF(OR($C$2="あり",$C$3="あり"),入力方法別計算!AJ3,'inv2.計算シート'!AH3))</f>
        <v>8.7776796015852972E-4</v>
      </c>
      <c r="U13" s="66" t="str">
        <f>IF(K13="","",IF(OR($C$2="あり",$C$3="あり"),入力方法別計算!AC3,'inv2.計算シート'!AK3))</f>
        <v/>
      </c>
      <c r="V13" s="64" t="str">
        <f>IF(K13="","",IF(OR($C$2="あり",$C$3="あり"),入力方法別計算!AD3,'inv2.計算シート'!AJ3))</f>
        <v/>
      </c>
      <c r="W13" s="67" t="str">
        <f>IF(K13="","",IF(OR($C$2="あり",$C$3="あり"),入力方法別計算!AK3,'inv2.計算シート'!AN3))</f>
        <v/>
      </c>
      <c r="X13" s="21" t="str">
        <f>IF(K13="","",IF(OR($C$2="あり",$C$3="あり"),入力方法別計算!AE3,'inv2.計算シート'!AM3))</f>
        <v/>
      </c>
      <c r="Y13" s="17" t="str">
        <f>IF(K13="","",IF(OR($C$2="あり",$C$3="あり"),入力方法別計算!AA3/0.01,'inv2.計算シート'!AF3/0.01))</f>
        <v/>
      </c>
      <c r="Z13" s="19" t="str">
        <f>IF(K13="","",IF(OR($C$2="あり",$C$3="あり"),入力方法別計算!AF3,'inv2.計算シート'!AL3))</f>
        <v/>
      </c>
      <c r="AA13" s="17" t="str">
        <f>IF(K13="","",IF(OR($C$2="あり",$C$3="あり"),入力方法別計算!AF3/入力方法別計算!Z3*100,'inv2.計算シート'!AL3/'inv2.計算シート'!AD3*100))</f>
        <v/>
      </c>
      <c r="AB13" s="64" t="str">
        <f>IF(K13="","",'inv3.直径階分布'!HK8)</f>
        <v/>
      </c>
      <c r="AC13" s="68" t="str">
        <f>IF(K13="","",IF(OR($C$2="あり",$C$3="あり"),入力方法別計算!AU3,'inv2.計算シート'!AW3))</f>
        <v/>
      </c>
      <c r="AD13" s="68">
        <f>IF(OR($C$2="あり",$C$3="あり"),入力方法別計算!AV3,'inv2.計算シート'!AX3)</f>
        <v>5.3931754961505079E-3</v>
      </c>
      <c r="AE13" s="68">
        <f>IF(OR($C$2="あり",$C$3="あり"),入力方法別計算!AW3,'inv2.計算シート'!AY3)</f>
        <v>5.1148623568446329E-2</v>
      </c>
      <c r="AF13" s="68" t="str">
        <f>IF($K13="","",IF(OR($C$2="あり",$C$3="あり"),入力方法別計算!AX3,'inv2.計算シート'!AZ3))</f>
        <v/>
      </c>
      <c r="AG13" s="68" t="str">
        <f>IF($K13="","",IF(OR($C$2="あり",$C$3="あり"),入力方法別計算!AY3,'inv2.計算シート'!BA3))</f>
        <v/>
      </c>
      <c r="AH13" s="68">
        <f>IF(OR($C$2="あり",$C$3="あり"),入力方法別計算!AZ3,'inv2.計算シート'!BB3)</f>
        <v>2.6965877480752539E-3</v>
      </c>
      <c r="AI13" s="1" t="e">
        <f t="shared" ref="AI13:AI76" si="2">IF(N13&gt;80,"",(EXP($AF$4)*O13^$AF$3)/Q13*100)</f>
        <v>#DIV/0!</v>
      </c>
    </row>
    <row r="14" spans="2:35">
      <c r="B14" s="1">
        <v>3</v>
      </c>
      <c r="C14" s="1">
        <f>'1.収穫を予測する'!C15</f>
        <v>24</v>
      </c>
      <c r="D14" s="1">
        <f>'1.収穫を予測する'!D15</f>
        <v>15</v>
      </c>
      <c r="F14" s="1">
        <f t="shared" ref="F14:F77" si="3">G13</f>
        <v>4</v>
      </c>
      <c r="G14" s="1">
        <f t="shared" si="0"/>
        <v>6</v>
      </c>
      <c r="H14" s="1">
        <f>'1.収穫を予測する'!H15</f>
        <v>2</v>
      </c>
      <c r="J14" s="61">
        <f>IF(OR($C$2="あり",$C$3="あり"),入力方法別計算!W4,'inv2.計算シート'!E4)</f>
        <v>3</v>
      </c>
      <c r="K14" s="62" t="str">
        <f>IF('1.収穫を予測する'!K15="","",'1.収穫を予測する'!K15)</f>
        <v/>
      </c>
      <c r="L14" s="13"/>
      <c r="M14" s="63" t="str">
        <f>IF(J14&gt;80,"",IF(OR($C$2="あり",$C$3="あり"),IF(入力方法別計算!AP4=0,"",入力方法別計算!AP4),IF('inv2.計算シート'!BV4=0,"",'inv2.計算シート'!BV4)))</f>
        <v/>
      </c>
      <c r="N14" s="61">
        <f t="shared" si="1"/>
        <v>3</v>
      </c>
      <c r="O14" s="64">
        <f>IF(J14&gt;80,"",IF(OR($C$2="あり",$C$3="あり"),入力方法別計算!X4,'inv2.計算シート'!AC4))</f>
        <v>1.0440624479526175</v>
      </c>
      <c r="P14" s="20">
        <f>IF(J14&gt;80,"",IF(OR($C$2="あり",$C$3="あり"),入力方法別計算!AR4,'inv2.計算シート'!AO4))</f>
        <v>2.2617454650338354E-5</v>
      </c>
      <c r="Q14" s="65">
        <f>IF(Q$12&gt;'inv3.直径階分布'!HK9,Q$12,'inv3.直径階分布'!HK9)</f>
        <v>0</v>
      </c>
      <c r="R14" s="66">
        <f>IF(J14&gt;80,"",IF(OR($C$2="あり",$C$3="あり"),入力方法別計算!Y4,'inv2.計算シート'!AE4))</f>
        <v>2499.918754728264</v>
      </c>
      <c r="S14" s="64">
        <f>IF(J14&gt;80,"",IF(OR($C$2="あり",$C$3="あり"),入力方法別計算!Z4,'inv2.計算シート'!AD4))</f>
        <v>5.6541799064596839E-2</v>
      </c>
      <c r="T14" s="67">
        <f>IF(J14&gt;80,"",IF(OR($C$2="あり",$C$3="あり"),入力方法別計算!AJ4,'inv2.計算シート'!AH4))</f>
        <v>4.4086007528621506E-3</v>
      </c>
      <c r="U14" s="66" t="str">
        <f>IF(K14="","",IF(OR($C$2="あり",$C$3="あり"),入力方法別計算!AC4,'inv2.計算シート'!AK4))</f>
        <v/>
      </c>
      <c r="V14" s="64" t="str">
        <f>IF(K14="","",IF(OR($C$2="あり",$C$3="あり"),入力方法別計算!AD4,'inv2.計算シート'!AJ4))</f>
        <v/>
      </c>
      <c r="W14" s="67" t="str">
        <f>IF(K14="","",IF(OR($C$2="あり",$C$3="あり"),入力方法別計算!AK4,'inv2.計算シート'!AN4))</f>
        <v/>
      </c>
      <c r="X14" s="21" t="str">
        <f>IF(K14="","",IF(OR($C$2="あり",$C$3="あり"),入力方法別計算!AE4,'inv2.計算シート'!AM4))</f>
        <v/>
      </c>
      <c r="Y14" s="17" t="str">
        <f>IF(K14="","",IF(OR($C$2="あり",$C$3="あり"),入力方法別計算!AA4/0.01,'inv2.計算シート'!AF4/0.01))</f>
        <v/>
      </c>
      <c r="Z14" s="19" t="str">
        <f>IF(K14="","",IF(OR($C$2="あり",$C$3="あり"),入力方法別計算!AF4,'inv2.計算シート'!AL4))</f>
        <v/>
      </c>
      <c r="AA14" s="17" t="str">
        <f>IF(K14="","",IF(OR($C$2="あり",$C$3="あり"),入力方法別計算!AF4/入力方法別計算!Z4*100,'inv2.計算シート'!AL4/'inv2.計算シート'!AD4*100))</f>
        <v/>
      </c>
      <c r="AB14" s="64" t="str">
        <f>IF(K14="","",'inv3.直径階分布'!HK9)</f>
        <v/>
      </c>
      <c r="AC14" s="68" t="str">
        <f>IF(K14="","",IF(OR($C$2="あり",$C$3="あり"),入力方法別計算!AU4,'inv2.計算シート'!AW4))</f>
        <v/>
      </c>
      <c r="AD14" s="68">
        <f>IF(OR($C$2="あり",$C$3="あり"),入力方法別計算!AV4,'inv2.計算シート'!AX4)</f>
        <v>5.6541799064596839E-2</v>
      </c>
      <c r="AE14" s="68">
        <f>IF(OR($C$2="あり",$C$3="あり"),入力方法別計算!AW4,'inv2.計算シート'!AY4)</f>
        <v>0.22854541133619288</v>
      </c>
      <c r="AF14" s="68" t="str">
        <f>IF($K14="","",IF(OR($C$2="あり",$C$3="あり"),入力方法別計算!AX4,'inv2.計算シート'!AZ4))</f>
        <v/>
      </c>
      <c r="AG14" s="68" t="str">
        <f>IF($K14="","",IF(OR($C$2="あり",$C$3="あり"),入力方法別計算!AY4,'inv2.計算シート'!BA4))</f>
        <v/>
      </c>
      <c r="AH14" s="68">
        <f>IF(OR($C$2="あり",$C$3="あり"),入力方法別計算!AZ4,'inv2.計算シート'!BB4)</f>
        <v>1.8847266354865614E-2</v>
      </c>
      <c r="AI14" s="1" t="e">
        <f t="shared" si="2"/>
        <v>#DIV/0!</v>
      </c>
    </row>
    <row r="15" spans="2:35">
      <c r="B15" s="1">
        <v>4</v>
      </c>
      <c r="C15" s="1">
        <f>'1.収穫を予測する'!C16</f>
        <v>22</v>
      </c>
      <c r="D15" s="1">
        <f>'1.収穫を予測する'!D16</f>
        <v>15</v>
      </c>
      <c r="F15" s="1">
        <f t="shared" si="3"/>
        <v>6</v>
      </c>
      <c r="G15" s="1">
        <f t="shared" si="0"/>
        <v>8</v>
      </c>
      <c r="H15" s="1">
        <f>'1.収穫を予測する'!H16</f>
        <v>4</v>
      </c>
      <c r="J15" s="61">
        <f>IF(OR($C$2="あり",$C$3="あり"),入力方法別計算!W5,'inv2.計算シート'!E5)</f>
        <v>4</v>
      </c>
      <c r="K15" s="62" t="str">
        <f>IF('1.収穫を予測する'!K16="","",'1.収穫を予測する'!K16)</f>
        <v/>
      </c>
      <c r="L15" s="13"/>
      <c r="M15" s="63" t="str">
        <f>IF(J15&gt;80,"",IF(OR($C$2="あり",$C$3="あり"),IF(入力方法別計算!AP5=0,"",入力方法別計算!AP5),IF('inv2.計算シート'!BV5=0,"",'inv2.計算シート'!BV5)))</f>
        <v/>
      </c>
      <c r="N15" s="61">
        <f t="shared" si="1"/>
        <v>4</v>
      </c>
      <c r="O15" s="64">
        <f>IF(J15&gt;80,"",IF(OR($C$2="あり",$C$3="あり"),入力方法別計算!X5,'inv2.計算シート'!AC5))</f>
        <v>1.6527808084293951</v>
      </c>
      <c r="P15" s="20">
        <f>IF(J15&gt;80,"",IF(OR($C$2="あり",$C$3="あり"),入力方法別計算!AR5,'inv2.計算シート'!AO5))</f>
        <v>1.1405357274532281E-4</v>
      </c>
      <c r="Q15" s="65">
        <f>IF(Q$12&gt;'inv3.直径階分布'!HK10,Q$12,'inv3.直径階分布'!HK10)</f>
        <v>0</v>
      </c>
      <c r="R15" s="66">
        <f>IF(J15&gt;80,"",IF(OR($C$2="あり",$C$3="あり"),入力方法別計算!Y5,'inv2.計算シート'!AE5))</f>
        <v>2499.5903551165238</v>
      </c>
      <c r="S15" s="64">
        <f>IF(J15&gt;80,"",IF(OR($C$2="あり",$C$3="あり"),入力方法別計算!Z5,'inv2.計算シート'!AD5))</f>
        <v>0.28508721040078971</v>
      </c>
      <c r="T15" s="67">
        <f>IF(J15&gt;80,"",IF(OR($C$2="あり",$C$3="あり"),入力方法別計算!AJ5,'inv2.計算シート'!AH5))</f>
        <v>1.3340549960531448E-2</v>
      </c>
      <c r="U15" s="66" t="str">
        <f>IF(K15="","",IF(OR($C$2="あり",$C$3="あり"),入力方法別計算!AC5,'inv2.計算シート'!AK5))</f>
        <v/>
      </c>
      <c r="V15" s="64" t="str">
        <f>IF(K15="","",IF(OR($C$2="あり",$C$3="あり"),入力方法別計算!AD5,'inv2.計算シート'!AJ5))</f>
        <v/>
      </c>
      <c r="W15" s="67" t="str">
        <f>IF(K15="","",IF(OR($C$2="あり",$C$3="あり"),入力方法別計算!AK5,'inv2.計算シート'!AN5))</f>
        <v/>
      </c>
      <c r="X15" s="21" t="str">
        <f>IF(K15="","",IF(OR($C$2="あり",$C$3="あり"),入力方法別計算!AE5,'inv2.計算シート'!AM5))</f>
        <v/>
      </c>
      <c r="Y15" s="17" t="str">
        <f>IF(K15="","",IF(OR($C$2="あり",$C$3="あり"),入力方法別計算!AA5/0.01,'inv2.計算シート'!AF5/0.01))</f>
        <v/>
      </c>
      <c r="Z15" s="19" t="str">
        <f>IF(K15="","",IF(OR($C$2="あり",$C$3="あり"),入力方法別計算!AF5,'inv2.計算シート'!AL5))</f>
        <v/>
      </c>
      <c r="AA15" s="17" t="str">
        <f>IF(K15="","",IF(OR($C$2="あり",$C$3="あり"),入力方法別計算!AF5/入力方法別計算!Z5*100,'inv2.計算シート'!AL5/'inv2.計算シート'!AD5*100))</f>
        <v/>
      </c>
      <c r="AB15" s="64" t="str">
        <f>IF(K15="","",'inv3.直径階分布'!HK10)</f>
        <v/>
      </c>
      <c r="AC15" s="68" t="str">
        <f>IF(K15="","",IF(OR($C$2="あり",$C$3="あり"),入力方法別計算!AU5,'inv2.計算シート'!AW5))</f>
        <v/>
      </c>
      <c r="AD15" s="68">
        <f>IF(OR($C$2="あり",$C$3="あり"),入力方法別計算!AV5,'inv2.計算シート'!AX5)</f>
        <v>0.28508721040078971</v>
      </c>
      <c r="AE15" s="68">
        <f>IF(OR($C$2="あり",$C$3="あり"),入力方法別計算!AW5,'inv2.計算シート'!AY5)</f>
        <v>0.67409645697070331</v>
      </c>
      <c r="AF15" s="68" t="str">
        <f>IF($K15="","",IF(OR($C$2="あり",$C$3="あり"),入力方法別計算!AX5,'inv2.計算シート'!AZ5))</f>
        <v/>
      </c>
      <c r="AG15" s="68" t="str">
        <f>IF($K15="","",IF(OR($C$2="あり",$C$3="あり"),入力方法別計算!AY5,'inv2.計算シート'!BA5))</f>
        <v/>
      </c>
      <c r="AH15" s="68">
        <f>IF(OR($C$2="あり",$C$3="あり"),入力方法別計算!AZ5,'inv2.計算シート'!BB5)</f>
        <v>7.1271802600197429E-2</v>
      </c>
      <c r="AI15" s="1" t="e">
        <f t="shared" si="2"/>
        <v>#DIV/0!</v>
      </c>
    </row>
    <row r="16" spans="2:35">
      <c r="B16" s="1">
        <v>5</v>
      </c>
      <c r="C16" s="1">
        <f>'1.収穫を予測する'!C17</f>
        <v>22</v>
      </c>
      <c r="D16" s="1">
        <f>'1.収穫を予測する'!D17</f>
        <v>0</v>
      </c>
      <c r="F16" s="1">
        <f t="shared" si="3"/>
        <v>8</v>
      </c>
      <c r="G16" s="1">
        <f t="shared" si="0"/>
        <v>10</v>
      </c>
      <c r="H16" s="1">
        <f>'1.収穫を予測する'!H17</f>
        <v>9</v>
      </c>
      <c r="J16" s="61">
        <f>IF(OR($C$2="あり",$C$3="あり"),入力方法別計算!W6,'inv2.計算シート'!E6)</f>
        <v>5</v>
      </c>
      <c r="K16" s="62" t="str">
        <f>IF('1.収穫を予測する'!K17="","",'1.収穫を予測する'!K17)</f>
        <v/>
      </c>
      <c r="L16" s="13"/>
      <c r="M16" s="63" t="str">
        <f>IF(J16&gt;80,"",IF(OR($C$2="あり",$C$3="あり"),IF(入力方法別計算!AP6=0,"",入力方法別計算!AP6),IF('inv2.計算シート'!BV6=0,"",'inv2.計算シート'!BV6)))</f>
        <v/>
      </c>
      <c r="N16" s="61">
        <f t="shared" si="1"/>
        <v>5</v>
      </c>
      <c r="O16" s="64">
        <f>IF(J16&gt;80,"",IF(OR($C$2="あり",$C$3="あり"),入力方法別計算!X6,'inv2.計算シート'!AC6))</f>
        <v>2.3385316763854993</v>
      </c>
      <c r="P16" s="20">
        <f>IF(J16&gt;80,"",IF(OR($C$2="あり",$C$3="あり"),入力方法別計算!AR6,'inv2.計算シート'!AO6))</f>
        <v>3.8388510456653164E-4</v>
      </c>
      <c r="Q16" s="65">
        <f>IF(Q$12&gt;'inv3.直径階分布'!HK11,Q$12,'inv3.直径階分布'!HK11)</f>
        <v>1.4572950941742262</v>
      </c>
      <c r="R16" s="66">
        <f>IF(J16&gt;80,"",IF(OR($C$2="あり",$C$3="あり"),入力方法別計算!Y6,'inv2.計算シート'!AE6))</f>
        <v>2498.6217385396253</v>
      </c>
      <c r="S16" s="64">
        <f>IF(J16&gt;80,"",IF(OR($C$2="あり",$C$3="あり"),入力方法別計算!Z6,'inv2.計算シート'!AD6))</f>
        <v>0.95918366737149308</v>
      </c>
      <c r="T16" s="67">
        <f>IF(J16&gt;80,"",IF(OR($C$2="あり",$C$3="あり"),入力方法別計算!AJ6,'inv2.計算シート'!AH6))</f>
        <v>3.041220954409838E-2</v>
      </c>
      <c r="U16" s="66" t="str">
        <f>IF(K16="","",IF(OR($C$2="あり",$C$3="あり"),入力方法別計算!AC6,'inv2.計算シート'!AK6))</f>
        <v/>
      </c>
      <c r="V16" s="64" t="str">
        <f>IF(K16="","",IF(OR($C$2="あり",$C$3="あり"),入力方法別計算!AD6,'inv2.計算シート'!AJ6))</f>
        <v/>
      </c>
      <c r="W16" s="67" t="str">
        <f>IF(K16="","",IF(OR($C$2="あり",$C$3="あり"),入力方法別計算!AK6,'inv2.計算シート'!AN6))</f>
        <v/>
      </c>
      <c r="X16" s="21" t="str">
        <f>IF(K16="","",IF(OR($C$2="あり",$C$3="あり"),入力方法別計算!AE6,'inv2.計算シート'!AM6))</f>
        <v/>
      </c>
      <c r="Y16" s="17" t="str">
        <f>IF(K16="","",IF(OR($C$2="あり",$C$3="あり"),入力方法別計算!AA6/0.01,'inv2.計算シート'!AF6/0.01))</f>
        <v/>
      </c>
      <c r="Z16" s="19" t="str">
        <f>IF(K16="","",IF(OR($C$2="あり",$C$3="あり"),入力方法別計算!AF6,'inv2.計算シート'!AL6))</f>
        <v/>
      </c>
      <c r="AA16" s="17" t="str">
        <f>IF(K16="","",IF(OR($C$2="あり",$C$3="あり"),入力方法別計算!AF6/入力方法別計算!Z6*100,'inv2.計算シート'!AL6/'inv2.計算シート'!AD6*100))</f>
        <v/>
      </c>
      <c r="AB16" s="64" t="str">
        <f>IF(K16="","",'inv3.直径階分布'!HK11)</f>
        <v/>
      </c>
      <c r="AC16" s="68" t="str">
        <f>IF(K16="","",IF(OR($C$2="あり",$C$3="あり"),入力方法別計算!AU6,'inv2.計算シート'!AW6))</f>
        <v/>
      </c>
      <c r="AD16" s="68">
        <f>IF(OR($C$2="あり",$C$3="あり"),入力方法別計算!AV6,'inv2.計算シート'!AX6)</f>
        <v>0.95918366737149308</v>
      </c>
      <c r="AE16" s="68">
        <f>IF(OR($C$2="あり",$C$3="あり"),入力方法別計算!AW6,'inv2.計算シート'!AY6)</f>
        <v>1.5312071461985832</v>
      </c>
      <c r="AF16" s="68" t="str">
        <f>IF($K16="","",IF(OR($C$2="あり",$C$3="あり"),入力方法別計算!AX6,'inv2.計算シート'!AZ6))</f>
        <v/>
      </c>
      <c r="AG16" s="68" t="str">
        <f>IF($K16="","",IF(OR($C$2="あり",$C$3="あり"),入力方法別計算!AY6,'inv2.計算シート'!BA6))</f>
        <v/>
      </c>
      <c r="AH16" s="68">
        <f>IF(OR($C$2="あり",$C$3="あり"),入力方法別計算!AZ6,'inv2.計算シート'!BB6)</f>
        <v>0.19183673347429861</v>
      </c>
      <c r="AI16" s="1">
        <f t="shared" si="2"/>
        <v>104.27266279481022</v>
      </c>
    </row>
    <row r="17" spans="2:35">
      <c r="B17" s="1">
        <v>6</v>
      </c>
      <c r="C17" s="1">
        <f>'1.収穫を予測する'!C18</f>
        <v>22</v>
      </c>
      <c r="D17" s="1">
        <f>'1.収穫を予測する'!D18</f>
        <v>15</v>
      </c>
      <c r="F17" s="1">
        <f t="shared" si="3"/>
        <v>10</v>
      </c>
      <c r="G17" s="1">
        <f t="shared" si="0"/>
        <v>12</v>
      </c>
      <c r="H17" s="1">
        <f>'1.収穫を予測する'!H18</f>
        <v>9</v>
      </c>
      <c r="J17" s="61">
        <f>IF(OR($C$2="あり",$C$3="あり"),入力方法別計算!W7,'inv2.計算シート'!E7)</f>
        <v>6</v>
      </c>
      <c r="K17" s="62" t="str">
        <f>IF('1.収穫を予測する'!K18="","",'1.収穫を予測する'!K18)</f>
        <v/>
      </c>
      <c r="L17" s="13"/>
      <c r="M17" s="63" t="str">
        <f>IF(J17&gt;80,"",IF(OR($C$2="あり",$C$3="あり"),IF(入力方法別計算!AP7=0,"",入力方法別計算!AP7),IF('inv2.計算シート'!BV7=0,"",'inv2.計算シート'!BV7)))</f>
        <v/>
      </c>
      <c r="N17" s="61">
        <f t="shared" si="1"/>
        <v>6</v>
      </c>
      <c r="O17" s="64">
        <f>IF(J17&gt;80,"",IF(OR($C$2="あり",$C$3="あり"),入力方法別計算!X7,'inv2.計算シート'!AC7))</f>
        <v>3.082392030244864</v>
      </c>
      <c r="P17" s="20">
        <f>IF(J17&gt;80,"",IF(OR($C$2="あり",$C$3="あり"),入力方法別計算!AR7,'inv2.計算シート'!AO7))</f>
        <v>9.9758425543614504E-4</v>
      </c>
      <c r="Q17" s="65">
        <f>IF(Q$12&gt;'inv3.直径階分布'!HK12,Q$12,'inv3.直径階分布'!HK12)</f>
        <v>2.2891765777259496</v>
      </c>
      <c r="R17" s="66">
        <f>IF(J17&gt;80,"",IF(OR($C$2="あり",$C$3="あり"),入力方法別計算!Y7,'inv2.計算シート'!AE7))</f>
        <v>2496.4215303110159</v>
      </c>
      <c r="S17" s="64">
        <f>IF(J17&gt;80,"",IF(OR($C$2="あり",$C$3="あり"),入力方法別計算!Z7,'inv2.計算シート'!AD7))</f>
        <v>2.4903908135700763</v>
      </c>
      <c r="T17" s="67">
        <f>IF(J17&gt;80,"",IF(OR($C$2="あり",$C$3="あり"),入力方法別計算!AJ7,'inv2.計算シート'!AH7))</f>
        <v>5.7635359911279292E-2</v>
      </c>
      <c r="U17" s="66" t="str">
        <f>IF(K17="","",IF(OR($C$2="あり",$C$3="あり"),入力方法別計算!AC7,'inv2.計算シート'!AK7))</f>
        <v/>
      </c>
      <c r="V17" s="64" t="str">
        <f>IF(K17="","",IF(OR($C$2="あり",$C$3="あり"),入力方法別計算!AD7,'inv2.計算シート'!AJ7))</f>
        <v/>
      </c>
      <c r="W17" s="67" t="str">
        <f>IF(K17="","",IF(OR($C$2="あり",$C$3="あり"),入力方法別計算!AK7,'inv2.計算シート'!AN7))</f>
        <v/>
      </c>
      <c r="X17" s="21" t="str">
        <f>IF(K17="","",IF(OR($C$2="あり",$C$3="あり"),入力方法別計算!AE7,'inv2.計算シート'!AM7))</f>
        <v/>
      </c>
      <c r="Y17" s="17" t="str">
        <f>IF(K17="","",IF(OR($C$2="あり",$C$3="あり"),入力方法別計算!AA7/0.01,'inv2.計算シート'!AF7/0.01))</f>
        <v/>
      </c>
      <c r="Z17" s="19" t="str">
        <f>IF(K17="","",IF(OR($C$2="あり",$C$3="あり"),入力方法別計算!AF7,'inv2.計算シート'!AL7))</f>
        <v/>
      </c>
      <c r="AA17" s="17" t="str">
        <f>IF(K17="","",IF(OR($C$2="あり",$C$3="あり"),入力方法別計算!AF7/入力方法別計算!Z7*100,'inv2.計算シート'!AL7/'inv2.計算シート'!AD7*100))</f>
        <v/>
      </c>
      <c r="AB17" s="64" t="str">
        <f>IF(K17="","",'inv3.直径階分布'!HK12)</f>
        <v/>
      </c>
      <c r="AC17" s="68" t="str">
        <f>IF(K17="","",IF(OR($C$2="あり",$C$3="あり"),入力方法別計算!AU7,'inv2.計算シート'!AW7))</f>
        <v/>
      </c>
      <c r="AD17" s="68">
        <f>IF(OR($C$2="あり",$C$3="あり"),入力方法別計算!AV7,'inv2.計算シート'!AX7)</f>
        <v>2.4903908135700763</v>
      </c>
      <c r="AE17" s="68">
        <f>IF(OR($C$2="あり",$C$3="あり"),入力方法別計算!AW7,'inv2.計算シート'!AY7)</f>
        <v>2.9013695132165922</v>
      </c>
      <c r="AF17" s="68" t="str">
        <f>IF($K17="","",IF(OR($C$2="あり",$C$3="あり"),入力方法別計算!AX7,'inv2.計算シート'!AZ7))</f>
        <v/>
      </c>
      <c r="AG17" s="68" t="str">
        <f>IF($K17="","",IF(OR($C$2="あり",$C$3="あり"),入力方法別計算!AY7,'inv2.計算シート'!BA7))</f>
        <v/>
      </c>
      <c r="AH17" s="68">
        <f>IF(OR($C$2="あり",$C$3="あり"),入力方法別計算!AZ7,'inv2.計算シート'!BB7)</f>
        <v>0.41506513559501274</v>
      </c>
      <c r="AI17" s="1">
        <f t="shared" si="2"/>
        <v>90.810627110935982</v>
      </c>
    </row>
    <row r="18" spans="2:35">
      <c r="B18" s="1">
        <v>7</v>
      </c>
      <c r="C18" s="1">
        <f>'1.収穫を予測する'!C19</f>
        <v>22</v>
      </c>
      <c r="D18" s="1">
        <f>'1.収穫を予測する'!D19</f>
        <v>15</v>
      </c>
      <c r="F18" s="1">
        <f t="shared" si="3"/>
        <v>12</v>
      </c>
      <c r="G18" s="1">
        <f t="shared" si="0"/>
        <v>14</v>
      </c>
      <c r="H18" s="1">
        <f>'1.収穫を予測する'!H19</f>
        <v>3</v>
      </c>
      <c r="J18" s="61">
        <f>IF(OR($C$2="あり",$C$3="あり"),入力方法別計算!W8,'inv2.計算シート'!E8)</f>
        <v>7</v>
      </c>
      <c r="K18" s="62" t="str">
        <f>IF('1.収穫を予測する'!K19="","",'1.収穫を予測する'!K19)</f>
        <v/>
      </c>
      <c r="L18" s="13"/>
      <c r="M18" s="63" t="str">
        <f>IF(J18&gt;80,"",IF(OR($C$2="あり",$C$3="あり"),IF(入力方法別計算!AP8=0,"",入力方法別計算!AP8),IF('inv2.計算シート'!BV8=0,"",'inv2.計算シート'!BV8)))</f>
        <v/>
      </c>
      <c r="N18" s="61">
        <f t="shared" si="1"/>
        <v>7</v>
      </c>
      <c r="O18" s="64">
        <f>IF(J18&gt;80,"",IF(OR($C$2="あり",$C$3="あり"),入力方法別計算!X8,'inv2.計算シート'!AC8))</f>
        <v>3.8693561556655349</v>
      </c>
      <c r="P18" s="20">
        <f>IF(J18&gt;80,"",IF(OR($C$2="あり",$C$3="あり"),入力方法別計算!AR8,'inv2.計算シート'!AO8))</f>
        <v>2.1634085156596217E-3</v>
      </c>
      <c r="Q18" s="65">
        <f>IF(Q$12&gt;'inv3.直径階分布'!HK13,Q$12,'inv3.直径階分布'!HK13)</f>
        <v>3.0616375743448581</v>
      </c>
      <c r="R18" s="66">
        <f>IF(J18&gt;80,"",IF(OR($C$2="あり",$C$3="あり"),入力方法別計算!Y8,'inv2.計算シート'!AE8))</f>
        <v>2492.2525208525976</v>
      </c>
      <c r="S18" s="64">
        <f>IF(J18&gt;80,"",IF(OR($C$2="あり",$C$3="あり"),入力方法別計算!Z8,'inv2.計算シート'!AD8))</f>
        <v>5.3917603267866685</v>
      </c>
      <c r="T18" s="67">
        <f>IF(J18&gt;80,"",IF(OR($C$2="あり",$C$3="あり"),入力方法別計算!AJ8,'inv2.計算シート'!AH8))</f>
        <v>9.5688596402047049E-2</v>
      </c>
      <c r="U18" s="66" t="str">
        <f>IF(K18="","",IF(OR($C$2="あり",$C$3="あり"),入力方法別計算!AC8,'inv2.計算シート'!AK8))</f>
        <v/>
      </c>
      <c r="V18" s="64" t="str">
        <f>IF(K18="","",IF(OR($C$2="あり",$C$3="あり"),入力方法別計算!AD8,'inv2.計算シート'!AJ8))</f>
        <v/>
      </c>
      <c r="W18" s="67" t="str">
        <f>IF(K18="","",IF(OR($C$2="あり",$C$3="あり"),入力方法別計算!AK8,'inv2.計算シート'!AN8))</f>
        <v/>
      </c>
      <c r="X18" s="21" t="str">
        <f>IF(K18="","",IF(OR($C$2="あり",$C$3="あり"),入力方法別計算!AE8,'inv2.計算シート'!AM8))</f>
        <v/>
      </c>
      <c r="Y18" s="17" t="str">
        <f>IF(K18="","",IF(OR($C$2="あり",$C$3="あり"),入力方法別計算!AA8/0.01,'inv2.計算シート'!AF8/0.01))</f>
        <v/>
      </c>
      <c r="Z18" s="19" t="str">
        <f>IF(K18="","",IF(OR($C$2="あり",$C$3="あり"),入力方法別計算!AF8,'inv2.計算シート'!AL8))</f>
        <v/>
      </c>
      <c r="AA18" s="17" t="str">
        <f>IF(K18="","",IF(OR($C$2="あり",$C$3="あり"),入力方法別計算!AF8/入力方法別計算!Z8*100,'inv2.計算シート'!AL8/'inv2.計算シート'!AD8*100))</f>
        <v/>
      </c>
      <c r="AB18" s="64" t="str">
        <f>IF(K18="","",'inv3.直径階分布'!HK13)</f>
        <v/>
      </c>
      <c r="AC18" s="68" t="str">
        <f>IF(K18="","",IF(OR($C$2="あり",$C$3="あり"),入力方法別計算!AU8,'inv2.計算シート'!AW8))</f>
        <v/>
      </c>
      <c r="AD18" s="68">
        <f>IF(OR($C$2="あり",$C$3="あり"),入力方法別計算!AV8,'inv2.計算シート'!AX8)</f>
        <v>5.3917603267866685</v>
      </c>
      <c r="AE18" s="68">
        <f>IF(OR($C$2="あり",$C$3="あり"),入力方法別計算!AW8,'inv2.計算シート'!AY8)</f>
        <v>4.8064292604397725</v>
      </c>
      <c r="AF18" s="68" t="str">
        <f>IF($K18="","",IF(OR($C$2="あり",$C$3="あり"),入力方法別計算!AX8,'inv2.計算シート'!AZ8))</f>
        <v/>
      </c>
      <c r="AG18" s="68" t="str">
        <f>IF($K18="","",IF(OR($C$2="あり",$C$3="あり"),入力方法別計算!AY8,'inv2.計算シート'!BA8))</f>
        <v/>
      </c>
      <c r="AH18" s="68">
        <f>IF(OR($C$2="あり",$C$3="あり"),入力方法別計算!AZ8,'inv2.計算シート'!BB8)</f>
        <v>0.7702514752552384</v>
      </c>
      <c r="AI18" s="1">
        <f t="shared" si="2"/>
        <v>87.884474966504797</v>
      </c>
    </row>
    <row r="19" spans="2:35">
      <c r="B19" s="1">
        <v>8</v>
      </c>
      <c r="C19" s="1">
        <f>'1.収穫を予測する'!C20</f>
        <v>20</v>
      </c>
      <c r="D19" s="1">
        <f>'1.収穫を予測する'!D20</f>
        <v>15</v>
      </c>
      <c r="F19" s="1">
        <f t="shared" si="3"/>
        <v>14</v>
      </c>
      <c r="G19" s="1">
        <f t="shared" si="0"/>
        <v>16</v>
      </c>
      <c r="H19" s="1">
        <f>'1.収穫を予測する'!H20</f>
        <v>2</v>
      </c>
      <c r="J19" s="61">
        <f>IF(OR($C$2="あり",$C$3="あり"),入力方法別計算!W9,'inv2.計算シート'!E9)</f>
        <v>8</v>
      </c>
      <c r="K19" s="62" t="str">
        <f>IF('1.収穫を予測する'!K20="","",'1.収穫を予測する'!K20)</f>
        <v/>
      </c>
      <c r="L19" s="13"/>
      <c r="M19" s="63" t="str">
        <f>IF(J19&gt;80,"",IF(OR($C$2="あり",$C$3="あり"),IF(入力方法別計算!AP9=0,"",入力方法別計算!AP9),IF('inv2.計算シート'!BV9=0,"",'inv2.計算シート'!BV9)))</f>
        <v/>
      </c>
      <c r="N19" s="61">
        <f t="shared" si="1"/>
        <v>8</v>
      </c>
      <c r="O19" s="64">
        <f>IF(J19&gt;80,"",IF(OR($C$2="あり",$C$3="あり"),入力方法別計算!X9,'inv2.計算シート'!AC9))</f>
        <v>4.6872678338368807</v>
      </c>
      <c r="P19" s="20">
        <f>IF(J19&gt;80,"",IF(OR($C$2="あり",$C$3="あり"),入力方法別計算!AR9,'inv2.計算シート'!AO9))</f>
        <v>4.1033277196297242E-3</v>
      </c>
      <c r="Q19" s="65">
        <f>IF(Q$12&gt;'inv3.直径階分布'!HK14,Q$12,'inv3.直径階分布'!HK14)</f>
        <v>3.9062208463339405</v>
      </c>
      <c r="R19" s="66">
        <f>IF(J19&gt;80,"",IF(OR($C$2="あり",$C$3="あり"),入力方法別計算!Y9,'inv2.計算シート'!AE9))</f>
        <v>2485.346110289895</v>
      </c>
      <c r="S19" s="64">
        <f>IF(J19&gt;80,"",IF(OR($C$2="あり",$C$3="あり"),入力方法別計算!Z9,'inv2.計算シート'!AD9))</f>
        <v>10.198189587226441</v>
      </c>
      <c r="T19" s="67">
        <f>IF(J19&gt;80,"",IF(OR($C$2="あり",$C$3="あり"),入力方法別計算!AJ9,'inv2.計算シート'!AH9))</f>
        <v>0.1436938200710301</v>
      </c>
      <c r="U19" s="66" t="str">
        <f>IF(K19="","",IF(OR($C$2="あり",$C$3="あり"),入力方法別計算!AC9,'inv2.計算シート'!AK9))</f>
        <v/>
      </c>
      <c r="V19" s="64" t="str">
        <f>IF(K19="","",IF(OR($C$2="あり",$C$3="あり"),入力方法別計算!AD9,'inv2.計算シート'!AJ9))</f>
        <v/>
      </c>
      <c r="W19" s="67" t="str">
        <f>IF(K19="","",IF(OR($C$2="あり",$C$3="あり"),入力方法別計算!AK9,'inv2.計算シート'!AN9))</f>
        <v/>
      </c>
      <c r="X19" s="21" t="str">
        <f>IF(K19="","",IF(OR($C$2="あり",$C$3="あり"),入力方法別計算!AE9,'inv2.計算シート'!AM9))</f>
        <v/>
      </c>
      <c r="Y19" s="17" t="str">
        <f>IF(K19="","",IF(OR($C$2="あり",$C$3="あり"),入力方法別計算!AA9/0.01,'inv2.計算シート'!AF9/0.01))</f>
        <v/>
      </c>
      <c r="Z19" s="19" t="str">
        <f>IF(K19="","",IF(OR($C$2="あり",$C$3="あり"),入力方法別計算!AF9,'inv2.計算シート'!AL9))</f>
        <v/>
      </c>
      <c r="AA19" s="17" t="str">
        <f>IF(K19="","",IF(OR($C$2="あり",$C$3="あり"),入力方法別計算!AF9/入力方法別計算!Z9*100,'inv2.計算シート'!AL9/'inv2.計算シート'!AD9*100))</f>
        <v/>
      </c>
      <c r="AB19" s="64" t="str">
        <f>IF(K19="","",'inv3.直径階分布'!HK14)</f>
        <v/>
      </c>
      <c r="AC19" s="68" t="str">
        <f>IF(K19="","",IF(OR($C$2="あり",$C$3="あり"),入力方法別計算!AU9,'inv2.計算シート'!AW9))</f>
        <v/>
      </c>
      <c r="AD19" s="68">
        <f>IF(OR($C$2="あり",$C$3="あり"),入力方法別計算!AV9,'inv2.計算シート'!AX9)</f>
        <v>10.198189587226441</v>
      </c>
      <c r="AE19" s="68">
        <f>IF(OR($C$2="あり",$C$3="あり"),入力方法別計算!AW9,'inv2.計算シート'!AY9)</f>
        <v>7.1773345335158432</v>
      </c>
      <c r="AF19" s="68" t="str">
        <f>IF($K19="","",IF(OR($C$2="あり",$C$3="あり"),入力方法別計算!AX9,'inv2.計算シート'!AZ9))</f>
        <v/>
      </c>
      <c r="AG19" s="68" t="str">
        <f>IF($K19="","",IF(OR($C$2="あり",$C$3="あり"),入力方法別計算!AY9,'inv2.計算シート'!BA9))</f>
        <v/>
      </c>
      <c r="AH19" s="68">
        <f>IF(OR($C$2="あり",$C$3="あり"),入力方法別計算!AZ9,'inv2.計算シート'!BB9)</f>
        <v>1.2747736984033051</v>
      </c>
      <c r="AI19" s="1">
        <f t="shared" si="2"/>
        <v>85.626064010446484</v>
      </c>
    </row>
    <row r="20" spans="2:35">
      <c r="B20" s="1">
        <v>9</v>
      </c>
      <c r="C20" s="1">
        <f>'1.収穫を予測する'!C21</f>
        <v>20</v>
      </c>
      <c r="D20" s="1">
        <f>'1.収穫を予測する'!D21</f>
        <v>15</v>
      </c>
      <c r="F20" s="1">
        <f t="shared" si="3"/>
        <v>16</v>
      </c>
      <c r="G20" s="1">
        <f t="shared" si="0"/>
        <v>18</v>
      </c>
      <c r="H20" s="1">
        <f>'1.収穫を予測する'!H21</f>
        <v>2</v>
      </c>
      <c r="J20" s="61">
        <f>IF(OR($C$2="あり",$C$3="あり"),入力方法別計算!W10,'inv2.計算シート'!E10)</f>
        <v>9</v>
      </c>
      <c r="K20" s="62" t="str">
        <f>IF('1.収穫を予測する'!K21="","",'1.収穫を予測する'!K21)</f>
        <v/>
      </c>
      <c r="L20" s="13"/>
      <c r="M20" s="63" t="str">
        <f>IF(J20&gt;80,"",IF(OR($C$2="あり",$C$3="あり"),IF(入力方法別計算!AP10=0,"",入力方法別計算!AP10),IF('inv2.計算シート'!BV10=0,"",'inv2.計算シート'!BV10)))</f>
        <v/>
      </c>
      <c r="N20" s="61">
        <f t="shared" si="1"/>
        <v>9</v>
      </c>
      <c r="O20" s="64">
        <f>IF(J20&gt;80,"",IF(OR($C$2="あり",$C$3="あり"),入力方法別計算!X10,'inv2.計算シート'!AC10))</f>
        <v>5.5261547366862196</v>
      </c>
      <c r="P20" s="20">
        <f>IF(J20&gt;80,"",IF(OR($C$2="あり",$C$3="あり"),入力方法別計算!AR10,'inv2.計算シート'!AO10))</f>
        <v>7.0203204084840678E-3</v>
      </c>
      <c r="Q20" s="65">
        <f>IF(Q$12&gt;'inv3.直径階分布'!HK15,Q$12,'inv3.直径階分布'!HK15)</f>
        <v>4.7774971407770916</v>
      </c>
      <c r="R20" s="66">
        <f>IF(J20&gt;80,"",IF(OR($C$2="あり",$C$3="あり"),入力方法別計算!Y10,'inv2.計算シート'!AE10))</f>
        <v>2475.0329201134377</v>
      </c>
      <c r="S20" s="64">
        <f>IF(J20&gt;80,"",IF(OR($C$2="あり",$C$3="あり"),入力方法別計算!Z10,'inv2.計算シート'!AD10))</f>
        <v>17.375524120742284</v>
      </c>
      <c r="T20" s="67">
        <f>IF(J20&gt;80,"",IF(OR($C$2="あり",$C$3="あり"),入力方法別計算!AJ10,'inv2.計算シート'!AH10))</f>
        <v>0.19946353113078247</v>
      </c>
      <c r="U20" s="66" t="str">
        <f>IF(K20="","",IF(OR($C$2="あり",$C$3="あり"),入力方法別計算!AC10,'inv2.計算シート'!AK10))</f>
        <v/>
      </c>
      <c r="V20" s="64" t="str">
        <f>IF(K20="","",IF(OR($C$2="あり",$C$3="あり"),入力方法別計算!AD10,'inv2.計算シート'!AJ10))</f>
        <v/>
      </c>
      <c r="W20" s="67" t="str">
        <f>IF(K20="","",IF(OR($C$2="あり",$C$3="あり"),入力方法別計算!AK10,'inv2.計算シート'!AN10))</f>
        <v/>
      </c>
      <c r="X20" s="21" t="str">
        <f>IF(K20="","",IF(OR($C$2="あり",$C$3="あり"),入力方法別計算!AE10,'inv2.計算シート'!AM10))</f>
        <v/>
      </c>
      <c r="Y20" s="17" t="str">
        <f>IF(K20="","",IF(OR($C$2="あり",$C$3="あり"),入力方法別計算!AA10/0.01,'inv2.計算シート'!AF10/0.01))</f>
        <v/>
      </c>
      <c r="Z20" s="19" t="str">
        <f>IF(K20="","",IF(OR($C$2="あり",$C$3="あり"),入力方法別計算!AF10,'inv2.計算シート'!AL10))</f>
        <v/>
      </c>
      <c r="AA20" s="17" t="str">
        <f>IF(K20="","",IF(OR($C$2="あり",$C$3="あり"),入力方法別計算!AF10/入力方法別計算!Z10*100,'inv2.計算シート'!AL10/'inv2.計算シート'!AD10*100))</f>
        <v/>
      </c>
      <c r="AB20" s="64" t="str">
        <f>IF(K20="","",'inv3.直径階分布'!HK15)</f>
        <v/>
      </c>
      <c r="AC20" s="68" t="str">
        <f>IF(K20="","",IF(OR($C$2="あり",$C$3="あり"),入力方法別計算!AU10,'inv2.計算シート'!AW10))</f>
        <v/>
      </c>
      <c r="AD20" s="68">
        <f>IF(OR($C$2="あり",$C$3="あり"),入力方法別計算!AV10,'inv2.計算シート'!AX10)</f>
        <v>17.375524120742284</v>
      </c>
      <c r="AE20" s="68">
        <f>IF(OR($C$2="あり",$C$3="あり"),入力方法別計算!AW10,'inv2.計算シート'!AY10)</f>
        <v>9.8722867186713437</v>
      </c>
      <c r="AF20" s="68" t="str">
        <f>IF($K20="","",IF(OR($C$2="あり",$C$3="あり"),入力方法別計算!AX10,'inv2.計算シート'!AZ10))</f>
        <v/>
      </c>
      <c r="AG20" s="68" t="str">
        <f>IF($K20="","",IF(OR($C$2="あり",$C$3="あり"),入力方法別計算!AY10,'inv2.計算シート'!BA10))</f>
        <v/>
      </c>
      <c r="AH20" s="68">
        <f>IF(OR($C$2="あり",$C$3="あり"),入力方法別計算!AZ10,'inv2.計算シート'!BB10)</f>
        <v>1.9306137911935872</v>
      </c>
      <c r="AI20" s="1">
        <f t="shared" si="2"/>
        <v>84.390822575873216</v>
      </c>
    </row>
    <row r="21" spans="2:35">
      <c r="B21" s="1">
        <v>10</v>
      </c>
      <c r="C21" s="1">
        <f>'1.収穫を予測する'!C22</f>
        <v>18</v>
      </c>
      <c r="D21" s="1">
        <f>'1.収穫を予測する'!D22</f>
        <v>15</v>
      </c>
      <c r="F21" s="1">
        <f t="shared" si="3"/>
        <v>18</v>
      </c>
      <c r="G21" s="1">
        <f t="shared" si="0"/>
        <v>20</v>
      </c>
      <c r="H21" s="1">
        <f>'1.収穫を予測する'!H22</f>
        <v>4</v>
      </c>
      <c r="J21" s="61">
        <f>IF(OR($C$2="あり",$C$3="あり"),入力方法別計算!W11,'inv2.計算シート'!E11)</f>
        <v>10</v>
      </c>
      <c r="K21" s="62" t="str">
        <f>IF('1.収穫を予測する'!K22="","",'1.収穫を予測する'!K22)</f>
        <v/>
      </c>
      <c r="L21" s="13"/>
      <c r="M21" s="63" t="str">
        <f>IF(J21&gt;80,"",IF(OR($C$2="あり",$C$3="あり"),IF(入力方法別計算!AP11=0,"",入力方法別計算!AP11),IF('inv2.計算シート'!BV11=0,"",'inv2.計算シート'!BV11)))</f>
        <v/>
      </c>
      <c r="N21" s="61">
        <f t="shared" si="1"/>
        <v>10</v>
      </c>
      <c r="O21" s="64">
        <f>IF(J21&gt;80,"",IF(OR($C$2="あり",$C$3="あり"),入力方法別計算!X11,'inv2.計算シート'!AC11))</f>
        <v>6.377775704294887</v>
      </c>
      <c r="P21" s="20">
        <f>IF(J21&gt;80,"",IF(OR($C$2="あり",$C$3="あり"),入力方法別計算!AR11,'inv2.計算シート'!AO11))</f>
        <v>1.1072532040509448E-2</v>
      </c>
      <c r="Q21" s="65">
        <f>IF(Q$12&gt;'inv3.直径階分布'!HK16,Q$12,'inv3.直径階分布'!HK16)</f>
        <v>5.6383159508212888</v>
      </c>
      <c r="R21" s="66">
        <f>IF(J21&gt;80,"",IF(OR($C$2="あり",$C$3="あり"),入力方法別計算!Y11,'inv2.計算シート'!AE11))</f>
        <v>2460.8473237852068</v>
      </c>
      <c r="S21" s="64">
        <f>IF(J21&gt;80,"",IF(OR($C$2="あり",$C$3="あり"),入力方法別計算!Z11,'inv2.計算シート'!AD11))</f>
        <v>27.247810839413628</v>
      </c>
      <c r="T21" s="67">
        <f>IF(J21&gt;80,"",IF(OR($C$2="あり",$C$3="あり"),入力方法別計算!AJ11,'inv2.計算シート'!AH11))</f>
        <v>0.26008802013605731</v>
      </c>
      <c r="U21" s="66" t="str">
        <f>IF(K21="","",IF(OR($C$2="あり",$C$3="あり"),入力方法別計算!AC11,'inv2.計算シート'!AK11))</f>
        <v/>
      </c>
      <c r="V21" s="64" t="str">
        <f>IF(K21="","",IF(OR($C$2="あり",$C$3="あり"),入力方法別計算!AD11,'inv2.計算シート'!AJ11))</f>
        <v/>
      </c>
      <c r="W21" s="67" t="str">
        <f>IF(K21="","",IF(OR($C$2="あり",$C$3="あり"),入力方法別計算!AK11,'inv2.計算シート'!AN11))</f>
        <v/>
      </c>
      <c r="X21" s="21" t="str">
        <f>IF(K21="","",IF(OR($C$2="あり",$C$3="あり"),入力方法別計算!AE11,'inv2.計算シート'!AM11))</f>
        <v/>
      </c>
      <c r="Y21" s="17" t="str">
        <f>IF(K21="","",IF(OR($C$2="あり",$C$3="あり"),入力方法別計算!AA11/0.01,'inv2.計算シート'!AF11/0.01))</f>
        <v/>
      </c>
      <c r="Z21" s="19" t="str">
        <f>IF(K21="","",IF(OR($C$2="あり",$C$3="あり"),入力方法別計算!AF11,'inv2.計算シート'!AL11))</f>
        <v/>
      </c>
      <c r="AA21" s="17" t="str">
        <f>IF(K21="","",IF(OR($C$2="あり",$C$3="あり"),入力方法別計算!AF11/入力方法別計算!Z11*100,'inv2.計算シート'!AL11/'inv2.計算シート'!AD11*100))</f>
        <v/>
      </c>
      <c r="AB21" s="64" t="str">
        <f>IF(K21="","",'inv3.直径階分布'!HK16)</f>
        <v/>
      </c>
      <c r="AC21" s="68" t="str">
        <f>IF(K21="","",IF(OR($C$2="あり",$C$3="あり"),入力方法別計算!AU11,'inv2.計算シート'!AW11))</f>
        <v/>
      </c>
      <c r="AD21" s="68">
        <f>IF(OR($C$2="あり",$C$3="あり"),入力方法別計算!AV11,'inv2.計算シート'!AX11)</f>
        <v>27.247810839413628</v>
      </c>
      <c r="AE21" s="68">
        <f>IF(OR($C$2="あり",$C$3="あり"),入力方法別計算!AW11,'inv2.計算シート'!AY11)</f>
        <v>12.713725933246049</v>
      </c>
      <c r="AF21" s="68" t="str">
        <f>IF($K21="","",IF(OR($C$2="あり",$C$3="あり"),入力方法別計算!AX11,'inv2.計算シート'!AZ11))</f>
        <v/>
      </c>
      <c r="AG21" s="68" t="str">
        <f>IF($K21="","",IF(OR($C$2="あり",$C$3="あり"),入力方法別計算!AY11,'inv2.計算シート'!BA11))</f>
        <v/>
      </c>
      <c r="AH21" s="68">
        <f>IF(OR($C$2="あり",$C$3="あり"),入力方法別計算!AZ11,'inv2.計算シート'!BB11)</f>
        <v>2.7247810839413629</v>
      </c>
      <c r="AI21" s="1">
        <f t="shared" si="2"/>
        <v>84.134743282916574</v>
      </c>
    </row>
    <row r="22" spans="2:35">
      <c r="B22" s="1">
        <v>11</v>
      </c>
      <c r="C22" s="1">
        <f>'1.収穫を予測する'!C23</f>
        <v>20</v>
      </c>
      <c r="D22" s="1">
        <f>'1.収穫を予測する'!D23</f>
        <v>14</v>
      </c>
      <c r="F22" s="1">
        <f t="shared" si="3"/>
        <v>20</v>
      </c>
      <c r="G22" s="1">
        <f t="shared" si="0"/>
        <v>22</v>
      </c>
      <c r="H22" s="1">
        <f>'1.収穫を予測する'!H23</f>
        <v>2</v>
      </c>
      <c r="J22" s="61">
        <f>IF(OR($C$2="あり",$C$3="あり"),入力方法別計算!W12,'inv2.計算シート'!E12)</f>
        <v>11</v>
      </c>
      <c r="K22" s="62" t="str">
        <f>IF('1.収穫を予測する'!K23="","",'1.収穫を予測する'!K23)</f>
        <v/>
      </c>
      <c r="L22" s="13"/>
      <c r="M22" s="63" t="str">
        <f>IF(J22&gt;80,"",IF(OR($C$2="あり",$C$3="あり"),IF(入力方法別計算!AP12=0,"",入力方法別計算!AP12),IF('inv2.計算シート'!BV12=0,"",'inv2.計算シート'!BV12)))</f>
        <v/>
      </c>
      <c r="N22" s="61">
        <f t="shared" si="1"/>
        <v>11</v>
      </c>
      <c r="O22" s="64">
        <f>IF(J22&gt;80,"",IF(OR($C$2="あり",$C$3="あり"),入力方法別計算!X12,'inv2.計算シート'!AC12))</f>
        <v>7.2352936684461522</v>
      </c>
      <c r="P22" s="20">
        <f>IF(J22&gt;80,"",IF(OR($C$2="あり",$C$3="あり"),入力方法別計算!AR12,'inv2.計算シート'!AO12))</f>
        <v>1.6360387734880445E-2</v>
      </c>
      <c r="Q22" s="65">
        <f>IF(Q$12&gt;'inv3.直径階分布'!HK17,Q$12,'inv3.直径階分布'!HK17)</f>
        <v>6.5263805733951514</v>
      </c>
      <c r="R22" s="66">
        <f>IF(J22&gt;80,"",IF(OR($C$2="あり",$C$3="あり"),入力方法別計算!Y12,'inv2.計算シート'!AE12))</f>
        <v>2442.5788324968266</v>
      </c>
      <c r="S22" s="64">
        <f>IF(J22&gt;80,"",IF(OR($C$2="あり",$C$3="あり"),入力方法別計算!Z12,'inv2.計算シート'!AD12))</f>
        <v>39.961536772659677</v>
      </c>
      <c r="T22" s="67">
        <f>IF(J22&gt;80,"",IF(OR($C$2="あり",$C$3="あり"),入力方法別計算!AJ12,'inv2.計算シート'!AH12))</f>
        <v>0.32259311928504103</v>
      </c>
      <c r="U22" s="66" t="str">
        <f>IF(K22="","",IF(OR($C$2="あり",$C$3="あり"),入力方法別計算!AC12,'inv2.計算シート'!AK12))</f>
        <v/>
      </c>
      <c r="V22" s="64" t="str">
        <f>IF(K22="","",IF(OR($C$2="あり",$C$3="あり"),入力方法別計算!AD12,'inv2.計算シート'!AJ12))</f>
        <v/>
      </c>
      <c r="W22" s="67" t="str">
        <f>IF(K22="","",IF(OR($C$2="あり",$C$3="あり"),入力方法別計算!AK12,'inv2.計算シート'!AN12))</f>
        <v/>
      </c>
      <c r="X22" s="21" t="str">
        <f>IF(K22="","",IF(OR($C$2="あり",$C$3="あり"),入力方法別計算!AE12,'inv2.計算シート'!AM12))</f>
        <v/>
      </c>
      <c r="Y22" s="17" t="str">
        <f>IF(K22="","",IF(OR($C$2="あり",$C$3="あり"),入力方法別計算!AA12/0.01,'inv2.計算シート'!AF12/0.01))</f>
        <v/>
      </c>
      <c r="Z22" s="19" t="str">
        <f>IF(K22="","",IF(OR($C$2="あり",$C$3="あり"),入力方法別計算!AF12,'inv2.計算シート'!AL12))</f>
        <v/>
      </c>
      <c r="AA22" s="17" t="str">
        <f>IF(K22="","",IF(OR($C$2="あり",$C$3="あり"),入力方法別計算!AF12/入力方法別計算!Z12*100,'inv2.計算シート'!AL12/'inv2.計算シート'!AD12*100))</f>
        <v/>
      </c>
      <c r="AB22" s="64" t="str">
        <f>IF(K22="","",'inv3.直径階分布'!HK17)</f>
        <v/>
      </c>
      <c r="AC22" s="68" t="str">
        <f>IF(K22="","",IF(OR($C$2="あり",$C$3="あり"),入力方法別計算!AU12,'inv2.計算シート'!AW12))</f>
        <v/>
      </c>
      <c r="AD22" s="68">
        <f>IF(OR($C$2="あり",$C$3="あり"),入力方法別計算!AV12,'inv2.計算シート'!AX12)</f>
        <v>39.961536772659677</v>
      </c>
      <c r="AE22" s="68">
        <f>IF(OR($C$2="あり",$C$3="あり"),入力方法別計算!AW12,'inv2.計算シート'!AY12)</f>
        <v>15.527406286627823</v>
      </c>
      <c r="AF22" s="68" t="str">
        <f>IF($K22="","",IF(OR($C$2="あり",$C$3="あり"),入力方法別計算!AX12,'inv2.計算シート'!AZ12))</f>
        <v/>
      </c>
      <c r="AG22" s="68" t="str">
        <f>IF($K22="","",IF(OR($C$2="あり",$C$3="あり"),入力方法別計算!AY12,'inv2.計算シート'!BA12))</f>
        <v/>
      </c>
      <c r="AH22" s="68">
        <f>IF(OR($C$2="あり",$C$3="あり"),入力方法別計算!AZ12,'inv2.計算シート'!BB12)</f>
        <v>3.632866979332698</v>
      </c>
      <c r="AI22" s="1">
        <f t="shared" si="2"/>
        <v>83.87212874749352</v>
      </c>
    </row>
    <row r="23" spans="2:35">
      <c r="B23" s="1">
        <v>12</v>
      </c>
      <c r="C23" s="1">
        <f>'1.収穫を予測する'!C24</f>
        <v>20</v>
      </c>
      <c r="D23" s="1">
        <f>'1.収穫を予測する'!D24</f>
        <v>14</v>
      </c>
      <c r="F23" s="1">
        <f t="shared" si="3"/>
        <v>22</v>
      </c>
      <c r="G23" s="1">
        <f t="shared" si="0"/>
        <v>24</v>
      </c>
      <c r="H23" s="1">
        <f>'1.収穫を予測する'!H24</f>
        <v>2</v>
      </c>
      <c r="J23" s="61">
        <f>IF(OR($C$2="あり",$C$3="あり"),入力方法別計算!W13,'inv2.計算シート'!E13)</f>
        <v>12</v>
      </c>
      <c r="K23" s="62" t="str">
        <f>IF('1.収穫を予測する'!K24="","",'1.収穫を予測する'!K24)</f>
        <v/>
      </c>
      <c r="L23" s="13"/>
      <c r="M23" s="63" t="str">
        <f>IF(J23&gt;80,"",IF(OR($C$2="あり",$C$3="あり"),IF(入力方法別計算!AP13=0,"",入力方法別計算!AP13),IF('inv2.計算シート'!BV13=0,"",'inv2.計算シート'!BV13)))</f>
        <v/>
      </c>
      <c r="N23" s="61">
        <f t="shared" si="1"/>
        <v>12</v>
      </c>
      <c r="O23" s="64">
        <f>IF(J23&gt;80,"",IF(OR($C$2="あり",$C$3="あり"),入力方法別計算!X13,'inv2.計算シート'!AC13))</f>
        <v>8.0930288760246221</v>
      </c>
      <c r="P23" s="20">
        <f>IF(J23&gt;80,"",IF(OR($C$2="あり",$C$3="あり"),入力方法別計算!AR13,'inv2.計算シート'!AO13))</f>
        <v>2.2926782631315742E-2</v>
      </c>
      <c r="Q23" s="65">
        <f>IF(Q$12&gt;'inv3.直径階分布'!HK18,Q$12,'inv3.直径階分布'!HK18)</f>
        <v>7.4224673566419952</v>
      </c>
      <c r="R23" s="66">
        <f>IF(J23&gt;80,"",IF(OR($C$2="あり",$C$3="あり"),入力方法別計算!Y13,'inv2.計算シート'!AE13))</f>
        <v>2420.2673332583104</v>
      </c>
      <c r="S23" s="64">
        <f>IF(J23&gt;80,"",IF(OR($C$2="あり",$C$3="あり"),入力方法別計算!Z13,'inv2.計算シート'!AD13))</f>
        <v>55.4889430592875</v>
      </c>
      <c r="T23" s="67">
        <f>IF(J23&gt;80,"",IF(OR($C$2="あり",$C$3="あり"),入力方法別計算!AJ13,'inv2.計算シート'!AH13))</f>
        <v>0.38443317024385554</v>
      </c>
      <c r="U23" s="66" t="str">
        <f>IF(K23="","",IF(OR($C$2="あり",$C$3="あり"),入力方法別計算!AC13,'inv2.計算シート'!AK13))</f>
        <v/>
      </c>
      <c r="V23" s="64" t="str">
        <f>IF(K23="","",IF(OR($C$2="あり",$C$3="あり"),入力方法別計算!AD13,'inv2.計算シート'!AJ13))</f>
        <v/>
      </c>
      <c r="W23" s="67" t="str">
        <f>IF(K23="","",IF(OR($C$2="あり",$C$3="あり"),入力方法別計算!AK13,'inv2.計算シート'!AN13))</f>
        <v/>
      </c>
      <c r="X23" s="21" t="str">
        <f>IF(K23="","",IF(OR($C$2="あり",$C$3="あり"),入力方法別計算!AE13,'inv2.計算シート'!AM13))</f>
        <v/>
      </c>
      <c r="Y23" s="17" t="str">
        <f>IF(K23="","",IF(OR($C$2="あり",$C$3="あり"),入力方法別計算!AA13/0.01,'inv2.計算シート'!AF13/0.01))</f>
        <v/>
      </c>
      <c r="Z23" s="19" t="str">
        <f>IF(K23="","",IF(OR($C$2="あり",$C$3="あり"),入力方法別計算!AF13,'inv2.計算シート'!AL13))</f>
        <v/>
      </c>
      <c r="AA23" s="17" t="str">
        <f>IF(K23="","",IF(OR($C$2="あり",$C$3="あり"),入力方法別計算!AF13/入力方法別計算!Z13*100,'inv2.計算シート'!AL13/'inv2.計算シート'!AD13*100))</f>
        <v/>
      </c>
      <c r="AB23" s="64" t="str">
        <f>IF(K23="","",'inv3.直径階分布'!HK18)</f>
        <v/>
      </c>
      <c r="AC23" s="68" t="str">
        <f>IF(K23="","",IF(OR($C$2="あり",$C$3="あり"),入力方法別計算!AU13,'inv2.計算シート'!AW13))</f>
        <v/>
      </c>
      <c r="AD23" s="68">
        <f>IF(OR($C$2="あり",$C$3="あり"),入力方法別計算!AV13,'inv2.計算シート'!AX13)</f>
        <v>55.4889430592875</v>
      </c>
      <c r="AE23" s="68">
        <f>IF(OR($C$2="あり",$C$3="あり"),入力方法別計算!AW13,'inv2.計算シート'!AY13)</f>
        <v>18.170403840528643</v>
      </c>
      <c r="AF23" s="68" t="str">
        <f>IF($K23="","",IF(OR($C$2="あり",$C$3="あり"),入力方法別計算!AX13,'inv2.計算シート'!AZ13))</f>
        <v/>
      </c>
      <c r="AG23" s="68" t="str">
        <f>IF($K23="","",IF(OR($C$2="あり",$C$3="あり"),入力方法別計算!AY13,'inv2.計算シート'!BA13))</f>
        <v/>
      </c>
      <c r="AH23" s="68">
        <f>IF(OR($C$2="あり",$C$3="あり"),入力方法別計算!AZ13,'inv2.計算シート'!BB13)</f>
        <v>4.6240785882739583</v>
      </c>
      <c r="AI23" s="1">
        <f t="shared" si="2"/>
        <v>83.74313802934364</v>
      </c>
    </row>
    <row r="24" spans="2:35">
      <c r="B24" s="1">
        <v>13</v>
      </c>
      <c r="C24" s="1">
        <f>'1.収穫を予測する'!C25</f>
        <v>20</v>
      </c>
      <c r="D24" s="1">
        <f>'1.収穫を予測する'!D25</f>
        <v>14</v>
      </c>
      <c r="F24" s="1">
        <f t="shared" si="3"/>
        <v>24</v>
      </c>
      <c r="G24" s="1">
        <f t="shared" si="0"/>
        <v>26</v>
      </c>
      <c r="H24" s="1">
        <f>'1.収穫を予測する'!H25</f>
        <v>0</v>
      </c>
      <c r="J24" s="61">
        <f>IF(OR($C$2="あり",$C$3="あり"),入力方法別計算!W14,'inv2.計算シート'!E14)</f>
        <v>13</v>
      </c>
      <c r="K24" s="62" t="str">
        <f>IF('1.収穫を予測する'!K25="","",'1.収穫を予測する'!K25)</f>
        <v/>
      </c>
      <c r="L24" s="13"/>
      <c r="M24" s="63" t="str">
        <f>IF(J24&gt;80,"",IF(OR($C$2="あり",$C$3="あり"),IF(入力方法別計算!AP14=0,"",入力方法別計算!AP14),IF('inv2.計算シート'!BV14=0,"",'inv2.計算シート'!BV14)))</f>
        <v/>
      </c>
      <c r="N24" s="61">
        <f t="shared" si="1"/>
        <v>13</v>
      </c>
      <c r="O24" s="64">
        <f>IF(J24&gt;80,"",IF(OR($C$2="あり",$C$3="あり"),入力方法別計算!X14,'inv2.計算シート'!AC14))</f>
        <v>8.9462666325153535</v>
      </c>
      <c r="P24" s="20">
        <f>IF(J24&gt;80,"",IF(OR($C$2="あり",$C$3="あり"),入力方法別計算!AR14,'inv2.計算シート'!AO14))</f>
        <v>3.0766283752217738E-2</v>
      </c>
      <c r="Q24" s="65">
        <f>IF(Q$12&gt;'inv3.直径階分布'!HK19,Q$12,'inv3.直径階分布'!HK19)</f>
        <v>8.3148272319976453</v>
      </c>
      <c r="R24" s="66">
        <f>IF(J24&gt;80,"",IF(OR($C$2="あり",$C$3="あり"),入力方法別計算!Y14,'inv2.計算シート'!AE14))</f>
        <v>2394.1580820435138</v>
      </c>
      <c r="S24" s="64">
        <f>IF(J24&gt;80,"",IF(OR($C$2="あり",$C$3="あり"),入力方法別計算!Z14,'inv2.計算シート'!AD14))</f>
        <v>73.659346899816143</v>
      </c>
      <c r="T24" s="67">
        <f>IF(J24&gt;80,"",IF(OR($C$2="あり",$C$3="あり"),入力方法別計算!AJ14,'inv2.計算シート'!AH14))</f>
        <v>0.44372710744579841</v>
      </c>
      <c r="U24" s="66" t="str">
        <f>IF(K24="","",IF(OR($C$2="あり",$C$3="あり"),入力方法別計算!AC14,'inv2.計算シート'!AK14))</f>
        <v/>
      </c>
      <c r="V24" s="64" t="str">
        <f>IF(K24="","",IF(OR($C$2="あり",$C$3="あり"),入力方法別計算!AD14,'inv2.計算シート'!AJ14))</f>
        <v/>
      </c>
      <c r="W24" s="67" t="str">
        <f>IF(K24="","",IF(OR($C$2="あり",$C$3="あり"),入力方法別計算!AK14,'inv2.計算シート'!AN14))</f>
        <v/>
      </c>
      <c r="X24" s="21" t="str">
        <f>IF(K24="","",IF(OR($C$2="あり",$C$3="あり"),入力方法別計算!AE14,'inv2.計算シート'!AM14))</f>
        <v/>
      </c>
      <c r="Y24" s="17" t="str">
        <f>IF(K24="","",IF(OR($C$2="あり",$C$3="あり"),入力方法別計算!AA14/0.01,'inv2.計算シート'!AF14/0.01))</f>
        <v/>
      </c>
      <c r="Z24" s="19" t="str">
        <f>IF(K24="","",IF(OR($C$2="あり",$C$3="あり"),入力方法別計算!AF14,'inv2.計算シート'!AL14))</f>
        <v/>
      </c>
      <c r="AA24" s="17" t="str">
        <f>IF(K24="","",IF(OR($C$2="あり",$C$3="あり"),入力方法別計算!AF14/入力方法別計算!Z14*100,'inv2.計算シート'!AL14/'inv2.計算シート'!AD14*100))</f>
        <v/>
      </c>
      <c r="AB24" s="64" t="str">
        <f>IF(K24="","",'inv3.直径階分布'!HK19)</f>
        <v/>
      </c>
      <c r="AC24" s="68" t="str">
        <f>IF(K24="","",IF(OR($C$2="あり",$C$3="あり"),入力方法別計算!AU14,'inv2.計算シート'!AW14))</f>
        <v/>
      </c>
      <c r="AD24" s="68">
        <f>IF(OR($C$2="あり",$C$3="あり"),入力方法別計算!AV14,'inv2.計算シート'!AX14)</f>
        <v>73.659346899816143</v>
      </c>
      <c r="AE24" s="68">
        <f>IF(OR($C$2="あり",$C$3="あり"),入力方法別計算!AW14,'inv2.計算シート'!AY14)</f>
        <v>20.543513975178627</v>
      </c>
      <c r="AF24" s="68" t="str">
        <f>IF($K24="","",IF(OR($C$2="あり",$C$3="あり"),入力方法別計算!AX14,'inv2.計算シート'!AZ14))</f>
        <v/>
      </c>
      <c r="AG24" s="68" t="str">
        <f>IF($K24="","",IF(OR($C$2="あり",$C$3="あり"),入力方法別計算!AY14,'inv2.計算シート'!BA14))</f>
        <v/>
      </c>
      <c r="AH24" s="68">
        <f>IF(OR($C$2="あり",$C$3="あり"),入力方法別計算!AZ14,'inv2.計算シート'!BB14)</f>
        <v>5.6661036076781652</v>
      </c>
      <c r="AI24" s="1">
        <f t="shared" si="2"/>
        <v>83.760158761885734</v>
      </c>
    </row>
    <row r="25" spans="2:35">
      <c r="B25" s="1">
        <v>14</v>
      </c>
      <c r="C25" s="1">
        <f>'1.収穫を予測する'!C26</f>
        <v>20</v>
      </c>
      <c r="D25" s="1">
        <f>'1.収穫を予測する'!D26</f>
        <v>14</v>
      </c>
      <c r="F25" s="1">
        <f t="shared" si="3"/>
        <v>26</v>
      </c>
      <c r="G25" s="1">
        <f t="shared" si="0"/>
        <v>28</v>
      </c>
      <c r="H25" s="1">
        <f>'1.収穫を予測する'!H26</f>
        <v>0</v>
      </c>
      <c r="J25" s="61">
        <f>IF(OR($C$2="あり",$C$3="あり"),入力方法別計算!W15,'inv2.計算シート'!E15)</f>
        <v>14</v>
      </c>
      <c r="K25" s="62" t="str">
        <f>IF('1.収穫を予測する'!K26="","",'1.収穫を予測する'!K26)</f>
        <v/>
      </c>
      <c r="L25" s="13"/>
      <c r="M25" s="63">
        <f>IF(J25&gt;80,"",IF(OR($C$2="あり",$C$3="あり"),IF(入力方法別計算!AP15=0,"",入力方法別計算!AP15),IF('inv2.計算シート'!BV15=0,"",'inv2.計算シート'!BV15)))</f>
        <v>1</v>
      </c>
      <c r="N25" s="61">
        <f t="shared" si="1"/>
        <v>14</v>
      </c>
      <c r="O25" s="64">
        <f>IF(J25&gt;80,"",IF(OR($C$2="あり",$C$3="あり"),入力方法別計算!X15,'inv2.計算シート'!AC15))</f>
        <v>9.7911038515373345</v>
      </c>
      <c r="P25" s="20">
        <f>IF(J25&gt;80,"",IF(OR($C$2="あり",$C$3="あり"),入力方法別計算!AR15,'inv2.計算シート'!AO15))</f>
        <v>3.9838159454808078E-2</v>
      </c>
      <c r="Q25" s="65">
        <f>IF(Q$12&gt;'inv3.直径階分布'!HK20,Q$12,'inv3.直径階分布'!HK20)</f>
        <v>9.1737202351466589</v>
      </c>
      <c r="R25" s="66">
        <f>IF(J25&gt;80,"",IF(OR($C$2="あり",$C$3="あり"),入力方法別計算!Y15,'inv2.計算シート'!AE15))</f>
        <v>2364.6388830251394</v>
      </c>
      <c r="S25" s="64">
        <f>IF(J25&gt;80,"",IF(OR($C$2="あり",$C$3="あり"),入力方法別計算!Z15,'inv2.計算シート'!AD15))</f>
        <v>94.202860874994769</v>
      </c>
      <c r="T25" s="67">
        <f>IF(J25&gt;80,"",IF(OR($C$2="あり",$C$3="あり"),入力方法別計算!AJ15,'inv2.計算シート'!AH15))</f>
        <v>0.49927574822839021</v>
      </c>
      <c r="U25" s="66" t="str">
        <f>IF(K25="","",IF(OR($C$2="あり",$C$3="あり"),入力方法別計算!AC15,'inv2.計算シート'!AK15))</f>
        <v/>
      </c>
      <c r="V25" s="64" t="str">
        <f>IF(K25="","",IF(OR($C$2="あり",$C$3="あり"),入力方法別計算!AD15,'inv2.計算シート'!AJ15))</f>
        <v/>
      </c>
      <c r="W25" s="67" t="str">
        <f>IF(K25="","",IF(OR($C$2="あり",$C$3="あり"),入力方法別計算!AK15,'inv2.計算シート'!AN15))</f>
        <v/>
      </c>
      <c r="X25" s="21" t="str">
        <f>IF(K25="","",IF(OR($C$2="あり",$C$3="あり"),入力方法別計算!AE15,'inv2.計算シート'!AM15))</f>
        <v/>
      </c>
      <c r="Y25" s="17" t="str">
        <f>IF(K25="","",IF(OR($C$2="あり",$C$3="あり"),入力方法別計算!AA15/0.01,'inv2.計算シート'!AF15/0.01))</f>
        <v/>
      </c>
      <c r="Z25" s="19" t="str">
        <f>IF(K25="","",IF(OR($C$2="あり",$C$3="あり"),入力方法別計算!AF15,'inv2.計算シート'!AL15))</f>
        <v/>
      </c>
      <c r="AA25" s="17" t="str">
        <f>IF(K25="","",IF(OR($C$2="あり",$C$3="あり"),入力方法別計算!AF15/入力方法別計算!Z15*100,'inv2.計算シート'!AL15/'inv2.計算シート'!AD15*100))</f>
        <v/>
      </c>
      <c r="AB25" s="64" t="str">
        <f>IF(K25="","",'inv3.直径階分布'!HK20)</f>
        <v/>
      </c>
      <c r="AC25" s="68" t="str">
        <f>IF(K25="","",IF(OR($C$2="あり",$C$3="あり"),入力方法別計算!AU15,'inv2.計算シート'!AW15))</f>
        <v/>
      </c>
      <c r="AD25" s="68">
        <f>IF(OR($C$2="あり",$C$3="あり"),入力方法別計算!AV15,'inv2.計算シート'!AX15)</f>
        <v>94.202860874994769</v>
      </c>
      <c r="AE25" s="68">
        <f>IF(OR($C$2="あり",$C$3="あり"),入力方法別計算!AW15,'inv2.計算シート'!AY15)</f>
        <v>22.590725396486647</v>
      </c>
      <c r="AF25" s="68" t="str">
        <f>IF($K25="","",IF(OR($C$2="あり",$C$3="あり"),入力方法別計算!AX15,'inv2.計算シート'!AZ15))</f>
        <v/>
      </c>
      <c r="AG25" s="68" t="str">
        <f>IF($K25="","",IF(OR($C$2="あり",$C$3="あり"),入力方法別計算!AY15,'inv2.計算シート'!BA15))</f>
        <v/>
      </c>
      <c r="AH25" s="68">
        <f>IF(OR($C$2="あり",$C$3="あり"),入力方法別計算!AZ15,'inv2.計算シート'!BB15)</f>
        <v>6.7287757767853407</v>
      </c>
      <c r="AI25" s="1">
        <f t="shared" si="2"/>
        <v>84.103271070074001</v>
      </c>
    </row>
    <row r="26" spans="2:35">
      <c r="B26" s="1">
        <v>15</v>
      </c>
      <c r="C26" s="1">
        <f>'1.収穫を予測する'!C27</f>
        <v>20</v>
      </c>
      <c r="D26" s="1">
        <f>'1.収穫を予測する'!D27</f>
        <v>0</v>
      </c>
      <c r="F26" s="1">
        <f t="shared" si="3"/>
        <v>28</v>
      </c>
      <c r="G26" s="1">
        <f t="shared" si="0"/>
        <v>30</v>
      </c>
      <c r="H26" s="1">
        <f>'1.収穫を予測する'!H27</f>
        <v>0</v>
      </c>
      <c r="J26" s="61">
        <f>IF(OR($C$2="あり",$C$3="あり"),入力方法別計算!W16,'inv2.計算シート'!E16)</f>
        <v>15</v>
      </c>
      <c r="K26" s="62" t="str">
        <f>IF('1.収穫を予測する'!K27="","",'1.収穫を予測する'!K27)</f>
        <v/>
      </c>
      <c r="L26" s="13"/>
      <c r="M26" s="63" t="str">
        <f>IF(J26&gt;80,"",IF(OR($C$2="あり",$C$3="あり"),IF(入力方法別計算!AP16=0,"",入力方法別計算!AP16),IF('inv2.計算シート'!BV16=0,"",'inv2.計算シート'!BV16)))</f>
        <v/>
      </c>
      <c r="N26" s="61">
        <f t="shared" si="1"/>
        <v>15</v>
      </c>
      <c r="O26" s="64">
        <f>IF(J26&gt;80,"",IF(OR($C$2="あり",$C$3="あり"),入力方法別計算!X16,'inv2.計算シート'!AC16))</f>
        <v>10.624324280186464</v>
      </c>
      <c r="P26" s="20">
        <f>IF(J26&gt;80,"",IF(OR($C$2="あり",$C$3="あり"),入力方法別計算!AR16,'inv2.計算シート'!AO16))</f>
        <v>5.0079189962723508E-2</v>
      </c>
      <c r="Q26" s="65">
        <f>IF(Q$12&gt;'inv3.直径階分布'!HK21,Q$12,'inv3.直径階分布'!HK21)</f>
        <v>9.9984267422954289</v>
      </c>
      <c r="R26" s="66">
        <f>IF(J26&gt;80,"",IF(OR($C$2="あり",$C$3="あり"),入力方法別計算!Y16,'inv2.計算シート'!AE16))</f>
        <v>2332.178023614536</v>
      </c>
      <c r="S26" s="64">
        <f>IF(J26&gt;80,"",IF(OR($C$2="あり",$C$3="あり"),入力方法別計算!Z16,'inv2.計算シート'!AD16))</f>
        <v>116.79358627148142</v>
      </c>
      <c r="T26" s="67">
        <f>IF(J26&gt;80,"",IF(OR($C$2="あり",$C$3="あり"),入力方法別計算!AJ16,'inv2.計算シート'!AH16))</f>
        <v>0.55045276566987356</v>
      </c>
      <c r="U26" s="66" t="str">
        <f>IF(K26="","",IF(OR($C$2="あり",$C$3="あり"),入力方法別計算!AC16,'inv2.計算シート'!AK16))</f>
        <v/>
      </c>
      <c r="V26" s="64" t="str">
        <f>IF(K26="","",IF(OR($C$2="あり",$C$3="あり"),入力方法別計算!AD16,'inv2.計算シート'!AJ16))</f>
        <v/>
      </c>
      <c r="W26" s="67" t="str">
        <f>IF(K26="","",IF(OR($C$2="あり",$C$3="あり"),入力方法別計算!AK16,'inv2.計算シート'!AN16))</f>
        <v/>
      </c>
      <c r="X26" s="21" t="str">
        <f>IF(K26="","",IF(OR($C$2="あり",$C$3="あり"),入力方法別計算!AE16,'inv2.計算シート'!AM16))</f>
        <v/>
      </c>
      <c r="Y26" s="17" t="str">
        <f>IF(K26="","",IF(OR($C$2="あり",$C$3="あり"),入力方法別計算!AA16/0.01,'inv2.計算シート'!AF16/0.01))</f>
        <v/>
      </c>
      <c r="Z26" s="19" t="str">
        <f>IF(K26="","",IF(OR($C$2="あり",$C$3="あり"),入力方法別計算!AF16,'inv2.計算シート'!AL16))</f>
        <v/>
      </c>
      <c r="AA26" s="17" t="str">
        <f>IF(K26="","",IF(OR($C$2="あり",$C$3="あり"),入力方法別計算!AF16/入力方法別計算!Z16*100,'inv2.計算シート'!AL16/'inv2.計算シート'!AD16*100))</f>
        <v/>
      </c>
      <c r="AB26" s="64" t="str">
        <f>IF(K26="","",'inv3.直径階分布'!HK21)</f>
        <v/>
      </c>
      <c r="AC26" s="68" t="str">
        <f>IF(K26="","",IF(OR($C$2="あり",$C$3="あり"),入力方法別計算!AU16,'inv2.計算シート'!AW16))</f>
        <v/>
      </c>
      <c r="AD26" s="68">
        <f>IF(OR($C$2="あり",$C$3="あり"),入力方法別計算!AV16,'inv2.計算シート'!AX16)</f>
        <v>116.79358627148142</v>
      </c>
      <c r="AE26" s="68">
        <f>IF(OR($C$2="あり",$C$3="あり"),入力方法別計算!AW16,'inv2.計算シート'!AY16)</f>
        <v>24.291371839372061</v>
      </c>
      <c r="AF26" s="68" t="str">
        <f>IF($K26="","",IF(OR($C$2="あり",$C$3="あり"),入力方法別計算!AX16,'inv2.計算シート'!AZ16))</f>
        <v/>
      </c>
      <c r="AG26" s="68" t="str">
        <f>IF($K26="","",IF(OR($C$2="あり",$C$3="あり"),入力方法別計算!AY16,'inv2.計算シート'!BA16))</f>
        <v/>
      </c>
      <c r="AH26" s="68">
        <f>IF(OR($C$2="あり",$C$3="あり"),入力方法別計算!AZ16,'inv2.計算シート'!BB16)</f>
        <v>7.7862390847654277</v>
      </c>
      <c r="AI26" s="1">
        <f t="shared" si="2"/>
        <v>84.659013099606767</v>
      </c>
    </row>
    <row r="27" spans="2:35">
      <c r="B27" s="1">
        <v>16</v>
      </c>
      <c r="C27" s="1">
        <f>'1.収穫を予測する'!C28</f>
        <v>20</v>
      </c>
      <c r="D27" s="1">
        <f>'1.収穫を予測する'!D28</f>
        <v>14</v>
      </c>
      <c r="F27" s="1">
        <f t="shared" si="3"/>
        <v>30</v>
      </c>
      <c r="G27" s="1">
        <f t="shared" si="0"/>
        <v>32</v>
      </c>
      <c r="H27" s="1">
        <f>'1.収穫を予測する'!H28</f>
        <v>0</v>
      </c>
      <c r="J27" s="61">
        <f>IF(OR($C$2="あり",$C$3="あり"),入力方法別計算!W17,'inv2.計算シート'!E17)</f>
        <v>16</v>
      </c>
      <c r="K27" s="62" t="str">
        <f>IF('1.収穫を予測する'!K28="","",'1.収穫を予測する'!K28)</f>
        <v/>
      </c>
      <c r="L27" s="13"/>
      <c r="M27" s="63" t="str">
        <f>IF(J27&gt;80,"",IF(OR($C$2="あり",$C$3="あり"),IF(入力方法別計算!AP17=0,"",入力方法別計算!AP17),IF('inv2.計算シート'!BV17=0,"",'inv2.計算シート'!BV17)))</f>
        <v/>
      </c>
      <c r="N27" s="61">
        <f t="shared" si="1"/>
        <v>16</v>
      </c>
      <c r="O27" s="64">
        <f>IF(J27&gt;80,"",IF(OR($C$2="あり",$C$3="あり"),入力方法別計算!X17,'inv2.計算シート'!AC17))</f>
        <v>11.443295562297198</v>
      </c>
      <c r="P27" s="20">
        <f>IF(J27&gt;80,"",IF(OR($C$2="あり",$C$3="あり"),入力方法別計算!AR17,'inv2.計算シート'!AO17))</f>
        <v>6.1414088884604999E-2</v>
      </c>
      <c r="Q27" s="65">
        <f>IF(Q$12&gt;'inv3.直径階分布'!HK22,Q$12,'inv3.直径階分布'!HK22)</f>
        <v>10.812177298434888</v>
      </c>
      <c r="R27" s="66">
        <f>IF(J27&gt;80,"",IF(OR($C$2="あり",$C$3="あり"),入力方法別計算!Y17,'inv2.計算シート'!AE17))</f>
        <v>2297.2734868044263</v>
      </c>
      <c r="S27" s="64">
        <f>IF(J27&gt;80,"",IF(OR($C$2="あり",$C$3="あり"),入力方法別計算!Z17,'inv2.計算シート'!AD17))</f>
        <v>141.08495811085348</v>
      </c>
      <c r="T27" s="67">
        <f>IF(J27&gt;80,"",IF(OR($C$2="あり",$C$3="あり"),入力方法別計算!AJ17,'inv2.計算シート'!AH17))</f>
        <v>0.59705319050438344</v>
      </c>
      <c r="U27" s="66" t="str">
        <f>IF(K27="","",IF(OR($C$2="あり",$C$3="あり"),入力方法別計算!AC17,'inv2.計算シート'!AK17))</f>
        <v/>
      </c>
      <c r="V27" s="64" t="str">
        <f>IF(K27="","",IF(OR($C$2="あり",$C$3="あり"),入力方法別計算!AD17,'inv2.計算シート'!AJ17))</f>
        <v/>
      </c>
      <c r="W27" s="67" t="str">
        <f>IF(K27="","",IF(OR($C$2="あり",$C$3="あり"),入力方法別計算!AK17,'inv2.計算シート'!AN17))</f>
        <v/>
      </c>
      <c r="X27" s="21" t="str">
        <f>IF(K27="","",IF(OR($C$2="あり",$C$3="あり"),入力方法別計算!AE17,'inv2.計算シート'!AM17))</f>
        <v/>
      </c>
      <c r="Y27" s="17" t="str">
        <f>IF(K27="","",IF(OR($C$2="あり",$C$3="あり"),入力方法別計算!AA17/0.01,'inv2.計算シート'!AF17/0.01))</f>
        <v/>
      </c>
      <c r="Z27" s="19" t="str">
        <f>IF(K27="","",IF(OR($C$2="あり",$C$3="あり"),入力方法別計算!AF17,'inv2.計算シート'!AL17))</f>
        <v/>
      </c>
      <c r="AA27" s="17" t="str">
        <f>IF(K27="","",IF(OR($C$2="あり",$C$3="あり"),入力方法別計算!AF17/入力方法別計算!Z17*100,'inv2.計算シート'!AL17/'inv2.計算シート'!AD17*100))</f>
        <v/>
      </c>
      <c r="AB27" s="64" t="str">
        <f>IF(K27="","",'inv3.直径階分布'!HK22)</f>
        <v/>
      </c>
      <c r="AC27" s="68" t="str">
        <f>IF(K27="","",IF(OR($C$2="あり",$C$3="あり"),入力方法別計算!AU17,'inv2.計算シート'!AW17))</f>
        <v/>
      </c>
      <c r="AD27" s="68">
        <f>IF(OR($C$2="あり",$C$3="あり"),入力方法別計算!AV17,'inv2.計算シート'!AX17)</f>
        <v>141.08495811085348</v>
      </c>
      <c r="AE27" s="68">
        <f>IF(OR($C$2="あり",$C$3="あり"),入力方法別計算!AW17,'inv2.計算シート'!AY17)</f>
        <v>25.649990651073665</v>
      </c>
      <c r="AF27" s="68" t="str">
        <f>IF($K27="","",IF(OR($C$2="あり",$C$3="あり"),入力方法別計算!AX17,'inv2.計算シート'!AZ17))</f>
        <v/>
      </c>
      <c r="AG27" s="68" t="str">
        <f>IF($K27="","",IF(OR($C$2="あり",$C$3="あり"),入力方法別計算!AY17,'inv2.計算シート'!BA17))</f>
        <v/>
      </c>
      <c r="AH27" s="68">
        <f>IF(OR($C$2="あり",$C$3="あり"),入力方法別計算!AZ17,'inv2.計算シート'!BB17)</f>
        <v>8.8178098819283424</v>
      </c>
      <c r="AI27" s="1">
        <f t="shared" si="2"/>
        <v>85.169619789983869</v>
      </c>
    </row>
    <row r="28" spans="2:35">
      <c r="B28" s="1">
        <v>17</v>
      </c>
      <c r="C28" s="1">
        <f>'1.収穫を予測する'!C29</f>
        <v>18</v>
      </c>
      <c r="D28" s="1">
        <f>'1.収穫を予測する'!D29</f>
        <v>14</v>
      </c>
      <c r="F28" s="1">
        <f t="shared" si="3"/>
        <v>32</v>
      </c>
      <c r="G28" s="1">
        <f t="shared" si="0"/>
        <v>34</v>
      </c>
      <c r="H28" s="1">
        <f>'1.収穫を予測する'!H29</f>
        <v>0</v>
      </c>
      <c r="J28" s="61">
        <f>IF(OR($C$2="あり",$C$3="あり"),入力方法別計算!W18,'inv2.計算シート'!E18)</f>
        <v>17</v>
      </c>
      <c r="K28" s="62" t="str">
        <f>IF('1.収穫を予測する'!K29="","",'1.収穫を予測する'!K29)</f>
        <v/>
      </c>
      <c r="L28" s="13"/>
      <c r="M28" s="63">
        <f>IF(J28&gt;80,"",IF(OR($C$2="あり",$C$3="あり"),IF(入力方法別計算!AP18=0,"",入力方法別計算!AP18),IF('inv2.計算シート'!BV18=0,"",'inv2.計算シート'!BV18)))</f>
        <v>2</v>
      </c>
      <c r="N28" s="61">
        <f t="shared" si="1"/>
        <v>17</v>
      </c>
      <c r="O28" s="64">
        <f>IF(J28&gt;80,"",IF(OR($C$2="あり",$C$3="あり"),入力方法別計算!X18,'inv2.計算シート'!AC18))</f>
        <v>12.245883343603307</v>
      </c>
      <c r="P28" s="20">
        <f>IF(J28&gt;80,"",IF(OR($C$2="あり",$C$3="あり"),入力方法別計算!AR18,'inv2.計算シート'!AO18))</f>
        <v>7.376292438445213E-2</v>
      </c>
      <c r="Q28" s="65">
        <f>IF(Q$12&gt;'inv3.直径階分布'!HK23,Q$12,'inv3.直径階分布'!HK23)</f>
        <v>11.612489382152352</v>
      </c>
      <c r="R28" s="66">
        <f>IF(J28&gt;80,"",IF(OR($C$2="あり",$C$3="あり"),入力方法別計算!Y18,'inv2.計算シート'!AE18))</f>
        <v>2260.4167358238824</v>
      </c>
      <c r="S28" s="64">
        <f>IF(J28&gt;80,"",IF(OR($C$2="あり",$C$3="あり"),入力方法別計算!Z18,'inv2.計算シート'!AD18))</f>
        <v>166.73494876192714</v>
      </c>
      <c r="T28" s="67">
        <f>IF(J28&gt;80,"",IF(OR($C$2="あり",$C$3="あり"),入力方法別計算!AJ18,'inv2.計算シート'!AH18))</f>
        <v>0.63915052960176699</v>
      </c>
      <c r="U28" s="66" t="str">
        <f>IF(K28="","",IF(OR($C$2="あり",$C$3="あり"),入力方法別計算!AC18,'inv2.計算シート'!AK18))</f>
        <v/>
      </c>
      <c r="V28" s="64" t="str">
        <f>IF(K28="","",IF(OR($C$2="あり",$C$3="あり"),入力方法別計算!AD18,'inv2.計算シート'!AJ18))</f>
        <v/>
      </c>
      <c r="W28" s="67" t="str">
        <f>IF(K28="","",IF(OR($C$2="あり",$C$3="あり"),入力方法別計算!AK18,'inv2.計算シート'!AN18))</f>
        <v/>
      </c>
      <c r="X28" s="21" t="str">
        <f>IF(K28="","",IF(OR($C$2="あり",$C$3="あり"),入力方法別計算!AE18,'inv2.計算シート'!AM18))</f>
        <v/>
      </c>
      <c r="Y28" s="17" t="str">
        <f>IF(K28="","",IF(OR($C$2="あり",$C$3="あり"),入力方法別計算!AA18/0.01,'inv2.計算シート'!AF18/0.01))</f>
        <v/>
      </c>
      <c r="Z28" s="19" t="str">
        <f>IF(K28="","",IF(OR($C$2="あり",$C$3="あり"),入力方法別計算!AF18,'inv2.計算シート'!AL18))</f>
        <v/>
      </c>
      <c r="AA28" s="17" t="str">
        <f>IF(K28="","",IF(OR($C$2="あり",$C$3="あり"),入力方法別計算!AF18/入力方法別計算!Z18*100,'inv2.計算シート'!AL18/'inv2.計算シート'!AD18*100))</f>
        <v/>
      </c>
      <c r="AB28" s="64" t="str">
        <f>IF(K28="","",'inv3.直径階分布'!HK23)</f>
        <v/>
      </c>
      <c r="AC28" s="68" t="str">
        <f>IF(K28="","",IF(OR($C$2="あり",$C$3="あり"),入力方法別計算!AU18,'inv2.計算シート'!AW18))</f>
        <v/>
      </c>
      <c r="AD28" s="68">
        <f>IF(OR($C$2="あり",$C$3="あり"),入力方法別計算!AV18,'inv2.計算シート'!AX18)</f>
        <v>166.73494876192714</v>
      </c>
      <c r="AE28" s="68">
        <f>IF(OR($C$2="あり",$C$3="あり"),入力方法別計算!AW18,'inv2.計算シート'!AY18)</f>
        <v>26.686973169293964</v>
      </c>
      <c r="AF28" s="68" t="str">
        <f>IF($K28="","",IF(OR($C$2="あり",$C$3="あり"),入力方法別計算!AX18,'inv2.計算シート'!AZ18))</f>
        <v/>
      </c>
      <c r="AG28" s="68" t="str">
        <f>IF($K28="","",IF(OR($C$2="あり",$C$3="あり"),入力方法別計算!AY18,'inv2.計算シート'!BA18))</f>
        <v/>
      </c>
      <c r="AH28" s="68">
        <f>IF(OR($C$2="あり",$C$3="あり"),入力方法別計算!AZ18,'inv2.計算シート'!BB18)</f>
        <v>9.8079381624663018</v>
      </c>
      <c r="AI28" s="1">
        <f t="shared" si="2"/>
        <v>85.639909444054481</v>
      </c>
    </row>
    <row r="29" spans="2:35">
      <c r="B29" s="1">
        <v>18</v>
      </c>
      <c r="C29" s="1">
        <f>'1.収穫を予測する'!C30</f>
        <v>18</v>
      </c>
      <c r="D29" s="1">
        <f>'1.収穫を予測する'!D30</f>
        <v>14</v>
      </c>
      <c r="F29" s="1">
        <f t="shared" si="3"/>
        <v>34</v>
      </c>
      <c r="G29" s="1">
        <f t="shared" si="0"/>
        <v>36</v>
      </c>
      <c r="H29" s="1">
        <f>'1.収穫を予測する'!H30</f>
        <v>0</v>
      </c>
      <c r="J29" s="61">
        <f>IF(OR($C$2="あり",$C$3="あり"),入力方法別計算!W19,'inv2.計算シート'!E19)</f>
        <v>18</v>
      </c>
      <c r="K29" s="62" t="str">
        <f>IF('1.収穫を予測する'!K30="","",'1.収穫を予測する'!K30)</f>
        <v/>
      </c>
      <c r="L29" s="13"/>
      <c r="M29" s="63" t="str">
        <f>IF(J29&gt;80,"",IF(OR($C$2="あり",$C$3="あり"),IF(入力方法別計算!AP19=0,"",入力方法別計算!AP19),IF('inv2.計算シート'!BV19=0,"",'inv2.計算シート'!BV19)))</f>
        <v/>
      </c>
      <c r="N29" s="61">
        <f t="shared" si="1"/>
        <v>18</v>
      </c>
      <c r="O29" s="64">
        <f>IF(J29&gt;80,"",IF(OR($C$2="あり",$C$3="あり"),入力方法別計算!X19,'inv2.計算シート'!AC19))</f>
        <v>13.030378944395725</v>
      </c>
      <c r="P29" s="20">
        <f>IF(J29&gt;80,"",IF(OR($C$2="あり",$C$3="あり"),入力方法別計算!AR19,'inv2.計算シート'!AO19))</f>
        <v>8.7045830118479925E-2</v>
      </c>
      <c r="Q29" s="65">
        <f>IF(Q$12&gt;'inv3.直径階分布'!HK24,Q$12,'inv3.直径階分布'!HK24)</f>
        <v>12.395608046790667</v>
      </c>
      <c r="R29" s="66">
        <f>IF(J29&gt;80,"",IF(OR($C$2="あり",$C$3="あり"),入力方法別計算!Y19,'inv2.計算シート'!AE19))</f>
        <v>2222.0699333667153</v>
      </c>
      <c r="S29" s="64">
        <f>IF(J29&gt;80,"",IF(OR($C$2="あり",$C$3="あり"),入力方法別計算!Z19,'inv2.計算シート'!AD19))</f>
        <v>193.42192193122111</v>
      </c>
      <c r="T29" s="67">
        <f>IF(J29&gt;80,"",IF(OR($C$2="あり",$C$3="あり"),入力方法別計算!AJ19,'inv2.計算シート'!AH19))</f>
        <v>0.67698372214435154</v>
      </c>
      <c r="U29" s="66" t="str">
        <f>IF(K29="","",IF(OR($C$2="あり",$C$3="あり"),入力方法別計算!AC19,'inv2.計算シート'!AK19))</f>
        <v/>
      </c>
      <c r="V29" s="64" t="str">
        <f>IF(K29="","",IF(OR($C$2="あり",$C$3="あり"),入力方法別計算!AD19,'inv2.計算シート'!AJ19))</f>
        <v/>
      </c>
      <c r="W29" s="67" t="str">
        <f>IF(K29="","",IF(OR($C$2="あり",$C$3="あり"),入力方法別計算!AK19,'inv2.計算シート'!AN19))</f>
        <v/>
      </c>
      <c r="X29" s="21" t="str">
        <f>IF(K29="","",IF(OR($C$2="あり",$C$3="あり"),入力方法別計算!AE19,'inv2.計算シート'!AM19))</f>
        <v/>
      </c>
      <c r="Y29" s="17" t="str">
        <f>IF(K29="","",IF(OR($C$2="あり",$C$3="あり"),入力方法別計算!AA19/0.01,'inv2.計算シート'!AF19/0.01))</f>
        <v/>
      </c>
      <c r="Z29" s="19" t="str">
        <f>IF(K29="","",IF(OR($C$2="あり",$C$3="あり"),入力方法別計算!AF19,'inv2.計算シート'!AL19))</f>
        <v/>
      </c>
      <c r="AA29" s="17" t="str">
        <f>IF(K29="","",IF(OR($C$2="あり",$C$3="あり"),入力方法別計算!AF19/入力方法別計算!Z19*100,'inv2.計算シート'!AL19/'inv2.計算シート'!AD19*100))</f>
        <v/>
      </c>
      <c r="AB29" s="64" t="str">
        <f>IF(K29="","",'inv3.直径階分布'!HK24)</f>
        <v/>
      </c>
      <c r="AC29" s="68" t="str">
        <f>IF(K29="","",IF(OR($C$2="あり",$C$3="あり"),入力方法別計算!AU19,'inv2.計算シート'!AW19))</f>
        <v/>
      </c>
      <c r="AD29" s="68">
        <f>IF(OR($C$2="あり",$C$3="あり"),入力方法別計算!AV19,'inv2.計算シート'!AX19)</f>
        <v>193.42192193122111</v>
      </c>
      <c r="AE29" s="68">
        <f>IF(OR($C$2="あり",$C$3="あり"),入力方法別計算!AW19,'inv2.計算シート'!AY19)</f>
        <v>27.431286576098785</v>
      </c>
      <c r="AF29" s="68" t="str">
        <f>IF($K29="","",IF(OR($C$2="あり",$C$3="あり"),入力方法別計算!AX19,'inv2.計算シート'!AZ19))</f>
        <v/>
      </c>
      <c r="AG29" s="68" t="str">
        <f>IF($K29="","",IF(OR($C$2="あり",$C$3="あり"),入力方法別計算!AY19,'inv2.計算シート'!BA19))</f>
        <v/>
      </c>
      <c r="AH29" s="68">
        <f>IF(OR($C$2="あり",$C$3="あり"),入力方法別計算!AZ19,'inv2.計算シート'!BB19)</f>
        <v>10.745662329512284</v>
      </c>
      <c r="AI29" s="1">
        <f t="shared" si="2"/>
        <v>86.085966147156682</v>
      </c>
    </row>
    <row r="30" spans="2:35">
      <c r="B30" s="1">
        <v>19</v>
      </c>
      <c r="C30" s="1">
        <f>'1.収穫を予測する'!C31</f>
        <v>18</v>
      </c>
      <c r="D30" s="1">
        <f>'1.収穫を予測する'!D31</f>
        <v>14</v>
      </c>
      <c r="F30" s="1">
        <f t="shared" si="3"/>
        <v>36</v>
      </c>
      <c r="G30" s="1">
        <f t="shared" si="0"/>
        <v>38</v>
      </c>
      <c r="H30" s="1">
        <f>'1.収穫を予測する'!H31</f>
        <v>0</v>
      </c>
      <c r="J30" s="61">
        <f>IF(OR($C$2="あり",$C$3="あり"),入力方法別計算!W20,'inv2.計算シート'!E20)</f>
        <v>19</v>
      </c>
      <c r="K30" s="62" t="str">
        <f>IF('1.収穫を予測する'!K31="","",'1.収穫を予測する'!K31)</f>
        <v/>
      </c>
      <c r="L30" s="13"/>
      <c r="M30" s="63" t="str">
        <f>IF(J30&gt;80,"",IF(OR($C$2="あり",$C$3="あり"),IF(入力方法別計算!AP20=0,"",入力方法別計算!AP20),IF('inv2.計算シート'!BV20=0,"",'inv2.計算シート'!BV20)))</f>
        <v/>
      </c>
      <c r="N30" s="61">
        <f t="shared" si="1"/>
        <v>19</v>
      </c>
      <c r="O30" s="64">
        <f>IF(J30&gt;80,"",IF(OR($C$2="あり",$C$3="あり"),入力方法別計算!X20,'inv2.計算シート'!AC20))</f>
        <v>13.795438012630296</v>
      </c>
      <c r="P30" s="20">
        <f>IF(J30&gt;80,"",IF(OR($C$2="あり",$C$3="あり"),入力方法別計算!AR20,'inv2.計算シート'!AO20))</f>
        <v>0.10118564237505397</v>
      </c>
      <c r="Q30" s="65">
        <f>IF(Q$12&gt;'inv3.直径階分布'!HK25,Q$12,'inv3.直径階分布'!HK25)</f>
        <v>13.135018677330152</v>
      </c>
      <c r="R30" s="66">
        <f>IF(J30&gt;80,"",IF(OR($C$2="あり",$C$3="あり"),入力方法別計算!Y20,'inv2.計算シート'!AE20))</f>
        <v>2182.6536188672599</v>
      </c>
      <c r="S30" s="64">
        <f>IF(J30&gt;80,"",IF(OR($C$2="あり",$C$3="あり"),入力方法別計算!Z20,'inv2.計算シート'!AD20))</f>
        <v>220.85320850731989</v>
      </c>
      <c r="T30" s="67">
        <f>IF(J30&gt;80,"",IF(OR($C$2="あり",$C$3="あり"),入力方法別計算!AJ20,'inv2.計算シート'!AH20))</f>
        <v>0.71087691434435696</v>
      </c>
      <c r="U30" s="66" t="str">
        <f>IF(K30="","",IF(OR($C$2="あり",$C$3="あり"),入力方法別計算!AC20,'inv2.計算シート'!AK20))</f>
        <v/>
      </c>
      <c r="V30" s="64" t="str">
        <f>IF(K30="","",IF(OR($C$2="あり",$C$3="あり"),入力方法別計算!AD20,'inv2.計算シート'!AJ20))</f>
        <v/>
      </c>
      <c r="W30" s="67" t="str">
        <f>IF(K30="","",IF(OR($C$2="あり",$C$3="あり"),入力方法別計算!AK20,'inv2.計算シート'!AN20))</f>
        <v/>
      </c>
      <c r="X30" s="21" t="str">
        <f>IF(K30="","",IF(OR($C$2="あり",$C$3="あり"),入力方法別計算!AE20,'inv2.計算シート'!AM20))</f>
        <v/>
      </c>
      <c r="Y30" s="17" t="str">
        <f>IF(K30="","",IF(OR($C$2="あり",$C$3="あり"),入力方法別計算!AA20/0.01,'inv2.計算シート'!AF20/0.01))</f>
        <v/>
      </c>
      <c r="Z30" s="19" t="str">
        <f>IF(K30="","",IF(OR($C$2="あり",$C$3="あり"),入力方法別計算!AF20,'inv2.計算シート'!AL20))</f>
        <v/>
      </c>
      <c r="AA30" s="17" t="str">
        <f>IF(K30="","",IF(OR($C$2="あり",$C$3="あり"),入力方法別計算!AF20/入力方法別計算!Z20*100,'inv2.計算シート'!AL20/'inv2.計算シート'!AD20*100))</f>
        <v/>
      </c>
      <c r="AB30" s="64" t="str">
        <f>IF(K30="","",'inv3.直径階分布'!HK25)</f>
        <v/>
      </c>
      <c r="AC30" s="68" t="str">
        <f>IF(K30="","",IF(OR($C$2="あり",$C$3="あり"),入力方法別計算!AU20,'inv2.計算シート'!AW20))</f>
        <v/>
      </c>
      <c r="AD30" s="68">
        <f>IF(OR($C$2="あり",$C$3="あり"),入力方法別計算!AV20,'inv2.計算シート'!AX20)</f>
        <v>220.85320850731989</v>
      </c>
      <c r="AE30" s="68">
        <f>IF(OR($C$2="あり",$C$3="あり"),入力方法別計算!AW20,'inv2.計算シート'!AY20)</f>
        <v>27.915415133666613</v>
      </c>
      <c r="AF30" s="68" t="str">
        <f>IF($K30="","",IF(OR($C$2="あり",$C$3="あり"),入力方法別計算!AX20,'inv2.計算シート'!AZ20))</f>
        <v/>
      </c>
      <c r="AG30" s="68" t="str">
        <f>IF($K30="","",IF(OR($C$2="あり",$C$3="あり"),入力方法別計算!AY20,'inv2.計算シート'!BA20))</f>
        <v/>
      </c>
      <c r="AH30" s="68">
        <f>IF(OR($C$2="あり",$C$3="あり"),入力方法別計算!AZ20,'inv2.計算シート'!BB20)</f>
        <v>11.623853079332626</v>
      </c>
      <c r="AI30" s="1">
        <f t="shared" si="2"/>
        <v>86.673224133672818</v>
      </c>
    </row>
    <row r="31" spans="2:35">
      <c r="B31" s="1">
        <v>20</v>
      </c>
      <c r="C31" s="1">
        <f>'1.収穫を予測する'!C32</f>
        <v>18</v>
      </c>
      <c r="D31" s="1">
        <f>'1.収穫を予測する'!D32</f>
        <v>14</v>
      </c>
      <c r="F31" s="1">
        <f t="shared" si="3"/>
        <v>38</v>
      </c>
      <c r="G31" s="1">
        <f t="shared" si="0"/>
        <v>40</v>
      </c>
      <c r="H31" s="1">
        <f>'1.収穫を予測する'!H32</f>
        <v>0</v>
      </c>
      <c r="J31" s="61">
        <f>IF(OR($C$2="あり",$C$3="あり"),入力方法別計算!W21,'inv2.計算シート'!E21)</f>
        <v>20</v>
      </c>
      <c r="K31" s="62" t="str">
        <f>IF('1.収穫を予測する'!K32="","",'1.収穫を予測する'!K32)</f>
        <v/>
      </c>
      <c r="L31" s="13"/>
      <c r="M31" s="63" t="str">
        <f>IF(J31&gt;80,"",IF(OR($C$2="あり",$C$3="あり"),IF(入力方法別計算!AP21=0,"",入力方法別計算!AP21),IF('inv2.計算シート'!BV21=0,"",'inv2.計算シート'!BV21)))</f>
        <v/>
      </c>
      <c r="N31" s="61">
        <f t="shared" si="1"/>
        <v>20</v>
      </c>
      <c r="O31" s="64">
        <f>IF(J31&gt;80,"",IF(OR($C$2="あり",$C$3="あり"),入力方法別計算!X21,'inv2.計算シート'!AC21))</f>
        <v>14.54002818546201</v>
      </c>
      <c r="P31" s="20">
        <f>IF(J31&gt;80,"",IF(OR($C$2="あり",$C$3="あり"),入力方法別計算!AR21,'inv2.計算シート'!AO21))</f>
        <v>0.11610911885292266</v>
      </c>
      <c r="Q31" s="65">
        <f>IF(Q$12&gt;'inv3.直径階分布'!HK26,Q$12,'inv3.直径階分布'!HK26)</f>
        <v>13.853240007235797</v>
      </c>
      <c r="R31" s="66">
        <f>IF(J31&gt;80,"",IF(OR($C$2="あり",$C$3="あり"),入力方法別計算!Y21,'inv2.計算シート'!AE21))</f>
        <v>2142.5416547696468</v>
      </c>
      <c r="S31" s="64">
        <f>IF(J31&gt;80,"",IF(OR($C$2="あり",$C$3="あり"),入力方法別計算!Z21,'inv2.計算シート'!AD21))</f>
        <v>248.7686236409865</v>
      </c>
      <c r="T31" s="67">
        <f>IF(J31&gt;80,"",IF(OR($C$2="あり",$C$3="あり"),入力方法別計算!AJ21,'inv2.計算シート'!AH21))</f>
        <v>0.74118693224534193</v>
      </c>
      <c r="U31" s="66" t="str">
        <f>IF(K31="","",IF(OR($C$2="あり",$C$3="あり"),入力方法別計算!AC21,'inv2.計算シート'!AK21))</f>
        <v/>
      </c>
      <c r="V31" s="64" t="str">
        <f>IF(K31="","",IF(OR($C$2="あり",$C$3="あり"),入力方法別計算!AD21,'inv2.計算シート'!AJ21))</f>
        <v/>
      </c>
      <c r="W31" s="67" t="str">
        <f>IF(K31="","",IF(OR($C$2="あり",$C$3="あり"),入力方法別計算!AK21,'inv2.計算シート'!AN21))</f>
        <v/>
      </c>
      <c r="X31" s="21" t="str">
        <f>IF(K31="","",IF(OR($C$2="あり",$C$3="あり"),入力方法別計算!AE21,'inv2.計算シート'!AM21))</f>
        <v/>
      </c>
      <c r="Y31" s="17" t="str">
        <f>IF(K31="","",IF(OR($C$2="あり",$C$3="あり"),入力方法別計算!AA21/0.01,'inv2.計算シート'!AF21/0.01))</f>
        <v/>
      </c>
      <c r="Z31" s="19" t="str">
        <f>IF(K31="","",IF(OR($C$2="あり",$C$3="あり"),入力方法別計算!AF21,'inv2.計算シート'!AL21))</f>
        <v/>
      </c>
      <c r="AA31" s="17" t="str">
        <f>IF(K31="","",IF(OR($C$2="あり",$C$3="あり"),入力方法別計算!AF21/入力方法別計算!Z21*100,'inv2.計算シート'!AL21/'inv2.計算シート'!AD21*100))</f>
        <v/>
      </c>
      <c r="AB31" s="64" t="str">
        <f>IF(K31="","",'inv3.直径階分布'!HK26)</f>
        <v/>
      </c>
      <c r="AC31" s="68" t="str">
        <f>IF(K31="","",IF(OR($C$2="あり",$C$3="あり"),入力方法別計算!AU21,'inv2.計算シート'!AW21))</f>
        <v/>
      </c>
      <c r="AD31" s="68">
        <f>IF(OR($C$2="あり",$C$3="あり"),入力方法別計算!AV21,'inv2.計算シート'!AX21)</f>
        <v>248.7686236409865</v>
      </c>
      <c r="AE31" s="68">
        <f>IF(OR($C$2="あり",$C$3="あり"),入力方法別計算!AW21,'inv2.計算シート'!AY21)</f>
        <v>28.172154354088264</v>
      </c>
      <c r="AF31" s="68" t="str">
        <f>IF($K31="","",IF(OR($C$2="あり",$C$3="あり"),入力方法別計算!AX21,'inv2.計算シート'!AZ21))</f>
        <v/>
      </c>
      <c r="AG31" s="68" t="str">
        <f>IF($K31="","",IF(OR($C$2="あり",$C$3="あり"),入力方法別計算!AY21,'inv2.計算シート'!BA21))</f>
        <v/>
      </c>
      <c r="AH31" s="68">
        <f>IF(OR($C$2="あり",$C$3="あり"),入力方法別計算!AZ21,'inv2.計算シート'!BB21)</f>
        <v>12.438431182049325</v>
      </c>
      <c r="AI31" s="1">
        <f t="shared" si="2"/>
        <v>87.230549856183529</v>
      </c>
    </row>
    <row r="32" spans="2:35">
      <c r="B32" s="1">
        <v>21</v>
      </c>
      <c r="C32" s="1">
        <f>'1.収穫を予測する'!C33</f>
        <v>18</v>
      </c>
      <c r="D32" s="1">
        <f>'1.収穫を予測する'!D33</f>
        <v>14</v>
      </c>
      <c r="F32" s="1">
        <f t="shared" si="3"/>
        <v>40</v>
      </c>
      <c r="G32" s="1">
        <f t="shared" si="0"/>
        <v>42</v>
      </c>
      <c r="H32" s="1">
        <f>'1.収穫を予測する'!H33</f>
        <v>0</v>
      </c>
      <c r="J32" s="61">
        <f>IF(OR($C$2="あり",$C$3="あり"),入力方法別計算!W22,'inv2.計算シート'!E22)</f>
        <v>21</v>
      </c>
      <c r="K32" s="62" t="str">
        <f>IF('1.収穫を予測する'!K33="","",'1.収穫を予測する'!K33)</f>
        <v/>
      </c>
      <c r="L32" s="13"/>
      <c r="M32" s="63">
        <f>IF(J32&gt;80,"",IF(OR($C$2="あり",$C$3="あり"),IF(入力方法別計算!AP22=0,"",入力方法別計算!AP22),IF('inv2.計算シート'!BV22=0,"",'inv2.計算シート'!BV22)))</f>
        <v>3</v>
      </c>
      <c r="N32" s="61">
        <f t="shared" si="1"/>
        <v>21</v>
      </c>
      <c r="O32" s="64">
        <f>IF(J32&gt;80,"",IF(OR($C$2="あり",$C$3="あり"),入力方法別計算!X22,'inv2.計算シート'!AC22))</f>
        <v>15.263384225473715</v>
      </c>
      <c r="P32" s="20">
        <f>IF(J32&gt;80,"",IF(OR($C$2="あり",$C$3="あり"),入力方法別計算!AR22,'inv2.計算シート'!AO22))</f>
        <v>0.13174727425754343</v>
      </c>
      <c r="Q32" s="65">
        <f>IF(Q$12&gt;'inv3.直径階分布'!HK27,Q$12,'inv3.直径階分布'!HK27)</f>
        <v>14.558657554903286</v>
      </c>
      <c r="R32" s="66">
        <f>IF(J32&gt;80,"",IF(OR($C$2="あり",$C$3="あり"),入力方法別計算!Y22,'inv2.計算シート'!AE22))</f>
        <v>2102.0607792894662</v>
      </c>
      <c r="S32" s="64">
        <f>IF(J32&gt;80,"",IF(OR($C$2="あり",$C$3="あり"),入力方法別計算!Z22,'inv2.計算シート'!AD22))</f>
        <v>276.94077799507477</v>
      </c>
      <c r="T32" s="67">
        <f>IF(J32&gt;80,"",IF(OR($C$2="あり",$C$3="あり"),入力方法別計算!AJ22,'inv2.計算シート'!AH22))</f>
        <v>0.76827127368951387</v>
      </c>
      <c r="U32" s="66" t="str">
        <f>IF(K32="","",IF(OR($C$2="あり",$C$3="あり"),入力方法別計算!AC22,'inv2.計算シート'!AK22))</f>
        <v/>
      </c>
      <c r="V32" s="64" t="str">
        <f>IF(K32="","",IF(OR($C$2="あり",$C$3="あり"),入力方法別計算!AD22,'inv2.計算シート'!AJ22))</f>
        <v/>
      </c>
      <c r="W32" s="67" t="str">
        <f>IF(K32="","",IF(OR($C$2="あり",$C$3="あり"),入力方法別計算!AK22,'inv2.計算シート'!AN22))</f>
        <v/>
      </c>
      <c r="X32" s="21" t="str">
        <f>IF(K32="","",IF(OR($C$2="あり",$C$3="あり"),入力方法別計算!AE22,'inv2.計算シート'!AM22))</f>
        <v/>
      </c>
      <c r="Y32" s="17" t="str">
        <f>IF(K32="","",IF(OR($C$2="あり",$C$3="あり"),入力方法別計算!AA22/0.01,'inv2.計算シート'!AF22/0.01))</f>
        <v/>
      </c>
      <c r="Z32" s="19" t="str">
        <f>IF(K32="","",IF(OR($C$2="あり",$C$3="あり"),入力方法別計算!AF22,'inv2.計算シート'!AL22))</f>
        <v/>
      </c>
      <c r="AA32" s="17" t="str">
        <f>IF(K32="","",IF(OR($C$2="あり",$C$3="あり"),入力方法別計算!AF22/入力方法別計算!Z22*100,'inv2.計算シート'!AL22/'inv2.計算シート'!AD22*100))</f>
        <v/>
      </c>
      <c r="AB32" s="64" t="str">
        <f>IF(K32="","",'inv3.直径階分布'!HK27)</f>
        <v/>
      </c>
      <c r="AC32" s="68" t="str">
        <f>IF(K32="","",IF(OR($C$2="あり",$C$3="あり"),入力方法別計算!AU22,'inv2.計算シート'!AW22))</f>
        <v/>
      </c>
      <c r="AD32" s="68">
        <f>IF(OR($C$2="あり",$C$3="あり"),入力方法別計算!AV22,'inv2.計算シート'!AX22)</f>
        <v>276.94077799507477</v>
      </c>
      <c r="AE32" s="68">
        <f>IF(OR($C$2="あり",$C$3="あり"),入力方法別計算!AW22,'inv2.計算シート'!AY22)</f>
        <v>28.232761154305933</v>
      </c>
      <c r="AF32" s="68" t="str">
        <f>IF($K32="","",IF(OR($C$2="あり",$C$3="あり"),入力方法別計算!AX22,'inv2.計算シート'!AZ22))</f>
        <v/>
      </c>
      <c r="AG32" s="68" t="str">
        <f>IF($K32="","",IF(OR($C$2="あり",$C$3="あり"),入力方法別計算!AY22,'inv2.計算シート'!BA22))</f>
        <v/>
      </c>
      <c r="AH32" s="68">
        <f>IF(OR($C$2="あり",$C$3="あり"),入力方法別計算!AZ22,'inv2.計算シート'!BB22)</f>
        <v>13.187656095003561</v>
      </c>
      <c r="AI32" s="1">
        <f t="shared" si="2"/>
        <v>87.704908616291206</v>
      </c>
    </row>
    <row r="33" spans="2:35">
      <c r="B33" s="1">
        <v>22</v>
      </c>
      <c r="C33" s="1">
        <f>'1.収穫を予測する'!C34</f>
        <v>16</v>
      </c>
      <c r="D33" s="1">
        <f>'1.収穫を予測する'!D34</f>
        <v>14</v>
      </c>
      <c r="F33" s="1">
        <f t="shared" si="3"/>
        <v>42</v>
      </c>
      <c r="G33" s="1">
        <f t="shared" si="0"/>
        <v>44</v>
      </c>
      <c r="H33" s="1">
        <f>'1.収穫を予測する'!H34</f>
        <v>0</v>
      </c>
      <c r="J33" s="61">
        <f>IF(OR($C$2="あり",$C$3="あり"),入力方法別計算!W23,'inv2.計算シート'!E23)</f>
        <v>22</v>
      </c>
      <c r="K33" s="62" t="str">
        <f>IF('1.収穫を予測する'!K34="","",'1.収穫を予測する'!K34)</f>
        <v/>
      </c>
      <c r="L33" s="13"/>
      <c r="M33" s="63" t="str">
        <f>IF(J33&gt;80,"",IF(OR($C$2="あり",$C$3="あり"),IF(入力方法別計算!AP23=0,"",入力方法別計算!AP23),IF('inv2.計算シート'!BV23=0,"",'inv2.計算シート'!BV23)))</f>
        <v/>
      </c>
      <c r="N33" s="61">
        <f t="shared" si="1"/>
        <v>22</v>
      </c>
      <c r="O33" s="64">
        <f>IF(J33&gt;80,"",IF(OR($C$2="あり",$C$3="あり"),入力方法別計算!X23,'inv2.計算シート'!AC23))</f>
        <v>15.964969417952366</v>
      </c>
      <c r="P33" s="20">
        <f>IF(J33&gt;80,"",IF(OR($C$2="あり",$C$3="あり"),入力方法別計算!AR23,'inv2.計算シート'!AO23))</f>
        <v>0.14803521826395544</v>
      </c>
      <c r="Q33" s="65">
        <f>IF(Q$12&gt;'inv3.直径階分布'!HK28,Q$12,'inv3.直径階分布'!HK28)</f>
        <v>15.2514083998463</v>
      </c>
      <c r="R33" s="66">
        <f>IF(J33&gt;80,"",IF(OR($C$2="あり",$C$3="あり"),入力方法別計算!Y23,'inv2.計算シート'!AE23))</f>
        <v>2061.4928172378445</v>
      </c>
      <c r="S33" s="64">
        <f>IF(J33&gt;80,"",IF(OR($C$2="あり",$C$3="あり"),入力方法別計算!Z23,'inv2.計算シート'!AD23))</f>
        <v>305.1735391493807</v>
      </c>
      <c r="T33" s="67">
        <f>IF(J33&gt;80,"",IF(OR($C$2="あり",$C$3="あり"),入力方法別計算!AJ23,'inv2.計算シート'!AH23))</f>
        <v>0.79247011666131506</v>
      </c>
      <c r="U33" s="66" t="str">
        <f>IF(K33="","",IF(OR($C$2="あり",$C$3="あり"),入力方法別計算!AC23,'inv2.計算シート'!AK23))</f>
        <v/>
      </c>
      <c r="V33" s="64" t="str">
        <f>IF(K33="","",IF(OR($C$2="あり",$C$3="あり"),入力方法別計算!AD23,'inv2.計算シート'!AJ23))</f>
        <v/>
      </c>
      <c r="W33" s="67" t="str">
        <f>IF(K33="","",IF(OR($C$2="あり",$C$3="あり"),入力方法別計算!AK23,'inv2.計算シート'!AN23))</f>
        <v/>
      </c>
      <c r="X33" s="21" t="str">
        <f>IF(K33="","",IF(OR($C$2="あり",$C$3="あり"),入力方法別計算!AE23,'inv2.計算シート'!AM23))</f>
        <v/>
      </c>
      <c r="Y33" s="17" t="str">
        <f>IF(K33="","",IF(OR($C$2="あり",$C$3="あり"),入力方法別計算!AA23/0.01,'inv2.計算シート'!AF23/0.01))</f>
        <v/>
      </c>
      <c r="Z33" s="19" t="str">
        <f>IF(K33="","",IF(OR($C$2="あり",$C$3="あり"),入力方法別計算!AF23,'inv2.計算シート'!AL23))</f>
        <v/>
      </c>
      <c r="AA33" s="17" t="str">
        <f>IF(K33="","",IF(OR($C$2="あり",$C$3="あり"),入力方法別計算!AF23/入力方法別計算!Z23*100,'inv2.計算シート'!AL23/'inv2.計算シート'!AD23*100))</f>
        <v/>
      </c>
      <c r="AB33" s="64" t="str">
        <f>IF(K33="","",'inv3.直径階分布'!HK28)</f>
        <v/>
      </c>
      <c r="AC33" s="68" t="str">
        <f>IF(K33="","",IF(OR($C$2="あり",$C$3="あり"),入力方法別計算!AU23,'inv2.計算シート'!AW23))</f>
        <v/>
      </c>
      <c r="AD33" s="68">
        <f>IF(OR($C$2="あり",$C$3="あり"),入力方法別計算!AV23,'inv2.計算シート'!AX23)</f>
        <v>305.1735391493807</v>
      </c>
      <c r="AE33" s="68">
        <f>IF(OR($C$2="あり",$C$3="あり"),入力方法別計算!AW23,'inv2.計算シート'!AY23)</f>
        <v>28.126012727176033</v>
      </c>
      <c r="AF33" s="68" t="str">
        <f>IF($K33="","",IF(OR($C$2="あり",$C$3="あり"),入力方法別計算!AX23,'inv2.計算シート'!AZ23))</f>
        <v/>
      </c>
      <c r="AG33" s="68" t="str">
        <f>IF($K33="","",IF(OR($C$2="あり",$C$3="あり"),入力方法別計算!AY23,'inv2.計算シート'!BA23))</f>
        <v/>
      </c>
      <c r="AH33" s="68">
        <f>IF(OR($C$2="あり",$C$3="あり"),入力方法別計算!AZ23,'inv2.計算シート'!BB23)</f>
        <v>13.871524506790031</v>
      </c>
      <c r="AI33" s="1">
        <f t="shared" si="2"/>
        <v>88.101031937543112</v>
      </c>
    </row>
    <row r="34" spans="2:35">
      <c r="B34" s="1">
        <v>23</v>
      </c>
      <c r="C34" s="1">
        <f>'1.収穫を予測する'!C35</f>
        <v>16</v>
      </c>
      <c r="D34" s="1">
        <f>'1.収穫を予測する'!D35</f>
        <v>14</v>
      </c>
      <c r="F34" s="1">
        <f t="shared" si="3"/>
        <v>44</v>
      </c>
      <c r="G34" s="1">
        <f t="shared" si="0"/>
        <v>46</v>
      </c>
      <c r="H34" s="1">
        <f>'1.収穫を予測する'!H35</f>
        <v>0</v>
      </c>
      <c r="J34" s="61">
        <f>IF(OR($C$2="あり",$C$3="あり"),入力方法別計算!W24,'inv2.計算シート'!E24)</f>
        <v>23</v>
      </c>
      <c r="K34" s="62" t="str">
        <f>IF('1.収穫を予測する'!K35="","",'1.収穫を予測する'!K35)</f>
        <v/>
      </c>
      <c r="L34" s="13"/>
      <c r="M34" s="63" t="str">
        <f>IF(J34&gt;80,"",IF(OR($C$2="あり",$C$3="あり"),IF(入力方法別計算!AP24=0,"",入力方法別計算!AP24),IF('inv2.計算シート'!BV24=0,"",'inv2.計算シート'!BV24)))</f>
        <v/>
      </c>
      <c r="N34" s="61">
        <f t="shared" si="1"/>
        <v>23</v>
      </c>
      <c r="O34" s="64">
        <f>IF(J34&gt;80,"",IF(OR($C$2="あり",$C$3="あり"),入力方法別計算!X24,'inv2.計算シート'!AC24))</f>
        <v>16.644442254438498</v>
      </c>
      <c r="P34" s="20">
        <f>IF(J34&gt;80,"",IF(OR($C$2="あり",$C$3="あり"),入力方法別計算!AR24,'inv2.計算シート'!AO24))</f>
        <v>0.1649117509447697</v>
      </c>
      <c r="Q34" s="65">
        <f>IF(Q$12&gt;'inv3.直径階分布'!HK29,Q$12,'inv3.直径階分布'!HK29)</f>
        <v>15.929531685782619</v>
      </c>
      <c r="R34" s="66">
        <f>IF(J34&gt;80,"",IF(OR($C$2="あり",$C$3="あり"),入力方法別計算!Y24,'inv2.計算シート'!AE24))</f>
        <v>2021.078243164015</v>
      </c>
      <c r="S34" s="64">
        <f>IF(J34&gt;80,"",IF(OR($C$2="あり",$C$3="あり"),入力方法別計算!Z24,'inv2.計算シート'!AD24))</f>
        <v>333.29955187655673</v>
      </c>
      <c r="T34" s="67">
        <f>IF(J34&gt;80,"",IF(OR($C$2="あり",$C$3="あり"),入力方法別計算!AJ24,'inv2.計算シート'!AH24))</f>
        <v>0.81409735321532073</v>
      </c>
      <c r="U34" s="66" t="str">
        <f>IF(K34="","",IF(OR($C$2="あり",$C$3="あり"),入力方法別計算!AC24,'inv2.計算シート'!AK24))</f>
        <v/>
      </c>
      <c r="V34" s="64" t="str">
        <f>IF(K34="","",IF(OR($C$2="あり",$C$3="あり"),入力方法別計算!AD24,'inv2.計算シート'!AJ24))</f>
        <v/>
      </c>
      <c r="W34" s="67" t="str">
        <f>IF(K34="","",IF(OR($C$2="あり",$C$3="あり"),入力方法別計算!AK24,'inv2.計算シート'!AN24))</f>
        <v/>
      </c>
      <c r="X34" s="21" t="str">
        <f>IF(K34="","",IF(OR($C$2="あり",$C$3="あり"),入力方法別計算!AE24,'inv2.計算シート'!AM24))</f>
        <v/>
      </c>
      <c r="Y34" s="17" t="str">
        <f>IF(K34="","",IF(OR($C$2="あり",$C$3="あり"),入力方法別計算!AA24/0.01,'inv2.計算シート'!AF24/0.01))</f>
        <v/>
      </c>
      <c r="Z34" s="19" t="str">
        <f>IF(K34="","",IF(OR($C$2="あり",$C$3="あり"),入力方法別計算!AF24,'inv2.計算シート'!AL24))</f>
        <v/>
      </c>
      <c r="AA34" s="17" t="str">
        <f>IF(K34="","",IF(OR($C$2="あり",$C$3="あり"),入力方法別計算!AF24/入力方法別計算!Z24*100,'inv2.計算シート'!AL24/'inv2.計算シート'!AD24*100))</f>
        <v/>
      </c>
      <c r="AB34" s="64" t="str">
        <f>IF(K34="","",'inv3.直径階分布'!HK29)</f>
        <v/>
      </c>
      <c r="AC34" s="68" t="str">
        <f>IF(K34="","",IF(OR($C$2="あり",$C$3="あり"),入力方法別計算!AU24,'inv2.計算シート'!AW24))</f>
        <v/>
      </c>
      <c r="AD34" s="68">
        <f>IF(OR($C$2="あり",$C$3="あり"),入力方法別計算!AV24,'inv2.計算シート'!AX24)</f>
        <v>333.29955187655673</v>
      </c>
      <c r="AE34" s="68">
        <f>IF(OR($C$2="あり",$C$3="あり"),入力方法別計算!AW24,'inv2.計算シート'!AY24)</f>
        <v>27.877833297097936</v>
      </c>
      <c r="AF34" s="68" t="str">
        <f>IF($K34="","",IF(OR($C$2="あり",$C$3="あり"),入力方法別計算!AX24,'inv2.計算シート'!AZ24))</f>
        <v/>
      </c>
      <c r="AG34" s="68" t="str">
        <f>IF($K34="","",IF(OR($C$2="あり",$C$3="あり"),入力方法別計算!AY24,'inv2.計算シート'!BA24))</f>
        <v/>
      </c>
      <c r="AH34" s="68">
        <f>IF(OR($C$2="あり",$C$3="あり"),入力方法別計算!AZ24,'inv2.計算シート'!BB24)</f>
        <v>14.49128486419812</v>
      </c>
      <c r="AI34" s="1">
        <f t="shared" si="2"/>
        <v>88.43554232175623</v>
      </c>
    </row>
    <row r="35" spans="2:35">
      <c r="B35" s="1">
        <v>24</v>
      </c>
      <c r="C35" s="1">
        <f>'1.収穫を予測する'!C36</f>
        <v>16</v>
      </c>
      <c r="D35" s="1">
        <f>'1.収穫を予測する'!D36</f>
        <v>14</v>
      </c>
      <c r="F35" s="1">
        <f t="shared" si="3"/>
        <v>46</v>
      </c>
      <c r="G35" s="1">
        <f t="shared" si="0"/>
        <v>48</v>
      </c>
      <c r="H35" s="1">
        <f>'1.収穫を予測する'!H36</f>
        <v>0</v>
      </c>
      <c r="J35" s="61">
        <f>IF(OR($C$2="あり",$C$3="あり"),入力方法別計算!W25,'inv2.計算シート'!E25)</f>
        <v>24</v>
      </c>
      <c r="K35" s="62" t="str">
        <f>IF('1.収穫を予測する'!K36="","",'1.収穫を予測する'!K36)</f>
        <v/>
      </c>
      <c r="L35" s="13"/>
      <c r="M35" s="63" t="str">
        <f>IF(J35&gt;80,"",IF(OR($C$2="あり",$C$3="あり"),IF(入力方法別計算!AP25=0,"",入力方法別計算!AP25),IF('inv2.計算シート'!BV25=0,"",'inv2.計算シート'!BV25)))</f>
        <v/>
      </c>
      <c r="N35" s="61">
        <f t="shared" si="1"/>
        <v>24</v>
      </c>
      <c r="O35" s="64">
        <f>IF(J35&gt;80,"",IF(OR($C$2="あり",$C$3="あり"),入力方法別計算!X25,'inv2.計算シート'!AC25))</f>
        <v>17.301627609497395</v>
      </c>
      <c r="P35" s="20">
        <f>IF(J35&gt;80,"",IF(OR($C$2="あり",$C$3="あり"),入力方法別計算!AR25,'inv2.計算シート'!AO25))</f>
        <v>0.18231887309338571</v>
      </c>
      <c r="Q35" s="65">
        <f>IF(Q$12&gt;'inv3.直径階分布'!HK30,Q$12,'inv3.直径階分布'!HK30)</f>
        <v>16.563890475748416</v>
      </c>
      <c r="R35" s="66">
        <f>IF(J35&gt;80,"",IF(OR($C$2="あり",$C$3="あり"),入力方法別計算!Y25,'inv2.計算シート'!AE25))</f>
        <v>1981.0202808167626</v>
      </c>
      <c r="S35" s="64">
        <f>IF(J35&gt;80,"",IF(OR($C$2="あり",$C$3="あり"),入力方法別計算!Z25,'inv2.計算シート'!AD25))</f>
        <v>361.17738517365467</v>
      </c>
      <c r="T35" s="67">
        <f>IF(J35&gt;80,"",IF(OR($C$2="あり",$C$3="あり"),入力方法別計算!AJ25,'inv2.計算シート'!AH25))</f>
        <v>0.83343714831471871</v>
      </c>
      <c r="U35" s="66" t="str">
        <f>IF(K35="","",IF(OR($C$2="あり",$C$3="あり"),入力方法別計算!AC25,'inv2.計算シート'!AK25))</f>
        <v/>
      </c>
      <c r="V35" s="64" t="str">
        <f>IF(K35="","",IF(OR($C$2="あり",$C$3="あり"),入力方法別計算!AD25,'inv2.計算シート'!AJ25))</f>
        <v/>
      </c>
      <c r="W35" s="67" t="str">
        <f>IF(K35="","",IF(OR($C$2="あり",$C$3="あり"),入力方法別計算!AK25,'inv2.計算シート'!AN25))</f>
        <v/>
      </c>
      <c r="X35" s="21" t="str">
        <f>IF(K35="","",IF(OR($C$2="あり",$C$3="あり"),入力方法別計算!AE25,'inv2.計算シート'!AM25))</f>
        <v/>
      </c>
      <c r="Y35" s="17" t="str">
        <f>IF(K35="","",IF(OR($C$2="あり",$C$3="あり"),入力方法別計算!AA25/0.01,'inv2.計算シート'!AF25/0.01))</f>
        <v/>
      </c>
      <c r="Z35" s="19" t="str">
        <f>IF(K35="","",IF(OR($C$2="あり",$C$3="あり"),入力方法別計算!AF25,'inv2.計算シート'!AL25))</f>
        <v/>
      </c>
      <c r="AA35" s="17" t="str">
        <f>IF(K35="","",IF(OR($C$2="あり",$C$3="あり"),入力方法別計算!AF25/入力方法別計算!Z25*100,'inv2.計算シート'!AL25/'inv2.計算シート'!AD25*100))</f>
        <v/>
      </c>
      <c r="AB35" s="64" t="str">
        <f>IF(K35="","",'inv3.直径階分布'!HK30)</f>
        <v/>
      </c>
      <c r="AC35" s="68" t="str">
        <f>IF(K35="","",IF(OR($C$2="あり",$C$3="あり"),入力方法別計算!AU25,'inv2.計算シート'!AW25))</f>
        <v/>
      </c>
      <c r="AD35" s="68">
        <f>IF(OR($C$2="あり",$C$3="あり"),入力方法別計算!AV25,'inv2.計算シート'!AX25)</f>
        <v>361.17738517365467</v>
      </c>
      <c r="AE35" s="68">
        <f>IF(OR($C$2="あり",$C$3="あり"),入力方法別計算!AW25,'inv2.計算シート'!AY25)</f>
        <v>27.511252790132687</v>
      </c>
      <c r="AF35" s="68" t="str">
        <f>IF($K35="","",IF(OR($C$2="あり",$C$3="あり"),入力方法別計算!AX25,'inv2.計算シート'!AZ25))</f>
        <v/>
      </c>
      <c r="AG35" s="68" t="str">
        <f>IF($K35="","",IF(OR($C$2="あり",$C$3="あり"),入力方法別計算!AY25,'inv2.計算シート'!BA25))</f>
        <v/>
      </c>
      <c r="AH35" s="68">
        <f>IF(OR($C$2="あり",$C$3="あり"),入力方法別計算!AZ25,'inv2.計算シート'!BB25)</f>
        <v>15.049057715568944</v>
      </c>
      <c r="AI35" s="1">
        <f t="shared" si="2"/>
        <v>88.868964243103022</v>
      </c>
    </row>
    <row r="36" spans="2:35">
      <c r="B36" s="1">
        <v>25</v>
      </c>
      <c r="C36" s="1">
        <f>'1.収穫を予測する'!C37</f>
        <v>16</v>
      </c>
      <c r="D36" s="1">
        <f>'1.収穫を予測する'!D37</f>
        <v>14</v>
      </c>
      <c r="F36" s="1">
        <f t="shared" si="3"/>
        <v>48</v>
      </c>
      <c r="G36" s="1">
        <f t="shared" si="0"/>
        <v>50</v>
      </c>
      <c r="H36" s="1">
        <f>'1.収穫を予測する'!H37</f>
        <v>0</v>
      </c>
      <c r="J36" s="61">
        <f>IF(OR($C$2="あり",$C$3="あり"),入力方法別計算!W26,'inv2.計算シート'!E26)</f>
        <v>25</v>
      </c>
      <c r="K36" s="62" t="str">
        <f>IF('1.収穫を予測する'!K37="","",'1.収穫を予測する'!K37)</f>
        <v/>
      </c>
      <c r="L36" s="13"/>
      <c r="M36" s="63" t="str">
        <f>IF(J36&gt;80,"",IF(OR($C$2="あり",$C$3="あり"),IF(入力方法別計算!AP26=0,"",入力方法別計算!AP26),IF('inv2.計算シート'!BV26=0,"",'inv2.計算シート'!BV26)))</f>
        <v/>
      </c>
      <c r="N36" s="61">
        <f t="shared" si="1"/>
        <v>25</v>
      </c>
      <c r="O36" s="64">
        <f>IF(J36&gt;80,"",IF(OR($C$2="あり",$C$3="あり"),入力方法別計算!X26,'inv2.計算シート'!AC26))</f>
        <v>17.936491758284877</v>
      </c>
      <c r="P36" s="20">
        <f>IF(J36&gt;80,"",IF(OR($C$2="あり",$C$3="あり"),入力方法別計算!AR26,'inv2.計算シート'!AO26))</f>
        <v>0.2002013019659947</v>
      </c>
      <c r="Q36" s="65">
        <f>IF(Q$12&gt;'inv3.直径階分布'!HK31,Q$12,'inv3.直径階分布'!HK31)</f>
        <v>17.189662719821609</v>
      </c>
      <c r="R36" s="66">
        <f>IF(J36&gt;80,"",IF(OR($C$2="あり",$C$3="あり"),入力方法別計算!Y26,'inv2.計算シート'!AE26))</f>
        <v>1941.4890619932546</v>
      </c>
      <c r="S36" s="64">
        <f>IF(J36&gt;80,"",IF(OR($C$2="あり",$C$3="あり"),入力方法別計算!Z26,'inv2.計算シート'!AD26))</f>
        <v>388.68863796378736</v>
      </c>
      <c r="T36" s="67">
        <f>IF(J36&gt;80,"",IF(OR($C$2="あり",$C$3="あり"),入力方法別計算!AJ26,'inv2.計算シート'!AH26))</f>
        <v>0.85074370603143934</v>
      </c>
      <c r="U36" s="66" t="str">
        <f>IF(K36="","",IF(OR($C$2="あり",$C$3="あり"),入力方法別計算!AC26,'inv2.計算シート'!AK26))</f>
        <v/>
      </c>
      <c r="V36" s="64" t="str">
        <f>IF(K36="","",IF(OR($C$2="あり",$C$3="あり"),入力方法別計算!AD26,'inv2.計算シート'!AJ26))</f>
        <v/>
      </c>
      <c r="W36" s="67" t="str">
        <f>IF(K36="","",IF(OR($C$2="あり",$C$3="あり"),入力方法別計算!AK26,'inv2.計算シート'!AN26))</f>
        <v/>
      </c>
      <c r="X36" s="21" t="str">
        <f>IF(K36="","",IF(OR($C$2="あり",$C$3="あり"),入力方法別計算!AE26,'inv2.計算シート'!AM26))</f>
        <v/>
      </c>
      <c r="Y36" s="17" t="str">
        <f>IF(K36="","",IF(OR($C$2="あり",$C$3="あり"),入力方法別計算!AA26/0.01,'inv2.計算シート'!AF26/0.01))</f>
        <v/>
      </c>
      <c r="Z36" s="19" t="str">
        <f>IF(K36="","",IF(OR($C$2="あり",$C$3="あり"),入力方法別計算!AF26,'inv2.計算シート'!AL26))</f>
        <v/>
      </c>
      <c r="AA36" s="17" t="str">
        <f>IF(K36="","",IF(OR($C$2="あり",$C$3="あり"),入力方法別計算!AF26/入力方法別計算!Z26*100,'inv2.計算シート'!AL26/'inv2.計算シート'!AD26*100))</f>
        <v/>
      </c>
      <c r="AB36" s="64" t="str">
        <f>IF(K36="","",'inv3.直径階分布'!HK31)</f>
        <v/>
      </c>
      <c r="AC36" s="68" t="str">
        <f>IF(K36="","",IF(OR($C$2="あり",$C$3="あり"),入力方法別計算!AU26,'inv2.計算シート'!AW26))</f>
        <v/>
      </c>
      <c r="AD36" s="68">
        <f>IF(OR($C$2="あり",$C$3="あり"),入力方法別計算!AV26,'inv2.計算シート'!AX26)</f>
        <v>388.68863796378736</v>
      </c>
      <c r="AE36" s="68">
        <f>IF(OR($C$2="あり",$C$3="あり"),入力方法別計算!AW26,'inv2.計算シート'!AY26)</f>
        <v>27.046544512576247</v>
      </c>
      <c r="AF36" s="68" t="str">
        <f>IF($K36="","",IF(OR($C$2="あり",$C$3="あり"),入力方法別計算!AX26,'inv2.計算シート'!AZ26))</f>
        <v/>
      </c>
      <c r="AG36" s="68" t="str">
        <f>IF($K36="","",IF(OR($C$2="あり",$C$3="あり"),入力方法別計算!AY26,'inv2.計算シート'!BA26))</f>
        <v/>
      </c>
      <c r="AH36" s="68">
        <f>IF(OR($C$2="あり",$C$3="あり"),入力方法別計算!AZ26,'inv2.計算シート'!BB26)</f>
        <v>15.547545518551495</v>
      </c>
      <c r="AI36" s="1">
        <f t="shared" si="2"/>
        <v>89.207911454973981</v>
      </c>
    </row>
    <row r="37" spans="2:35">
      <c r="B37" s="1">
        <v>26</v>
      </c>
      <c r="C37" s="1">
        <f>'1.収穫を予測する'!C38</f>
        <v>20</v>
      </c>
      <c r="D37" s="1">
        <f>'1.収穫を予測する'!D38</f>
        <v>0</v>
      </c>
      <c r="F37" s="1">
        <f t="shared" si="3"/>
        <v>50</v>
      </c>
      <c r="G37" s="1">
        <f t="shared" si="0"/>
        <v>52</v>
      </c>
      <c r="H37" s="1">
        <f>'1.収穫を予測する'!H38</f>
        <v>0</v>
      </c>
      <c r="J37" s="61">
        <f>IF(OR($C$2="あり",$C$3="あり"),入力方法別計算!W27,'inv2.計算シート'!E27)</f>
        <v>26</v>
      </c>
      <c r="K37" s="62" t="str">
        <f>IF('1.収穫を予測する'!K38="","",'1.収穫を予測する'!K38)</f>
        <v/>
      </c>
      <c r="L37" s="13"/>
      <c r="M37" s="63">
        <f>IF(J37&gt;80,"",IF(OR($C$2="あり",$C$3="あり"),IF(入力方法別計算!AP27=0,"",入力方法別計算!AP27),IF('inv2.計算シート'!BV27=0,"",'inv2.計算シート'!BV27)))</f>
        <v>4</v>
      </c>
      <c r="N37" s="61">
        <f t="shared" si="1"/>
        <v>26</v>
      </c>
      <c r="O37" s="64">
        <f>IF(J37&gt;80,"",IF(OR($C$2="あり",$C$3="あり"),入力方法別計算!X27,'inv2.計算シート'!AC27))</f>
        <v>18.54912069296758</v>
      </c>
      <c r="P37" s="20">
        <f>IF(J37&gt;80,"",IF(OR($C$2="あり",$C$3="あり"),入力方法別計算!AR27,'inv2.計算シート'!AO27))</f>
        <v>0.21850603986168077</v>
      </c>
      <c r="Q37" s="65">
        <f>IF(Q$12&gt;'inv3.直径階分布'!HK32,Q$12,'inv3.直径階分布'!HK32)</f>
        <v>17.803595394672758</v>
      </c>
      <c r="R37" s="66">
        <f>IF(J37&gt;80,"",IF(OR($C$2="あり",$C$3="あり"),入力方法別計算!Y27,'inv2.計算シート'!AE27))</f>
        <v>1902.625587555993</v>
      </c>
      <c r="S37" s="64">
        <f>IF(J37&gt;80,"",IF(OR($C$2="あり",$C$3="あり"),入力方法別計算!Z27,'inv2.計算シート'!AD27))</f>
        <v>415.7351824763636</v>
      </c>
      <c r="T37" s="67">
        <f>IF(J37&gt;80,"",IF(OR($C$2="あり",$C$3="あり"),入力方法別計算!AJ27,'inv2.計算シート'!AH27))</f>
        <v>0.86624277252623827</v>
      </c>
      <c r="U37" s="66" t="str">
        <f>IF(K37="","",IF(OR($C$2="あり",$C$3="あり"),入力方法別計算!AC27,'inv2.計算シート'!AK27))</f>
        <v/>
      </c>
      <c r="V37" s="64" t="str">
        <f>IF(K37="","",IF(OR($C$2="あり",$C$3="あり"),入力方法別計算!AD27,'inv2.計算シート'!AJ27))</f>
        <v/>
      </c>
      <c r="W37" s="67" t="str">
        <f>IF(K37="","",IF(OR($C$2="あり",$C$3="あり"),入力方法別計算!AK27,'inv2.計算シート'!AN27))</f>
        <v/>
      </c>
      <c r="X37" s="21" t="str">
        <f>IF(K37="","",IF(OR($C$2="あり",$C$3="あり"),入力方法別計算!AE27,'inv2.計算シート'!AM27))</f>
        <v/>
      </c>
      <c r="Y37" s="17" t="str">
        <f>IF(K37="","",IF(OR($C$2="あり",$C$3="あり"),入力方法別計算!AA27/0.01,'inv2.計算シート'!AF27/0.01))</f>
        <v/>
      </c>
      <c r="Z37" s="19" t="str">
        <f>IF(K37="","",IF(OR($C$2="あり",$C$3="あり"),入力方法別計算!AF27,'inv2.計算シート'!AL27))</f>
        <v/>
      </c>
      <c r="AA37" s="17" t="str">
        <f>IF(K37="","",IF(OR($C$2="あり",$C$3="あり"),入力方法別計算!AF27/入力方法別計算!Z27*100,'inv2.計算シート'!AL27/'inv2.計算シート'!AD27*100))</f>
        <v/>
      </c>
      <c r="AB37" s="64" t="str">
        <f>IF(K37="","",'inv3.直径階分布'!HK32)</f>
        <v/>
      </c>
      <c r="AC37" s="68" t="str">
        <f>IF(K37="","",IF(OR($C$2="あり",$C$3="あり"),入力方法別計算!AU27,'inv2.計算シート'!AW27))</f>
        <v/>
      </c>
      <c r="AD37" s="68">
        <f>IF(OR($C$2="あり",$C$3="あり"),入力方法別計算!AV27,'inv2.計算シート'!AX27)</f>
        <v>415.7351824763636</v>
      </c>
      <c r="AE37" s="68">
        <f>IF(OR($C$2="あり",$C$3="あり"),入力方法別計算!AW27,'inv2.計算シート'!AY27)</f>
        <v>26.501447894971079</v>
      </c>
      <c r="AF37" s="68" t="str">
        <f>IF($K37="","",IF(OR($C$2="あり",$C$3="あり"),入力方法別計算!AX27,'inv2.計算シート'!AZ27))</f>
        <v/>
      </c>
      <c r="AG37" s="68" t="str">
        <f>IF($K37="","",IF(OR($C$2="あり",$C$3="あり"),入力方法別計算!AY27,'inv2.計算シート'!BA27))</f>
        <v/>
      </c>
      <c r="AH37" s="68">
        <f>IF(OR($C$2="あり",$C$3="あり"),入力方法別計算!AZ27,'inv2.計算シート'!BB27)</f>
        <v>15.98981471062937</v>
      </c>
      <c r="AI37" s="1">
        <f t="shared" si="2"/>
        <v>89.477360218802716</v>
      </c>
    </row>
    <row r="38" spans="2:35">
      <c r="B38" s="1">
        <v>27</v>
      </c>
      <c r="C38" s="1">
        <f>'1.収穫を予測する'!C39</f>
        <v>20</v>
      </c>
      <c r="D38" s="1">
        <f>'1.収穫を予測する'!D39</f>
        <v>13</v>
      </c>
      <c r="F38" s="1">
        <f t="shared" si="3"/>
        <v>52</v>
      </c>
      <c r="G38" s="1">
        <f t="shared" si="0"/>
        <v>54</v>
      </c>
      <c r="H38" s="1">
        <f>'1.収穫を予測する'!H39</f>
        <v>0</v>
      </c>
      <c r="J38" s="61">
        <f>IF(OR($C$2="あり",$C$3="あり"),入力方法別計算!W28,'inv2.計算シート'!E28)</f>
        <v>27</v>
      </c>
      <c r="K38" s="62" t="str">
        <f>IF('1.収穫を予測する'!K39="","",'1.収穫を予測する'!K39)</f>
        <v/>
      </c>
      <c r="L38" s="13"/>
      <c r="M38" s="63" t="str">
        <f>IF(J38&gt;80,"",IF(OR($C$2="あり",$C$3="あり"),IF(入力方法別計算!AP28=0,"",入力方法別計算!AP28),IF('inv2.計算シート'!BV28=0,"",'inv2.計算シート'!BV28)))</f>
        <v/>
      </c>
      <c r="N38" s="61">
        <f t="shared" si="1"/>
        <v>27</v>
      </c>
      <c r="O38" s="64">
        <f>IF(J38&gt;80,"",IF(OR($C$2="あり",$C$3="あり"),入力方法別計算!X28,'inv2.計算シート'!AC28))</f>
        <v>19.139701284048911</v>
      </c>
      <c r="P38" s="20">
        <f>IF(J38&gt;80,"",IF(OR($C$2="あり",$C$3="あり"),入力方法別計算!AR28,'inv2.計算シート'!AO28))</f>
        <v>0.23718201652236068</v>
      </c>
      <c r="Q38" s="65">
        <f>IF(Q$12&gt;'inv3.直径階分布'!HK33,Q$12,'inv3.直径階分布'!HK33)</f>
        <v>18.408678768817861</v>
      </c>
      <c r="R38" s="66">
        <f>IF(J38&gt;80,"",IF(OR($C$2="あり",$C$3="あり"),入力方法別計算!Y28,'inv2.計算シート'!AE28))</f>
        <v>1864.5453683864864</v>
      </c>
      <c r="S38" s="64">
        <f>IF(J38&gt;80,"",IF(OR($C$2="あり",$C$3="あり"),入力方法別計算!Z28,'inv2.計算シート'!AD28))</f>
        <v>442.23663037133468</v>
      </c>
      <c r="T38" s="67">
        <f>IF(J38&gt;80,"",IF(OR($C$2="あり",$C$3="あり"),入力方法別計算!AJ28,'inv2.計算シート'!AH28))</f>
        <v>0.88013397576471364</v>
      </c>
      <c r="U38" s="66" t="str">
        <f>IF(K38="","",IF(OR($C$2="あり",$C$3="あり"),入力方法別計算!AC28,'inv2.計算シート'!AK28))</f>
        <v/>
      </c>
      <c r="V38" s="64" t="str">
        <f>IF(K38="","",IF(OR($C$2="あり",$C$3="あり"),入力方法別計算!AD28,'inv2.計算シート'!AJ28))</f>
        <v/>
      </c>
      <c r="W38" s="67" t="str">
        <f>IF(K38="","",IF(OR($C$2="あり",$C$3="あり"),入力方法別計算!AK28,'inv2.計算シート'!AN28))</f>
        <v/>
      </c>
      <c r="X38" s="21" t="str">
        <f>IF(K38="","",IF(OR($C$2="あり",$C$3="あり"),入力方法別計算!AE28,'inv2.計算シート'!AM28))</f>
        <v/>
      </c>
      <c r="Y38" s="17" t="str">
        <f>IF(K38="","",IF(OR($C$2="あり",$C$3="あり"),入力方法別計算!AA28/0.01,'inv2.計算シート'!AF28/0.01))</f>
        <v/>
      </c>
      <c r="Z38" s="19" t="str">
        <f>IF(K38="","",IF(OR($C$2="あり",$C$3="あり"),入力方法別計算!AF28,'inv2.計算シート'!AL28))</f>
        <v/>
      </c>
      <c r="AA38" s="17" t="str">
        <f>IF(K38="","",IF(OR($C$2="あり",$C$3="あり"),入力方法別計算!AF28/入力方法別計算!Z28*100,'inv2.計算シート'!AL28/'inv2.計算シート'!AD28*100))</f>
        <v/>
      </c>
      <c r="AB38" s="64" t="str">
        <f>IF(K38="","",'inv3.直径階分布'!HK33)</f>
        <v/>
      </c>
      <c r="AC38" s="68" t="str">
        <f>IF(K38="","",IF(OR($C$2="あり",$C$3="あり"),入力方法別計算!AU28,'inv2.計算シート'!AW28))</f>
        <v/>
      </c>
      <c r="AD38" s="68">
        <f>IF(OR($C$2="あり",$C$3="あり"),入力方法別計算!AV28,'inv2.計算シート'!AX28)</f>
        <v>442.23663037133468</v>
      </c>
      <c r="AE38" s="68">
        <f>IF(OR($C$2="あり",$C$3="あり"),入力方法別計算!AW28,'inv2.計算シート'!AY28)</f>
        <v>25.891421442801288</v>
      </c>
      <c r="AF38" s="68" t="str">
        <f>IF($K38="","",IF(OR($C$2="あり",$C$3="あり"),入力方法別計算!AX28,'inv2.計算シート'!AZ28))</f>
        <v/>
      </c>
      <c r="AG38" s="68" t="str">
        <f>IF($K38="","",IF(OR($C$2="あり",$C$3="あり"),入力方法別計算!AY28,'inv2.計算シート'!BA28))</f>
        <v/>
      </c>
      <c r="AH38" s="68">
        <f>IF(OR($C$2="あり",$C$3="あり"),入力方法別計算!AZ28,'inv2.計算シート'!BB28)</f>
        <v>16.37913445819758</v>
      </c>
      <c r="AI38" s="1">
        <f t="shared" si="2"/>
        <v>89.669189272182322</v>
      </c>
    </row>
    <row r="39" spans="2:35">
      <c r="B39" s="1">
        <v>28</v>
      </c>
      <c r="C39" s="1">
        <f>'1.収穫を予測する'!C40</f>
        <v>18</v>
      </c>
      <c r="D39" s="1">
        <f>'1.収穫を予測する'!D40</f>
        <v>13</v>
      </c>
      <c r="F39" s="1">
        <f t="shared" si="3"/>
        <v>54</v>
      </c>
      <c r="G39" s="1">
        <f t="shared" si="0"/>
        <v>56</v>
      </c>
      <c r="H39" s="1">
        <f>'1.収穫を予測する'!H40</f>
        <v>0</v>
      </c>
      <c r="J39" s="61">
        <f>IF(OR($C$2="あり",$C$3="あり"),入力方法別計算!W29,'inv2.計算シート'!E29)</f>
        <v>28</v>
      </c>
      <c r="K39" s="62" t="str">
        <f>IF('1.収穫を予測する'!K40="","",'1.収穫を予測する'!K40)</f>
        <v/>
      </c>
      <c r="L39" s="13"/>
      <c r="M39" s="63" t="str">
        <f>IF(J39&gt;80,"",IF(OR($C$2="あり",$C$3="あり"),IF(入力方法別計算!AP29=0,"",入力方法別計算!AP29),IF('inv2.計算シート'!BV29=0,"",'inv2.計算シート'!BV29)))</f>
        <v/>
      </c>
      <c r="N39" s="61">
        <f t="shared" si="1"/>
        <v>28</v>
      </c>
      <c r="O39" s="64">
        <f>IF(J39&gt;80,"",IF(OR($C$2="あり",$C$3="あり"),入力方法別計算!X29,'inv2.計算シート'!AC29))</f>
        <v>19.708504903576934</v>
      </c>
      <c r="P39" s="20">
        <f>IF(J39&gt;80,"",IF(OR($C$2="あり",$C$3="あり"),入力方法別計算!AR29,'inv2.計算シート'!AO29))</f>
        <v>0.25617981085779362</v>
      </c>
      <c r="Q39" s="65">
        <f>IF(Q$12&gt;'inv3.直径階分布'!HK34,Q$12,'inv3.直径階分布'!HK34)</f>
        <v>18.994591741833784</v>
      </c>
      <c r="R39" s="66">
        <f>IF(J39&gt;80,"",IF(OR($C$2="あり",$C$3="あり"),入力方法別計算!Y29,'inv2.計算シート'!AE29))</f>
        <v>1827.3417028713304</v>
      </c>
      <c r="S39" s="64">
        <f>IF(J39&gt;80,"",IF(OR($C$2="あり",$C$3="あり"),入力方法別計算!Z29,'inv2.計算シート'!AD29))</f>
        <v>468.12805181413597</v>
      </c>
      <c r="T39" s="67">
        <f>IF(J39&gt;80,"",IF(OR($C$2="あり",$C$3="あり"),入力方法別計算!AJ29,'inv2.計算シート'!AH29))</f>
        <v>0.89259347101829267</v>
      </c>
      <c r="U39" s="66" t="str">
        <f>IF(K39="","",IF(OR($C$2="あり",$C$3="あり"),入力方法別計算!AC29,'inv2.計算シート'!AK29))</f>
        <v/>
      </c>
      <c r="V39" s="64" t="str">
        <f>IF(K39="","",IF(OR($C$2="あり",$C$3="あり"),入力方法別計算!AD29,'inv2.計算シート'!AJ29))</f>
        <v/>
      </c>
      <c r="W39" s="67" t="str">
        <f>IF(K39="","",IF(OR($C$2="あり",$C$3="あり"),入力方法別計算!AK29,'inv2.計算シート'!AN29))</f>
        <v/>
      </c>
      <c r="X39" s="21" t="str">
        <f>IF(K39="","",IF(OR($C$2="あり",$C$3="あり"),入力方法別計算!AE29,'inv2.計算シート'!AM29))</f>
        <v/>
      </c>
      <c r="Y39" s="17" t="str">
        <f>IF(K39="","",IF(OR($C$2="あり",$C$3="あり"),入力方法別計算!AA29/0.01,'inv2.計算シート'!AF29/0.01))</f>
        <v/>
      </c>
      <c r="Z39" s="19" t="str">
        <f>IF(K39="","",IF(OR($C$2="あり",$C$3="あり"),入力方法別計算!AF29,'inv2.計算シート'!AL29))</f>
        <v/>
      </c>
      <c r="AA39" s="17" t="str">
        <f>IF(K39="","",IF(OR($C$2="あり",$C$3="あり"),入力方法別計算!AF29/入力方法別計算!Z29*100,'inv2.計算シート'!AL29/'inv2.計算シート'!AD29*100))</f>
        <v/>
      </c>
      <c r="AB39" s="64" t="str">
        <f>IF(K39="","",'inv3.直径階分布'!HK34)</f>
        <v/>
      </c>
      <c r="AC39" s="68" t="str">
        <f>IF(K39="","",IF(OR($C$2="あり",$C$3="あり"),入力方法別計算!AU29,'inv2.計算シート'!AW29))</f>
        <v/>
      </c>
      <c r="AD39" s="68">
        <f>IF(OR($C$2="あり",$C$3="あり"),入力方法別計算!AV29,'inv2.計算シート'!AX29)</f>
        <v>468.12805181413597</v>
      </c>
      <c r="AE39" s="68">
        <f>IF(OR($C$2="あり",$C$3="あり"),入力方法別計算!AW29,'inv2.計算シート'!AY29)</f>
        <v>25.229895693670869</v>
      </c>
      <c r="AF39" s="68" t="str">
        <f>IF($K39="","",IF(OR($C$2="あり",$C$3="あり"),入力方法別計算!AX29,'inv2.計算シート'!AZ29))</f>
        <v/>
      </c>
      <c r="AG39" s="68" t="str">
        <f>IF($K39="","",IF(OR($C$2="あり",$C$3="あり"),入力方法別計算!AY29,'inv2.計算シート'!BA29))</f>
        <v/>
      </c>
      <c r="AH39" s="68">
        <f>IF(OR($C$2="あり",$C$3="あり"),入力方法別計算!AZ29,'inv2.計算シート'!BB29)</f>
        <v>16.718858993361998</v>
      </c>
      <c r="AI39" s="1">
        <f t="shared" si="2"/>
        <v>89.839489218969405</v>
      </c>
    </row>
    <row r="40" spans="2:35">
      <c r="B40" s="1">
        <v>29</v>
      </c>
      <c r="C40" s="1">
        <f>'1.収穫を予測する'!C41</f>
        <v>18</v>
      </c>
      <c r="D40" s="1">
        <f>'1.収穫を予測する'!D41</f>
        <v>13</v>
      </c>
      <c r="F40" s="1">
        <f t="shared" si="3"/>
        <v>56</v>
      </c>
      <c r="G40" s="1">
        <f t="shared" si="0"/>
        <v>58</v>
      </c>
      <c r="H40" s="1">
        <f>'1.収穫を予測する'!H41</f>
        <v>0</v>
      </c>
      <c r="J40" s="61">
        <f>IF(OR($C$2="あり",$C$3="あり"),入力方法別計算!W30,'inv2.計算シート'!E30)</f>
        <v>29</v>
      </c>
      <c r="K40" s="62" t="str">
        <f>IF('1.収穫を予測する'!K41="","",'1.収穫を予測する'!K41)</f>
        <v/>
      </c>
      <c r="L40" s="13"/>
      <c r="M40" s="63" t="str">
        <f>IF(J40&gt;80,"",IF(OR($C$2="あり",$C$3="あり"),IF(入力方法別計算!AP30=0,"",入力方法別計算!AP30),IF('inv2.計算シート'!BV30=0,"",'inv2.計算シート'!BV30)))</f>
        <v/>
      </c>
      <c r="N40" s="61">
        <f t="shared" si="1"/>
        <v>29</v>
      </c>
      <c r="O40" s="64">
        <f>IF(J40&gt;80,"",IF(OR($C$2="あり",$C$3="あり"),入力方法別計算!X30,'inv2.計算シート'!AC30))</f>
        <v>20.255873184998489</v>
      </c>
      <c r="P40" s="20">
        <f>IF(J40&gt;80,"",IF(OR($C$2="あり",$C$3="あり"),入力方法別計算!AR30,'inv2.計算シート'!AO30))</f>
        <v>0.27545144891843759</v>
      </c>
      <c r="Q40" s="65">
        <f>IF(Q$12&gt;'inv3.直径階分布'!HK35,Q$12,'inv3.直径階分布'!HK35)</f>
        <v>19.547865012355622</v>
      </c>
      <c r="R40" s="66">
        <f>IF(J40&gt;80,"",IF(OR($C$2="あり",$C$3="あり"),入力方法別計算!Y30,'inv2.計算シート'!AE30))</f>
        <v>1791.0885909113235</v>
      </c>
      <c r="S40" s="64">
        <f>IF(J40&gt;80,"",IF(OR($C$2="あり",$C$3="あり"),入力方法別計算!Z30,'inv2.計算シート'!AD30))</f>
        <v>493.35794750780684</v>
      </c>
      <c r="T40" s="67">
        <f>IF(J40&gt;80,"",IF(OR($C$2="あり",$C$3="あり"),入力方法別計算!AJ30,'inv2.計算シート'!AH30))</f>
        <v>0.90377659287294143</v>
      </c>
      <c r="U40" s="66" t="str">
        <f>IF(K40="","",IF(OR($C$2="あり",$C$3="あり"),入力方法別計算!AC30,'inv2.計算シート'!AK30))</f>
        <v/>
      </c>
      <c r="V40" s="64" t="str">
        <f>IF(K40="","",IF(OR($C$2="あり",$C$3="あり"),入力方法別計算!AD30,'inv2.計算シート'!AJ30))</f>
        <v/>
      </c>
      <c r="W40" s="67" t="str">
        <f>IF(K40="","",IF(OR($C$2="あり",$C$3="あり"),入力方法別計算!AK30,'inv2.計算シート'!AN30))</f>
        <v/>
      </c>
      <c r="X40" s="21" t="str">
        <f>IF(K40="","",IF(OR($C$2="あり",$C$3="あり"),入力方法別計算!AE30,'inv2.計算シート'!AM30))</f>
        <v/>
      </c>
      <c r="Y40" s="17" t="str">
        <f>IF(K40="","",IF(OR($C$2="あり",$C$3="あり"),入力方法別計算!AA30/0.01,'inv2.計算シート'!AF30/0.01))</f>
        <v/>
      </c>
      <c r="Z40" s="19" t="str">
        <f>IF(K40="","",IF(OR($C$2="あり",$C$3="あり"),入力方法別計算!AF30,'inv2.計算シート'!AL30))</f>
        <v/>
      </c>
      <c r="AA40" s="17" t="str">
        <f>IF(K40="","",IF(OR($C$2="あり",$C$3="あり"),入力方法別計算!AF30/入力方法別計算!Z30*100,'inv2.計算シート'!AL30/'inv2.計算シート'!AD30*100))</f>
        <v/>
      </c>
      <c r="AB40" s="64" t="str">
        <f>IF(K40="","",'inv3.直径階分布'!HK35)</f>
        <v/>
      </c>
      <c r="AC40" s="68" t="str">
        <f>IF(K40="","",IF(OR($C$2="あり",$C$3="あり"),入力方法別計算!AU30,'inv2.計算シート'!AW30))</f>
        <v/>
      </c>
      <c r="AD40" s="68">
        <f>IF(OR($C$2="あり",$C$3="あり"),入力方法別計算!AV30,'inv2.計算シート'!AX30)</f>
        <v>493.35794750780684</v>
      </c>
      <c r="AE40" s="68">
        <f>IF(OR($C$2="あり",$C$3="あり"),入力方法別計算!AW30,'inv2.計算シート'!AY30)</f>
        <v>24.528510912402282</v>
      </c>
      <c r="AF40" s="68" t="str">
        <f>IF($K40="","",IF(OR($C$2="あり",$C$3="あり"),入力方法別計算!AX30,'inv2.計算シート'!AZ30))</f>
        <v/>
      </c>
      <c r="AG40" s="68" t="str">
        <f>IF($K40="","",IF(OR($C$2="あり",$C$3="あり"),入力方法別計算!AY30,'inv2.計算シート'!BA30))</f>
        <v/>
      </c>
      <c r="AH40" s="68">
        <f>IF(OR($C$2="あり",$C$3="あり"),入力方法別計算!AZ30,'inv2.計算シート'!BB30)</f>
        <v>17.012343017510581</v>
      </c>
      <c r="AI40" s="1">
        <f t="shared" si="2"/>
        <v>90.052847087519552</v>
      </c>
    </row>
    <row r="41" spans="2:35">
      <c r="B41" s="1">
        <v>30</v>
      </c>
      <c r="C41" s="1">
        <f>'1.収穫を予測する'!C42</f>
        <v>18</v>
      </c>
      <c r="D41" s="1">
        <f>'1.収穫を予測する'!D42</f>
        <v>13</v>
      </c>
      <c r="F41" s="1">
        <f t="shared" si="3"/>
        <v>58</v>
      </c>
      <c r="G41" s="1">
        <f t="shared" si="0"/>
        <v>60</v>
      </c>
      <c r="H41" s="1">
        <f>'1.収穫を予測する'!H42</f>
        <v>0</v>
      </c>
      <c r="J41" s="61">
        <f>IF(OR($C$2="あり",$C$3="あり"),入力方法別計算!W31,'inv2.計算シート'!E31)</f>
        <v>30</v>
      </c>
      <c r="K41" s="62" t="str">
        <f>IF('1.収穫を予測する'!K42="","",'1.収穫を予測する'!K42)</f>
        <v/>
      </c>
      <c r="L41" s="13"/>
      <c r="M41" s="63" t="str">
        <f>IF(J41&gt;80,"",IF(OR($C$2="あり",$C$3="あり"),IF(入力方法別計算!AP31=0,"",入力方法別計算!AP31),IF('inv2.計算シート'!BV31=0,"",'inv2.計算シート'!BV31)))</f>
        <v/>
      </c>
      <c r="N41" s="61">
        <f t="shared" si="1"/>
        <v>30</v>
      </c>
      <c r="O41" s="64">
        <f>IF(J41&gt;80,"",IF(OR($C$2="あり",$C$3="あり"),入力方法別計算!X31,'inv2.計算シート'!AC31))</f>
        <v>20.782205641960537</v>
      </c>
      <c r="P41" s="20">
        <f>IF(J41&gt;80,"",IF(OR($C$2="あり",$C$3="あり"),入力方法別計算!AR31,'inv2.計算シート'!AO31))</f>
        <v>0.29495027064047491</v>
      </c>
      <c r="Q41" s="65">
        <f>IF(Q$12&gt;'inv3.直径階分布'!HK36,Q$12,'inv3.直径階分布'!HK36)</f>
        <v>20.094561933545869</v>
      </c>
      <c r="R41" s="66">
        <f>IF(J41&gt;80,"",IF(OR($C$2="あり",$C$3="あり"),入力方法別計算!Y31,'inv2.計算シート'!AE31))</f>
        <v>1755.8433063839391</v>
      </c>
      <c r="S41" s="64">
        <f>IF(J41&gt;80,"",IF(OR($C$2="あり",$C$3="あり"),入力方法別計算!Z31,'inv2.計算シート'!AD31))</f>
        <v>517.88645842020912</v>
      </c>
      <c r="T41" s="67">
        <f>IF(J41&gt;80,"",IF(OR($C$2="あり",$C$3="あり"),入力方法別計算!AJ31,'inv2.計算シート'!AH31))</f>
        <v>0.91382035617161084</v>
      </c>
      <c r="U41" s="66" t="str">
        <f>IF(K41="","",IF(OR($C$2="あり",$C$3="あり"),入力方法別計算!AC31,'inv2.計算シート'!AK31))</f>
        <v/>
      </c>
      <c r="V41" s="64" t="str">
        <f>IF(K41="","",IF(OR($C$2="あり",$C$3="あり"),入力方法別計算!AD31,'inv2.計算シート'!AJ31))</f>
        <v/>
      </c>
      <c r="W41" s="67" t="str">
        <f>IF(K41="","",IF(OR($C$2="あり",$C$3="あり"),入力方法別計算!AK31,'inv2.計算シート'!AN31))</f>
        <v/>
      </c>
      <c r="X41" s="21" t="str">
        <f>IF(K41="","",IF(OR($C$2="あり",$C$3="あり"),入力方法別計算!AE31,'inv2.計算シート'!AM31))</f>
        <v/>
      </c>
      <c r="Y41" s="17" t="str">
        <f>IF(K41="","",IF(OR($C$2="あり",$C$3="あり"),入力方法別計算!AA31/0.01,'inv2.計算シート'!AF31/0.01))</f>
        <v/>
      </c>
      <c r="Z41" s="19" t="str">
        <f>IF(K41="","",IF(OR($C$2="あり",$C$3="あり"),入力方法別計算!AF31,'inv2.計算シート'!AL31))</f>
        <v/>
      </c>
      <c r="AA41" s="17" t="str">
        <f>IF(K41="","",IF(OR($C$2="あり",$C$3="あり"),入力方法別計算!AF31/入力方法別計算!Z31*100,'inv2.計算シート'!AL31/'inv2.計算シート'!AD31*100))</f>
        <v/>
      </c>
      <c r="AB41" s="64" t="str">
        <f>IF(K41="","",'inv3.直径階分布'!HK36)</f>
        <v/>
      </c>
      <c r="AC41" s="68" t="str">
        <f>IF(K41="","",IF(OR($C$2="あり",$C$3="あり"),入力方法別計算!AU31,'inv2.計算シート'!AW31))</f>
        <v/>
      </c>
      <c r="AD41" s="68">
        <f>IF(OR($C$2="あり",$C$3="あり"),入力方法別計算!AV31,'inv2.計算シート'!AX31)</f>
        <v>517.88645842020912</v>
      </c>
      <c r="AE41" s="68">
        <f>IF(OR($C$2="あり",$C$3="あり"),入力方法別計算!AW31,'inv2.計算シート'!AY31)</f>
        <v>23.797332943028664</v>
      </c>
      <c r="AF41" s="68" t="str">
        <f>IF($K41="","",IF(OR($C$2="あり",$C$3="あり"),入力方法別計算!AX31,'inv2.計算シート'!AZ31))</f>
        <v/>
      </c>
      <c r="AG41" s="68" t="str">
        <f>IF($K41="","",IF(OR($C$2="あり",$C$3="あり"),入力方法別計算!AY31,'inv2.計算シート'!BA31))</f>
        <v/>
      </c>
      <c r="AH41" s="68">
        <f>IF(OR($C$2="あり",$C$3="あり"),入力方法別計算!AZ31,'inv2.計算シート'!BB31)</f>
        <v>17.262881947340304</v>
      </c>
      <c r="AI41" s="1">
        <f t="shared" si="2"/>
        <v>90.190181296054732</v>
      </c>
    </row>
    <row r="42" spans="2:35">
      <c r="B42" s="1">
        <v>31</v>
      </c>
      <c r="C42" s="1">
        <f>'1.収穫を予測する'!C43</f>
        <v>16</v>
      </c>
      <c r="D42" s="1">
        <f>'1.収穫を予測する'!D43</f>
        <v>13</v>
      </c>
      <c r="F42" s="1">
        <f t="shared" si="3"/>
        <v>60</v>
      </c>
      <c r="G42" s="1">
        <f t="shared" si="0"/>
        <v>62</v>
      </c>
      <c r="H42" s="1">
        <f>'1.収穫を予測する'!H43</f>
        <v>0</v>
      </c>
      <c r="J42" s="61">
        <f>IF(OR($C$2="あり",$C$3="あり"),入力方法別計算!W32,'inv2.計算シート'!E32)</f>
        <v>31</v>
      </c>
      <c r="K42" s="62" t="str">
        <f>IF('1.収穫を予測する'!K43="","",'1.収穫を予測する'!K43)</f>
        <v/>
      </c>
      <c r="L42" s="13"/>
      <c r="M42" s="63">
        <f>IF(J42&gt;80,"",IF(OR($C$2="あり",$C$3="あり"),IF(入力方法別計算!AP32=0,"",入力方法別計算!AP32),IF('inv2.計算シート'!BV32=0,"",'inv2.計算シート'!BV32)))</f>
        <v>5</v>
      </c>
      <c r="N42" s="61">
        <f t="shared" si="1"/>
        <v>31</v>
      </c>
      <c r="O42" s="64">
        <f>IF(J42&gt;80,"",IF(OR($C$2="あり",$C$3="あり"),入力方法別計算!X32,'inv2.計算シート'!AC32))</f>
        <v>21.287948907800377</v>
      </c>
      <c r="P42" s="20">
        <f>IF(J42&gt;80,"",IF(OR($C$2="あり",$C$3="あり"),入力方法別計算!AR32,'inv2.計算シート'!AO32))</f>
        <v>0.31463085594806078</v>
      </c>
      <c r="Q42" s="65">
        <f>IF(Q$12&gt;'inv3.直径階分布'!HK37,Q$12,'inv3.直径階分布'!HK37)</f>
        <v>20.632665250715974</v>
      </c>
      <c r="R42" s="66">
        <f>IF(J42&gt;80,"",IF(OR($C$2="あり",$C$3="あり"),入力方法別計算!Y32,'inv2.計算シート'!AE32))</f>
        <v>1721.6486594457183</v>
      </c>
      <c r="S42" s="64">
        <f>IF(J42&gt;80,"",IF(OR($C$2="あり",$C$3="あり"),入力方法別計算!Z32,'inv2.計算シート'!AD32))</f>
        <v>541.68379136323779</v>
      </c>
      <c r="T42" s="67">
        <f>IF(J42&gt;80,"",IF(OR($C$2="あり",$C$3="あり"),入力方法別計算!AJ32,'inv2.計算シート'!AH32))</f>
        <v>0.92284573274935655</v>
      </c>
      <c r="U42" s="66" t="str">
        <f>IF(K42="","",IF(OR($C$2="あり",$C$3="あり"),入力方法別計算!AC32,'inv2.計算シート'!AK32))</f>
        <v/>
      </c>
      <c r="V42" s="64" t="str">
        <f>IF(K42="","",IF(OR($C$2="あり",$C$3="あり"),入力方法別計算!AD32,'inv2.計算シート'!AJ32))</f>
        <v/>
      </c>
      <c r="W42" s="67" t="str">
        <f>IF(K42="","",IF(OR($C$2="あり",$C$3="あり"),入力方法別計算!AK32,'inv2.計算シート'!AN32))</f>
        <v/>
      </c>
      <c r="X42" s="21" t="str">
        <f>IF(K42="","",IF(OR($C$2="あり",$C$3="あり"),入力方法別計算!AE32,'inv2.計算シート'!AM32))</f>
        <v/>
      </c>
      <c r="Y42" s="17" t="str">
        <f>IF(K42="","",IF(OR($C$2="あり",$C$3="あり"),入力方法別計算!AA32/0.01,'inv2.計算シート'!AF32/0.01))</f>
        <v/>
      </c>
      <c r="Z42" s="19" t="str">
        <f>IF(K42="","",IF(OR($C$2="あり",$C$3="あり"),入力方法別計算!AF32,'inv2.計算シート'!AL32))</f>
        <v/>
      </c>
      <c r="AA42" s="17" t="str">
        <f>IF(K42="","",IF(OR($C$2="あり",$C$3="あり"),入力方法別計算!AF32/入力方法別計算!Z32*100,'inv2.計算シート'!AL32/'inv2.計算シート'!AD32*100))</f>
        <v/>
      </c>
      <c r="AB42" s="64" t="str">
        <f>IF(K42="","",'inv3.直径階分布'!HK37)</f>
        <v/>
      </c>
      <c r="AC42" s="68" t="str">
        <f>IF(K42="","",IF(OR($C$2="あり",$C$3="あり"),入力方法別計算!AU32,'inv2.計算シート'!AW32))</f>
        <v/>
      </c>
      <c r="AD42" s="68">
        <f>IF(OR($C$2="あり",$C$3="あり"),入力方法別計算!AV32,'inv2.計算シート'!AX32)</f>
        <v>541.68379136323779</v>
      </c>
      <c r="AE42" s="68">
        <f>IF(OR($C$2="あり",$C$3="あり"),入力方法別計算!AW32,'inv2.計算シート'!AY32)</f>
        <v>23.045045461515087</v>
      </c>
      <c r="AF42" s="68" t="str">
        <f>IF($K42="","",IF(OR($C$2="あり",$C$3="あり"),入力方法別計算!AX32,'inv2.計算シート'!AZ32))</f>
        <v/>
      </c>
      <c r="AG42" s="68" t="str">
        <f>IF($K42="","",IF(OR($C$2="あり",$C$3="あり"),入力方法別計算!AY32,'inv2.計算シート'!BA32))</f>
        <v/>
      </c>
      <c r="AH42" s="68">
        <f>IF(OR($C$2="あり",$C$3="あり"),入力方法別計算!AZ32,'inv2.計算シート'!BB32)</f>
        <v>17.473670689136704</v>
      </c>
      <c r="AI42" s="1">
        <f t="shared" si="2"/>
        <v>90.267401181714661</v>
      </c>
    </row>
    <row r="43" spans="2:35">
      <c r="B43" s="1">
        <v>32</v>
      </c>
      <c r="C43" s="1">
        <f>'1.収穫を予測する'!C44</f>
        <v>16</v>
      </c>
      <c r="D43" s="1">
        <f>'1.収穫を予測する'!D44</f>
        <v>13</v>
      </c>
      <c r="F43" s="1">
        <f t="shared" si="3"/>
        <v>62</v>
      </c>
      <c r="G43" s="1">
        <f t="shared" si="0"/>
        <v>64</v>
      </c>
      <c r="H43" s="1">
        <f>'1.収穫を予測する'!H44</f>
        <v>0</v>
      </c>
      <c r="J43" s="61">
        <f>IF(OR($C$2="あり",$C$3="あり"),入力方法別計算!W33,'inv2.計算シート'!E33)</f>
        <v>32</v>
      </c>
      <c r="K43" s="62" t="str">
        <f>IF('1.収穫を予測する'!K44="","",'1.収穫を予測する'!K44)</f>
        <v/>
      </c>
      <c r="L43" s="13"/>
      <c r="M43" s="63" t="str">
        <f>IF(J43&gt;80,"",IF(OR($C$2="あり",$C$3="あり"),IF(入力方法別計算!AP33=0,"",入力方法別計算!AP33),IF('inv2.計算シート'!BV33=0,"",'inv2.計算シート'!BV33)))</f>
        <v/>
      </c>
      <c r="N43" s="61">
        <f t="shared" si="1"/>
        <v>32</v>
      </c>
      <c r="O43" s="64">
        <f>IF(J43&gt;80,"",IF(OR($C$2="あり",$C$3="あり"),入力方法別計算!X33,'inv2.計算シート'!AC33))</f>
        <v>21.773587390439353</v>
      </c>
      <c r="P43" s="20">
        <f>IF(J43&gt;80,"",IF(OR($C$2="あり",$C$3="あり"),入力方法別計算!AR33,'inv2.計算シート'!AO33))</f>
        <v>0.33444900025721347</v>
      </c>
      <c r="Q43" s="65">
        <f>IF(Q$12&gt;'inv3.直径階分布'!HK38,Q$12,'inv3.直径階分布'!HK38)</f>
        <v>21.15935114257902</v>
      </c>
      <c r="R43" s="66">
        <f>IF(J43&gt;80,"",IF(OR($C$2="あり",$C$3="あり"),入力方法別計算!Y33,'inv2.計算シート'!AE33))</f>
        <v>1688.534982584606</v>
      </c>
      <c r="S43" s="64">
        <f>IF(J43&gt;80,"",IF(OR($C$2="あり",$C$3="あり"),入力方法別計算!Z33,'inv2.計算シート'!AD33))</f>
        <v>564.72883682475288</v>
      </c>
      <c r="T43" s="67">
        <f>IF(J43&gt;80,"",IF(OR($C$2="あり",$C$3="あり"),入力方法別計算!AJ33,'inv2.計算シート'!AH33))</f>
        <v>0.93095967956974701</v>
      </c>
      <c r="U43" s="66" t="str">
        <f>IF(K43="","",IF(OR($C$2="あり",$C$3="あり"),入力方法別計算!AC33,'inv2.計算シート'!AK33))</f>
        <v/>
      </c>
      <c r="V43" s="64" t="str">
        <f>IF(K43="","",IF(OR($C$2="あり",$C$3="あり"),入力方法別計算!AD33,'inv2.計算シート'!AJ33))</f>
        <v/>
      </c>
      <c r="W43" s="67" t="str">
        <f>IF(K43="","",IF(OR($C$2="あり",$C$3="あり"),入力方法別計算!AK33,'inv2.計算シート'!AN33))</f>
        <v/>
      </c>
      <c r="X43" s="21" t="str">
        <f>IF(K43="","",IF(OR($C$2="あり",$C$3="あり"),入力方法別計算!AE33,'inv2.計算シート'!AM33))</f>
        <v/>
      </c>
      <c r="Y43" s="17" t="str">
        <f>IF(K43="","",IF(OR($C$2="あり",$C$3="あり"),入力方法別計算!AA33/0.01,'inv2.計算シート'!AF33/0.01))</f>
        <v/>
      </c>
      <c r="Z43" s="19" t="str">
        <f>IF(K43="","",IF(OR($C$2="あり",$C$3="あり"),入力方法別計算!AF33,'inv2.計算シート'!AL33))</f>
        <v/>
      </c>
      <c r="AA43" s="17" t="str">
        <f>IF(K43="","",IF(OR($C$2="あり",$C$3="あり"),入力方法別計算!AF33/入力方法別計算!Z33*100,'inv2.計算シート'!AL33/'inv2.計算シート'!AD33*100))</f>
        <v/>
      </c>
      <c r="AB43" s="64" t="str">
        <f>IF(K43="","",'inv3.直径階分布'!HK38)</f>
        <v/>
      </c>
      <c r="AC43" s="68" t="str">
        <f>IF(K43="","",IF(OR($C$2="あり",$C$3="あり"),入力方法別計算!AU33,'inv2.計算シート'!AW33))</f>
        <v/>
      </c>
      <c r="AD43" s="68">
        <f>IF(OR($C$2="あり",$C$3="あり"),入力方法別計算!AV33,'inv2.計算シート'!AX33)</f>
        <v>564.72883682475288</v>
      </c>
      <c r="AE43" s="68">
        <f>IF(OR($C$2="あり",$C$3="あり"),入力方法別計算!AW33,'inv2.計算シート'!AY33)</f>
        <v>22.279119383847615</v>
      </c>
      <c r="AF43" s="68" t="str">
        <f>IF($K43="","",IF(OR($C$2="あり",$C$3="あり"),入力方法別計算!AX33,'inv2.計算シート'!AZ33))</f>
        <v/>
      </c>
      <c r="AG43" s="68" t="str">
        <f>IF($K43="","",IF(OR($C$2="あり",$C$3="あり"),入力方法別計算!AY33,'inv2.計算シート'!BA33))</f>
        <v/>
      </c>
      <c r="AH43" s="68">
        <f>IF(OR($C$2="あり",$C$3="あり"),入力方法別計算!AZ33,'inv2.計算シート'!BB33)</f>
        <v>17.647776150773527</v>
      </c>
      <c r="AI43" s="1">
        <f t="shared" si="2"/>
        <v>90.302418429624325</v>
      </c>
    </row>
    <row r="44" spans="2:35">
      <c r="B44" s="1">
        <v>33</v>
      </c>
      <c r="C44" s="1">
        <f>'1.収穫を予測する'!C45</f>
        <v>16</v>
      </c>
      <c r="D44" s="1">
        <f>'1.収穫を予測する'!D45</f>
        <v>13</v>
      </c>
      <c r="F44" s="1">
        <f t="shared" si="3"/>
        <v>64</v>
      </c>
      <c r="G44" s="1">
        <f t="shared" si="0"/>
        <v>66</v>
      </c>
      <c r="H44" s="1">
        <f>'1.収穫を予測する'!H45</f>
        <v>0</v>
      </c>
      <c r="J44" s="61">
        <f>IF(OR($C$2="あり",$C$3="あり"),入力方法別計算!W34,'inv2.計算シート'!E34)</f>
        <v>33</v>
      </c>
      <c r="K44" s="62" t="str">
        <f>IF('1.収穫を予測する'!K45="","",'1.収穫を予測する'!K45)</f>
        <v/>
      </c>
      <c r="L44" s="13"/>
      <c r="M44" s="63" t="str">
        <f>IF(J44&gt;80,"",IF(OR($C$2="あり",$C$3="あり"),IF(入力方法別計算!AP34=0,"",入力方法別計算!AP34),IF('inv2.計算シート'!BV34=0,"",'inv2.計算シート'!BV34)))</f>
        <v/>
      </c>
      <c r="N44" s="61">
        <f t="shared" si="1"/>
        <v>33</v>
      </c>
      <c r="O44" s="64">
        <f>IF(J44&gt;80,"",IF(OR($C$2="あり",$C$3="あり"),入力方法別計算!X34,'inv2.計算シート'!AC34))</f>
        <v>22.239635165149917</v>
      </c>
      <c r="P44" s="20">
        <f>IF(J44&gt;80,"",IF(OR($C$2="あり",$C$3="あり"),入力方法別計算!AR34,'inv2.計算シート'!AO34))</f>
        <v>0.35436172965083718</v>
      </c>
      <c r="Q44" s="65">
        <f>IF(Q$12&gt;'inv3.直径階分布'!HK39,Q$12,'inv3.直径階分布'!HK39)</f>
        <v>21.667228333179235</v>
      </c>
      <c r="R44" s="66">
        <f>IF(J44&gt;80,"",IF(OR($C$2="あり",$C$3="あり"),入力方法別計算!Y34,'inv2.計算シート'!AE34))</f>
        <v>1656.5218732479841</v>
      </c>
      <c r="S44" s="64">
        <f>IF(J44&gt;80,"",IF(OR($C$2="あり",$C$3="あり"),入力方法別計算!Z34,'inv2.計算シート'!AD34))</f>
        <v>587.00795620860049</v>
      </c>
      <c r="T44" s="67">
        <f>IF(J44&gt;80,"",IF(OR($C$2="あり",$C$3="あり"),入力方法別計算!AJ34,'inv2.計算シート'!AH34))</f>
        <v>0.93825692079654921</v>
      </c>
      <c r="U44" s="66" t="str">
        <f>IF(K44="","",IF(OR($C$2="あり",$C$3="あり"),入力方法別計算!AC34,'inv2.計算シート'!AK34))</f>
        <v/>
      </c>
      <c r="V44" s="64" t="str">
        <f>IF(K44="","",IF(OR($C$2="あり",$C$3="あり"),入力方法別計算!AD34,'inv2.計算シート'!AJ34))</f>
        <v/>
      </c>
      <c r="W44" s="67" t="str">
        <f>IF(K44="","",IF(OR($C$2="あり",$C$3="あり"),入力方法別計算!AK34,'inv2.計算シート'!AN34))</f>
        <v/>
      </c>
      <c r="X44" s="21" t="str">
        <f>IF(K44="","",IF(OR($C$2="あり",$C$3="あり"),入力方法別計算!AE34,'inv2.計算シート'!AM34))</f>
        <v/>
      </c>
      <c r="Y44" s="17" t="str">
        <f>IF(K44="","",IF(OR($C$2="あり",$C$3="あり"),入力方法別計算!AA34/0.01,'inv2.計算シート'!AF34/0.01))</f>
        <v/>
      </c>
      <c r="Z44" s="19" t="str">
        <f>IF(K44="","",IF(OR($C$2="あり",$C$3="あり"),入力方法別計算!AF34,'inv2.計算シート'!AL34))</f>
        <v/>
      </c>
      <c r="AA44" s="17" t="str">
        <f>IF(K44="","",IF(OR($C$2="あり",$C$3="あり"),入力方法別計算!AF34/入力方法別計算!Z34*100,'inv2.計算シート'!AL34/'inv2.計算シート'!AD34*100))</f>
        <v/>
      </c>
      <c r="AB44" s="64" t="str">
        <f>IF(K44="","",'inv3.直径階分布'!HK39)</f>
        <v/>
      </c>
      <c r="AC44" s="68" t="str">
        <f>IF(K44="","",IF(OR($C$2="あり",$C$3="あり"),入力方法別計算!AU34,'inv2.計算シート'!AW34))</f>
        <v/>
      </c>
      <c r="AD44" s="68">
        <f>IF(OR($C$2="あり",$C$3="あり"),入力方法別計算!AV34,'inv2.計算シート'!AX34)</f>
        <v>587.00795620860049</v>
      </c>
      <c r="AE44" s="68">
        <f>IF(OR($C$2="あり",$C$3="あり"),入力方法別計算!AW34,'inv2.計算シート'!AY34)</f>
        <v>21.505961352267491</v>
      </c>
      <c r="AF44" s="68" t="str">
        <f>IF($K44="","",IF(OR($C$2="あり",$C$3="あり"),入力方法別計算!AX34,'inv2.計算シート'!AZ34))</f>
        <v/>
      </c>
      <c r="AG44" s="68" t="str">
        <f>IF($K44="","",IF(OR($C$2="あり",$C$3="あり"),入力方法別計算!AY34,'inv2.計算シート'!BA34))</f>
        <v/>
      </c>
      <c r="AH44" s="68">
        <f>IF(OR($C$2="あり",$C$3="あり"),入力方法別計算!AZ34,'inv2.計算シート'!BB34)</f>
        <v>17.788119885109104</v>
      </c>
      <c r="AI44" s="1">
        <f t="shared" si="2"/>
        <v>90.330563864798989</v>
      </c>
    </row>
    <row r="45" spans="2:35">
      <c r="B45" s="1">
        <v>34</v>
      </c>
      <c r="C45" s="1">
        <f>'1.収穫を予測する'!C46</f>
        <v>14</v>
      </c>
      <c r="D45" s="1">
        <f>'1.収穫を予測する'!D46</f>
        <v>13</v>
      </c>
      <c r="F45" s="1">
        <f t="shared" si="3"/>
        <v>66</v>
      </c>
      <c r="G45" s="1">
        <f t="shared" si="0"/>
        <v>68</v>
      </c>
      <c r="H45" s="1">
        <f>'1.収穫を予測する'!H46</f>
        <v>0</v>
      </c>
      <c r="J45" s="61">
        <f>IF(OR($C$2="あり",$C$3="あり"),入力方法別計算!W35,'inv2.計算シート'!E35)</f>
        <v>34</v>
      </c>
      <c r="K45" s="62" t="str">
        <f>IF('1.収穫を予測する'!K46="","",'1.収穫を予測する'!K46)</f>
        <v/>
      </c>
      <c r="L45" s="13"/>
      <c r="M45" s="63" t="str">
        <f>IF(J45&gt;80,"",IF(OR($C$2="あり",$C$3="あり"),IF(入力方法別計算!AP35=0,"",入力方法別計算!AP35),IF('inv2.計算シート'!BV35=0,"",'inv2.計算シート'!BV35)))</f>
        <v/>
      </c>
      <c r="N45" s="61">
        <f t="shared" si="1"/>
        <v>34</v>
      </c>
      <c r="O45" s="64">
        <f>IF(J45&gt;80,"",IF(OR($C$2="あり",$C$3="あり"),入力方法別計算!X35,'inv2.計算シート'!AC35))</f>
        <v>22.686628951170277</v>
      </c>
      <c r="P45" s="20">
        <f>IF(J45&gt;80,"",IF(OR($C$2="あり",$C$3="あり"),入力方法別計算!AR35,'inv2.計算シート'!AO35))</f>
        <v>0.37432734661769784</v>
      </c>
      <c r="Q45" s="65">
        <f>IF(Q$12&gt;'inv3.直径階分布'!HK40,Q$12,'inv3.直径階分布'!HK40)</f>
        <v>22.15069124831388</v>
      </c>
      <c r="R45" s="66">
        <f>IF(J45&gt;80,"",IF(OR($C$2="あり",$C$3="あり"),入力方法別計算!Y35,'inv2.計算シート'!AE35))</f>
        <v>1625.6197231092119</v>
      </c>
      <c r="S45" s="64">
        <f>IF(J45&gt;80,"",IF(OR($C$2="あり",$C$3="あり"),入力方法別計算!Z35,'inv2.計算シート'!AD35))</f>
        <v>608.51391756086798</v>
      </c>
      <c r="T45" s="67">
        <f>IF(J45&gt;80,"",IF(OR($C$2="あり",$C$3="あり"),入力方法別計算!AJ35,'inv2.計算シート'!AH35))</f>
        <v>0.94482150016094557</v>
      </c>
      <c r="U45" s="66" t="str">
        <f>IF(K45="","",IF(OR($C$2="あり",$C$3="あり"),入力方法別計算!AC35,'inv2.計算シート'!AK35))</f>
        <v/>
      </c>
      <c r="V45" s="64" t="str">
        <f>IF(K45="","",IF(OR($C$2="あり",$C$3="あり"),入力方法別計算!AD35,'inv2.計算シート'!AJ35))</f>
        <v/>
      </c>
      <c r="W45" s="67" t="str">
        <f>IF(K45="","",IF(OR($C$2="あり",$C$3="あり"),入力方法別計算!AK35,'inv2.計算シート'!AN35))</f>
        <v/>
      </c>
      <c r="X45" s="21" t="str">
        <f>IF(K45="","",IF(OR($C$2="あり",$C$3="あり"),入力方法別計算!AE35,'inv2.計算シート'!AM35))</f>
        <v/>
      </c>
      <c r="Y45" s="17" t="str">
        <f>IF(K45="","",IF(OR($C$2="あり",$C$3="あり"),入力方法別計算!AA35/0.01,'inv2.計算シート'!AF35/0.01))</f>
        <v/>
      </c>
      <c r="Z45" s="19" t="str">
        <f>IF(K45="","",IF(OR($C$2="あり",$C$3="あり"),入力方法別計算!AF35,'inv2.計算シート'!AL35))</f>
        <v/>
      </c>
      <c r="AA45" s="17" t="str">
        <f>IF(K45="","",IF(OR($C$2="あり",$C$3="あり"),入力方法別計算!AF35/入力方法別計算!Z35*100,'inv2.計算シート'!AL35/'inv2.計算シート'!AD35*100))</f>
        <v/>
      </c>
      <c r="AB45" s="64" t="str">
        <f>IF(K45="","",'inv3.直径階分布'!HK40)</f>
        <v/>
      </c>
      <c r="AC45" s="68" t="str">
        <f>IF(K45="","",IF(OR($C$2="あり",$C$3="あり"),入力方法別計算!AU35,'inv2.計算シート'!AW35))</f>
        <v/>
      </c>
      <c r="AD45" s="68">
        <f>IF(OR($C$2="あり",$C$3="あり"),入力方法別計算!AV35,'inv2.計算シート'!AX35)</f>
        <v>608.51391756086798</v>
      </c>
      <c r="AE45" s="68">
        <f>IF(OR($C$2="あり",$C$3="あり"),入力方法別計算!AW35,'inv2.計算シート'!AY35)</f>
        <v>20.731043640642952</v>
      </c>
      <c r="AF45" s="68" t="str">
        <f>IF($K45="","",IF(OR($C$2="あり",$C$3="あり"),入力方法別計算!AX35,'inv2.計算シート'!AZ35))</f>
        <v/>
      </c>
      <c r="AG45" s="68" t="str">
        <f>IF($K45="","",IF(OR($C$2="あり",$C$3="あり"),入力方法別計算!AY35,'inv2.計算シート'!BA35))</f>
        <v/>
      </c>
      <c r="AH45" s="68">
        <f>IF(OR($C$2="あり",$C$3="あり"),入力方法別計算!AZ35,'inv2.計算シート'!BB35)</f>
        <v>17.89746816355494</v>
      </c>
      <c r="AI45" s="1">
        <f t="shared" si="2"/>
        <v>90.376808093229982</v>
      </c>
    </row>
    <row r="46" spans="2:35">
      <c r="B46" s="1">
        <v>35</v>
      </c>
      <c r="C46" s="1">
        <f>'1.収穫を予測する'!C47</f>
        <v>14</v>
      </c>
      <c r="D46" s="1">
        <f>'1.収穫を予測する'!D47</f>
        <v>13</v>
      </c>
      <c r="F46" s="1">
        <f t="shared" si="3"/>
        <v>68</v>
      </c>
      <c r="G46" s="1">
        <f t="shared" si="0"/>
        <v>70</v>
      </c>
      <c r="H46" s="1">
        <f>'1.収穫を予測する'!H47</f>
        <v>0</v>
      </c>
      <c r="J46" s="61">
        <f>IF(OR($C$2="あり",$C$3="あり"),入力方法別計算!W36,'inv2.計算シート'!E36)</f>
        <v>35</v>
      </c>
      <c r="K46" s="62" t="str">
        <f>IF('1.収穫を予測する'!K47="","",'1.収穫を予測する'!K47)</f>
        <v/>
      </c>
      <c r="L46" s="13"/>
      <c r="M46" s="63" t="str">
        <f>IF(J46&gt;80,"",IF(OR($C$2="あり",$C$3="あり"),IF(入力方法別計算!AP36=0,"",入力方法別計算!AP36),IF('inv2.計算シート'!BV36=0,"",'inv2.計算シート'!BV36)))</f>
        <v/>
      </c>
      <c r="N46" s="61">
        <f t="shared" si="1"/>
        <v>35</v>
      </c>
      <c r="O46" s="64">
        <f>IF(J46&gt;80,"",IF(OR($C$2="あり",$C$3="あり"),入力方法別計算!X36,'inv2.計算シート'!AC36))</f>
        <v>23.115122038154905</v>
      </c>
      <c r="P46" s="20">
        <f>IF(J46&gt;80,"",IF(OR($C$2="あり",$C$3="あり"),入力方法別計算!AR36,'inv2.計算シート'!AO36))</f>
        <v>0.39430549806233878</v>
      </c>
      <c r="Q46" s="65">
        <f>IF(Q$12&gt;'inv3.直径階分布'!HK41,Q$12,'inv3.直径階分布'!HK41)</f>
        <v>22.625289571307398</v>
      </c>
      <c r="R46" s="66">
        <f>IF(J46&gt;80,"",IF(OR($C$2="あり",$C$3="あり"),入力方法別計算!Y36,'inv2.計算シート'!AE36))</f>
        <v>1595.831060671715</v>
      </c>
      <c r="S46" s="64">
        <f>IF(J46&gt;80,"",IF(OR($C$2="あり",$C$3="あり"),入力方法別計算!Z36,'inv2.計算シート'!AD36))</f>
        <v>629.24496120151093</v>
      </c>
      <c r="T46" s="67">
        <f>IF(J46&gt;80,"",IF(OR($C$2="あり",$C$3="あり"),入力方法別計算!AJ36,'inv2.計算シート'!AH36))</f>
        <v>0.95072812612263047</v>
      </c>
      <c r="U46" s="66" t="str">
        <f>IF(K46="","",IF(OR($C$2="あり",$C$3="あり"),入力方法別計算!AC36,'inv2.計算シート'!AK36))</f>
        <v/>
      </c>
      <c r="V46" s="64" t="str">
        <f>IF(K46="","",IF(OR($C$2="あり",$C$3="あり"),入力方法別計算!AD36,'inv2.計算シート'!AJ36))</f>
        <v/>
      </c>
      <c r="W46" s="67" t="str">
        <f>IF(K46="","",IF(OR($C$2="あり",$C$3="あり"),入力方法別計算!AK36,'inv2.計算シート'!AN36))</f>
        <v/>
      </c>
      <c r="X46" s="21" t="str">
        <f>IF(K46="","",IF(OR($C$2="あり",$C$3="あり"),入力方法別計算!AE36,'inv2.計算シート'!AM36))</f>
        <v/>
      </c>
      <c r="Y46" s="17" t="str">
        <f>IF(K46="","",IF(OR($C$2="あり",$C$3="あり"),入力方法別計算!AA36/0.01,'inv2.計算シート'!AF36/0.01))</f>
        <v/>
      </c>
      <c r="Z46" s="19" t="str">
        <f>IF(K46="","",IF(OR($C$2="あり",$C$3="あり"),入力方法別計算!AF36,'inv2.計算シート'!AL36))</f>
        <v/>
      </c>
      <c r="AA46" s="17" t="str">
        <f>IF(K46="","",IF(OR($C$2="あり",$C$3="あり"),入力方法別計算!AF36/入力方法別計算!Z36*100,'inv2.計算シート'!AL36/'inv2.計算シート'!AD36*100))</f>
        <v/>
      </c>
      <c r="AB46" s="64" t="str">
        <f>IF(K46="","",'inv3.直径階分布'!HK41)</f>
        <v/>
      </c>
      <c r="AC46" s="68" t="str">
        <f>IF(K46="","",IF(OR($C$2="あり",$C$3="あり"),入力方法別計算!AU36,'inv2.計算シート'!AW36))</f>
        <v/>
      </c>
      <c r="AD46" s="68">
        <f>IF(OR($C$2="あり",$C$3="あり"),入力方法別計算!AV36,'inv2.計算シート'!AX36)</f>
        <v>629.24496120151093</v>
      </c>
      <c r="AE46" s="68">
        <f>IF(OR($C$2="あり",$C$3="あり"),入力方法別計算!AW36,'inv2.計算シート'!AY36)</f>
        <v>19.9590178407949</v>
      </c>
      <c r="AF46" s="68" t="str">
        <f>IF($K46="","",IF(OR($C$2="あり",$C$3="あり"),入力方法別計算!AX36,'inv2.計算シート'!AZ36))</f>
        <v/>
      </c>
      <c r="AG46" s="68" t="str">
        <f>IF($K46="","",IF(OR($C$2="あり",$C$3="あり"),入力方法別計算!AY36,'inv2.計算シート'!BA36))</f>
        <v/>
      </c>
      <c r="AH46" s="68">
        <f>IF(OR($C$2="あり",$C$3="あり"),入力方法別計算!AZ36,'inv2.計算シート'!BB36)</f>
        <v>17.978427462900314</v>
      </c>
      <c r="AI46" s="1">
        <f t="shared" si="2"/>
        <v>90.379669199278695</v>
      </c>
    </row>
    <row r="47" spans="2:35">
      <c r="B47" s="1">
        <v>36</v>
      </c>
      <c r="C47" s="1">
        <f>'1.収穫を予測する'!C48</f>
        <v>20</v>
      </c>
      <c r="D47" s="1">
        <f>'1.収穫を予測する'!D48</f>
        <v>12</v>
      </c>
      <c r="F47" s="1">
        <f t="shared" si="3"/>
        <v>70</v>
      </c>
      <c r="G47" s="1">
        <f t="shared" si="0"/>
        <v>72</v>
      </c>
      <c r="H47" s="1">
        <f>'1.収穫を予測する'!H48</f>
        <v>0</v>
      </c>
      <c r="J47" s="61">
        <f>IF(OR($C$2="あり",$C$3="あり"),入力方法別計算!W37,'inv2.計算シート'!E37)</f>
        <v>36</v>
      </c>
      <c r="K47" s="62" t="str">
        <f>IF('1.収穫を予測する'!K48="","",'1.収穫を予測する'!K48)</f>
        <v/>
      </c>
      <c r="L47" s="13"/>
      <c r="M47" s="63" t="str">
        <f>IF(J47&gt;80,"",IF(OR($C$2="あり",$C$3="あり"),IF(入力方法別計算!AP37=0,"",入力方法別計算!AP37),IF('inv2.計算シート'!BV37=0,"",'inv2.計算シート'!BV37)))</f>
        <v/>
      </c>
      <c r="N47" s="61">
        <f t="shared" si="1"/>
        <v>36</v>
      </c>
      <c r="O47" s="64">
        <f>IF(J47&gt;80,"",IF(OR($C$2="あり",$C$3="あり"),入力方法別計算!X37,'inv2.計算シート'!AC37))</f>
        <v>23.525679045572627</v>
      </c>
      <c r="P47" s="20">
        <f>IF(J47&gt;80,"",IF(OR($C$2="あり",$C$3="あり"),入力方法別計算!AR37,'inv2.計算シート'!AO37))</f>
        <v>0.41425725818429038</v>
      </c>
      <c r="Q47" s="65">
        <f>IF(Q$12&gt;'inv3.直径階分布'!HK42,Q$12,'inv3.直径階分布'!HK42)</f>
        <v>23.088843385499512</v>
      </c>
      <c r="R47" s="66">
        <f>IF(J47&gt;80,"",IF(OR($C$2="あり",$C$3="あり"),入力方法別計算!Y37,'inv2.計算シート'!AE37))</f>
        <v>1567.1517305159559</v>
      </c>
      <c r="S47" s="64">
        <f>IF(J47&gt;80,"",IF(OR($C$2="あり",$C$3="あり"),入力方法別計算!Z37,'inv2.計算シート'!AD37))</f>
        <v>649.20397904230583</v>
      </c>
      <c r="T47" s="67">
        <f>IF(J47&gt;80,"",IF(OR($C$2="あり",$C$3="あり"),入力方法別計算!AJ37,'inv2.計算シート'!AH37))</f>
        <v>0.95604333408421249</v>
      </c>
      <c r="U47" s="66" t="str">
        <f>IF(K47="","",IF(OR($C$2="あり",$C$3="あり"),入力方法別計算!AC37,'inv2.計算シート'!AK37))</f>
        <v/>
      </c>
      <c r="V47" s="64" t="str">
        <f>IF(K47="","",IF(OR($C$2="あり",$C$3="あり"),入力方法別計算!AD37,'inv2.計算シート'!AJ37))</f>
        <v/>
      </c>
      <c r="W47" s="67" t="str">
        <f>IF(K47="","",IF(OR($C$2="あり",$C$3="あり"),入力方法別計算!AK37,'inv2.計算シート'!AN37))</f>
        <v/>
      </c>
      <c r="X47" s="21" t="str">
        <f>IF(K47="","",IF(OR($C$2="あり",$C$3="あり"),入力方法別計算!AE37,'inv2.計算シート'!AM37))</f>
        <v/>
      </c>
      <c r="Y47" s="17" t="str">
        <f>IF(K47="","",IF(OR($C$2="あり",$C$3="あり"),入力方法別計算!AA37/0.01,'inv2.計算シート'!AF37/0.01))</f>
        <v/>
      </c>
      <c r="Z47" s="19" t="str">
        <f>IF(K47="","",IF(OR($C$2="あり",$C$3="あり"),入力方法別計算!AF37,'inv2.計算シート'!AL37))</f>
        <v/>
      </c>
      <c r="AA47" s="17" t="str">
        <f>IF(K47="","",IF(OR($C$2="あり",$C$3="あり"),入力方法別計算!AF37/入力方法別計算!Z37*100,'inv2.計算シート'!AL37/'inv2.計算シート'!AD37*100))</f>
        <v/>
      </c>
      <c r="AB47" s="64" t="str">
        <f>IF(K47="","",'inv3.直径階分布'!HK42)</f>
        <v/>
      </c>
      <c r="AC47" s="68" t="str">
        <f>IF(K47="","",IF(OR($C$2="あり",$C$3="あり"),入力方法別計算!AU37,'inv2.計算シート'!AW37))</f>
        <v/>
      </c>
      <c r="AD47" s="68">
        <f>IF(OR($C$2="あり",$C$3="あり"),入力方法別計算!AV37,'inv2.計算シート'!AX37)</f>
        <v>649.20397904230583</v>
      </c>
      <c r="AE47" s="68">
        <f>IF(OR($C$2="あり",$C$3="あり"),入力方法別計算!AW37,'inv2.計算シート'!AY37)</f>
        <v>19.193814519363627</v>
      </c>
      <c r="AF47" s="68" t="str">
        <f>IF($K47="","",IF(OR($C$2="あり",$C$3="あり"),入力方法別計算!AX37,'inv2.計算シート'!AZ37))</f>
        <v/>
      </c>
      <c r="AG47" s="68" t="str">
        <f>IF($K47="","",IF(OR($C$2="あり",$C$3="あり"),入力方法別計算!AY37,'inv2.計算シート'!BA37))</f>
        <v/>
      </c>
      <c r="AH47" s="68">
        <f>IF(OR($C$2="あり",$C$3="あり"),入力方法別計算!AZ37,'inv2.計算シート'!BB37)</f>
        <v>18.033443862286273</v>
      </c>
      <c r="AI47" s="1">
        <f t="shared" si="2"/>
        <v>90.352132010163345</v>
      </c>
    </row>
    <row r="48" spans="2:35">
      <c r="B48" s="1">
        <v>37</v>
      </c>
      <c r="C48" s="1">
        <f>'1.収穫を予測する'!C49</f>
        <v>18</v>
      </c>
      <c r="D48" s="1">
        <f>'1.収穫を予測する'!D49</f>
        <v>12</v>
      </c>
      <c r="F48" s="1">
        <f t="shared" si="3"/>
        <v>72</v>
      </c>
      <c r="G48" s="1">
        <f t="shared" si="0"/>
        <v>74</v>
      </c>
      <c r="H48" s="1">
        <f>'1.収穫を予測する'!H49</f>
        <v>0</v>
      </c>
      <c r="J48" s="61">
        <f>IF(OR($C$2="あり",$C$3="あり"),入力方法別計算!W38,'inv2.計算シート'!E38)</f>
        <v>37</v>
      </c>
      <c r="K48" s="62" t="str">
        <f>IF('1.収穫を予測する'!K49="","",'1.収穫を予測する'!K49)</f>
        <v/>
      </c>
      <c r="L48" s="13"/>
      <c r="M48" s="63" t="str">
        <f>IF(J48&gt;80,"",IF(OR($C$2="あり",$C$3="あり"),IF(入力方法別計算!AP38=0,"",入力方法別計算!AP38),IF('inv2.計算シート'!BV38=0,"",'inv2.計算シート'!BV38)))</f>
        <v/>
      </c>
      <c r="N48" s="61">
        <f t="shared" si="1"/>
        <v>37</v>
      </c>
      <c r="O48" s="64">
        <f>IF(J48&gt;80,"",IF(OR($C$2="あり",$C$3="あり"),入力方法別計算!X38,'inv2.計算シート'!AC38))</f>
        <v>23.918871412879184</v>
      </c>
      <c r="P48" s="20">
        <f>IF(J48&gt;80,"",IF(OR($C$2="あり",$C$3="あり"),入力方法別計算!AR38,'inv2.計算シート'!AO38))</f>
        <v>0.43414521973297315</v>
      </c>
      <c r="Q48" s="65">
        <f>IF(Q$12&gt;'inv3.直径階分布'!HK43,Q$12,'inv3.直径階分布'!HK43)</f>
        <v>23.545081922794218</v>
      </c>
      <c r="R48" s="66">
        <f>IF(J48&gt;80,"",IF(OR($C$2="あり",$C$3="あり"),入力方法別計算!Y38,'inv2.計算シート'!AE38))</f>
        <v>1539.5719293483792</v>
      </c>
      <c r="S48" s="64">
        <f>IF(J48&gt;80,"",IF(OR($C$2="あり",$C$3="あり"),入力方法別計算!Z38,'inv2.計算シート'!AD38))</f>
        <v>668.39779356166946</v>
      </c>
      <c r="T48" s="67">
        <f>IF(J48&gt;80,"",IF(OR($C$2="あり",$C$3="あり"),入力方法別計算!AJ38,'inv2.計算シート'!AH38))</f>
        <v>0.96082648930135539</v>
      </c>
      <c r="U48" s="66" t="str">
        <f>IF(K48="","",IF(OR($C$2="あり",$C$3="あり"),入力方法別計算!AC38,'inv2.計算シート'!AK38))</f>
        <v/>
      </c>
      <c r="V48" s="64" t="str">
        <f>IF(K48="","",IF(OR($C$2="あり",$C$3="あり"),入力方法別計算!AD38,'inv2.計算シート'!AJ38))</f>
        <v/>
      </c>
      <c r="W48" s="67" t="str">
        <f>IF(K48="","",IF(OR($C$2="あり",$C$3="あり"),入力方法別計算!AK38,'inv2.計算シート'!AN38))</f>
        <v/>
      </c>
      <c r="X48" s="21" t="str">
        <f>IF(K48="","",IF(OR($C$2="あり",$C$3="あり"),入力方法別計算!AE38,'inv2.計算シート'!AM38))</f>
        <v/>
      </c>
      <c r="Y48" s="17" t="str">
        <f>IF(K48="","",IF(OR($C$2="あり",$C$3="あり"),入力方法別計算!AA38/0.01,'inv2.計算シート'!AF38/0.01))</f>
        <v/>
      </c>
      <c r="Z48" s="19" t="str">
        <f>IF(K48="","",IF(OR($C$2="あり",$C$3="あり"),入力方法別計算!AF38,'inv2.計算シート'!AL38))</f>
        <v/>
      </c>
      <c r="AA48" s="17" t="str">
        <f>IF(K48="","",IF(OR($C$2="あり",$C$3="あり"),入力方法別計算!AF38/入力方法別計算!Z38*100,'inv2.計算シート'!AL38/'inv2.計算シート'!AD38*100))</f>
        <v/>
      </c>
      <c r="AB48" s="64" t="str">
        <f>IF(K48="","",'inv3.直径階分布'!HK43)</f>
        <v/>
      </c>
      <c r="AC48" s="68" t="str">
        <f>IF(K48="","",IF(OR($C$2="あり",$C$3="あり"),入力方法別計算!AU38,'inv2.計算シート'!AW38))</f>
        <v/>
      </c>
      <c r="AD48" s="68">
        <f>IF(OR($C$2="あり",$C$3="あり"),入力方法別計算!AV38,'inv2.計算シート'!AX38)</f>
        <v>668.39779356166946</v>
      </c>
      <c r="AE48" s="68">
        <f>IF(OR($C$2="あり",$C$3="あり"),入力方法別計算!AW38,'inv2.計算シート'!AY38)</f>
        <v>18.438730784253607</v>
      </c>
      <c r="AF48" s="68" t="str">
        <f>IF($K48="","",IF(OR($C$2="あり",$C$3="あり"),入力方法別計算!AX38,'inv2.計算シート'!AZ38))</f>
        <v/>
      </c>
      <c r="AG48" s="68" t="str">
        <f>IF($K48="","",IF(OR($C$2="あり",$C$3="あり"),入力方法別計算!AY38,'inv2.計算シート'!BA38))</f>
        <v/>
      </c>
      <c r="AH48" s="68">
        <f>IF(OR($C$2="あり",$C$3="あり"),入力方法別計算!AZ38,'inv2.計算シート'!BB38)</f>
        <v>18.064805231396473</v>
      </c>
      <c r="AI48" s="1">
        <f t="shared" si="2"/>
        <v>90.283491089027393</v>
      </c>
    </row>
    <row r="49" spans="2:35">
      <c r="B49" s="1">
        <v>38</v>
      </c>
      <c r="C49" s="1">
        <f>'1.収穫を予測する'!C50</f>
        <v>16</v>
      </c>
      <c r="D49" s="1">
        <f>'1.収穫を予測する'!D50</f>
        <v>12</v>
      </c>
      <c r="F49" s="1">
        <f t="shared" si="3"/>
        <v>74</v>
      </c>
      <c r="G49" s="1">
        <f t="shared" si="0"/>
        <v>76</v>
      </c>
      <c r="H49" s="1">
        <f>'1.収穫を予測する'!H50</f>
        <v>0</v>
      </c>
      <c r="J49" s="61">
        <f>IF(OR($C$2="あり",$C$3="あり"),入力方法別計算!W39,'inv2.計算シート'!E39)</f>
        <v>38</v>
      </c>
      <c r="K49" s="62" t="str">
        <f>IF('1.収穫を予測する'!K50="","",'1.収穫を予測する'!K50)</f>
        <v/>
      </c>
      <c r="L49" s="13"/>
      <c r="M49" s="63">
        <f>IF(J49&gt;80,"",IF(OR($C$2="あり",$C$3="あり"),IF(入力方法別計算!AP39=0,"",入力方法別計算!AP39),IF('inv2.計算シート'!BV39=0,"",'inv2.計算シート'!BV39)))</f>
        <v>6</v>
      </c>
      <c r="N49" s="61">
        <f t="shared" si="1"/>
        <v>38</v>
      </c>
      <c r="O49" s="64">
        <f>IF(J49&gt;80,"",IF(OR($C$2="あり",$C$3="あり"),入力方法別計算!X39,'inv2.計算シート'!AC39))</f>
        <v>24.295273530985096</v>
      </c>
      <c r="P49" s="20">
        <f>IF(J49&gt;80,"",IF(OR($C$2="あり",$C$3="あり"),入力方法別計算!AR39,'inv2.計算シート'!AO39))</f>
        <v>0.45393358803776418</v>
      </c>
      <c r="Q49" s="65">
        <f>IF(Q$12&gt;'inv3.直径階分布'!HK44,Q$12,'inv3.直径階分布'!HK44)</f>
        <v>23.990473338995667</v>
      </c>
      <c r="R49" s="66">
        <f>IF(J49&gt;80,"",IF(OR($C$2="あり",$C$3="あり"),入力方法別計算!Y39,'inv2.計算シート'!AE39))</f>
        <v>1513.0771162251667</v>
      </c>
      <c r="S49" s="64">
        <f>IF(J49&gt;80,"",IF(OR($C$2="あり",$C$3="あり"),入力方法別計算!Z39,'inv2.計算シート'!AD39))</f>
        <v>686.83652434592307</v>
      </c>
      <c r="T49" s="67">
        <f>IF(J49&gt;80,"",IF(OR($C$2="あり",$C$3="あり"),入力方法別計算!AJ39,'inv2.計算シート'!AH39))</f>
        <v>0.96513065232357809</v>
      </c>
      <c r="U49" s="66" t="str">
        <f>IF(K49="","",IF(OR($C$2="あり",$C$3="あり"),入力方法別計算!AC39,'inv2.計算シート'!AK39))</f>
        <v/>
      </c>
      <c r="V49" s="64" t="str">
        <f>IF(K49="","",IF(OR($C$2="あり",$C$3="あり"),入力方法別計算!AD39,'inv2.計算シート'!AJ39))</f>
        <v/>
      </c>
      <c r="W49" s="67" t="str">
        <f>IF(K49="","",IF(OR($C$2="あり",$C$3="あり"),入力方法別計算!AK39,'inv2.計算シート'!AN39))</f>
        <v/>
      </c>
      <c r="X49" s="21" t="str">
        <f>IF(K49="","",IF(OR($C$2="あり",$C$3="あり"),入力方法別計算!AE39,'inv2.計算シート'!AM39))</f>
        <v/>
      </c>
      <c r="Y49" s="17" t="str">
        <f>IF(K49="","",IF(OR($C$2="あり",$C$3="あり"),入力方法別計算!AA39/0.01,'inv2.計算シート'!AF39/0.01))</f>
        <v/>
      </c>
      <c r="Z49" s="19" t="str">
        <f>IF(K49="","",IF(OR($C$2="あり",$C$3="あり"),入力方法別計算!AF39,'inv2.計算シート'!AL39))</f>
        <v/>
      </c>
      <c r="AA49" s="17" t="str">
        <f>IF(K49="","",IF(OR($C$2="あり",$C$3="あり"),入力方法別計算!AF39/入力方法別計算!Z39*100,'inv2.計算シート'!AL39/'inv2.計算シート'!AD39*100))</f>
        <v/>
      </c>
      <c r="AB49" s="64" t="str">
        <f>IF(K49="","",'inv3.直径階分布'!HK44)</f>
        <v/>
      </c>
      <c r="AC49" s="68" t="str">
        <f>IF(K49="","",IF(OR($C$2="あり",$C$3="あり"),入力方法別計算!AU39,'inv2.計算シート'!AW39))</f>
        <v/>
      </c>
      <c r="AD49" s="68">
        <f>IF(OR($C$2="あり",$C$3="あり"),入力方法別計算!AV39,'inv2.計算シート'!AX39)</f>
        <v>686.83652434592307</v>
      </c>
      <c r="AE49" s="68">
        <f>IF(OR($C$2="あり",$C$3="あり"),入力方法別計算!AW39,'inv2.計算シート'!AY39)</f>
        <v>17.696507432622525</v>
      </c>
      <c r="AF49" s="68" t="str">
        <f>IF($K49="","",IF(OR($C$2="あり",$C$3="あり"),入力方法別計算!AX39,'inv2.計算シート'!AZ39))</f>
        <v/>
      </c>
      <c r="AG49" s="68" t="str">
        <f>IF($K49="","",IF(OR($C$2="あり",$C$3="あり"),入力方法別計算!AY39,'inv2.計算シート'!BA39))</f>
        <v/>
      </c>
      <c r="AH49" s="68">
        <f>IF(OR($C$2="あり",$C$3="あり"),入力方法別計算!AZ39,'inv2.計算シート'!BB39)</f>
        <v>18.074645377524291</v>
      </c>
      <c r="AI49" s="1">
        <f t="shared" si="2"/>
        <v>90.191182094352229</v>
      </c>
    </row>
    <row r="50" spans="2:35">
      <c r="B50" s="1">
        <v>39</v>
      </c>
      <c r="C50" s="1">
        <f>'1.収穫を予測する'!C51</f>
        <v>16</v>
      </c>
      <c r="D50" s="1">
        <f>'1.収穫を予測する'!D51</f>
        <v>12</v>
      </c>
      <c r="F50" s="1">
        <f t="shared" si="3"/>
        <v>76</v>
      </c>
      <c r="G50" s="1">
        <f t="shared" si="0"/>
        <v>78</v>
      </c>
      <c r="H50" s="1">
        <f>'1.収穫を予測する'!H51</f>
        <v>0</v>
      </c>
      <c r="J50" s="61">
        <f>IF(OR($C$2="あり",$C$3="あり"),入力方法別計算!W40,'inv2.計算シート'!E40)</f>
        <v>39</v>
      </c>
      <c r="K50" s="62" t="str">
        <f>IF('1.収穫を予測する'!K51="","",'1.収穫を予測する'!K51)</f>
        <v/>
      </c>
      <c r="L50" s="13"/>
      <c r="M50" s="63" t="str">
        <f>IF(J50&gt;80,"",IF(OR($C$2="あり",$C$3="あり"),IF(入力方法別計算!AP40=0,"",入力方法別計算!AP40),IF('inv2.計算シート'!BV40=0,"",'inv2.計算シート'!BV40)))</f>
        <v/>
      </c>
      <c r="N50" s="61">
        <f t="shared" si="1"/>
        <v>39</v>
      </c>
      <c r="O50" s="64">
        <f>IF(J50&gt;80,"",IF(OR($C$2="あり",$C$3="あり"),入力方法別計算!X40,'inv2.計算シート'!AC40))</f>
        <v>24.655459436527924</v>
      </c>
      <c r="P50" s="20">
        <f>IF(J50&gt;80,"",IF(OR($C$2="あり",$C$3="あり"),入力方法別計算!AR40,'inv2.計算シート'!AO40))</f>
        <v>0.4735882730741327</v>
      </c>
      <c r="Q50" s="65">
        <f>IF(Q$12&gt;'inv3.直径階分布'!HK45,Q$12,'inv3.直径階分布'!HK45)</f>
        <v>24.405205535846118</v>
      </c>
      <c r="R50" s="66">
        <f>IF(J50&gt;80,"",IF(OR($C$2="あり",$C$3="あり"),入力方法別計算!Y40,'inv2.計算シート'!AE40))</f>
        <v>1487.6488119211983</v>
      </c>
      <c r="S50" s="64">
        <f>IF(J50&gt;80,"",IF(OR($C$2="あり",$C$3="あり"),入力方法別計算!Z40,'inv2.計算シート'!AD40))</f>
        <v>704.53303177854559</v>
      </c>
      <c r="T50" s="67">
        <f>IF(J50&gt;80,"",IF(OR($C$2="あり",$C$3="あり"),入力方法別計算!AJ40,'inv2.計算シート'!AH40))</f>
        <v>0.9690033264928497</v>
      </c>
      <c r="U50" s="66" t="str">
        <f>IF(K50="","",IF(OR($C$2="あり",$C$3="あり"),入力方法別計算!AC40,'inv2.計算シート'!AK40))</f>
        <v/>
      </c>
      <c r="V50" s="64" t="str">
        <f>IF(K50="","",IF(OR($C$2="あり",$C$3="あり"),入力方法別計算!AD40,'inv2.計算シート'!AJ40))</f>
        <v/>
      </c>
      <c r="W50" s="67" t="str">
        <f>IF(K50="","",IF(OR($C$2="あり",$C$3="あり"),入力方法別計算!AK40,'inv2.計算シート'!AN40))</f>
        <v/>
      </c>
      <c r="X50" s="21" t="str">
        <f>IF(K50="","",IF(OR($C$2="あり",$C$3="あり"),入力方法別計算!AE40,'inv2.計算シート'!AM40))</f>
        <v/>
      </c>
      <c r="Y50" s="17" t="str">
        <f>IF(K50="","",IF(OR($C$2="あり",$C$3="あり"),入力方法別計算!AA40/0.01,'inv2.計算シート'!AF40/0.01))</f>
        <v/>
      </c>
      <c r="Z50" s="19" t="str">
        <f>IF(K50="","",IF(OR($C$2="あり",$C$3="あり"),入力方法別計算!AF40,'inv2.計算シート'!AL40))</f>
        <v/>
      </c>
      <c r="AA50" s="17" t="str">
        <f>IF(K50="","",IF(OR($C$2="あり",$C$3="あり"),入力方法別計算!AF40/入力方法別計算!Z40*100,'inv2.計算シート'!AL40/'inv2.計算シート'!AD40*100))</f>
        <v/>
      </c>
      <c r="AB50" s="64" t="str">
        <f>IF(K50="","",'inv3.直径階分布'!HK45)</f>
        <v/>
      </c>
      <c r="AC50" s="68" t="str">
        <f>IF(K50="","",IF(OR($C$2="あり",$C$3="あり"),入力方法別計算!AU40,'inv2.計算シート'!AW40))</f>
        <v/>
      </c>
      <c r="AD50" s="68">
        <f>IF(OR($C$2="あり",$C$3="あり"),入力方法別計算!AV40,'inv2.計算シート'!AX40)</f>
        <v>704.53303177854559</v>
      </c>
      <c r="AE50" s="68">
        <f>IF(OR($C$2="あり",$C$3="あり"),入力方法別計算!AW40,'inv2.計算シート'!AY40)</f>
        <v>16.969397099732305</v>
      </c>
      <c r="AF50" s="68" t="str">
        <f>IF($K50="","",IF(OR($C$2="あり",$C$3="あり"),入力方法別計算!AX40,'inv2.計算シート'!AZ40))</f>
        <v/>
      </c>
      <c r="AG50" s="68" t="str">
        <f>IF($K50="","",IF(OR($C$2="あり",$C$3="あり"),入力方法別計算!AY40,'inv2.計算シート'!BA40))</f>
        <v/>
      </c>
      <c r="AH50" s="68">
        <f>IF(OR($C$2="あり",$C$3="あり"),入力方法別計算!AZ40,'inv2.計算シート'!BB40)</f>
        <v>18.064949532783221</v>
      </c>
      <c r="AI50" s="1">
        <f t="shared" si="2"/>
        <v>90.151399691071958</v>
      </c>
    </row>
    <row r="51" spans="2:35">
      <c r="B51" s="1">
        <v>40</v>
      </c>
      <c r="C51" s="1">
        <f>'1.収穫を予測する'!C52</f>
        <v>16</v>
      </c>
      <c r="D51" s="1">
        <f>'1.収穫を予測する'!D52</f>
        <v>12</v>
      </c>
      <c r="F51" s="1">
        <f t="shared" si="3"/>
        <v>78</v>
      </c>
      <c r="G51" s="1">
        <f t="shared" si="0"/>
        <v>80</v>
      </c>
      <c r="H51" s="1">
        <f>'1.収穫を予測する'!H52</f>
        <v>0</v>
      </c>
      <c r="J51" s="61">
        <f>IF(OR($C$2="あり",$C$3="あり"),入力方法別計算!W41,'inv2.計算シート'!E41)</f>
        <v>40</v>
      </c>
      <c r="K51" s="62" t="str">
        <f>IF('1.収穫を予測する'!K52="","",'1.収穫を予測する'!K52)</f>
        <v/>
      </c>
      <c r="L51" s="13"/>
      <c r="M51" s="63" t="str">
        <f>IF(J51&gt;80,"",IF(OR($C$2="あり",$C$3="あり"),IF(入力方法別計算!AP41=0,"",入力方法別計算!AP41),IF('inv2.計算シート'!BV41=0,"",'inv2.計算シート'!BV41)))</f>
        <v/>
      </c>
      <c r="N51" s="61">
        <f t="shared" si="1"/>
        <v>40</v>
      </c>
      <c r="O51" s="64">
        <f>IF(J51&gt;80,"",IF(OR($C$2="あり",$C$3="あり"),入力方法別計算!X41,'inv2.計算シート'!AC41))</f>
        <v>25</v>
      </c>
      <c r="P51" s="20">
        <f>IF(J51&gt;80,"",IF(OR($C$2="あり",$C$3="あり"),入力方法別計算!AR41,'inv2.計算シート'!AO41))</f>
        <v>0.49307697564704428</v>
      </c>
      <c r="Q51" s="65">
        <f>IF(Q$12&gt;'inv3.直径階分布'!HK46,Q$12,'inv3.直径階分布'!HK46)</f>
        <v>24.810192672171635</v>
      </c>
      <c r="R51" s="66">
        <f>IF(J51&gt;80,"",IF(OR($C$2="あり",$C$3="あり"),入力方法別計算!Y41,'inv2.計算シート'!AE41))</f>
        <v>1463.2653003752212</v>
      </c>
      <c r="S51" s="64">
        <f>IF(J51&gt;80,"",IF(OR($C$2="あり",$C$3="あり"),入力方法別計算!Z41,'inv2.計算シート'!AD41))</f>
        <v>721.5024288782779</v>
      </c>
      <c r="T51" s="67">
        <f>IF(J51&gt;80,"",IF(OR($C$2="あり",$C$3="あり"),入力方法別計算!AJ41,'inv2.計算シート'!AH41))</f>
        <v>0.97248710460816967</v>
      </c>
      <c r="U51" s="66" t="str">
        <f>IF(K51="","",IF(OR($C$2="あり",$C$3="あり"),入力方法別計算!AC41,'inv2.計算シート'!AK41))</f>
        <v/>
      </c>
      <c r="V51" s="64" t="str">
        <f>IF(K51="","",IF(OR($C$2="あり",$C$3="あり"),入力方法別計算!AD41,'inv2.計算シート'!AJ41))</f>
        <v/>
      </c>
      <c r="W51" s="67" t="str">
        <f>IF(K51="","",IF(OR($C$2="あり",$C$3="あり"),入力方法別計算!AK41,'inv2.計算シート'!AN41))</f>
        <v/>
      </c>
      <c r="X51" s="21" t="str">
        <f>IF(K51="","",IF(OR($C$2="あり",$C$3="あり"),入力方法別計算!AE41,'inv2.計算シート'!AM41))</f>
        <v/>
      </c>
      <c r="Y51" s="17" t="str">
        <f>IF(K51="","",IF(OR($C$2="あり",$C$3="あり"),入力方法別計算!AA41/0.01,'inv2.計算シート'!AF41/0.01))</f>
        <v/>
      </c>
      <c r="Z51" s="19" t="str">
        <f>IF(K51="","",IF(OR($C$2="あり",$C$3="あり"),入力方法別計算!AF41,'inv2.計算シート'!AL41))</f>
        <v/>
      </c>
      <c r="AA51" s="17" t="str">
        <f>IF(K51="","",IF(OR($C$2="あり",$C$3="あり"),入力方法別計算!AF41/入力方法別計算!Z41*100,'inv2.計算シート'!AL41/'inv2.計算シート'!AD41*100))</f>
        <v/>
      </c>
      <c r="AB51" s="64" t="str">
        <f>IF(K51="","",'inv3.直径階分布'!HK46)</f>
        <v/>
      </c>
      <c r="AC51" s="68" t="str">
        <f>IF(K51="","",IF(OR($C$2="あり",$C$3="あり"),入力方法別計算!AU41,'inv2.計算シート'!AW41))</f>
        <v/>
      </c>
      <c r="AD51" s="68">
        <f>IF(OR($C$2="あり",$C$3="あり"),入力方法別計算!AV41,'inv2.計算シート'!AX41)</f>
        <v>721.5024288782779</v>
      </c>
      <c r="AE51" s="68">
        <f>IF(OR($C$2="あり",$C$3="あり"),入力方法別計算!AW41,'inv2.計算シート'!AY41)</f>
        <v>16.259224603330154</v>
      </c>
      <c r="AF51" s="68" t="str">
        <f>IF($K51="","",IF(OR($C$2="あり",$C$3="あり"),入力方法別計算!AX41,'inv2.計算シート'!AZ41))</f>
        <v/>
      </c>
      <c r="AG51" s="68" t="str">
        <f>IF($K51="","",IF(OR($C$2="あり",$C$3="あり"),入力方法別計算!AY41,'inv2.計算シート'!BA41))</f>
        <v/>
      </c>
      <c r="AH51" s="68">
        <f>IF(OR($C$2="あり",$C$3="あり"),入力方法別計算!AZ41,'inv2.計算シート'!BB41)</f>
        <v>18.037560721956947</v>
      </c>
      <c r="AI51" s="1">
        <f t="shared" si="2"/>
        <v>90.08726074593207</v>
      </c>
    </row>
    <row r="52" spans="2:35">
      <c r="B52" s="1">
        <v>41</v>
      </c>
      <c r="C52" s="1">
        <f>'1.収穫を予測する'!C53</f>
        <v>14</v>
      </c>
      <c r="D52" s="1">
        <f>'1.収穫を予測する'!D53</f>
        <v>12</v>
      </c>
      <c r="F52" s="1">
        <f t="shared" si="3"/>
        <v>80</v>
      </c>
      <c r="G52" s="1">
        <f t="shared" si="0"/>
        <v>82</v>
      </c>
      <c r="H52" s="1">
        <f>'1.収穫を予測する'!H53</f>
        <v>0</v>
      </c>
      <c r="J52" s="61">
        <f>IF(OR($C$2="あり",$C$3="あり"),入力方法別計算!W42,'inv2.計算シート'!E42)</f>
        <v>41</v>
      </c>
      <c r="K52" s="62" t="str">
        <f>IF('1.収穫を予測する'!K53="","",'1.収穫を予測する'!K53)</f>
        <v/>
      </c>
      <c r="L52" s="13"/>
      <c r="M52" s="63" t="str">
        <f>IF(J52&gt;80,"",IF(OR($C$2="あり",$C$3="あり"),IF(入力方法別計算!AP42=0,"",入力方法別計算!AP42),IF('inv2.計算シート'!BV42=0,"",'inv2.計算シート'!BV42)))</f>
        <v/>
      </c>
      <c r="N52" s="61">
        <f t="shared" si="1"/>
        <v>41</v>
      </c>
      <c r="O52" s="64">
        <f>IF(J52&gt;80,"",IF(OR($C$2="あり",$C$3="あり"),入力方法別計算!X42,'inv2.計算シート'!AC42))</f>
        <v>25.329460547090601</v>
      </c>
      <c r="P52" s="20">
        <f>IF(J52&gt;80,"",IF(OR($C$2="あり",$C$3="あり"),入力方法別計算!AR42,'inv2.計算シート'!AO42))</f>
        <v>0.51236926454569676</v>
      </c>
      <c r="Q52" s="65">
        <f>IF(Q$12&gt;'inv3.直径階分布'!HK47,Q$12,'inv3.直径階分布'!HK47)</f>
        <v>25.20427157143682</v>
      </c>
      <c r="R52" s="66">
        <f>IF(J52&gt;80,"",IF(OR($C$2="あり",$C$3="あり"),入力方法別計算!Y42,'inv2.計算シート'!AE42))</f>
        <v>1439.9022434254723</v>
      </c>
      <c r="S52" s="64">
        <f>IF(J52&gt;80,"",IF(OR($C$2="あり",$C$3="あり"),入力方法別計算!Z42,'inv2.計算シート'!AD42))</f>
        <v>737.76165348160805</v>
      </c>
      <c r="T52" s="67">
        <f>IF(J52&gt;80,"",IF(OR($C$2="あり",$C$3="あり"),入力方法別計算!AJ42,'inv2.計算シート'!AH42))</f>
        <v>0.97562022954205563</v>
      </c>
      <c r="U52" s="66" t="str">
        <f>IF(K52="","",IF(OR($C$2="あり",$C$3="あり"),入力方法別計算!AC42,'inv2.計算シート'!AK42))</f>
        <v/>
      </c>
      <c r="V52" s="64" t="str">
        <f>IF(K52="","",IF(OR($C$2="あり",$C$3="あり"),入力方法別計算!AD42,'inv2.計算シート'!AJ42))</f>
        <v/>
      </c>
      <c r="W52" s="67" t="str">
        <f>IF(K52="","",IF(OR($C$2="あり",$C$3="あり"),入力方法別計算!AK42,'inv2.計算シート'!AN42))</f>
        <v/>
      </c>
      <c r="X52" s="21" t="str">
        <f>IF(K52="","",IF(OR($C$2="あり",$C$3="あり"),入力方法別計算!AE42,'inv2.計算シート'!AM42))</f>
        <v/>
      </c>
      <c r="Y52" s="17" t="str">
        <f>IF(K52="","",IF(OR($C$2="あり",$C$3="あり"),入力方法別計算!AA42/0.01,'inv2.計算シート'!AF42/0.01))</f>
        <v/>
      </c>
      <c r="Z52" s="19" t="str">
        <f>IF(K52="","",IF(OR($C$2="あり",$C$3="あり"),入力方法別計算!AF42,'inv2.計算シート'!AL42))</f>
        <v/>
      </c>
      <c r="AA52" s="17" t="str">
        <f>IF(K52="","",IF(OR($C$2="あり",$C$3="あり"),入力方法別計算!AF42/入力方法別計算!Z42*100,'inv2.計算シート'!AL42/'inv2.計算シート'!AD42*100))</f>
        <v/>
      </c>
      <c r="AB52" s="64" t="str">
        <f>IF(K52="","",'inv3.直径階分布'!HK47)</f>
        <v/>
      </c>
      <c r="AC52" s="68" t="str">
        <f>IF(K52="","",IF(OR($C$2="あり",$C$3="あり"),入力方法別計算!AU42,'inv2.計算シート'!AW42))</f>
        <v/>
      </c>
      <c r="AD52" s="68">
        <f>IF(OR($C$2="あり",$C$3="あり"),入力方法別計算!AV42,'inv2.計算シート'!AX42)</f>
        <v>737.76165348160805</v>
      </c>
      <c r="AE52" s="68">
        <f>IF(OR($C$2="あり",$C$3="あり"),入力方法別計算!AW42,'inv2.計算シート'!AY42)</f>
        <v>15.567440485853581</v>
      </c>
      <c r="AF52" s="68" t="str">
        <f>IF($K52="","",IF(OR($C$2="あり",$C$3="あり"),入力方法別計算!AX42,'inv2.計算シート'!AZ42))</f>
        <v/>
      </c>
      <c r="AG52" s="68" t="str">
        <f>IF($K52="","",IF(OR($C$2="あり",$C$3="あり"),入力方法別計算!AY42,'inv2.計算シート'!BA42))</f>
        <v/>
      </c>
      <c r="AH52" s="68">
        <f>IF(OR($C$2="あり",$C$3="あり"),入力方法別計算!AZ42,'inv2.計算シート'!BB42)</f>
        <v>17.994186670283124</v>
      </c>
      <c r="AI52" s="1">
        <f t="shared" si="2"/>
        <v>90.005913805994581</v>
      </c>
    </row>
    <row r="53" spans="2:35">
      <c r="B53" s="1">
        <v>42</v>
      </c>
      <c r="C53" s="1">
        <f>'1.収穫を予測する'!C54</f>
        <v>14</v>
      </c>
      <c r="D53" s="1">
        <f>'1.収穫を予測する'!D54</f>
        <v>12</v>
      </c>
      <c r="F53" s="1">
        <f t="shared" si="3"/>
        <v>82</v>
      </c>
      <c r="G53" s="1">
        <f t="shared" si="0"/>
        <v>84</v>
      </c>
      <c r="H53" s="1">
        <f>'1.収穫を予測する'!H54</f>
        <v>0</v>
      </c>
      <c r="J53" s="61">
        <f>IF(OR($C$2="あり",$C$3="あり"),入力方法別計算!W43,'inv2.計算シート'!E43)</f>
        <v>42</v>
      </c>
      <c r="K53" s="62" t="str">
        <f>IF('1.収穫を予測する'!K54="","",'1.収穫を予測する'!K54)</f>
        <v/>
      </c>
      <c r="L53" s="13"/>
      <c r="M53" s="63" t="str">
        <f>IF(J53&gt;80,"",IF(OR($C$2="あり",$C$3="あり"),IF(入力方法別計算!AP43=0,"",入力方法別計算!AP43),IF('inv2.計算シート'!BV43=0,"",'inv2.計算シート'!BV43)))</f>
        <v/>
      </c>
      <c r="N53" s="61">
        <f t="shared" si="1"/>
        <v>42</v>
      </c>
      <c r="O53" s="64">
        <f>IF(J53&gt;80,"",IF(OR($C$2="あり",$C$3="あり"),入力方法別計算!X43,'inv2.計算シート'!AC43))</f>
        <v>25.644398859854483</v>
      </c>
      <c r="P53" s="20">
        <f>IF(J53&gt;80,"",IF(OR($C$2="あり",$C$3="あり"),入力方法別計算!AR43,'inv2.計算シート'!AO43))</f>
        <v>0.53143664224403753</v>
      </c>
      <c r="Q53" s="65">
        <f>IF(Q$12&gt;'inv3.直径階分布'!HK48,Q$12,'inv3.直径階分布'!HK48)</f>
        <v>25.592322144606857</v>
      </c>
      <c r="R53" s="66">
        <f>IF(J53&gt;80,"",IF(OR($C$2="あり",$C$3="あり"),入力方法別計算!Y43,'inv2.計算シート'!AE43))</f>
        <v>1417.5332186099624</v>
      </c>
      <c r="S53" s="64">
        <f>IF(J53&gt;80,"",IF(OR($C$2="あり",$C$3="あり"),入力方法別計算!Z43,'inv2.計算シート'!AD43))</f>
        <v>753.32909396746163</v>
      </c>
      <c r="T53" s="67">
        <f>IF(J53&gt;80,"",IF(OR($C$2="あり",$C$3="あり"),入力方法別計算!AJ43,'inv2.計算シート'!AH43))</f>
        <v>0.97843708147088893</v>
      </c>
      <c r="U53" s="66" t="str">
        <f>IF(K53="","",IF(OR($C$2="あり",$C$3="あり"),入力方法別計算!AC43,'inv2.計算シート'!AK43))</f>
        <v/>
      </c>
      <c r="V53" s="64" t="str">
        <f>IF(K53="","",IF(OR($C$2="あり",$C$3="あり"),入力方法別計算!AD43,'inv2.計算シート'!AJ43))</f>
        <v/>
      </c>
      <c r="W53" s="67" t="str">
        <f>IF(K53="","",IF(OR($C$2="あり",$C$3="あり"),入力方法別計算!AK43,'inv2.計算シート'!AN43))</f>
        <v/>
      </c>
      <c r="X53" s="21" t="str">
        <f>IF(K53="","",IF(OR($C$2="あり",$C$3="あり"),入力方法別計算!AE43,'inv2.計算シート'!AM43))</f>
        <v/>
      </c>
      <c r="Y53" s="17" t="str">
        <f>IF(K53="","",IF(OR($C$2="あり",$C$3="あり"),入力方法別計算!AA43/0.01,'inv2.計算シート'!AF43/0.01))</f>
        <v/>
      </c>
      <c r="Z53" s="19" t="str">
        <f>IF(K53="","",IF(OR($C$2="あり",$C$3="あり"),入力方法別計算!AF43,'inv2.計算シート'!AL43))</f>
        <v/>
      </c>
      <c r="AA53" s="17" t="str">
        <f>IF(K53="","",IF(OR($C$2="あり",$C$3="あり"),入力方法別計算!AF43/入力方法別計算!Z43*100,'inv2.計算シート'!AL43/'inv2.計算シート'!AD43*100))</f>
        <v/>
      </c>
      <c r="AB53" s="64" t="str">
        <f>IF(K53="","",'inv3.直径階分布'!HK48)</f>
        <v/>
      </c>
      <c r="AC53" s="68" t="str">
        <f>IF(K53="","",IF(OR($C$2="あり",$C$3="あり"),入力方法別計算!AU43,'inv2.計算シート'!AW43))</f>
        <v/>
      </c>
      <c r="AD53" s="68">
        <f>IF(OR($C$2="あり",$C$3="あり"),入力方法別計算!AV43,'inv2.計算シート'!AX43)</f>
        <v>753.32909396746163</v>
      </c>
      <c r="AE53" s="68">
        <f>IF(OR($C$2="あり",$C$3="あり"),入力方法別計算!AW43,'inv2.計算シート'!AY43)</f>
        <v>14.895168595600012</v>
      </c>
      <c r="AF53" s="68" t="str">
        <f>IF($K53="","",IF(OR($C$2="あり",$C$3="あり"),入力方法別計算!AX43,'inv2.計算シート'!AZ43))</f>
        <v/>
      </c>
      <c r="AG53" s="68" t="str">
        <f>IF($K53="","",IF(OR($C$2="あり",$C$3="あり"),入力方法別計算!AY43,'inv2.計算シート'!BA43))</f>
        <v/>
      </c>
      <c r="AH53" s="68">
        <f>IF(OR($C$2="あり",$C$3="あり"),入力方法別計算!AZ43,'inv2.計算シート'!BB43)</f>
        <v>17.936406999225277</v>
      </c>
      <c r="AI53" s="1">
        <f t="shared" si="2"/>
        <v>89.892782212223622</v>
      </c>
    </row>
    <row r="54" spans="2:35">
      <c r="B54" s="1">
        <v>43</v>
      </c>
      <c r="C54" s="1">
        <f>'1.収穫を予測する'!C55</f>
        <v>14</v>
      </c>
      <c r="D54" s="1">
        <f>'1.収穫を予測する'!D55</f>
        <v>12</v>
      </c>
      <c r="F54" s="1">
        <f t="shared" si="3"/>
        <v>84</v>
      </c>
      <c r="G54" s="1">
        <f t="shared" si="0"/>
        <v>86</v>
      </c>
      <c r="H54" s="1">
        <f>'1.収穫を予測する'!H55</f>
        <v>0</v>
      </c>
      <c r="J54" s="61">
        <f>IF(OR($C$2="あり",$C$3="あり"),入力方法別計算!W44,'inv2.計算シート'!E44)</f>
        <v>43</v>
      </c>
      <c r="K54" s="62" t="str">
        <f>IF('1.収穫を予測する'!K55="","",'1.収穫を予測する'!K55)</f>
        <v/>
      </c>
      <c r="L54" s="13"/>
      <c r="M54" s="63" t="str">
        <f>IF(J54&gt;80,"",IF(OR($C$2="あり",$C$3="あり"),IF(入力方法別計算!AP44=0,"",入力方法別計算!AP44),IF('inv2.計算シート'!BV44=0,"",'inv2.計算シート'!BV44)))</f>
        <v/>
      </c>
      <c r="N54" s="61">
        <f t="shared" si="1"/>
        <v>43</v>
      </c>
      <c r="O54" s="64">
        <f>IF(J54&gt;80,"",IF(OR($C$2="あり",$C$3="あり"),入力方法別計算!X44,'inv2.計算シート'!AC44))</f>
        <v>25.945363510662741</v>
      </c>
      <c r="P54" s="20">
        <f>IF(J54&gt;80,"",IF(OR($C$2="あり",$C$3="あり"),入力方法別計算!AR44,'inv2.計算シート'!AO44))</f>
        <v>0.55025259738502652</v>
      </c>
      <c r="Q54" s="65">
        <f>IF(Q$12&gt;'inv3.直径階分布'!HK49,Q$12,'inv3.直径階分布'!HK49)</f>
        <v>25.973474719837011</v>
      </c>
      <c r="R54" s="66">
        <f>IF(J54&gt;80,"",IF(OR($C$2="あり",$C$3="あり"),入力方法別計算!Y44,'inv2.計算シート'!AE44))</f>
        <v>1396.1301885968464</v>
      </c>
      <c r="S54" s="64">
        <f>IF(J54&gt;80,"",IF(OR($C$2="あり",$C$3="あり"),入力方法別計算!Z44,'inv2.計算シート'!AD44))</f>
        <v>768.22426256306164</v>
      </c>
      <c r="T54" s="67">
        <f>IF(J54&gt;80,"",IF(OR($C$2="あり",$C$3="あり"),入力方法別計算!AJ44,'inv2.計算シート'!AH44))</f>
        <v>0.98096860249496531</v>
      </c>
      <c r="U54" s="66" t="str">
        <f>IF(K54="","",IF(OR($C$2="あり",$C$3="あり"),入力方法別計算!AC44,'inv2.計算シート'!AK44))</f>
        <v/>
      </c>
      <c r="V54" s="64" t="str">
        <f>IF(K54="","",IF(OR($C$2="あり",$C$3="あり"),入力方法別計算!AD44,'inv2.計算シート'!AJ44))</f>
        <v/>
      </c>
      <c r="W54" s="67" t="str">
        <f>IF(K54="","",IF(OR($C$2="あり",$C$3="あり"),入力方法別計算!AK44,'inv2.計算シート'!AN44))</f>
        <v/>
      </c>
      <c r="X54" s="21" t="str">
        <f>IF(K54="","",IF(OR($C$2="あり",$C$3="あり"),入力方法別計算!AE44,'inv2.計算シート'!AM44))</f>
        <v/>
      </c>
      <c r="Y54" s="17" t="str">
        <f>IF(K54="","",IF(OR($C$2="あり",$C$3="あり"),入力方法別計算!AA44/0.01,'inv2.計算シート'!AF44/0.01))</f>
        <v/>
      </c>
      <c r="Z54" s="19" t="str">
        <f>IF(K54="","",IF(OR($C$2="あり",$C$3="あり"),入力方法別計算!AF44,'inv2.計算シート'!AL44))</f>
        <v/>
      </c>
      <c r="AA54" s="17" t="str">
        <f>IF(K54="","",IF(OR($C$2="あり",$C$3="あり"),入力方法別計算!AF44/入力方法別計算!Z44*100,'inv2.計算シート'!AL44/'inv2.計算シート'!AD44*100))</f>
        <v/>
      </c>
      <c r="AB54" s="64" t="str">
        <f>IF(K54="","",'inv3.直径階分布'!HK49)</f>
        <v/>
      </c>
      <c r="AC54" s="68" t="str">
        <f>IF(K54="","",IF(OR($C$2="あり",$C$3="あり"),入力方法別計算!AU44,'inv2.計算シート'!AW44))</f>
        <v/>
      </c>
      <c r="AD54" s="68">
        <f>IF(OR($C$2="あり",$C$3="あり"),入力方法別計算!AV44,'inv2.計算シート'!AX44)</f>
        <v>768.22426256306164</v>
      </c>
      <c r="AE54" s="68">
        <f>IF(OR($C$2="あり",$C$3="あり"),入力方法別計算!AW44,'inv2.計算シート'!AY44)</f>
        <v>14.243248415362928</v>
      </c>
      <c r="AF54" s="68" t="str">
        <f>IF($K54="","",IF(OR($C$2="あり",$C$3="あり"),入力方法別計算!AX44,'inv2.計算シート'!AZ44))</f>
        <v/>
      </c>
      <c r="AG54" s="68" t="str">
        <f>IF($K54="","",IF(OR($C$2="あり",$C$3="あり"),入力方法別計算!AY44,'inv2.計算シート'!BA44))</f>
        <v/>
      </c>
      <c r="AH54" s="68">
        <f>IF(OR($C$2="あり",$C$3="あり"),入力方法別計算!AZ44,'inv2.計算シート'!BB44)</f>
        <v>17.865680524722364</v>
      </c>
      <c r="AI54" s="1">
        <f t="shared" si="2"/>
        <v>89.754064166665259</v>
      </c>
    </row>
    <row r="55" spans="2:35">
      <c r="B55" s="1">
        <v>44</v>
      </c>
      <c r="C55" s="1">
        <f>'1.収穫を予測する'!C56</f>
        <v>14</v>
      </c>
      <c r="D55" s="1">
        <f>'1.収穫を予測する'!D56</f>
        <v>12</v>
      </c>
      <c r="F55" s="1">
        <f t="shared" si="3"/>
        <v>86</v>
      </c>
      <c r="G55" s="1">
        <f t="shared" si="0"/>
        <v>88</v>
      </c>
      <c r="H55" s="1">
        <f>'1.収穫を予測する'!H56</f>
        <v>0</v>
      </c>
      <c r="J55" s="61">
        <f>IF(OR($C$2="あり",$C$3="あり"),入力方法別計算!W45,'inv2.計算シート'!E45)</f>
        <v>44</v>
      </c>
      <c r="K55" s="62" t="str">
        <f>IF('1.収穫を予測する'!K56="","",'1.収穫を予測する'!K56)</f>
        <v/>
      </c>
      <c r="L55" s="13"/>
      <c r="M55" s="63" t="str">
        <f>IF(J55&gt;80,"",IF(OR($C$2="あり",$C$3="あり"),IF(入力方法別計算!AP45=0,"",入力方法別計算!AP45),IF('inv2.計算シート'!BV45=0,"",'inv2.計算シート'!BV45)))</f>
        <v/>
      </c>
      <c r="N55" s="61">
        <f t="shared" si="1"/>
        <v>44</v>
      </c>
      <c r="O55" s="64">
        <f>IF(J55&gt;80,"",IF(OR($C$2="あり",$C$3="あり"),入力方法別計算!X45,'inv2.計算シート'!AC45))</f>
        <v>26.232892487454215</v>
      </c>
      <c r="P55" s="20">
        <f>IF(J55&gt;80,"",IF(OR($C$2="あり",$C$3="あり"),入力方法別計算!AR45,'inv2.計算シート'!AO45))</f>
        <v>0.56879264288947218</v>
      </c>
      <c r="Q55" s="65">
        <f>IF(Q$12&gt;'inv3.直径階分布'!HK50,Q$12,'inv3.直径階分布'!HK50)</f>
        <v>26.338003369559161</v>
      </c>
      <c r="R55" s="66">
        <f>IF(J55&gt;80,"",IF(OR($C$2="あり",$C$3="あり"),入力方法別計算!Y45,'inv2.計算シート'!AE45))</f>
        <v>1375.6639097922962</v>
      </c>
      <c r="S55" s="64">
        <f>IF(J55&gt;80,"",IF(OR($C$2="あり",$C$3="あり"),入力方法別計算!Z45,'inv2.計算シート'!AD45))</f>
        <v>782.46751097842457</v>
      </c>
      <c r="T55" s="67">
        <f>IF(J55&gt;80,"",IF(OR($C$2="あり",$C$3="あり"),入力方法別計算!AJ45,'inv2.計算シート'!AH45))</f>
        <v>0.98324266778139469</v>
      </c>
      <c r="U55" s="66" t="str">
        <f>IF(K55="","",IF(OR($C$2="あり",$C$3="あり"),入力方法別計算!AC45,'inv2.計算シート'!AK45))</f>
        <v/>
      </c>
      <c r="V55" s="64" t="str">
        <f>IF(K55="","",IF(OR($C$2="あり",$C$3="あり"),入力方法別計算!AD45,'inv2.計算シート'!AJ45))</f>
        <v/>
      </c>
      <c r="W55" s="67" t="str">
        <f>IF(K55="","",IF(OR($C$2="あり",$C$3="あり"),入力方法別計算!AK45,'inv2.計算シート'!AN45))</f>
        <v/>
      </c>
      <c r="X55" s="21" t="str">
        <f>IF(K55="","",IF(OR($C$2="あり",$C$3="あり"),入力方法別計算!AE45,'inv2.計算シート'!AM45))</f>
        <v/>
      </c>
      <c r="Y55" s="17" t="str">
        <f>IF(K55="","",IF(OR($C$2="あり",$C$3="あり"),入力方法別計算!AA45/0.01,'inv2.計算シート'!AF45/0.01))</f>
        <v/>
      </c>
      <c r="Z55" s="19" t="str">
        <f>IF(K55="","",IF(OR($C$2="あり",$C$3="あり"),入力方法別計算!AF45,'inv2.計算シート'!AL45))</f>
        <v/>
      </c>
      <c r="AA55" s="17" t="str">
        <f>IF(K55="","",IF(OR($C$2="あり",$C$3="あり"),入力方法別計算!AF45/入力方法別計算!Z45*100,'inv2.計算シート'!AL45/'inv2.計算シート'!AD45*100))</f>
        <v/>
      </c>
      <c r="AB55" s="64" t="str">
        <f>IF(K55="","",'inv3.直径階分布'!HK50)</f>
        <v/>
      </c>
      <c r="AC55" s="68" t="str">
        <f>IF(K55="","",IF(OR($C$2="あり",$C$3="あり"),入力方法別計算!AU45,'inv2.計算シート'!AW45))</f>
        <v/>
      </c>
      <c r="AD55" s="68">
        <f>IF(OR($C$2="あり",$C$3="あり"),入力方法別計算!AV45,'inv2.計算シート'!AX45)</f>
        <v>782.46751097842457</v>
      </c>
      <c r="AE55" s="68">
        <f>IF(OR($C$2="あり",$C$3="あり"),入力方法別計算!AW45,'inv2.計算シート'!AY45)</f>
        <v>13.612272738652678</v>
      </c>
      <c r="AF55" s="68" t="str">
        <f>IF($K55="","",IF(OR($C$2="あり",$C$3="あり"),入力方法別計算!AX45,'inv2.計算シート'!AZ45))</f>
        <v/>
      </c>
      <c r="AG55" s="68" t="str">
        <f>IF($K55="","",IF(OR($C$2="あり",$C$3="あり"),入力方法別計算!AY45,'inv2.計算シート'!BA45))</f>
        <v/>
      </c>
      <c r="AH55" s="68">
        <f>IF(OR($C$2="あり",$C$3="あり"),入力方法別計算!AZ45,'inv2.計算シート'!BB45)</f>
        <v>17.783352522236921</v>
      </c>
      <c r="AI55" s="1">
        <f t="shared" si="2"/>
        <v>89.625656892475291</v>
      </c>
    </row>
    <row r="56" spans="2:35">
      <c r="B56" s="1">
        <v>45</v>
      </c>
      <c r="C56" s="1">
        <f>'1.収穫を予測する'!C57</f>
        <v>14</v>
      </c>
      <c r="D56" s="1">
        <f>'1.収穫を予測する'!D57</f>
        <v>12</v>
      </c>
      <c r="F56" s="1">
        <f t="shared" si="3"/>
        <v>88</v>
      </c>
      <c r="G56" s="1">
        <f t="shared" si="0"/>
        <v>90</v>
      </c>
      <c r="H56" s="1">
        <f>'1.収穫を予測する'!H57</f>
        <v>0</v>
      </c>
      <c r="J56" s="61">
        <f>IF(OR($C$2="あり",$C$3="あり"),入力方法別計算!W46,'inv2.計算シート'!E46)</f>
        <v>45</v>
      </c>
      <c r="K56" s="62" t="str">
        <f>IF('1.収穫を予測する'!K57="","",'1.収穫を予測する'!K57)</f>
        <v/>
      </c>
      <c r="L56" s="13"/>
      <c r="M56" s="63" t="str">
        <f>IF(J56&gt;80,"",IF(OR($C$2="あり",$C$3="あり"),IF(入力方法別計算!AP46=0,"",入力方法別計算!AP46),IF('inv2.計算シート'!BV46=0,"",'inv2.計算シート'!BV46)))</f>
        <v/>
      </c>
      <c r="N56" s="61">
        <f t="shared" si="1"/>
        <v>45</v>
      </c>
      <c r="O56" s="64">
        <f>IF(J56&gt;80,"",IF(OR($C$2="あり",$C$3="あり"),入力方法別計算!X46,'inv2.計算シート'!AC46))</f>
        <v>26.507512073688691</v>
      </c>
      <c r="P56" s="20">
        <f>IF(J56&gt;80,"",IF(OR($C$2="あり",$C$3="あり"),入力方法別計算!AR46,'inv2.計算シート'!AO46))</f>
        <v>0.58703433906923497</v>
      </c>
      <c r="Q56" s="65">
        <f>IF(Q$12&gt;'inv3.直径階分布'!HK51,Q$12,'inv3.直径階分布'!HK51)</f>
        <v>26.678375526599758</v>
      </c>
      <c r="R56" s="66">
        <f>IF(J56&gt;80,"",IF(OR($C$2="あり",$C$3="あり"),入力方法別計算!Y46,'inv2.計算シート'!AE46))</f>
        <v>1356.1042868110437</v>
      </c>
      <c r="S56" s="64">
        <f>IF(J56&gt;80,"",IF(OR($C$2="あり",$C$3="あり"),入力方法別計算!Z46,'inv2.計算シート'!AD46))</f>
        <v>796.07978371707725</v>
      </c>
      <c r="T56" s="67">
        <f>IF(J56&gt;80,"",IF(OR($C$2="あり",$C$3="あり"),入力方法別計算!AJ46,'inv2.計算シート'!AH46))</f>
        <v>0.98528441095079489</v>
      </c>
      <c r="U56" s="66" t="str">
        <f>IF(K56="","",IF(OR($C$2="あり",$C$3="あり"),入力方法別計算!AC46,'inv2.計算シート'!AK46))</f>
        <v/>
      </c>
      <c r="V56" s="64" t="str">
        <f>IF(K56="","",IF(OR($C$2="あり",$C$3="あり"),入力方法別計算!AD46,'inv2.計算シート'!AJ46))</f>
        <v/>
      </c>
      <c r="W56" s="67" t="str">
        <f>IF(K56="","",IF(OR($C$2="あり",$C$3="あり"),入力方法別計算!AK46,'inv2.計算シート'!AN46))</f>
        <v/>
      </c>
      <c r="X56" s="21" t="str">
        <f>IF(K56="","",IF(OR($C$2="あり",$C$3="あり"),入力方法別計算!AE46,'inv2.計算シート'!AM46))</f>
        <v/>
      </c>
      <c r="Y56" s="17" t="str">
        <f>IF(K56="","",IF(OR($C$2="あり",$C$3="あり"),入力方法別計算!AA46/0.01,'inv2.計算シート'!AF46/0.01))</f>
        <v/>
      </c>
      <c r="Z56" s="19" t="str">
        <f>IF(K56="","",IF(OR($C$2="あり",$C$3="あり"),入力方法別計算!AF46,'inv2.計算シート'!AL46))</f>
        <v/>
      </c>
      <c r="AA56" s="17" t="str">
        <f>IF(K56="","",IF(OR($C$2="あり",$C$3="あり"),入力方法別計算!AF46/入力方法別計算!Z46*100,'inv2.計算シート'!AL46/'inv2.計算シート'!AD46*100))</f>
        <v/>
      </c>
      <c r="AB56" s="64" t="str">
        <f>IF(K56="","",'inv3.直径階分布'!HK51)</f>
        <v/>
      </c>
      <c r="AC56" s="68" t="str">
        <f>IF(K56="","",IF(OR($C$2="あり",$C$3="あり"),入力方法別計算!AU46,'inv2.計算シート'!AW46))</f>
        <v/>
      </c>
      <c r="AD56" s="68">
        <f>IF(OR($C$2="あり",$C$3="あり"),入力方法別計算!AV46,'inv2.計算シート'!AX46)</f>
        <v>796.07978371707725</v>
      </c>
      <c r="AE56" s="68">
        <f>IF(OR($C$2="あり",$C$3="あり"),入力方法別計算!AW46,'inv2.計算シート'!AY46)</f>
        <v>13.0026212057669</v>
      </c>
      <c r="AF56" s="68" t="str">
        <f>IF($K56="","",IF(OR($C$2="あり",$C$3="あり"),入力方法別計算!AX46,'inv2.計算シート'!AZ46))</f>
        <v/>
      </c>
      <c r="AG56" s="68" t="str">
        <f>IF($K56="","",IF(OR($C$2="あり",$C$3="あり"),入力方法別計算!AY46,'inv2.計算シート'!BA46))</f>
        <v/>
      </c>
      <c r="AH56" s="68">
        <f>IF(OR($C$2="あり",$C$3="あり"),入力方法別計算!AZ46,'inv2.計算シート'!BB46)</f>
        <v>17.690661860379496</v>
      </c>
      <c r="AI56" s="1">
        <f t="shared" si="2"/>
        <v>89.533942498392477</v>
      </c>
    </row>
    <row r="57" spans="2:35">
      <c r="B57" s="1">
        <v>46</v>
      </c>
      <c r="C57" s="1">
        <f>'1.収穫を予測する'!C58</f>
        <v>14</v>
      </c>
      <c r="D57" s="1">
        <f>'1.収穫を予測する'!D58</f>
        <v>12</v>
      </c>
      <c r="F57" s="1">
        <f t="shared" si="3"/>
        <v>90</v>
      </c>
      <c r="G57" s="1">
        <f t="shared" si="0"/>
        <v>92</v>
      </c>
      <c r="H57" s="1">
        <f>'1.収穫を予測する'!H58</f>
        <v>0</v>
      </c>
      <c r="J57" s="61">
        <f>IF(OR($C$2="あり",$C$3="あり"),入力方法別計算!W47,'inv2.計算シート'!E47)</f>
        <v>46</v>
      </c>
      <c r="K57" s="62" t="str">
        <f>IF('1.収穫を予測する'!K58="","",'1.収穫を予測する'!K58)</f>
        <v/>
      </c>
      <c r="L57" s="13"/>
      <c r="M57" s="63" t="str">
        <f>IF(J57&gt;80,"",IF(OR($C$2="あり",$C$3="あり"),IF(入力方法別計算!AP47=0,"",入力方法別計算!AP47),IF('inv2.計算シート'!BV47=0,"",'inv2.計算シート'!BV47)))</f>
        <v/>
      </c>
      <c r="N57" s="61">
        <f t="shared" si="1"/>
        <v>46</v>
      </c>
      <c r="O57" s="64">
        <f>IF(J57&gt;80,"",IF(OR($C$2="あり",$C$3="あり"),入力方法別計算!X47,'inv2.計算シート'!AC47))</f>
        <v>26.769735950699012</v>
      </c>
      <c r="P57" s="20">
        <f>IF(J57&gt;80,"",IF(OR($C$2="あり",$C$3="あり"),入力方法別計算!AR47,'inv2.計算シート'!AO47))</f>
        <v>0.6049573015977866</v>
      </c>
      <c r="Q57" s="65">
        <f>IF(Q$12&gt;'inv3.直径階分布'!HK52,Q$12,'inv3.直径階分布'!HK52)</f>
        <v>27.008903106536824</v>
      </c>
      <c r="R57" s="66">
        <f>IF(J57&gt;80,"",IF(OR($C$2="あり",$C$3="あり"),入力方法別計算!Y47,'inv2.計算シート'!AE47))</f>
        <v>1337.420678758536</v>
      </c>
      <c r="S57" s="64">
        <f>IF(J57&gt;80,"",IF(OR($C$2="あり",$C$3="あり"),入力方法別計算!Z47,'inv2.計算シート'!AD47))</f>
        <v>809.08240492284415</v>
      </c>
      <c r="T57" s="67">
        <f>IF(J57&gt;80,"",IF(OR($C$2="あり",$C$3="あり"),入力方法別計算!AJ47,'inv2.計算シート'!AH47))</f>
        <v>0.98711651022582803</v>
      </c>
      <c r="U57" s="66" t="str">
        <f>IF(K57="","",IF(OR($C$2="あり",$C$3="あり"),入力方法別計算!AC47,'inv2.計算シート'!AK47))</f>
        <v/>
      </c>
      <c r="V57" s="64" t="str">
        <f>IF(K57="","",IF(OR($C$2="あり",$C$3="あり"),入力方法別計算!AD47,'inv2.計算シート'!AJ47))</f>
        <v/>
      </c>
      <c r="W57" s="67" t="str">
        <f>IF(K57="","",IF(OR($C$2="あり",$C$3="あり"),入力方法別計算!AK47,'inv2.計算シート'!AN47))</f>
        <v/>
      </c>
      <c r="X57" s="21" t="str">
        <f>IF(K57="","",IF(OR($C$2="あり",$C$3="あり"),入力方法別計算!AE47,'inv2.計算シート'!AM47))</f>
        <v/>
      </c>
      <c r="Y57" s="17" t="str">
        <f>IF(K57="","",IF(OR($C$2="あり",$C$3="あり"),入力方法別計算!AA47/0.01,'inv2.計算シート'!AF47/0.01))</f>
        <v/>
      </c>
      <c r="Z57" s="19" t="str">
        <f>IF(K57="","",IF(OR($C$2="あり",$C$3="あり"),入力方法別計算!AF47,'inv2.計算シート'!AL47))</f>
        <v/>
      </c>
      <c r="AA57" s="17" t="str">
        <f>IF(K57="","",IF(OR($C$2="あり",$C$3="あり"),入力方法別計算!AF47/入力方法別計算!Z47*100,'inv2.計算シート'!AL47/'inv2.計算シート'!AD47*100))</f>
        <v/>
      </c>
      <c r="AB57" s="64" t="str">
        <f>IF(K57="","",'inv3.直径階分布'!HK52)</f>
        <v/>
      </c>
      <c r="AC57" s="68" t="str">
        <f>IF(K57="","",IF(OR($C$2="あり",$C$3="あり"),入力方法別計算!AU47,'inv2.計算シート'!AW47))</f>
        <v/>
      </c>
      <c r="AD57" s="68">
        <f>IF(OR($C$2="あり",$C$3="あり"),入力方法別計算!AV47,'inv2.計算シート'!AX47)</f>
        <v>809.08240492284415</v>
      </c>
      <c r="AE57" s="68">
        <f>IF(OR($C$2="あり",$C$3="あり"),入力方法別計算!AW47,'inv2.計算シート'!AY47)</f>
        <v>12.414490140803991</v>
      </c>
      <c r="AF57" s="68" t="str">
        <f>IF($K57="","",IF(OR($C$2="あり",$C$3="あり"),入力方法別計算!AX47,'inv2.計算シート'!AZ47))</f>
        <v/>
      </c>
      <c r="AG57" s="68" t="str">
        <f>IF($K57="","",IF(OR($C$2="あり",$C$3="あり"),入力方法別計算!AY47,'inv2.計算シート'!BA47))</f>
        <v/>
      </c>
      <c r="AH57" s="68">
        <f>IF(OR($C$2="あり",$C$3="あり"),入力方法別計算!AZ47,'inv2.計算シート'!BB47)</f>
        <v>17.588747933105306</v>
      </c>
      <c r="AI57" s="1">
        <f t="shared" si="2"/>
        <v>89.431601658097364</v>
      </c>
    </row>
    <row r="58" spans="2:35">
      <c r="B58" s="1">
        <v>47</v>
      </c>
      <c r="C58" s="1">
        <f>'1.収穫を予測する'!C59</f>
        <v>14</v>
      </c>
      <c r="D58" s="1">
        <f>'1.収穫を予測する'!D59</f>
        <v>12</v>
      </c>
      <c r="F58" s="1">
        <f t="shared" si="3"/>
        <v>92</v>
      </c>
      <c r="G58" s="1">
        <f t="shared" si="0"/>
        <v>94</v>
      </c>
      <c r="H58" s="1">
        <f>'1.収穫を予測する'!H59</f>
        <v>0</v>
      </c>
      <c r="J58" s="61">
        <f>IF(OR($C$2="あり",$C$3="あり"),入力方法別計算!W48,'inv2.計算シート'!E48)</f>
        <v>47</v>
      </c>
      <c r="K58" s="62" t="str">
        <f>IF('1.収穫を予測する'!K59="","",'1.収穫を予測する'!K59)</f>
        <v/>
      </c>
      <c r="L58" s="13"/>
      <c r="M58" s="63">
        <f>IF(J58&gt;80,"",IF(OR($C$2="あり",$C$3="あり"),IF(入力方法別計算!AP48=0,"",入力方法別計算!AP48),IF('inv2.計算シート'!BV48=0,"",'inv2.計算シート'!BV48)))</f>
        <v>7</v>
      </c>
      <c r="N58" s="61">
        <f t="shared" si="1"/>
        <v>47</v>
      </c>
      <c r="O58" s="64">
        <f>IF(J58&gt;80,"",IF(OR($C$2="あり",$C$3="あり"),入力方法別計算!X48,'inv2.計算シート'!AC48))</f>
        <v>27.020064493921968</v>
      </c>
      <c r="P58" s="20">
        <f>IF(J58&gt;80,"",IF(OR($C$2="あり",$C$3="あり"),入力方法別計算!AR48,'inv2.計算シート'!AO48))</f>
        <v>0.62254319459740814</v>
      </c>
      <c r="Q58" s="65">
        <f>IF(Q$12&gt;'inv3.直径階分布'!HK53,Q$12,'inv3.直径階分布'!HK53)</f>
        <v>27.328993076776396</v>
      </c>
      <c r="R58" s="66">
        <f>IF(J58&gt;80,"",IF(OR($C$2="あり",$C$3="あり"),入力方法別計算!Y48,'inv2.計算シート'!AE48))</f>
        <v>1319.5821626399775</v>
      </c>
      <c r="S58" s="64">
        <f>IF(J58&gt;80,"",IF(OR($C$2="あり",$C$3="あり"),入力方法別計算!Z48,'inv2.計算シート'!AD48))</f>
        <v>821.49689506364814</v>
      </c>
      <c r="T58" s="67">
        <f>IF(J58&gt;80,"",IF(OR($C$2="あり",$C$3="あり"),入力方法別計算!AJ48,'inv2.計算シート'!AH48))</f>
        <v>0.98875944084158462</v>
      </c>
      <c r="U58" s="66" t="str">
        <f>IF(K58="","",IF(OR($C$2="あり",$C$3="あり"),入力方法別計算!AC48,'inv2.計算シート'!AK48))</f>
        <v/>
      </c>
      <c r="V58" s="64" t="str">
        <f>IF(K58="","",IF(OR($C$2="あり",$C$3="あり"),入力方法別計算!AD48,'inv2.計算シート'!AJ48))</f>
        <v/>
      </c>
      <c r="W58" s="67" t="str">
        <f>IF(K58="","",IF(OR($C$2="あり",$C$3="あり"),入力方法別計算!AK48,'inv2.計算シート'!AN48))</f>
        <v/>
      </c>
      <c r="X58" s="21" t="str">
        <f>IF(K58="","",IF(OR($C$2="あり",$C$3="あり"),入力方法別計算!AE48,'inv2.計算シート'!AM48))</f>
        <v/>
      </c>
      <c r="Y58" s="17" t="str">
        <f>IF(K58="","",IF(OR($C$2="あり",$C$3="あり"),入力方法別計算!AA48/0.01,'inv2.計算シート'!AF48/0.01))</f>
        <v/>
      </c>
      <c r="Z58" s="19" t="str">
        <f>IF(K58="","",IF(OR($C$2="あり",$C$3="あり"),入力方法別計算!AF48,'inv2.計算シート'!AL48))</f>
        <v/>
      </c>
      <c r="AA58" s="17" t="str">
        <f>IF(K58="","",IF(OR($C$2="あり",$C$3="あり"),入力方法別計算!AF48/入力方法別計算!Z48*100,'inv2.計算シート'!AL48/'inv2.計算シート'!AD48*100))</f>
        <v/>
      </c>
      <c r="AB58" s="64" t="str">
        <f>IF(K58="","",'inv3.直径階分布'!HK53)</f>
        <v/>
      </c>
      <c r="AC58" s="68" t="str">
        <f>IF(K58="","",IF(OR($C$2="あり",$C$3="あり"),入力方法別計算!AU48,'inv2.計算シート'!AW48))</f>
        <v/>
      </c>
      <c r="AD58" s="68">
        <f>IF(OR($C$2="あり",$C$3="あり"),入力方法別計算!AV48,'inv2.計算シート'!AX48)</f>
        <v>821.49689506364814</v>
      </c>
      <c r="AE58" s="68">
        <f>IF(OR($C$2="あり",$C$3="あり"),入力方法別計算!AW48,'inv2.計算シート'!AY48)</f>
        <v>11.847919073005642</v>
      </c>
      <c r="AF58" s="68" t="str">
        <f>IF($K58="","",IF(OR($C$2="あり",$C$3="あり"),入力方法別計算!AX48,'inv2.計算シート'!AZ48))</f>
        <v/>
      </c>
      <c r="AG58" s="68" t="str">
        <f>IF($K58="","",IF(OR($C$2="あり",$C$3="あり"),入力方法別計算!AY48,'inv2.計算シート'!BA48))</f>
        <v/>
      </c>
      <c r="AH58" s="68">
        <f>IF(OR($C$2="あり",$C$3="あり"),入力方法別計算!AZ48,'inv2.計算シート'!BB48)</f>
        <v>17.478657341779748</v>
      </c>
      <c r="AI58" s="1">
        <f t="shared" si="2"/>
        <v>89.322528728519899</v>
      </c>
    </row>
    <row r="59" spans="2:35">
      <c r="B59" s="1">
        <v>48</v>
      </c>
      <c r="C59" s="1">
        <f>'1.収穫を予測する'!C60</f>
        <v>12</v>
      </c>
      <c r="D59" s="1">
        <f>'1.収穫を予測する'!D60</f>
        <v>12</v>
      </c>
      <c r="F59" s="1">
        <f t="shared" si="3"/>
        <v>94</v>
      </c>
      <c r="G59" s="1">
        <f t="shared" si="0"/>
        <v>96</v>
      </c>
      <c r="H59" s="1">
        <f>'1.収穫を予測する'!H60</f>
        <v>0</v>
      </c>
      <c r="J59" s="61">
        <f>IF(OR($C$2="あり",$C$3="あり"),入力方法別計算!W49,'inv2.計算シート'!E49)</f>
        <v>48</v>
      </c>
      <c r="K59" s="62" t="str">
        <f>IF('1.収穫を予測する'!K60="","",'1.収穫を予測する'!K60)</f>
        <v/>
      </c>
      <c r="L59" s="13"/>
      <c r="M59" s="63" t="str">
        <f>IF(J59&gt;80,"",IF(OR($C$2="あり",$C$3="あり"),IF(入力方法別計算!AP49=0,"",入力方法別計算!AP49),IF('inv2.計算シート'!BV49=0,"",'inv2.計算シート'!BV49)))</f>
        <v/>
      </c>
      <c r="N59" s="61">
        <f t="shared" si="1"/>
        <v>48</v>
      </c>
      <c r="O59" s="64">
        <f>IF(J59&gt;80,"",IF(OR($C$2="あり",$C$3="あり"),入力方法別計算!X49,'inv2.計算シート'!AC49))</f>
        <v>27.258984237823732</v>
      </c>
      <c r="P59" s="20">
        <f>IF(J59&gt;80,"",IF(OR($C$2="あり",$C$3="あり"),入力方法別計算!AR49,'inv2.計算シート'!AO49))</f>
        <v>0.63977570944229911</v>
      </c>
      <c r="Q59" s="65">
        <f>IF(Q$12&gt;'inv3.直径階分布'!HK54,Q$12,'inv3.直径階分布'!HK54)</f>
        <v>27.642499382249696</v>
      </c>
      <c r="R59" s="66">
        <f>IF(J59&gt;80,"",IF(OR($C$2="あり",$C$3="あり"),入力方法別計算!Y49,'inv2.計算シート'!AE49))</f>
        <v>1302.5577586605959</v>
      </c>
      <c r="S59" s="64">
        <f>IF(J59&gt;80,"",IF(OR($C$2="あり",$C$3="あり"),入力方法別計算!Z49,'inv2.計算シート'!AD49))</f>
        <v>833.34481413665378</v>
      </c>
      <c r="T59" s="67">
        <f>IF(J59&gt;80,"",IF(OR($C$2="あり",$C$3="あり"),入力方法別計算!AJ49,'inv2.計算シート'!AH49))</f>
        <v>0.99023169836011304</v>
      </c>
      <c r="U59" s="66" t="str">
        <f>IF(K59="","",IF(OR($C$2="あり",$C$3="あり"),入力方法別計算!AC49,'inv2.計算シート'!AK49))</f>
        <v/>
      </c>
      <c r="V59" s="64" t="str">
        <f>IF(K59="","",IF(OR($C$2="あり",$C$3="あり"),入力方法別計算!AD49,'inv2.計算シート'!AJ49))</f>
        <v/>
      </c>
      <c r="W59" s="67" t="str">
        <f>IF(K59="","",IF(OR($C$2="あり",$C$3="あり"),入力方法別計算!AK49,'inv2.計算シート'!AN49))</f>
        <v/>
      </c>
      <c r="X59" s="21" t="str">
        <f>IF(K59="","",IF(OR($C$2="あり",$C$3="あり"),入力方法別計算!AE49,'inv2.計算シート'!AM49))</f>
        <v/>
      </c>
      <c r="Y59" s="17" t="str">
        <f>IF(K59="","",IF(OR($C$2="あり",$C$3="あり"),入力方法別計算!AA49/0.01,'inv2.計算シート'!AF49/0.01))</f>
        <v/>
      </c>
      <c r="Z59" s="19" t="str">
        <f>IF(K59="","",IF(OR($C$2="あり",$C$3="あり"),入力方法別計算!AF49,'inv2.計算シート'!AL49))</f>
        <v/>
      </c>
      <c r="AA59" s="17" t="str">
        <f>IF(K59="","",IF(OR($C$2="あり",$C$3="あり"),入力方法別計算!AF49/入力方法別計算!Z49*100,'inv2.計算シート'!AL49/'inv2.計算シート'!AD49*100))</f>
        <v/>
      </c>
      <c r="AB59" s="64" t="str">
        <f>IF(K59="","",'inv3.直径階分布'!HK54)</f>
        <v/>
      </c>
      <c r="AC59" s="68" t="str">
        <f>IF(K59="","",IF(OR($C$2="あり",$C$3="あり"),入力方法別計算!AU49,'inv2.計算シート'!AW49))</f>
        <v/>
      </c>
      <c r="AD59" s="68">
        <f>IF(OR($C$2="あり",$C$3="あり"),入力方法別計算!AV49,'inv2.計算シート'!AX49)</f>
        <v>833.34481413665378</v>
      </c>
      <c r="AE59" s="68">
        <f>IF(OR($C$2="あり",$C$3="あり"),入力方法別計算!AW49,'inv2.計算シート'!AY49)</f>
        <v>11.3028142787565</v>
      </c>
      <c r="AF59" s="68" t="str">
        <f>IF($K59="","",IF(OR($C$2="あり",$C$3="あり"),入力方法別計算!AX49,'inv2.計算シート'!AZ49))</f>
        <v/>
      </c>
      <c r="AG59" s="68" t="str">
        <f>IF($K59="","",IF(OR($C$2="あり",$C$3="あり"),入力方法別計算!AY49,'inv2.計算シート'!BA49))</f>
        <v/>
      </c>
      <c r="AH59" s="68">
        <f>IF(OR($C$2="あり",$C$3="あり"),入力方法別計算!AZ49,'inv2.計算シート'!BB49)</f>
        <v>17.36135029451362</v>
      </c>
      <c r="AI59" s="1">
        <f t="shared" si="2"/>
        <v>89.196027962807108</v>
      </c>
    </row>
    <row r="60" spans="2:35">
      <c r="B60" s="1">
        <v>49</v>
      </c>
      <c r="C60" s="1">
        <f>'1.収穫を予測する'!C61</f>
        <v>12</v>
      </c>
      <c r="D60" s="1">
        <f>'1.収穫を予測する'!D61</f>
        <v>12</v>
      </c>
      <c r="F60" s="1">
        <f t="shared" si="3"/>
        <v>96</v>
      </c>
      <c r="G60" s="1">
        <f t="shared" si="0"/>
        <v>98</v>
      </c>
      <c r="H60" s="1">
        <f>'1.収穫を予測する'!H61</f>
        <v>0</v>
      </c>
      <c r="J60" s="61">
        <f>IF(OR($C$2="あり",$C$3="あり"),入力方法別計算!W50,'inv2.計算シート'!E50)</f>
        <v>49</v>
      </c>
      <c r="K60" s="62" t="str">
        <f>IF('1.収穫を予測する'!K61="","",'1.収穫を予測する'!K61)</f>
        <v/>
      </c>
      <c r="L60" s="13"/>
      <c r="M60" s="63" t="str">
        <f>IF(J60&gt;80,"",IF(OR($C$2="あり",$C$3="あり"),IF(入力方法別計算!AP50=0,"",入力方法別計算!AP50),IF('inv2.計算シート'!BV50=0,"",'inv2.計算シート'!BV50)))</f>
        <v/>
      </c>
      <c r="N60" s="61">
        <f t="shared" si="1"/>
        <v>49</v>
      </c>
      <c r="O60" s="64">
        <f>IF(J60&gt;80,"",IF(OR($C$2="あり",$C$3="あり"),入力方法別計算!X50,'inv2.計算シート'!AC50))</f>
        <v>27.486967487280818</v>
      </c>
      <c r="P60" s="20">
        <f>IF(J60&gt;80,"",IF(OR($C$2="あり",$C$3="あり"),入力方法別計算!AR50,'inv2.計算シート'!AO50))</f>
        <v>0.65664053015219725</v>
      </c>
      <c r="Q60" s="65">
        <f>IF(Q$12&gt;'inv3.直径階分布'!HK55,Q$12,'inv3.直径階分布'!HK55)</f>
        <v>27.950395917507723</v>
      </c>
      <c r="R60" s="66">
        <f>IF(J60&gt;80,"",IF(OR($C$2="あり",$C$3="あり"),入力方法別計算!Y50,'inv2.計算シート'!AE50))</f>
        <v>1286.3166216980794</v>
      </c>
      <c r="S60" s="64">
        <f>IF(J60&gt;80,"",IF(OR($C$2="あり",$C$3="あり"),入力方法別計算!Z50,'inv2.計算シート'!AD50))</f>
        <v>844.64762841541028</v>
      </c>
      <c r="T60" s="67">
        <f>IF(J60&gt;80,"",IF(OR($C$2="あり",$C$3="あり"),入力方法別計算!AJ50,'inv2.計算シート'!AH50))</f>
        <v>0.99154999681118527</v>
      </c>
      <c r="U60" s="66" t="str">
        <f>IF(K60="","",IF(OR($C$2="あり",$C$3="あり"),入力方法別計算!AC50,'inv2.計算シート'!AK50))</f>
        <v/>
      </c>
      <c r="V60" s="64" t="str">
        <f>IF(K60="","",IF(OR($C$2="あり",$C$3="あり"),入力方法別計算!AD50,'inv2.計算シート'!AJ50))</f>
        <v/>
      </c>
      <c r="W60" s="67" t="str">
        <f>IF(K60="","",IF(OR($C$2="あり",$C$3="あり"),入力方法別計算!AK50,'inv2.計算シート'!AN50))</f>
        <v/>
      </c>
      <c r="X60" s="21" t="str">
        <f>IF(K60="","",IF(OR($C$2="あり",$C$3="あり"),入力方法別計算!AE50,'inv2.計算シート'!AM50))</f>
        <v/>
      </c>
      <c r="Y60" s="17" t="str">
        <f>IF(K60="","",IF(OR($C$2="あり",$C$3="あり"),入力方法別計算!AA50/0.01,'inv2.計算シート'!AF50/0.01))</f>
        <v/>
      </c>
      <c r="Z60" s="19" t="str">
        <f>IF(K60="","",IF(OR($C$2="あり",$C$3="あり"),入力方法別計算!AF50,'inv2.計算シート'!AL50))</f>
        <v/>
      </c>
      <c r="AA60" s="17" t="str">
        <f>IF(K60="","",IF(OR($C$2="あり",$C$3="あり"),入力方法別計算!AF50/入力方法別計算!Z50*100,'inv2.計算シート'!AL50/'inv2.計算シート'!AD50*100))</f>
        <v/>
      </c>
      <c r="AB60" s="64" t="str">
        <f>IF(K60="","",'inv3.直径階分布'!HK55)</f>
        <v/>
      </c>
      <c r="AC60" s="68" t="str">
        <f>IF(K60="","",IF(OR($C$2="あり",$C$3="あり"),入力方法別計算!AU50,'inv2.計算シート'!AW50))</f>
        <v/>
      </c>
      <c r="AD60" s="68">
        <f>IF(OR($C$2="あり",$C$3="あり"),入力方法別計算!AV50,'inv2.計算シート'!AX50)</f>
        <v>844.64762841541028</v>
      </c>
      <c r="AE60" s="68">
        <f>IF(OR($C$2="あり",$C$3="あり"),入力方法別計算!AW50,'inv2.計算シート'!AY50)</f>
        <v>10.778969642121865</v>
      </c>
      <c r="AF60" s="68" t="str">
        <f>IF($K60="","",IF(OR($C$2="あり",$C$3="あり"),入力方法別計算!AX50,'inv2.計算シート'!AZ50))</f>
        <v/>
      </c>
      <c r="AG60" s="68" t="str">
        <f>IF($K60="","",IF(OR($C$2="あり",$C$3="あり"),入力方法別計算!AY50,'inv2.計算シート'!BA50))</f>
        <v/>
      </c>
      <c r="AH60" s="68">
        <f>IF(OR($C$2="あり",$C$3="あり"),入力方法別計算!AZ50,'inv2.計算シート'!BB50)</f>
        <v>17.237706702355311</v>
      </c>
      <c r="AI60" s="1">
        <f t="shared" si="2"/>
        <v>89.051072862213516</v>
      </c>
    </row>
    <row r="61" spans="2:35">
      <c r="B61" s="1">
        <v>50</v>
      </c>
      <c r="C61" s="1">
        <f>'1.収穫を予測する'!C62</f>
        <v>12</v>
      </c>
      <c r="D61" s="1">
        <f>'1.収穫を予測する'!D62</f>
        <v>12</v>
      </c>
      <c r="F61" s="1">
        <f t="shared" si="3"/>
        <v>98</v>
      </c>
      <c r="G61" s="1">
        <f t="shared" si="0"/>
        <v>100</v>
      </c>
      <c r="H61" s="1">
        <f>'1.収穫を予測する'!H62</f>
        <v>0</v>
      </c>
      <c r="J61" s="61">
        <f>IF(OR($C$2="あり",$C$3="あり"),入力方法別計算!W51,'inv2.計算シート'!E51)</f>
        <v>50</v>
      </c>
      <c r="K61" s="62" t="str">
        <f>IF('1.収穫を予測する'!K62="","",'1.収穫を予測する'!K62)</f>
        <v/>
      </c>
      <c r="L61" s="13"/>
      <c r="M61" s="63" t="str">
        <f>IF(J61&gt;80,"",IF(OR($C$2="あり",$C$3="あり"),IF(入力方法別計算!AP51=0,"",入力方法別計算!AP51),IF('inv2.計算シート'!BV51=0,"",'inv2.計算シート'!BV51)))</f>
        <v/>
      </c>
      <c r="N61" s="61">
        <f t="shared" si="1"/>
        <v>50</v>
      </c>
      <c r="O61" s="64">
        <f>IF(J61&gt;80,"",IF(OR($C$2="あり",$C$3="あり"),入力方法別計算!X51,'inv2.計算シート'!AC51))</f>
        <v>27.704472055779419</v>
      </c>
      <c r="P61" s="20">
        <f>IF(J61&gt;80,"",IF(OR($C$2="あり",$C$3="あり"),入力方法別計算!AR51,'inv2.計算シート'!AO51))</f>
        <v>0.67312528646479575</v>
      </c>
      <c r="Q61" s="65">
        <f>IF(Q$12&gt;'inv3.直径階分布'!HK56,Q$12,'inv3.直径階分布'!HK56)</f>
        <v>28.250312427999141</v>
      </c>
      <c r="R61" s="66">
        <f>IF(J61&gt;80,"",IF(OR($C$2="あり",$C$3="あり"),入力方法別計算!Y51,'inv2.計算シート'!AE51))</f>
        <v>1270.8282028003575</v>
      </c>
      <c r="S61" s="64">
        <f>IF(J61&gt;80,"",IF(OR($C$2="あり",$C$3="あり"),入力方法別計算!Z51,'inv2.計算シート'!AD51))</f>
        <v>855.42659805753215</v>
      </c>
      <c r="T61" s="67">
        <f>IF(J61&gt;80,"",IF(OR($C$2="あり",$C$3="あり"),入力方法別計算!AJ51,'inv2.計算シート'!AH51))</f>
        <v>0.99272944497790572</v>
      </c>
      <c r="U61" s="66" t="str">
        <f>IF(K61="","",IF(OR($C$2="あり",$C$3="あり"),入力方法別計算!AC51,'inv2.計算シート'!AK51))</f>
        <v/>
      </c>
      <c r="V61" s="64" t="str">
        <f>IF(K61="","",IF(OR($C$2="あり",$C$3="あり"),入力方法別計算!AD51,'inv2.計算シート'!AJ51))</f>
        <v/>
      </c>
      <c r="W61" s="67" t="str">
        <f>IF(K61="","",IF(OR($C$2="あり",$C$3="あり"),入力方法別計算!AK51,'inv2.計算シート'!AN51))</f>
        <v/>
      </c>
      <c r="X61" s="21" t="str">
        <f>IF(K61="","",IF(OR($C$2="あり",$C$3="あり"),入力方法別計算!AE51,'inv2.計算シート'!AM51))</f>
        <v/>
      </c>
      <c r="Y61" s="17" t="str">
        <f>IF(K61="","",IF(OR($C$2="あり",$C$3="あり"),入力方法別計算!AA51/0.01,'inv2.計算シート'!AF51/0.01))</f>
        <v/>
      </c>
      <c r="Z61" s="19" t="str">
        <f>IF(K61="","",IF(OR($C$2="あり",$C$3="あり"),入力方法別計算!AF51,'inv2.計算シート'!AL51))</f>
        <v/>
      </c>
      <c r="AA61" s="17" t="str">
        <f>IF(K61="","",IF(OR($C$2="あり",$C$3="あり"),入力方法別計算!AF51/入力方法別計算!Z51*100,'inv2.計算シート'!AL51/'inv2.計算シート'!AD51*100))</f>
        <v/>
      </c>
      <c r="AB61" s="64" t="str">
        <f>IF(K61="","",'inv3.直径階分布'!HK56)</f>
        <v/>
      </c>
      <c r="AC61" s="68" t="str">
        <f>IF(K61="","",IF(OR($C$2="あり",$C$3="あり"),入力方法別計算!AU51,'inv2.計算シート'!AW51))</f>
        <v/>
      </c>
      <c r="AD61" s="68">
        <f>IF(OR($C$2="あり",$C$3="あり"),入力方法別計算!AV51,'inv2.計算シート'!AX51)</f>
        <v>855.42659805753215</v>
      </c>
      <c r="AE61" s="68">
        <f>IF(OR($C$2="あり",$C$3="あり"),入力方法別計算!AW51,'inv2.計算シート'!AY51)</f>
        <v>10.276085099696502</v>
      </c>
      <c r="AF61" s="68" t="str">
        <f>IF($K61="","",IF(OR($C$2="あり",$C$3="あり"),入力方法別計算!AX51,'inv2.計算シート'!AZ51))</f>
        <v/>
      </c>
      <c r="AG61" s="68" t="str">
        <f>IF($K61="","",IF(OR($C$2="あり",$C$3="あり"),入力方法別計算!AY51,'inv2.計算シート'!BA51))</f>
        <v/>
      </c>
      <c r="AH61" s="68">
        <f>IF(OR($C$2="あり",$C$3="あり"),入力方法別計算!AZ51,'inv2.計算シート'!BB51)</f>
        <v>17.108531961150643</v>
      </c>
      <c r="AI61" s="1">
        <f t="shared" si="2"/>
        <v>88.897164662003178</v>
      </c>
    </row>
    <row r="62" spans="2:35">
      <c r="B62" s="1">
        <v>51</v>
      </c>
      <c r="C62" s="1">
        <f>'1.収穫を予測する'!C63</f>
        <v>16</v>
      </c>
      <c r="D62" s="1">
        <f>'1.収穫を予測する'!D63</f>
        <v>11</v>
      </c>
      <c r="F62" s="1">
        <f t="shared" si="3"/>
        <v>100</v>
      </c>
      <c r="G62" s="1">
        <f t="shared" si="0"/>
        <v>102</v>
      </c>
      <c r="H62" s="1">
        <f>'1.収穫を予測する'!H63</f>
        <v>0</v>
      </c>
      <c r="J62" s="61">
        <f>IF(OR($C$2="あり",$C$3="あり"),入力方法別計算!W52,'inv2.計算シート'!E52)</f>
        <v>51</v>
      </c>
      <c r="K62" s="62" t="str">
        <f>IF('1.収穫を予測する'!K63="","",'1.収穫を予測する'!K63)</f>
        <v/>
      </c>
      <c r="L62" s="13"/>
      <c r="M62" s="63" t="str">
        <f>IF(J62&gt;80,"",IF(OR($C$2="あり",$C$3="あり"),IF(入力方法別計算!AP52=0,"",入力方法別計算!AP52),IF('inv2.計算シート'!BV52=0,"",'inv2.計算シート'!BV52)))</f>
        <v/>
      </c>
      <c r="N62" s="61">
        <f t="shared" si="1"/>
        <v>51</v>
      </c>
      <c r="O62" s="64">
        <f>IF(J62&gt;80,"",IF(OR($C$2="あり",$C$3="あり"),入力方法別計算!X52,'inv2.計算シート'!AC52))</f>
        <v>27.911941113097896</v>
      </c>
      <c r="P62" s="20">
        <f>IF(J62&gt;80,"",IF(OR($C$2="あり",$C$3="あり"),入力方法別計算!AR52,'inv2.計算シート'!AO52))</f>
        <v>0.68921949583146602</v>
      </c>
      <c r="Q62" s="65">
        <f>IF(Q$12&gt;'inv3.直径階分布'!HK57,Q$12,'inv3.直径階分布'!HK57)</f>
        <v>28.531619847346505</v>
      </c>
      <c r="R62" s="66">
        <f>IF(J62&gt;80,"",IF(OR($C$2="あり",$C$3="あり"),入力方法別計算!Y52,'inv2.計算シート'!AE52))</f>
        <v>1256.0623841797387</v>
      </c>
      <c r="S62" s="64">
        <f>IF(J62&gt;80,"",IF(OR($C$2="あり",$C$3="あり"),入力方法別計算!Z52,'inv2.計算シート'!AD52))</f>
        <v>865.70268315722865</v>
      </c>
      <c r="T62" s="67">
        <f>IF(J62&gt;80,"",IF(OR($C$2="あり",$C$3="あり"),入力方法別計算!AJ52,'inv2.計算シート'!AH52))</f>
        <v>0.99378370364080026</v>
      </c>
      <c r="U62" s="66" t="str">
        <f>IF(K62="","",IF(OR($C$2="あり",$C$3="あり"),入力方法別計算!AC52,'inv2.計算シート'!AK52))</f>
        <v/>
      </c>
      <c r="V62" s="64" t="str">
        <f>IF(K62="","",IF(OR($C$2="あり",$C$3="あり"),入力方法別計算!AD52,'inv2.計算シート'!AJ52))</f>
        <v/>
      </c>
      <c r="W62" s="67" t="str">
        <f>IF(K62="","",IF(OR($C$2="あり",$C$3="あり"),入力方法別計算!AK52,'inv2.計算シート'!AN52))</f>
        <v/>
      </c>
      <c r="X62" s="21" t="str">
        <f>IF(K62="","",IF(OR($C$2="あり",$C$3="あり"),入力方法別計算!AE52,'inv2.計算シート'!AM52))</f>
        <v/>
      </c>
      <c r="Y62" s="17" t="str">
        <f>IF(K62="","",IF(OR($C$2="あり",$C$3="あり"),入力方法別計算!AA52/0.01,'inv2.計算シート'!AF52/0.01))</f>
        <v/>
      </c>
      <c r="Z62" s="19" t="str">
        <f>IF(K62="","",IF(OR($C$2="あり",$C$3="あり"),入力方法別計算!AF52,'inv2.計算シート'!AL52))</f>
        <v/>
      </c>
      <c r="AA62" s="17" t="str">
        <f>IF(K62="","",IF(OR($C$2="あり",$C$3="あり"),入力方法別計算!AF52/入力方法別計算!Z52*100,'inv2.計算シート'!AL52/'inv2.計算シート'!AD52*100))</f>
        <v/>
      </c>
      <c r="AB62" s="64" t="str">
        <f>IF(K62="","",'inv3.直径階分布'!HK57)</f>
        <v/>
      </c>
      <c r="AC62" s="68" t="str">
        <f>IF(K62="","",IF(OR($C$2="あり",$C$3="あり"),入力方法別計算!AU52,'inv2.計算シート'!AW52))</f>
        <v/>
      </c>
      <c r="AD62" s="68">
        <f>IF(OR($C$2="あり",$C$3="あり"),入力方法別計算!AV52,'inv2.計算シート'!AX52)</f>
        <v>865.70268315722865</v>
      </c>
      <c r="AE62" s="68">
        <f>IF(OR($C$2="あり",$C$3="あり"),入力方法別計算!AW52,'inv2.計算シート'!AY52)</f>
        <v>9.7937829087031787</v>
      </c>
      <c r="AF62" s="68" t="str">
        <f>IF($K62="","",IF(OR($C$2="あり",$C$3="あり"),入力方法別計算!AX52,'inv2.計算シート'!AZ52))</f>
        <v/>
      </c>
      <c r="AG62" s="68" t="str">
        <f>IF($K62="","",IF(OR($C$2="あり",$C$3="あり"),入力方法別計算!AY52,'inv2.計算シート'!BA52))</f>
        <v/>
      </c>
      <c r="AH62" s="68">
        <f>IF(OR($C$2="あり",$C$3="あり"),入力方法別計算!AZ52,'inv2.計算シート'!BB52)</f>
        <v>16.974562414847622</v>
      </c>
      <c r="AI62" s="1">
        <f t="shared" si="2"/>
        <v>88.76898662116777</v>
      </c>
    </row>
    <row r="63" spans="2:35">
      <c r="B63" s="1">
        <v>52</v>
      </c>
      <c r="C63" s="1">
        <f>'1.収穫を予測する'!C64</f>
        <v>16</v>
      </c>
      <c r="D63" s="1">
        <f>'1.収穫を予測する'!D64</f>
        <v>11</v>
      </c>
      <c r="F63" s="1">
        <f t="shared" si="3"/>
        <v>102</v>
      </c>
      <c r="G63" s="1">
        <f t="shared" si="0"/>
        <v>104</v>
      </c>
      <c r="H63" s="1">
        <f>'1.収穫を予測する'!H64</f>
        <v>0</v>
      </c>
      <c r="J63" s="61">
        <f>IF(OR($C$2="あり",$C$3="あり"),入力方法別計算!W53,'inv2.計算シート'!E53)</f>
        <v>52</v>
      </c>
      <c r="K63" s="62" t="str">
        <f>IF('1.収穫を予測する'!K64="","",'1.収穫を予測する'!K64)</f>
        <v/>
      </c>
      <c r="L63" s="13"/>
      <c r="M63" s="63" t="str">
        <f>IF(J63&gt;80,"",IF(OR($C$2="あり",$C$3="あり"),IF(入力方法別計算!AP53=0,"",入力方法別計算!AP53),IF('inv2.計算シート'!BV53=0,"",'inv2.計算シート'!BV53)))</f>
        <v/>
      </c>
      <c r="N63" s="61">
        <f t="shared" si="1"/>
        <v>52</v>
      </c>
      <c r="O63" s="64">
        <f>IF(J63&gt;80,"",IF(OR($C$2="あり",$C$3="あり"),入力方法別計算!X53,'inv2.計算シート'!AC53))</f>
        <v>28.109803127173215</v>
      </c>
      <c r="P63" s="20">
        <f>IF(J63&gt;80,"",IF(OR($C$2="あり",$C$3="あり"),入力方法別計算!AR53,'inv2.計算シート'!AO53))</f>
        <v>0.70491449568428366</v>
      </c>
      <c r="Q63" s="65">
        <f>IF(Q$12&gt;'inv3.直径階分布'!HK58,Q$12,'inv3.直径階分布'!HK58)</f>
        <v>28.795485200392861</v>
      </c>
      <c r="R63" s="66">
        <f>IF(J63&gt;80,"",IF(OR($C$2="あり",$C$3="あり"),入力方法別計算!Y53,'inv2.計算シート'!AE53))</f>
        <v>1241.9895908312378</v>
      </c>
      <c r="S63" s="64">
        <f>IF(J63&gt;80,"",IF(OR($C$2="あり",$C$3="あり"),入力方法別計算!Z53,'inv2.計算シート'!AD53))</f>
        <v>875.49646606593183</v>
      </c>
      <c r="T63" s="67">
        <f>IF(J63&gt;80,"",IF(OR($C$2="あり",$C$3="あり"),入力方法別計算!AJ53,'inv2.計算シート'!AH53))</f>
        <v>0.99472512617177911</v>
      </c>
      <c r="U63" s="66" t="str">
        <f>IF(K63="","",IF(OR($C$2="あり",$C$3="あり"),入力方法別計算!AC53,'inv2.計算シート'!AK53))</f>
        <v/>
      </c>
      <c r="V63" s="64" t="str">
        <f>IF(K63="","",IF(OR($C$2="あり",$C$3="あり"),入力方法別計算!AD53,'inv2.計算シート'!AJ53))</f>
        <v/>
      </c>
      <c r="W63" s="67" t="str">
        <f>IF(K63="","",IF(OR($C$2="あり",$C$3="あり"),入力方法別計算!AK53,'inv2.計算シート'!AN53))</f>
        <v/>
      </c>
      <c r="X63" s="21" t="str">
        <f>IF(K63="","",IF(OR($C$2="あり",$C$3="あり"),入力方法別計算!AE53,'inv2.計算シート'!AM53))</f>
        <v/>
      </c>
      <c r="Y63" s="17" t="str">
        <f>IF(K63="","",IF(OR($C$2="あり",$C$3="あり"),入力方法別計算!AA53/0.01,'inv2.計算シート'!AF53/0.01))</f>
        <v/>
      </c>
      <c r="Z63" s="19" t="str">
        <f>IF(K63="","",IF(OR($C$2="あり",$C$3="あり"),入力方法別計算!AF53,'inv2.計算シート'!AL53))</f>
        <v/>
      </c>
      <c r="AA63" s="17" t="str">
        <f>IF(K63="","",IF(OR($C$2="あり",$C$3="あり"),入力方法別計算!AF53/入力方法別計算!Z53*100,'inv2.計算シート'!AL53/'inv2.計算シート'!AD53*100))</f>
        <v/>
      </c>
      <c r="AB63" s="64" t="str">
        <f>IF(K63="","",'inv3.直径階分布'!HK58)</f>
        <v/>
      </c>
      <c r="AC63" s="68" t="str">
        <f>IF(K63="","",IF(OR($C$2="あり",$C$3="あり"),入力方法別計算!AU53,'inv2.計算シート'!AW53))</f>
        <v/>
      </c>
      <c r="AD63" s="68">
        <f>IF(OR($C$2="あり",$C$3="あり"),入力方法別計算!AV53,'inv2.計算シート'!AX53)</f>
        <v>875.49646606593183</v>
      </c>
      <c r="AE63" s="68">
        <f>IF(OR($C$2="あり",$C$3="あり"),入力方法別計算!AW53,'inv2.計算シート'!AY53)</f>
        <v>9.3316219543596617</v>
      </c>
      <c r="AF63" s="68" t="str">
        <f>IF($K63="","",IF(OR($C$2="あり",$C$3="あり"),入力方法別計算!AX53,'inv2.計算シート'!AZ53))</f>
        <v/>
      </c>
      <c r="AG63" s="68" t="str">
        <f>IF($K63="","",IF(OR($C$2="あり",$C$3="あり"),入力方法別計算!AY53,'inv2.計算シート'!BA53))</f>
        <v/>
      </c>
      <c r="AH63" s="68">
        <f>IF(OR($C$2="あり",$C$3="あり"),入力方法別計算!AZ53,'inv2.計算シート'!BB53)</f>
        <v>16.836470501267918</v>
      </c>
      <c r="AI63" s="1">
        <f t="shared" si="2"/>
        <v>88.663363200750268</v>
      </c>
    </row>
    <row r="64" spans="2:35">
      <c r="B64" s="1">
        <v>53</v>
      </c>
      <c r="C64" s="1">
        <f>'1.収穫を予測する'!C65</f>
        <v>12</v>
      </c>
      <c r="D64" s="1">
        <f>'1.収穫を予測する'!D65</f>
        <v>11</v>
      </c>
      <c r="F64" s="1">
        <f t="shared" si="3"/>
        <v>104</v>
      </c>
      <c r="G64" s="1">
        <f t="shared" si="0"/>
        <v>106</v>
      </c>
      <c r="H64" s="1">
        <f>'1.収穫を予測する'!H65</f>
        <v>0</v>
      </c>
      <c r="J64" s="61">
        <f>IF(OR($C$2="あり",$C$3="あり"),入力方法別計算!W54,'inv2.計算シート'!E54)</f>
        <v>53</v>
      </c>
      <c r="K64" s="62" t="str">
        <f>IF('1.収穫を予測する'!K65="","",'1.収穫を予測する'!K65)</f>
        <v/>
      </c>
      <c r="L64" s="13"/>
      <c r="M64" s="63" t="str">
        <f>IF(J64&gt;80,"",IF(OR($C$2="あり",$C$3="あり"),IF(入力方法別計算!AP54=0,"",入力方法別計算!AP54),IF('inv2.計算シート'!BV54=0,"",'inv2.計算シート'!BV54)))</f>
        <v/>
      </c>
      <c r="N64" s="61">
        <f t="shared" si="1"/>
        <v>53</v>
      </c>
      <c r="O64" s="64">
        <f>IF(J64&gt;80,"",IF(OR($C$2="あり",$C$3="あり"),入力方法別計算!X54,'inv2.計算シート'!AC54))</f>
        <v>28.298471886656223</v>
      </c>
      <c r="P64" s="20">
        <f>IF(J64&gt;80,"",IF(OR($C$2="あり",$C$3="あり"),入力方法別計算!AR54,'inv2.計算シート'!AO54))</f>
        <v>0.72020336737892254</v>
      </c>
      <c r="Q64" s="65">
        <f>IF(Q$12&gt;'inv3.直径階分布'!HK59,Q$12,'inv3.直径階分布'!HK59)</f>
        <v>29.050554984800065</v>
      </c>
      <c r="R64" s="66">
        <f>IF(J64&gt;80,"",IF(OR($C$2="あり",$C$3="あり"),入力方法別計算!Y54,'inv2.計算シート'!AE54))</f>
        <v>1228.5808815925107</v>
      </c>
      <c r="S64" s="64">
        <f>IF(J64&gt;80,"",IF(OR($C$2="あり",$C$3="あり"),入力方法別計算!Z54,'inv2.計算シート'!AD54))</f>
        <v>884.82808802029149</v>
      </c>
      <c r="T64" s="67">
        <f>IF(J64&gt;80,"",IF(OR($C$2="あり",$C$3="あり"),入力方法別計算!AJ54,'inv2.計算シート'!AH54))</f>
        <v>0.99556488451638547</v>
      </c>
      <c r="U64" s="66" t="str">
        <f>IF(K64="","",IF(OR($C$2="あり",$C$3="あり"),入力方法別計算!AC54,'inv2.計算シート'!AK54))</f>
        <v/>
      </c>
      <c r="V64" s="64" t="str">
        <f>IF(K64="","",IF(OR($C$2="あり",$C$3="あり"),入力方法別計算!AD54,'inv2.計算シート'!AJ54))</f>
        <v/>
      </c>
      <c r="W64" s="67" t="str">
        <f>IF(K64="","",IF(OR($C$2="あり",$C$3="あり"),入力方法別計算!AK54,'inv2.計算シート'!AN54))</f>
        <v/>
      </c>
      <c r="X64" s="21" t="str">
        <f>IF(K64="","",IF(OR($C$2="あり",$C$3="あり"),入力方法別計算!AE54,'inv2.計算シート'!AM54))</f>
        <v/>
      </c>
      <c r="Y64" s="17" t="str">
        <f>IF(K64="","",IF(OR($C$2="あり",$C$3="あり"),入力方法別計算!AA54/0.01,'inv2.計算シート'!AF54/0.01))</f>
        <v/>
      </c>
      <c r="Z64" s="19" t="str">
        <f>IF(K64="","",IF(OR($C$2="あり",$C$3="あり"),入力方法別計算!AF54,'inv2.計算シート'!AL54))</f>
        <v/>
      </c>
      <c r="AA64" s="17" t="str">
        <f>IF(K64="","",IF(OR($C$2="あり",$C$3="あり"),入力方法別計算!AF54/入力方法別計算!Z54*100,'inv2.計算シート'!AL54/'inv2.計算シート'!AD54*100))</f>
        <v/>
      </c>
      <c r="AB64" s="64" t="str">
        <f>IF(K64="","",'inv3.直径階分布'!HK59)</f>
        <v/>
      </c>
      <c r="AC64" s="68" t="str">
        <f>IF(K64="","",IF(OR($C$2="あり",$C$3="あり"),入力方法別計算!AU54,'inv2.計算シート'!AW54))</f>
        <v/>
      </c>
      <c r="AD64" s="68">
        <f>IF(OR($C$2="あり",$C$3="あり"),入力方法別計算!AV54,'inv2.計算シート'!AX54)</f>
        <v>884.82808802029149</v>
      </c>
      <c r="AE64" s="68">
        <f>IF(OR($C$2="あり",$C$3="あり"),入力方法別計算!AW54,'inv2.計算シート'!AY54)</f>
        <v>8.8891102926888834</v>
      </c>
      <c r="AF64" s="68" t="str">
        <f>IF($K64="","",IF(OR($C$2="あり",$C$3="あり"),入力方法別計算!AX54,'inv2.計算シート'!AZ54))</f>
        <v/>
      </c>
      <c r="AG64" s="68" t="str">
        <f>IF($K64="","",IF(OR($C$2="あり",$C$3="あり"),入力方法別計算!AY54,'inv2.計算シート'!BA54))</f>
        <v/>
      </c>
      <c r="AH64" s="68">
        <f>IF(OR($C$2="あり",$C$3="あり"),入力方法別計算!AZ54,'inv2.計算シート'!BB54)</f>
        <v>16.694869585288519</v>
      </c>
      <c r="AI64" s="1">
        <f t="shared" si="2"/>
        <v>88.554492794391464</v>
      </c>
    </row>
    <row r="65" spans="2:35">
      <c r="B65" s="1">
        <v>54</v>
      </c>
      <c r="C65" s="1">
        <f>'1.収穫を予測する'!C66</f>
        <v>10</v>
      </c>
      <c r="D65" s="1">
        <f>'1.収穫を予測する'!D66</f>
        <v>11</v>
      </c>
      <c r="F65" s="1">
        <f t="shared" si="3"/>
        <v>106</v>
      </c>
      <c r="G65" s="1">
        <f t="shared" si="0"/>
        <v>108</v>
      </c>
      <c r="H65" s="1">
        <f>'1.収穫を予測する'!H66</f>
        <v>0</v>
      </c>
      <c r="J65" s="61">
        <f>IF(OR($C$2="あり",$C$3="あり"),入力方法別計算!W55,'inv2.計算シート'!E55)</f>
        <v>54</v>
      </c>
      <c r="K65" s="62" t="str">
        <f>IF('1.収穫を予測する'!K66="","",'1.収穫を予測する'!K66)</f>
        <v/>
      </c>
      <c r="L65" s="13"/>
      <c r="M65" s="63" t="str">
        <f>IF(J65&gt;80,"",IF(OR($C$2="あり",$C$3="あり"),IF(入力方法別計算!AP55=0,"",入力方法別計算!AP55),IF('inv2.計算シート'!BV55=0,"",'inv2.計算シート'!BV55)))</f>
        <v/>
      </c>
      <c r="N65" s="61">
        <f t="shared" si="1"/>
        <v>54</v>
      </c>
      <c r="O65" s="64">
        <f>IF(J65&gt;80,"",IF(OR($C$2="あり",$C$3="あり"),入力方法別計算!X55,'inv2.計算シート'!AC55))</f>
        <v>28.478346592258706</v>
      </c>
      <c r="P65" s="20">
        <f>IF(J65&gt;80,"",IF(OR($C$2="あり",$C$3="あり"),入力方法別計算!AR55,'inv2.計算シート'!AO55))</f>
        <v>0.73508085323361116</v>
      </c>
      <c r="Q65" s="65">
        <f>IF(Q$12&gt;'inv3.直径階分布'!HK60,Q$12,'inv3.直径階分布'!HK60)</f>
        <v>29.296655233198965</v>
      </c>
      <c r="R65" s="66">
        <f>IF(J65&gt;80,"",IF(OR($C$2="あり",$C$3="あり"),入力方法別計算!Y55,'inv2.計算シート'!AE55))</f>
        <v>1215.8080221808661</v>
      </c>
      <c r="S65" s="64">
        <f>IF(J65&gt;80,"",IF(OR($C$2="あり",$C$3="あり"),入力方法別計算!Z55,'inv2.計算シート'!AD55))</f>
        <v>893.71719831298037</v>
      </c>
      <c r="T65" s="67">
        <f>IF(J65&gt;80,"",IF(OR($C$2="あり",$C$3="あり"),入力方法別計算!AJ55,'inv2.計算シート'!AH55))</f>
        <v>0.9963130823074321</v>
      </c>
      <c r="U65" s="66" t="str">
        <f>IF(K65="","",IF(OR($C$2="あり",$C$3="あり"),入力方法別計算!AC55,'inv2.計算シート'!AK55))</f>
        <v/>
      </c>
      <c r="V65" s="64" t="str">
        <f>IF(K65="","",IF(OR($C$2="あり",$C$3="あり"),入力方法別計算!AD55,'inv2.計算シート'!AJ55))</f>
        <v/>
      </c>
      <c r="W65" s="67" t="str">
        <f>IF(K65="","",IF(OR($C$2="あり",$C$3="あり"),入力方法別計算!AK55,'inv2.計算シート'!AN55))</f>
        <v/>
      </c>
      <c r="X65" s="21" t="str">
        <f>IF(K65="","",IF(OR($C$2="あり",$C$3="あり"),入力方法別計算!AE55,'inv2.計算シート'!AM55))</f>
        <v/>
      </c>
      <c r="Y65" s="17" t="str">
        <f>IF(K65="","",IF(OR($C$2="あり",$C$3="あり"),入力方法別計算!AA55/0.01,'inv2.計算シート'!AF55/0.01))</f>
        <v/>
      </c>
      <c r="Z65" s="19" t="str">
        <f>IF(K65="","",IF(OR($C$2="あり",$C$3="あり"),入力方法別計算!AF55,'inv2.計算シート'!AL55))</f>
        <v/>
      </c>
      <c r="AA65" s="17" t="str">
        <f>IF(K65="","",IF(OR($C$2="あり",$C$3="あり"),入力方法別計算!AF55/入力方法別計算!Z55*100,'inv2.計算シート'!AL55/'inv2.計算シート'!AD55*100))</f>
        <v/>
      </c>
      <c r="AB65" s="64" t="str">
        <f>IF(K65="","",'inv3.直径階分布'!HK60)</f>
        <v/>
      </c>
      <c r="AC65" s="68" t="str">
        <f>IF(K65="","",IF(OR($C$2="あり",$C$3="あり"),入力方法別計算!AU55,'inv2.計算シート'!AW55))</f>
        <v/>
      </c>
      <c r="AD65" s="68">
        <f>IF(OR($C$2="あり",$C$3="あり"),入力方法別計算!AV55,'inv2.計算シート'!AX55)</f>
        <v>893.71719831298037</v>
      </c>
      <c r="AE65" s="68">
        <f>IF(OR($C$2="あり",$C$3="あり"),入力方法別計算!AW55,'inv2.計算シート'!AY55)</f>
        <v>8.4657161073401994</v>
      </c>
      <c r="AF65" s="68" t="str">
        <f>IF($K65="","",IF(OR($C$2="あり",$C$3="あり"),入力方法別計算!AX55,'inv2.計算シート'!AZ55))</f>
        <v/>
      </c>
      <c r="AG65" s="68" t="str">
        <f>IF($K65="","",IF(OR($C$2="あり",$C$3="あり"),入力方法別計算!AY55,'inv2.計算シート'!BA55))</f>
        <v/>
      </c>
      <c r="AH65" s="68">
        <f>IF(OR($C$2="あり",$C$3="あり"),入力方法別計算!AZ55,'inv2.計算シート'!BB55)</f>
        <v>16.550318487277416</v>
      </c>
      <c r="AI65" s="1">
        <f t="shared" si="2"/>
        <v>88.444203166182788</v>
      </c>
    </row>
    <row r="66" spans="2:35">
      <c r="B66" s="1">
        <v>55</v>
      </c>
      <c r="C66" s="1">
        <f>'1.収穫を予測する'!C67</f>
        <v>10</v>
      </c>
      <c r="D66" s="1">
        <f>'1.収穫を予測する'!D67</f>
        <v>11</v>
      </c>
      <c r="F66" s="1">
        <f t="shared" si="3"/>
        <v>108</v>
      </c>
      <c r="G66" s="1">
        <f t="shared" si="0"/>
        <v>110</v>
      </c>
      <c r="H66" s="1">
        <f>'1.収穫を予測する'!H67</f>
        <v>0</v>
      </c>
      <c r="J66" s="61">
        <f>IF(OR($C$2="あり",$C$3="あり"),入力方法別計算!W56,'inv2.計算シート'!E56)</f>
        <v>55</v>
      </c>
      <c r="K66" s="62" t="str">
        <f>IF('1.収穫を予測する'!K67="","",'1.収穫を予測する'!K67)</f>
        <v/>
      </c>
      <c r="L66" s="13"/>
      <c r="M66" s="63" t="str">
        <f>IF(J66&gt;80,"",IF(OR($C$2="あり",$C$3="あり"),IF(入力方法別計算!AP56=0,"",入力方法別計算!AP56),IF('inv2.計算シート'!BV56=0,"",'inv2.計算シート'!BV56)))</f>
        <v/>
      </c>
      <c r="N66" s="61">
        <f t="shared" si="1"/>
        <v>55</v>
      </c>
      <c r="O66" s="64">
        <f>IF(J66&gt;80,"",IF(OR($C$2="あり",$C$3="あり"),入力方法別計算!X56,'inv2.計算シート'!AC56))</f>
        <v>28.649812006410937</v>
      </c>
      <c r="P66" s="20">
        <f>IF(J66&gt;80,"",IF(OR($C$2="あり",$C$3="あり"),入力方法別計算!AR56,'inv2.計算シート'!AO56))</f>
        <v>0.74954326806482219</v>
      </c>
      <c r="Q66" s="65">
        <f>IF(Q$12&gt;'inv3.直径階分布'!HK61,Q$12,'inv3.直径階分布'!HK61)</f>
        <v>29.533724508211964</v>
      </c>
      <c r="R66" s="66">
        <f>IF(J66&gt;80,"",IF(OR($C$2="あり",$C$3="あり"),入力方法別計算!Y56,'inv2.計算シート'!AE56))</f>
        <v>1203.6435424863262</v>
      </c>
      <c r="S66" s="64">
        <f>IF(J66&gt;80,"",IF(OR($C$2="あり",$C$3="あり"),入力方法別計算!Z56,'inv2.計算シート'!AD56))</f>
        <v>902.18291442032057</v>
      </c>
      <c r="T66" s="67">
        <f>IF(J66&gt;80,"",IF(OR($C$2="あり",$C$3="あり"),入力方法別計算!AJ56,'inv2.計算シート'!AH56))</f>
        <v>0.99697885660598018</v>
      </c>
      <c r="U66" s="66" t="str">
        <f>IF(K66="","",IF(OR($C$2="あり",$C$3="あり"),入力方法別計算!AC56,'inv2.計算シート'!AK56))</f>
        <v/>
      </c>
      <c r="V66" s="64" t="str">
        <f>IF(K66="","",IF(OR($C$2="あり",$C$3="あり"),入力方法別計算!AD56,'inv2.計算シート'!AJ56))</f>
        <v/>
      </c>
      <c r="W66" s="67" t="str">
        <f>IF(K66="","",IF(OR($C$2="あり",$C$3="あり"),入力方法別計算!AK56,'inv2.計算シート'!AN56))</f>
        <v/>
      </c>
      <c r="X66" s="21" t="str">
        <f>IF(K66="","",IF(OR($C$2="あり",$C$3="あり"),入力方法別計算!AE56,'inv2.計算シート'!AM56))</f>
        <v/>
      </c>
      <c r="Y66" s="17" t="str">
        <f>IF(K66="","",IF(OR($C$2="あり",$C$3="あり"),入力方法別計算!AA56/0.01,'inv2.計算シート'!AF56/0.01))</f>
        <v/>
      </c>
      <c r="Z66" s="19" t="str">
        <f>IF(K66="","",IF(OR($C$2="あり",$C$3="あり"),入力方法別計算!AF56,'inv2.計算シート'!AL56))</f>
        <v/>
      </c>
      <c r="AA66" s="17" t="str">
        <f>IF(K66="","",IF(OR($C$2="あり",$C$3="あり"),入力方法別計算!AF56/入力方法別計算!Z56*100,'inv2.計算シート'!AL56/'inv2.計算シート'!AD56*100))</f>
        <v/>
      </c>
      <c r="AB66" s="64" t="str">
        <f>IF(K66="","",'inv3.直径階分布'!HK61)</f>
        <v/>
      </c>
      <c r="AC66" s="68" t="str">
        <f>IF(K66="","",IF(OR($C$2="あり",$C$3="あり"),入力方法別計算!AU56,'inv2.計算シート'!AW56))</f>
        <v/>
      </c>
      <c r="AD66" s="68">
        <f>IF(OR($C$2="あり",$C$3="あり"),入力方法別計算!AV56,'inv2.計算シート'!AX56)</f>
        <v>902.18291442032057</v>
      </c>
      <c r="AE66" s="68">
        <f>IF(OR($C$2="あり",$C$3="あり"),入力方法別計算!AW56,'inv2.計算シート'!AY56)</f>
        <v>8.0608772435085712</v>
      </c>
      <c r="AF66" s="68" t="str">
        <f>IF($K66="","",IF(OR($C$2="あり",$C$3="あり"),入力方法別計算!AX56,'inv2.計算シート'!AZ56))</f>
        <v/>
      </c>
      <c r="AG66" s="68" t="str">
        <f>IF($K66="","",IF(OR($C$2="あり",$C$3="あり"),入力方法別計算!AY56,'inv2.計算シート'!BA56))</f>
        <v/>
      </c>
      <c r="AH66" s="68">
        <f>IF(OR($C$2="あり",$C$3="あり"),入力方法別計算!AZ56,'inv2.計算シート'!BB56)</f>
        <v>16.4033257167331</v>
      </c>
      <c r="AI66" s="1">
        <f t="shared" si="2"/>
        <v>88.333877520177623</v>
      </c>
    </row>
    <row r="67" spans="2:35">
      <c r="B67" s="1">
        <v>56</v>
      </c>
      <c r="C67" s="1">
        <f>'1.収穫を予測する'!C68</f>
        <v>12</v>
      </c>
      <c r="D67" s="1">
        <f>'1.収穫を予測する'!D68</f>
        <v>10</v>
      </c>
      <c r="F67" s="1">
        <f t="shared" si="3"/>
        <v>110</v>
      </c>
      <c r="G67" s="1">
        <f t="shared" si="0"/>
        <v>112</v>
      </c>
      <c r="H67" s="1">
        <f>'1.収穫を予測する'!H68</f>
        <v>0</v>
      </c>
      <c r="J67" s="61">
        <f>IF(OR($C$2="あり",$C$3="あり"),入力方法別計算!W57,'inv2.計算シート'!E57)</f>
        <v>56</v>
      </c>
      <c r="K67" s="62" t="str">
        <f>IF('1.収穫を予測する'!K68="","",'1.収穫を予測する'!K68)</f>
        <v/>
      </c>
      <c r="L67" s="13"/>
      <c r="M67" s="63" t="str">
        <f>IF(J67&gt;80,"",IF(OR($C$2="あり",$C$3="あり"),IF(入力方法別計算!AP57=0,"",入力方法別計算!AP57),IF('inv2.計算シート'!BV57=0,"",'inv2.計算シート'!BV57)))</f>
        <v/>
      </c>
      <c r="N67" s="61">
        <f t="shared" si="1"/>
        <v>56</v>
      </c>
      <c r="O67" s="64">
        <f>IF(J67&gt;80,"",IF(OR($C$2="あり",$C$3="あり"),入力方法別計算!X57,'inv2.計算シート'!AC57))</f>
        <v>28.813238652004674</v>
      </c>
      <c r="P67" s="20">
        <f>IF(J67&gt;80,"",IF(OR($C$2="あり",$C$3="あり"),入力方法別計算!AR57,'inv2.計算シート'!AO57))</f>
        <v>0.76358840657238192</v>
      </c>
      <c r="Q67" s="65">
        <f>IF(Q$12&gt;'inv3.直径階分布'!HK62,Q$12,'inv3.直径階分布'!HK62)</f>
        <v>29.762996014850469</v>
      </c>
      <c r="R67" s="66">
        <f>IF(J67&gt;80,"",IF(OR($C$2="あり",$C$3="あり"),入力方法別計算!Y57,'inv2.計算シート'!AE57))</f>
        <v>1192.0607801652702</v>
      </c>
      <c r="S67" s="64">
        <f>IF(J67&gt;80,"",IF(OR($C$2="あり",$C$3="あり"),入力方法別計算!Z57,'inv2.計算シート'!AD57))</f>
        <v>910.24379166382914</v>
      </c>
      <c r="T67" s="67">
        <f>IF(J67&gt;80,"",IF(OR($C$2="あり",$C$3="あり"),入力方法別計算!AJ57,'inv2.計算シート'!AH57))</f>
        <v>0.99757046955832529</v>
      </c>
      <c r="U67" s="66" t="str">
        <f>IF(K67="","",IF(OR($C$2="あり",$C$3="あり"),入力方法別計算!AC57,'inv2.計算シート'!AK57))</f>
        <v/>
      </c>
      <c r="V67" s="64" t="str">
        <f>IF(K67="","",IF(OR($C$2="あり",$C$3="あり"),入力方法別計算!AD57,'inv2.計算シート'!AJ57))</f>
        <v/>
      </c>
      <c r="W67" s="67" t="str">
        <f>IF(K67="","",IF(OR($C$2="あり",$C$3="あり"),入力方法別計算!AK57,'inv2.計算シート'!AN57))</f>
        <v/>
      </c>
      <c r="X67" s="21" t="str">
        <f>IF(K67="","",IF(OR($C$2="あり",$C$3="あり"),入力方法別計算!AE57,'inv2.計算シート'!AM57))</f>
        <v/>
      </c>
      <c r="Y67" s="17" t="str">
        <f>IF(K67="","",IF(OR($C$2="あり",$C$3="あり"),入力方法別計算!AA57/0.01,'inv2.計算シート'!AF57/0.01))</f>
        <v/>
      </c>
      <c r="Z67" s="19" t="str">
        <f>IF(K67="","",IF(OR($C$2="あり",$C$3="あり"),入力方法別計算!AF57,'inv2.計算シート'!AL57))</f>
        <v/>
      </c>
      <c r="AA67" s="17" t="str">
        <f>IF(K67="","",IF(OR($C$2="あり",$C$3="あり"),入力方法別計算!AF57/入力方法別計算!Z57*100,'inv2.計算シート'!AL57/'inv2.計算シート'!AD57*100))</f>
        <v/>
      </c>
      <c r="AB67" s="64" t="str">
        <f>IF(K67="","",'inv3.直径階分布'!HK62)</f>
        <v/>
      </c>
      <c r="AC67" s="68" t="str">
        <f>IF(K67="","",IF(OR($C$2="あり",$C$3="あり"),入力方法別計算!AU57,'inv2.計算シート'!AW57))</f>
        <v/>
      </c>
      <c r="AD67" s="68">
        <f>IF(OR($C$2="あり",$C$3="あり"),入力方法別計算!AV57,'inv2.計算シート'!AX57)</f>
        <v>910.24379166382914</v>
      </c>
      <c r="AE67" s="68">
        <f>IF(OR($C$2="あり",$C$3="あり"),入力方法別計算!AW57,'inv2.計算シート'!AY57)</f>
        <v>7.674009467836072</v>
      </c>
      <c r="AF67" s="68" t="str">
        <f>IF($K67="","",IF(OR($C$2="あり",$C$3="あり"),入力方法別計算!AX57,'inv2.計算シート'!AZ57))</f>
        <v/>
      </c>
      <c r="AG67" s="68" t="str">
        <f>IF($K67="","",IF(OR($C$2="あり",$C$3="あり"),入力方法別計算!AY57,'inv2.計算シート'!BA57))</f>
        <v/>
      </c>
      <c r="AH67" s="68">
        <f>IF(OR($C$2="あり",$C$3="あり"),入力方法別計算!AZ57,'inv2.計算シート'!BB57)</f>
        <v>16.254353422568379</v>
      </c>
      <c r="AI67" s="1">
        <f t="shared" si="2"/>
        <v>88.220974796896158</v>
      </c>
    </row>
    <row r="68" spans="2:35">
      <c r="B68" s="1">
        <v>57</v>
      </c>
      <c r="C68" s="1">
        <f>'1.収穫を予測する'!C69</f>
        <v>12</v>
      </c>
      <c r="D68" s="1">
        <f>'1.収穫を予測する'!D69</f>
        <v>10</v>
      </c>
      <c r="F68" s="1">
        <f t="shared" si="3"/>
        <v>112</v>
      </c>
      <c r="G68" s="1">
        <f t="shared" si="0"/>
        <v>114</v>
      </c>
      <c r="H68" s="1">
        <f>'1.収穫を予測する'!H69</f>
        <v>0</v>
      </c>
      <c r="J68" s="61">
        <f>IF(OR($C$2="あり",$C$3="あり"),入力方法別計算!W58,'inv2.計算シート'!E58)</f>
        <v>57</v>
      </c>
      <c r="K68" s="62" t="str">
        <f>IF('1.収穫を予測する'!K69="","",'1.収穫を予測する'!K69)</f>
        <v/>
      </c>
      <c r="L68" s="13"/>
      <c r="M68" s="63" t="str">
        <f>IF(J68&gt;80,"",IF(OR($C$2="あり",$C$3="あり"),IF(入力方法別計算!AP58=0,"",入力方法別計算!AP58),IF('inv2.計算シート'!BV58=0,"",'inv2.計算シート'!BV58)))</f>
        <v/>
      </c>
      <c r="N68" s="61">
        <f t="shared" si="1"/>
        <v>57</v>
      </c>
      <c r="O68" s="64">
        <f>IF(J68&gt;80,"",IF(OR($C$2="あり",$C$3="あり"),入力方法別計算!X58,'inv2.計算シート'!AC58))</f>
        <v>28.968983052110516</v>
      </c>
      <c r="P68" s="20">
        <f>IF(J68&gt;80,"",IF(OR($C$2="あり",$C$3="あり"),入力方法別計算!AR58,'inv2.計算シート'!AO58))</f>
        <v>0.77721544785557339</v>
      </c>
      <c r="Q68" s="65">
        <f>IF(Q$12&gt;'inv3.直径階分布'!HK63,Q$12,'inv3.直径階分布'!HK63)</f>
        <v>29.988641650515721</v>
      </c>
      <c r="R68" s="66">
        <f>IF(J68&gt;80,"",IF(OR($C$2="あり",$C$3="あり"),入力方法別計算!Y58,'inv2.計算シート'!AE58))</f>
        <v>1181.0339123653625</v>
      </c>
      <c r="S68" s="64">
        <f>IF(J68&gt;80,"",IF(OR($C$2="あり",$C$3="あり"),入力方法別計算!Z58,'inv2.計算シート'!AD58))</f>
        <v>917.91780113166521</v>
      </c>
      <c r="T68" s="67">
        <f>IF(J68&gt;80,"",IF(OR($C$2="あり",$C$3="あり"),入力方法別計算!AJ58,'inv2.計算シート'!AH58))</f>
        <v>0.99809539108360157</v>
      </c>
      <c r="U68" s="66" t="str">
        <f>IF(K68="","",IF(OR($C$2="あり",$C$3="あり"),入力方法別計算!AC58,'inv2.計算シート'!AK58))</f>
        <v/>
      </c>
      <c r="V68" s="64" t="str">
        <f>IF(K68="","",IF(OR($C$2="あり",$C$3="あり"),入力方法別計算!AD58,'inv2.計算シート'!AJ58))</f>
        <v/>
      </c>
      <c r="W68" s="67" t="str">
        <f>IF(K68="","",IF(OR($C$2="あり",$C$3="あり"),入力方法別計算!AK58,'inv2.計算シート'!AN58))</f>
        <v/>
      </c>
      <c r="X68" s="21" t="str">
        <f>IF(K68="","",IF(OR($C$2="あり",$C$3="あり"),入力方法別計算!AE58,'inv2.計算シート'!AM58))</f>
        <v/>
      </c>
      <c r="Y68" s="17" t="str">
        <f>IF(K68="","",IF(OR($C$2="あり",$C$3="あり"),入力方法別計算!AA58/0.01,'inv2.計算シート'!AF58/0.01))</f>
        <v/>
      </c>
      <c r="Z68" s="19" t="str">
        <f>IF(K68="","",IF(OR($C$2="あり",$C$3="あり"),入力方法別計算!AF58,'inv2.計算シート'!AL58))</f>
        <v/>
      </c>
      <c r="AA68" s="17" t="str">
        <f>IF(K68="","",IF(OR($C$2="あり",$C$3="あり"),入力方法別計算!AF58/入力方法別計算!Z58*100,'inv2.計算シート'!AL58/'inv2.計算シート'!AD58*100))</f>
        <v/>
      </c>
      <c r="AB68" s="64" t="str">
        <f>IF(K68="","",'inv3.直径階分布'!HK63)</f>
        <v/>
      </c>
      <c r="AC68" s="68" t="str">
        <f>IF(K68="","",IF(OR($C$2="あり",$C$3="あり"),入力方法別計算!AU58,'inv2.計算シート'!AW58))</f>
        <v/>
      </c>
      <c r="AD68" s="68">
        <f>IF(OR($C$2="あり",$C$3="あり"),入力方法別計算!AV58,'inv2.計算シート'!AX58)</f>
        <v>917.91780113166521</v>
      </c>
      <c r="AE68" s="68">
        <f>IF(OR($C$2="あり",$C$3="あり"),入力方法別計算!AW58,'inv2.計算シート'!AY58)</f>
        <v>7.3045135901630829</v>
      </c>
      <c r="AF68" s="68" t="str">
        <f>IF($K68="","",IF(OR($C$2="あり",$C$3="あり"),入力方法別計算!AX58,'inv2.計算シート'!AZ58))</f>
        <v/>
      </c>
      <c r="AG68" s="68" t="str">
        <f>IF($K68="","",IF(OR($C$2="あり",$C$3="あり"),入力方法別計算!AY58,'inv2.計算シート'!BA58))</f>
        <v/>
      </c>
      <c r="AH68" s="68">
        <f>IF(OR($C$2="あり",$C$3="あり"),入力方法別計算!AZ58,'inv2.計算シート'!BB58)</f>
        <v>16.103821072485356</v>
      </c>
      <c r="AI68" s="1">
        <f t="shared" si="2"/>
        <v>88.094373540676088</v>
      </c>
    </row>
    <row r="69" spans="2:35">
      <c r="B69" s="1">
        <v>58</v>
      </c>
      <c r="C69" s="1">
        <f>'1.収穫を予測する'!C70</f>
        <v>12</v>
      </c>
      <c r="D69" s="1">
        <f>'1.収穫を予測する'!D70</f>
        <v>10</v>
      </c>
      <c r="F69" s="1">
        <f t="shared" si="3"/>
        <v>114</v>
      </c>
      <c r="G69" s="1">
        <f t="shared" si="0"/>
        <v>116</v>
      </c>
      <c r="H69" s="1">
        <f>'1.収穫を予測する'!H70</f>
        <v>0</v>
      </c>
      <c r="J69" s="61">
        <f>IF(OR($C$2="あり",$C$3="あり"),入力方法別計算!W59,'inv2.計算シート'!E59)</f>
        <v>58</v>
      </c>
      <c r="K69" s="62" t="str">
        <f>IF('1.収穫を予測する'!K70="","",'1.収穫を予測する'!K70)</f>
        <v/>
      </c>
      <c r="L69" s="13"/>
      <c r="M69" s="63" t="str">
        <f>IF(J69&gt;80,"",IF(OR($C$2="あり",$C$3="あり"),IF(入力方法別計算!AP59=0,"",入力方法別計算!AP59),IF('inv2.計算シート'!BV59=0,"",'inv2.計算シート'!BV59)))</f>
        <v/>
      </c>
      <c r="N69" s="61">
        <f t="shared" si="1"/>
        <v>58</v>
      </c>
      <c r="O69" s="64">
        <f>IF(J69&gt;80,"",IF(OR($C$2="あり",$C$3="あり"),入力方法別計算!X59,'inv2.計算シート'!AC59))</f>
        <v>29.117388003545052</v>
      </c>
      <c r="P69" s="20">
        <f>IF(J69&gt;80,"",IF(OR($C$2="あり",$C$3="あり"),入力方法別計算!AR59,'inv2.計算シート'!AO59))</f>
        <v>0.7904248582532003</v>
      </c>
      <c r="Q69" s="65">
        <f>IF(Q$12&gt;'inv3.直径階分布'!HK64,Q$12,'inv3.直径階分布'!HK64)</f>
        <v>30.207872287969312</v>
      </c>
      <c r="R69" s="66">
        <f>IF(J69&gt;80,"",IF(OR($C$2="あり",$C$3="あり"),入力方法別計算!Y59,'inv2.計算シート'!AE59))</f>
        <v>1170.5379772171179</v>
      </c>
      <c r="S69" s="64">
        <f>IF(J69&gt;80,"",IF(OR($C$2="あり",$C$3="あり"),入力方法別計算!Z59,'inv2.計算シート'!AD59))</f>
        <v>925.2223147218283</v>
      </c>
      <c r="T69" s="67">
        <f>IF(J69&gt;80,"",IF(OR($C$2="あり",$C$3="あり"),入力方法別計算!AJ59,'inv2.計算シート'!AH59))</f>
        <v>0.99856037356002059</v>
      </c>
      <c r="U69" s="66" t="str">
        <f>IF(K69="","",IF(OR($C$2="あり",$C$3="あり"),入力方法別計算!AC59,'inv2.計算シート'!AK59))</f>
        <v/>
      </c>
      <c r="V69" s="64" t="str">
        <f>IF(K69="","",IF(OR($C$2="あり",$C$3="あり"),入力方法別計算!AD59,'inv2.計算シート'!AJ59))</f>
        <v/>
      </c>
      <c r="W69" s="67" t="str">
        <f>IF(K69="","",IF(OR($C$2="あり",$C$3="あり"),入力方法別計算!AK59,'inv2.計算シート'!AN59))</f>
        <v/>
      </c>
      <c r="X69" s="21" t="str">
        <f>IF(K69="","",IF(OR($C$2="あり",$C$3="あり"),入力方法別計算!AE59,'inv2.計算シート'!AM59))</f>
        <v/>
      </c>
      <c r="Y69" s="17" t="str">
        <f>IF(K69="","",IF(OR($C$2="あり",$C$3="あり"),入力方法別計算!AA59/0.01,'inv2.計算シート'!AF59/0.01))</f>
        <v/>
      </c>
      <c r="Z69" s="19" t="str">
        <f>IF(K69="","",IF(OR($C$2="あり",$C$3="あり"),入力方法別計算!AF59,'inv2.計算シート'!AL59))</f>
        <v/>
      </c>
      <c r="AA69" s="17" t="str">
        <f>IF(K69="","",IF(OR($C$2="あり",$C$3="あり"),入力方法別計算!AF59/入力方法別計算!Z59*100,'inv2.計算シート'!AL59/'inv2.計算シート'!AD59*100))</f>
        <v/>
      </c>
      <c r="AB69" s="64" t="str">
        <f>IF(K69="","",'inv3.直径階分布'!HK64)</f>
        <v/>
      </c>
      <c r="AC69" s="68" t="str">
        <f>IF(K69="","",IF(OR($C$2="あり",$C$3="あり"),入力方法別計算!AU59,'inv2.計算シート'!AW59))</f>
        <v/>
      </c>
      <c r="AD69" s="68">
        <f>IF(OR($C$2="あり",$C$3="あり"),入力方法別計算!AV59,'inv2.計算シート'!AX59)</f>
        <v>925.2223147218283</v>
      </c>
      <c r="AE69" s="68">
        <f>IF(OR($C$2="あり",$C$3="あり"),入力方法別計算!AW59,'inv2.計算シート'!AY59)</f>
        <v>6.9517815713455775</v>
      </c>
      <c r="AF69" s="68" t="str">
        <f>IF($K69="","",IF(OR($C$2="あり",$C$3="あり"),入力方法別計算!AX59,'inv2.計算シート'!AZ59))</f>
        <v/>
      </c>
      <c r="AG69" s="68" t="str">
        <f>IF($K69="","",IF(OR($C$2="あり",$C$3="あり"),入力方法別計算!AY59,'inv2.計算シート'!BA59))</f>
        <v/>
      </c>
      <c r="AH69" s="68">
        <f>IF(OR($C$2="あり",$C$3="あり"),入力方法別計算!AZ59,'inv2.計算シート'!BB59)</f>
        <v>15.952108874514281</v>
      </c>
      <c r="AI69" s="1">
        <f t="shared" si="2"/>
        <v>87.963571984420398</v>
      </c>
    </row>
    <row r="70" spans="2:35">
      <c r="B70" s="1">
        <v>59</v>
      </c>
      <c r="C70" s="1">
        <f>'1.収穫を予測する'!C71</f>
        <v>8</v>
      </c>
      <c r="D70" s="1">
        <f>'1.収穫を予測する'!D71</f>
        <v>10</v>
      </c>
      <c r="F70" s="1">
        <f t="shared" si="3"/>
        <v>116</v>
      </c>
      <c r="G70" s="1">
        <f t="shared" si="0"/>
        <v>118</v>
      </c>
      <c r="H70" s="1">
        <f>'1.収穫を予測する'!H71</f>
        <v>0</v>
      </c>
      <c r="J70" s="61">
        <f>IF(OR($C$2="あり",$C$3="あり"),入力方法別計算!W60,'inv2.計算シート'!E60)</f>
        <v>59</v>
      </c>
      <c r="K70" s="62" t="str">
        <f>IF('1.収穫を予測する'!K71="","",'1.収穫を予測する'!K71)</f>
        <v/>
      </c>
      <c r="L70" s="13"/>
      <c r="M70" s="63" t="str">
        <f>IF(J70&gt;80,"",IF(OR($C$2="あり",$C$3="あり"),IF(入力方法別計算!AP60=0,"",入力方法別計算!AP60),IF('inv2.計算シート'!BV60=0,"",'inv2.計算シート'!BV60)))</f>
        <v/>
      </c>
      <c r="N70" s="61">
        <f t="shared" si="1"/>
        <v>59</v>
      </c>
      <c r="O70" s="64">
        <f>IF(J70&gt;80,"",IF(OR($C$2="あり",$C$3="あり"),入力方法別計算!X60,'inv2.計算シート'!AC60))</f>
        <v>29.258782878041288</v>
      </c>
      <c r="P70" s="20">
        <f>IF(J70&gt;80,"",IF(OR($C$2="あり",$C$3="あり"),入力方法別計算!AR60,'inv2.計算シート'!AO60))</f>
        <v>0.80321829359981256</v>
      </c>
      <c r="Q70" s="65">
        <f>IF(Q$12&gt;'inv3.直径階分布'!HK65,Q$12,'inv3.直径階分布'!HK65)</f>
        <v>30.419929106166098</v>
      </c>
      <c r="R70" s="66">
        <f>IF(J70&gt;80,"",IF(OR($C$2="あり",$C$3="あり"),入力方法別計算!Y60,'inv2.計算シート'!AE60))</f>
        <v>1160.5488865491538</v>
      </c>
      <c r="S70" s="64">
        <f>IF(J70&gt;80,"",IF(OR($C$2="あり",$C$3="あり"),入力方法別計算!Z60,'inv2.計算シート'!AD60))</f>
        <v>932.17409629317387</v>
      </c>
      <c r="T70" s="67">
        <f>IF(J70&gt;80,"",IF(OR($C$2="あり",$C$3="あり"),入力方法別計算!AJ60,'inv2.計算シート'!AH60))</f>
        <v>0.99897151935401918</v>
      </c>
      <c r="U70" s="66" t="str">
        <f>IF(K70="","",IF(OR($C$2="あり",$C$3="あり"),入力方法別計算!AC60,'inv2.計算シート'!AK60))</f>
        <v/>
      </c>
      <c r="V70" s="64" t="str">
        <f>IF(K70="","",IF(OR($C$2="あり",$C$3="あり"),入力方法別計算!AD60,'inv2.計算シート'!AJ60))</f>
        <v/>
      </c>
      <c r="W70" s="67" t="str">
        <f>IF(K70="","",IF(OR($C$2="あり",$C$3="あり"),入力方法別計算!AK60,'inv2.計算シート'!AN60))</f>
        <v/>
      </c>
      <c r="X70" s="21" t="str">
        <f>IF(K70="","",IF(OR($C$2="あり",$C$3="あり"),入力方法別計算!AE60,'inv2.計算シート'!AM60))</f>
        <v/>
      </c>
      <c r="Y70" s="17" t="str">
        <f>IF(K70="","",IF(OR($C$2="あり",$C$3="あり"),入力方法別計算!AA60/0.01,'inv2.計算シート'!AF60/0.01))</f>
        <v/>
      </c>
      <c r="Z70" s="19" t="str">
        <f>IF(K70="","",IF(OR($C$2="あり",$C$3="あり"),入力方法別計算!AF60,'inv2.計算シート'!AL60))</f>
        <v/>
      </c>
      <c r="AA70" s="17" t="str">
        <f>IF(K70="","",IF(OR($C$2="あり",$C$3="あり"),入力方法別計算!AF60/入力方法別計算!Z60*100,'inv2.計算シート'!AL60/'inv2.計算シート'!AD60*100))</f>
        <v/>
      </c>
      <c r="AB70" s="64" t="str">
        <f>IF(K70="","",'inv3.直径階分布'!HK65)</f>
        <v/>
      </c>
      <c r="AC70" s="68" t="str">
        <f>IF(K70="","",IF(OR($C$2="あり",$C$3="あり"),入力方法別計算!AU60,'inv2.計算シート'!AW60))</f>
        <v/>
      </c>
      <c r="AD70" s="68">
        <f>IF(OR($C$2="あり",$C$3="あり"),入力方法別計算!AV60,'inv2.計算シート'!AX60)</f>
        <v>932.17409629317387</v>
      </c>
      <c r="AE70" s="68">
        <f>IF(OR($C$2="あり",$C$3="あり"),入力方法別計算!AW60,'inv2.計算シート'!AY60)</f>
        <v>6.6152017299579029</v>
      </c>
      <c r="AF70" s="68" t="str">
        <f>IF($K70="","",IF(OR($C$2="あり",$C$3="あり"),入力方法別計算!AX60,'inv2.計算シート'!AZ60))</f>
        <v/>
      </c>
      <c r="AG70" s="68" t="str">
        <f>IF($K70="","",IF(OR($C$2="あり",$C$3="あり"),入力方法別計算!AY60,'inv2.計算シート'!BA60))</f>
        <v/>
      </c>
      <c r="AH70" s="68">
        <f>IF(OR($C$2="あり",$C$3="あり"),入力方法別計算!AZ60,'inv2.計算シート'!BB60)</f>
        <v>15.79956095412159</v>
      </c>
      <c r="AI70" s="1">
        <f t="shared" si="2"/>
        <v>87.831837855492608</v>
      </c>
    </row>
    <row r="71" spans="2:35">
      <c r="B71" s="1">
        <v>60</v>
      </c>
      <c r="C71" s="1">
        <f>'1.収穫を予測する'!C72</f>
        <v>10</v>
      </c>
      <c r="D71" s="1">
        <f>'1.収穫を予測する'!D72</f>
        <v>9</v>
      </c>
      <c r="F71" s="1">
        <f t="shared" si="3"/>
        <v>118</v>
      </c>
      <c r="G71" s="1">
        <f t="shared" si="0"/>
        <v>120</v>
      </c>
      <c r="H71" s="1">
        <f>'1.収穫を予測する'!H72</f>
        <v>0</v>
      </c>
      <c r="J71" s="61">
        <f>IF(OR($C$2="あり",$C$3="あり"),入力方法別計算!W61,'inv2.計算シート'!E61)</f>
        <v>60</v>
      </c>
      <c r="K71" s="62" t="str">
        <f>IF('1.収穫を予測する'!K72="","",'1.収穫を予測する'!K72)</f>
        <v/>
      </c>
      <c r="L71" s="13"/>
      <c r="M71" s="63" t="str">
        <f>IF(J71&gt;80,"",IF(OR($C$2="あり",$C$3="あり"),IF(入力方法別計算!AP61=0,"",入力方法別計算!AP61),IF('inv2.計算シート'!BV61=0,"",'inv2.計算シート'!BV61)))</f>
        <v/>
      </c>
      <c r="N71" s="61">
        <f t="shared" si="1"/>
        <v>60</v>
      </c>
      <c r="O71" s="64">
        <f>IF(J71&gt;80,"",IF(OR($C$2="あり",$C$3="あり"),入力方法別計算!X61,'inv2.計算シート'!AC61))</f>
        <v>29.39348394555082</v>
      </c>
      <c r="P71" s="20">
        <f>IF(J71&gt;80,"",IF(OR($C$2="あり",$C$3="あり"),入力方法別計算!AR61,'inv2.計算シート'!AO61))</f>
        <v>0.81559850188123395</v>
      </c>
      <c r="Q71" s="65">
        <f>IF(Q$12&gt;'inv3.直径階分布'!HK66,Q$12,'inv3.直径階分布'!HK66)</f>
        <v>30.613862830725221</v>
      </c>
      <c r="R71" s="66">
        <f>IF(J71&gt;80,"",IF(OR($C$2="あり",$C$3="あり"),入力方法別計算!Y61,'inv2.計算シート'!AE61))</f>
        <v>1151.0434311217466</v>
      </c>
      <c r="S71" s="64">
        <f>IF(J71&gt;80,"",IF(OR($C$2="あり",$C$3="あり"),入力方法別計算!Z61,'inv2.計算シート'!AD61))</f>
        <v>938.78929802313178</v>
      </c>
      <c r="T71" s="67">
        <f>IF(J71&gt;80,"",IF(OR($C$2="あり",$C$3="あり"),入力方法別計算!AJ61,'inv2.計算シート'!AH61))</f>
        <v>0.99933434193166815</v>
      </c>
      <c r="U71" s="66" t="str">
        <f>IF(K71="","",IF(OR($C$2="あり",$C$3="あり"),入力方法別計算!AC61,'inv2.計算シート'!AK61))</f>
        <v/>
      </c>
      <c r="V71" s="64" t="str">
        <f>IF(K71="","",IF(OR($C$2="あり",$C$3="あり"),入力方法別計算!AD61,'inv2.計算シート'!AJ61))</f>
        <v/>
      </c>
      <c r="W71" s="67" t="str">
        <f>IF(K71="","",IF(OR($C$2="あり",$C$3="あり"),入力方法別計算!AK61,'inv2.計算シート'!AN61))</f>
        <v/>
      </c>
      <c r="X71" s="21" t="str">
        <f>IF(K71="","",IF(OR($C$2="あり",$C$3="あり"),入力方法別計算!AE61,'inv2.計算シート'!AM61))</f>
        <v/>
      </c>
      <c r="Y71" s="17" t="str">
        <f>IF(K71="","",IF(OR($C$2="あり",$C$3="あり"),入力方法別計算!AA61/0.01,'inv2.計算シート'!AF61/0.01))</f>
        <v/>
      </c>
      <c r="Z71" s="19" t="str">
        <f>IF(K71="","",IF(OR($C$2="あり",$C$3="あり"),入力方法別計算!AF61,'inv2.計算シート'!AL61))</f>
        <v/>
      </c>
      <c r="AA71" s="17" t="str">
        <f>IF(K71="","",IF(OR($C$2="あり",$C$3="あり"),入力方法別計算!AF61/入力方法別計算!Z61*100,'inv2.計算シート'!AL61/'inv2.計算シート'!AD61*100))</f>
        <v/>
      </c>
      <c r="AB71" s="64" t="str">
        <f>IF(K71="","",'inv3.直径階分布'!HK66)</f>
        <v/>
      </c>
      <c r="AC71" s="68" t="str">
        <f>IF(K71="","",IF(OR($C$2="あり",$C$3="あり"),入力方法別計算!AU61,'inv2.計算シート'!AW61))</f>
        <v/>
      </c>
      <c r="AD71" s="68">
        <f>IF(OR($C$2="あり",$C$3="あり"),入力方法別計算!AV61,'inv2.計算シート'!AX61)</f>
        <v>938.78929802313178</v>
      </c>
      <c r="AE71" s="68">
        <f>IF(OR($C$2="あり",$C$3="あり"),入力方法別計算!AW61,'inv2.計算シート'!AY61)</f>
        <v>6.2941631508840601</v>
      </c>
      <c r="AF71" s="68" t="str">
        <f>IF($K71="","",IF(OR($C$2="あり",$C$3="あり"),入力方法別計算!AX61,'inv2.計算シート'!AZ61))</f>
        <v/>
      </c>
      <c r="AG71" s="68" t="str">
        <f>IF($K71="","",IF(OR($C$2="あり",$C$3="あり"),入力方法別計算!AY61,'inv2.計算シート'!BA61))</f>
        <v/>
      </c>
      <c r="AH71" s="68">
        <f>IF(OR($C$2="あり",$C$3="あり"),入力方法別計算!AZ61,'inv2.計算シート'!BB61)</f>
        <v>15.64648830038553</v>
      </c>
      <c r="AI71" s="1">
        <f t="shared" si="2"/>
        <v>87.731487553425012</v>
      </c>
    </row>
    <row r="72" spans="2:35">
      <c r="B72" s="1">
        <v>61</v>
      </c>
      <c r="C72" s="1">
        <f>'1.収穫を予測する'!C73</f>
        <v>10</v>
      </c>
      <c r="D72" s="1">
        <f>'1.収穫を予測する'!D73</f>
        <v>8</v>
      </c>
      <c r="F72" s="1">
        <f t="shared" si="3"/>
        <v>120</v>
      </c>
      <c r="G72" s="1">
        <f t="shared" si="0"/>
        <v>122</v>
      </c>
      <c r="H72" s="1">
        <f>'1.収穫を予測する'!H73</f>
        <v>0</v>
      </c>
      <c r="J72" s="61">
        <f>IF(OR($C$2="あり",$C$3="あり"),入力方法別計算!W62,'inv2.計算シート'!E62)</f>
        <v>61</v>
      </c>
      <c r="K72" s="62" t="str">
        <f>IF('1.収穫を予測する'!K73="","",'1.収穫を予測する'!K73)</f>
        <v/>
      </c>
      <c r="L72" s="13"/>
      <c r="M72" s="63" t="str">
        <f>IF(J72&gt;80,"",IF(OR($C$2="あり",$C$3="あり"),IF(入力方法別計算!AP62=0,"",入力方法別計算!AP62),IF('inv2.計算シート'!BV62=0,"",'inv2.計算シート'!BV62)))</f>
        <v/>
      </c>
      <c r="N72" s="61">
        <f t="shared" si="1"/>
        <v>61</v>
      </c>
      <c r="O72" s="64">
        <f>IF(J72&gt;80,"",IF(OR($C$2="あり",$C$3="あり"),入力方法別計算!X62,'inv2.計算シート'!AC62))</f>
        <v>29.521794714897386</v>
      </c>
      <c r="P72" s="20">
        <f>IF(J72&gt;80,"",IF(OR($C$2="あり",$C$3="あり"),入力方法別計算!AR62,'inv2.計算シート'!AO62))</f>
        <v>0.82756922715962711</v>
      </c>
      <c r="Q72" s="65">
        <f>IF(Q$12&gt;'inv3.直径階分布'!HK67,Q$12,'inv3.直径階分布'!HK67)</f>
        <v>30.797875849834778</v>
      </c>
      <c r="R72" s="66">
        <f>IF(J72&gt;80,"",IF(OR($C$2="あり",$C$3="あり"),入力方法別計算!Y62,'inv2.計算シート'!AE62))</f>
        <v>1141.9992795257983</v>
      </c>
      <c r="S72" s="64">
        <f>IF(J72&gt;80,"",IF(OR($C$2="あり",$C$3="あり"),入力方法別計算!Z62,'inv2.計算シート'!AD62))</f>
        <v>945.08346117401584</v>
      </c>
      <c r="T72" s="67">
        <f>IF(J72&gt;80,"",IF(OR($C$2="あり",$C$3="あり"),入力方法別計算!AJ62,'inv2.計算シート'!AH62))</f>
        <v>0.99965382120264856</v>
      </c>
      <c r="U72" s="66" t="str">
        <f>IF(K72="","",IF(OR($C$2="あり",$C$3="あり"),入力方法別計算!AC62,'inv2.計算シート'!AK62))</f>
        <v/>
      </c>
      <c r="V72" s="64" t="str">
        <f>IF(K72="","",IF(OR($C$2="あり",$C$3="あり"),入力方法別計算!AD62,'inv2.計算シート'!AJ62))</f>
        <v/>
      </c>
      <c r="W72" s="67" t="str">
        <f>IF(K72="","",IF(OR($C$2="あり",$C$3="あり"),入力方法別計算!AK62,'inv2.計算シート'!AN62))</f>
        <v/>
      </c>
      <c r="X72" s="21" t="str">
        <f>IF(K72="","",IF(OR($C$2="あり",$C$3="あり"),入力方法別計算!AE62,'inv2.計算シート'!AM62))</f>
        <v/>
      </c>
      <c r="Y72" s="17" t="str">
        <f>IF(K72="","",IF(OR($C$2="あり",$C$3="あり"),入力方法別計算!AA62/0.01,'inv2.計算シート'!AF62/0.01))</f>
        <v/>
      </c>
      <c r="Z72" s="19" t="str">
        <f>IF(K72="","",IF(OR($C$2="あり",$C$3="あり"),入力方法別計算!AF62,'inv2.計算シート'!AL62))</f>
        <v/>
      </c>
      <c r="AA72" s="17" t="str">
        <f>IF(K72="","",IF(OR($C$2="あり",$C$3="あり"),入力方法別計算!AF62/入力方法別計算!Z62*100,'inv2.計算シート'!AL62/'inv2.計算シート'!AD62*100))</f>
        <v/>
      </c>
      <c r="AB72" s="64" t="str">
        <f>IF(K72="","",'inv3.直径階分布'!HK67)</f>
        <v/>
      </c>
      <c r="AC72" s="68" t="str">
        <f>IF(K72="","",IF(OR($C$2="あり",$C$3="あり"),入力方法別計算!AU62,'inv2.計算シート'!AW62))</f>
        <v/>
      </c>
      <c r="AD72" s="68">
        <f>IF(OR($C$2="あり",$C$3="あり"),入力方法別計算!AV62,'inv2.計算シート'!AX62)</f>
        <v>945.08346117401584</v>
      </c>
      <c r="AE72" s="68">
        <f>IF(OR($C$2="あり",$C$3="あり"),入力方法別計算!AW62,'inv2.計算シート'!AY62)</f>
        <v>5.988059388866759</v>
      </c>
      <c r="AF72" s="68" t="str">
        <f>IF($K72="","",IF(OR($C$2="あり",$C$3="あり"),入力方法別計算!AX62,'inv2.計算シート'!AZ62))</f>
        <v/>
      </c>
      <c r="AG72" s="68" t="str">
        <f>IF($K72="","",IF(OR($C$2="あり",$C$3="あり"),入力方法別計算!AY62,'inv2.計算シート'!BA62))</f>
        <v/>
      </c>
      <c r="AH72" s="68">
        <f>IF(OR($C$2="あり",$C$3="あり"),入力方法別計算!AZ62,'inv2.計算シート'!BB62)</f>
        <v>15.493171494655998</v>
      </c>
      <c r="AI72" s="1">
        <f t="shared" si="2"/>
        <v>87.639383346073089</v>
      </c>
    </row>
    <row r="73" spans="2:35">
      <c r="B73" s="1">
        <v>62</v>
      </c>
      <c r="C73" s="1">
        <f>'1.収穫を予測する'!C74</f>
        <v>10</v>
      </c>
      <c r="D73" s="1">
        <f>'1.収穫を予測する'!D74</f>
        <v>8</v>
      </c>
      <c r="F73" s="1">
        <f t="shared" si="3"/>
        <v>122</v>
      </c>
      <c r="G73" s="1">
        <f t="shared" si="0"/>
        <v>124</v>
      </c>
      <c r="H73" s="1">
        <f>'1.収穫を予測する'!H74</f>
        <v>0</v>
      </c>
      <c r="J73" s="61">
        <f>IF(OR($C$2="あり",$C$3="あり"),入力方法別計算!W63,'inv2.計算シート'!E63)</f>
        <v>62</v>
      </c>
      <c r="K73" s="62" t="str">
        <f>IF('1.収穫を予測する'!K74="","",'1.収穫を予測する'!K74)</f>
        <v/>
      </c>
      <c r="L73" s="13"/>
      <c r="M73" s="63" t="str">
        <f>IF(J73&gt;80,"",IF(OR($C$2="あり",$C$3="あり"),IF(入力方法別計算!AP63=0,"",入力方法別計算!AP63),IF('inv2.計算シート'!BV63=0,"",'inv2.計算シート'!BV63)))</f>
        <v/>
      </c>
      <c r="N73" s="61">
        <f t="shared" si="1"/>
        <v>62</v>
      </c>
      <c r="O73" s="64">
        <f>IF(J73&gt;80,"",IF(OR($C$2="あり",$C$3="あり"),入力方法別計算!X63,'inv2.計算シート'!AC63))</f>
        <v>29.644006287611106</v>
      </c>
      <c r="P73" s="20">
        <f>IF(J73&gt;80,"",IF(OR($C$2="あり",$C$3="あり"),入力方法別計算!AR63,'inv2.計算シート'!AO63))</f>
        <v>0.83913511552466025</v>
      </c>
      <c r="Q73" s="65">
        <f>IF(Q$12&gt;'inv3.直径階分布'!HK68,Q$12,'inv3.直径階分布'!HK68)</f>
        <v>30.974975340782109</v>
      </c>
      <c r="R73" s="66">
        <f>IF(J73&gt;80,"",IF(OR($C$2="あり",$C$3="あり"),入力方法別計算!Y63,'inv2.計算シート'!AE63))</f>
        <v>1133.3949717599833</v>
      </c>
      <c r="S73" s="64">
        <f>IF(J73&gt;80,"",IF(OR($C$2="あり",$C$3="あり"),入力方法別計算!Z63,'inv2.計算シート'!AD63))</f>
        <v>951.0715205628826</v>
      </c>
      <c r="T73" s="67">
        <f>IF(J73&gt;80,"",IF(OR($C$2="あり",$C$3="あり"),入力方法別計算!AJ63,'inv2.計算シート'!AH63))</f>
        <v>0.99993445367083122</v>
      </c>
      <c r="U73" s="66" t="str">
        <f>IF(K73="","",IF(OR($C$2="あり",$C$3="あり"),入力方法別計算!AC63,'inv2.計算シート'!AK63))</f>
        <v/>
      </c>
      <c r="V73" s="64" t="str">
        <f>IF(K73="","",IF(OR($C$2="あり",$C$3="あり"),入力方法別計算!AD63,'inv2.計算シート'!AJ63))</f>
        <v/>
      </c>
      <c r="W73" s="67" t="str">
        <f>IF(K73="","",IF(OR($C$2="あり",$C$3="あり"),入力方法別計算!AK63,'inv2.計算シート'!AN63))</f>
        <v/>
      </c>
      <c r="X73" s="21" t="str">
        <f>IF(K73="","",IF(OR($C$2="あり",$C$3="あり"),入力方法別計算!AE63,'inv2.計算シート'!AM63))</f>
        <v/>
      </c>
      <c r="Y73" s="17" t="str">
        <f>IF(K73="","",IF(OR($C$2="あり",$C$3="あり"),入力方法別計算!AA63/0.01,'inv2.計算シート'!AF63/0.01))</f>
        <v/>
      </c>
      <c r="Z73" s="19" t="str">
        <f>IF(K73="","",IF(OR($C$2="あり",$C$3="あり"),入力方法別計算!AF63,'inv2.計算シート'!AL63))</f>
        <v/>
      </c>
      <c r="AA73" s="17" t="str">
        <f>IF(K73="","",IF(OR($C$2="あり",$C$3="あり"),入力方法別計算!AF63/入力方法別計算!Z63*100,'inv2.計算シート'!AL63/'inv2.計算シート'!AD63*100))</f>
        <v/>
      </c>
      <c r="AB73" s="64" t="str">
        <f>IF(K73="","",'inv3.直径階分布'!HK68)</f>
        <v/>
      </c>
      <c r="AC73" s="68" t="str">
        <f>IF(K73="","",IF(OR($C$2="あり",$C$3="あり"),入力方法別計算!AU63,'inv2.計算シート'!AW63))</f>
        <v/>
      </c>
      <c r="AD73" s="68">
        <f>IF(OR($C$2="あり",$C$3="あり"),入力方法別計算!AV63,'inv2.計算シート'!AX63)</f>
        <v>951.0715205628826</v>
      </c>
      <c r="AE73" s="68">
        <f>IF(OR($C$2="あり",$C$3="あり"),入力方法別計算!AW63,'inv2.計算シート'!AY63)</f>
        <v>5.6962915515235863</v>
      </c>
      <c r="AF73" s="68" t="str">
        <f>IF($K73="","",IF(OR($C$2="あり",$C$3="あり"),入力方法別計算!AX63,'inv2.計算シート'!AZ63))</f>
        <v/>
      </c>
      <c r="AG73" s="68" t="str">
        <f>IF($K73="","",IF(OR($C$2="あり",$C$3="あり"),入力方法別計算!AY63,'inv2.計算シート'!BA63))</f>
        <v/>
      </c>
      <c r="AH73" s="68">
        <f>IF(OR($C$2="あり",$C$3="あり"),入力方法別計算!AZ63,'inv2.計算シート'!BB63)</f>
        <v>15.339863234885204</v>
      </c>
      <c r="AI73" s="1">
        <f t="shared" si="2"/>
        <v>87.547726408329325</v>
      </c>
    </row>
    <row r="74" spans="2:35">
      <c r="B74" s="1">
        <v>63</v>
      </c>
      <c r="C74" s="1">
        <f>'1.収穫を予測する'!C75</f>
        <v>8</v>
      </c>
      <c r="D74" s="1">
        <f>'1.収穫を予測する'!D75</f>
        <v>8</v>
      </c>
      <c r="F74" s="1">
        <f t="shared" si="3"/>
        <v>124</v>
      </c>
      <c r="G74" s="1">
        <f t="shared" si="0"/>
        <v>126</v>
      </c>
      <c r="H74" s="1">
        <f>'1.収穫を予測する'!H75</f>
        <v>0</v>
      </c>
      <c r="J74" s="61">
        <f>IF(OR($C$2="あり",$C$3="あり"),入力方法別計算!W64,'inv2.計算シート'!E64)</f>
        <v>63</v>
      </c>
      <c r="K74" s="62" t="str">
        <f>IF('1.収穫を予測する'!K75="","",'1.収穫を予測する'!K75)</f>
        <v/>
      </c>
      <c r="L74" s="13"/>
      <c r="M74" s="63" t="str">
        <f>IF(J74&gt;80,"",IF(OR($C$2="あり",$C$3="あり"),IF(入力方法別計算!AP64=0,"",入力方法別計算!AP64),IF('inv2.計算シート'!BV64=0,"",'inv2.計算シート'!BV64)))</f>
        <v/>
      </c>
      <c r="N74" s="61">
        <f t="shared" si="1"/>
        <v>63</v>
      </c>
      <c r="O74" s="64">
        <f>IF(J74&gt;80,"",IF(OR($C$2="あり",$C$3="あり"),入力方法別計算!X64,'inv2.計算シート'!AC64))</f>
        <v>29.76039772131503</v>
      </c>
      <c r="P74" s="20">
        <f>IF(J74&gt;80,"",IF(OR($C$2="あり",$C$3="あり"),入力方法別計算!AR64,'inv2.計算シート'!AO64))</f>
        <v>0.85030162371536544</v>
      </c>
      <c r="Q74" s="65">
        <f>IF(Q$12&gt;'inv3.直径階分布'!HK69,Q$12,'inv3.直径階分布'!HK69)</f>
        <v>31.145207413730883</v>
      </c>
      <c r="R74" s="66">
        <f>IF(J74&gt;80,"",IF(OR($C$2="あり",$C$3="あり"),入力方法別計算!Y64,'inv2.計算シート'!AE64))</f>
        <v>1125.2099083779708</v>
      </c>
      <c r="S74" s="64">
        <f>IF(J74&gt;80,"",IF(OR($C$2="あり",$C$3="あり"),入力方法別計算!Z64,'inv2.計算シート'!AD64))</f>
        <v>956.76781211440618</v>
      </c>
      <c r="T74" s="67">
        <f>IF(J74&gt;80,"",IF(OR($C$2="あり",$C$3="あり"),入力方法別計算!AJ64,'inv2.計算シート'!AH64))</f>
        <v>1.0001802979003422</v>
      </c>
      <c r="U74" s="66" t="str">
        <f>IF(K74="","",IF(OR($C$2="あり",$C$3="あり"),入力方法別計算!AC64,'inv2.計算シート'!AK64))</f>
        <v/>
      </c>
      <c r="V74" s="64" t="str">
        <f>IF(K74="","",IF(OR($C$2="あり",$C$3="あり"),入力方法別計算!AD64,'inv2.計算シート'!AJ64))</f>
        <v/>
      </c>
      <c r="W74" s="67" t="str">
        <f>IF(K74="","",IF(OR($C$2="あり",$C$3="あり"),入力方法別計算!AK64,'inv2.計算シート'!AN64))</f>
        <v/>
      </c>
      <c r="X74" s="21" t="str">
        <f>IF(K74="","",IF(OR($C$2="あり",$C$3="あり"),入力方法別計算!AE64,'inv2.計算シート'!AM64))</f>
        <v/>
      </c>
      <c r="Y74" s="17" t="str">
        <f>IF(K74="","",IF(OR($C$2="あり",$C$3="あり"),入力方法別計算!AA64/0.01,'inv2.計算シート'!AF64/0.01))</f>
        <v/>
      </c>
      <c r="Z74" s="19" t="str">
        <f>IF(K74="","",IF(OR($C$2="あり",$C$3="あり"),入力方法別計算!AF64,'inv2.計算シート'!AL64))</f>
        <v/>
      </c>
      <c r="AA74" s="17" t="str">
        <f>IF(K74="","",IF(OR($C$2="あり",$C$3="あり"),入力方法別計算!AF64/入力方法別計算!Z64*100,'inv2.計算シート'!AL64/'inv2.計算シート'!AD64*100))</f>
        <v/>
      </c>
      <c r="AB74" s="64" t="str">
        <f>IF(K74="","",'inv3.直径階分布'!HK69)</f>
        <v/>
      </c>
      <c r="AC74" s="68" t="str">
        <f>IF(K74="","",IF(OR($C$2="あり",$C$3="あり"),入力方法別計算!AU64,'inv2.計算シート'!AW64))</f>
        <v/>
      </c>
      <c r="AD74" s="68">
        <f>IF(OR($C$2="あり",$C$3="あり"),入力方法別計算!AV64,'inv2.計算シート'!AX64)</f>
        <v>956.76781211440618</v>
      </c>
      <c r="AE74" s="68">
        <f>IF(OR($C$2="あり",$C$3="あり"),入力方法別計算!AW64,'inv2.計算シート'!AY64)</f>
        <v>5.418270837942373</v>
      </c>
      <c r="AF74" s="68" t="str">
        <f>IF($K74="","",IF(OR($C$2="あり",$C$3="あり"),入力方法別計算!AX64,'inv2.計算シート'!AZ64))</f>
        <v/>
      </c>
      <c r="AG74" s="68" t="str">
        <f>IF($K74="","",IF(OR($C$2="あり",$C$3="あり"),入力方法別計算!AY64,'inv2.計算シート'!BA64))</f>
        <v/>
      </c>
      <c r="AH74" s="68">
        <f>IF(OR($C$2="あり",$C$3="あり"),入力方法別計算!AZ64,'inv2.計算シート'!BB64)</f>
        <v>15.186790668482638</v>
      </c>
      <c r="AI74" s="1">
        <f t="shared" si="2"/>
        <v>87.457214374669704</v>
      </c>
    </row>
    <row r="75" spans="2:35">
      <c r="B75" s="1">
        <v>64</v>
      </c>
      <c r="C75" s="1">
        <f>'1.収穫を予測する'!C76</f>
        <v>8</v>
      </c>
      <c r="D75" s="1">
        <f>'1.収穫を予測する'!D76</f>
        <v>8</v>
      </c>
      <c r="F75" s="1">
        <f t="shared" si="3"/>
        <v>126</v>
      </c>
      <c r="G75" s="1">
        <f t="shared" si="0"/>
        <v>128</v>
      </c>
      <c r="H75" s="1">
        <f>'1.収穫を予測する'!H76</f>
        <v>0</v>
      </c>
      <c r="J75" s="61">
        <f>IF(OR($C$2="あり",$C$3="あり"),入力方法別計算!W65,'inv2.計算シート'!E65)</f>
        <v>64</v>
      </c>
      <c r="K75" s="62" t="str">
        <f>IF('1.収穫を予測する'!K76="","",'1.収穫を予測する'!K76)</f>
        <v/>
      </c>
      <c r="L75" s="13"/>
      <c r="M75" s="63" t="str">
        <f>IF(J75&gt;80,"",IF(OR($C$2="あり",$C$3="あり"),IF(入力方法別計算!AP65=0,"",入力方法別計算!AP65),IF('inv2.計算シート'!BV65=0,"",'inv2.計算シート'!BV65)))</f>
        <v/>
      </c>
      <c r="N75" s="61">
        <f t="shared" si="1"/>
        <v>64</v>
      </c>
      <c r="O75" s="64">
        <f>IF(J75&gt;80,"",IF(OR($C$2="あり",$C$3="あり"),入力方法別計算!X65,'inv2.計算シート'!AC65))</f>
        <v>29.871236399515631</v>
      </c>
      <c r="P75" s="20">
        <f>IF(J75&gt;80,"",IF(OR($C$2="あり",$C$3="あり"),入力方法別計算!AR65,'inv2.計算シート'!AO65))</f>
        <v>0.86107493094976595</v>
      </c>
      <c r="Q75" s="65">
        <f>IF(Q$12&gt;'inv3.直径階分布'!HK70,Q$12,'inv3.直径階分布'!HK70)</f>
        <v>31.308665417128115</v>
      </c>
      <c r="R75" s="66">
        <f>IF(J75&gt;80,"",IF(OR($C$2="あり",$C$3="あり"),入力方法別計算!Y65,'inv2.計算シート'!AE65))</f>
        <v>1117.4243359878762</v>
      </c>
      <c r="S75" s="64">
        <f>IF(J75&gt;80,"",IF(OR($C$2="あり",$C$3="あり"),入力方法別計算!Z65,'inv2.計算シート'!AD65))</f>
        <v>962.18608295234856</v>
      </c>
      <c r="T75" s="67">
        <f>IF(J75&gt;80,"",IF(OR($C$2="あり",$C$3="あり"),入力方法別計算!AJ65,'inv2.計算シート'!AH65))</f>
        <v>1.0003950157496648</v>
      </c>
      <c r="U75" s="66" t="str">
        <f>IF(K75="","",IF(OR($C$2="あり",$C$3="あり"),入力方法別計算!AC65,'inv2.計算シート'!AK65))</f>
        <v/>
      </c>
      <c r="V75" s="64" t="str">
        <f>IF(K75="","",IF(OR($C$2="あり",$C$3="あり"),入力方法別計算!AD65,'inv2.計算シート'!AJ65))</f>
        <v/>
      </c>
      <c r="W75" s="67" t="str">
        <f>IF(K75="","",IF(OR($C$2="あり",$C$3="あり"),入力方法別計算!AK65,'inv2.計算シート'!AN65))</f>
        <v/>
      </c>
      <c r="X75" s="21" t="str">
        <f>IF(K75="","",IF(OR($C$2="あり",$C$3="あり"),入力方法別計算!AE65,'inv2.計算シート'!AM65))</f>
        <v/>
      </c>
      <c r="Y75" s="17" t="str">
        <f>IF(K75="","",IF(OR($C$2="あり",$C$3="あり"),入力方法別計算!AA65/0.01,'inv2.計算シート'!AF65/0.01))</f>
        <v/>
      </c>
      <c r="Z75" s="19" t="str">
        <f>IF(K75="","",IF(OR($C$2="あり",$C$3="あり"),入力方法別計算!AF65,'inv2.計算シート'!AL65))</f>
        <v/>
      </c>
      <c r="AA75" s="17" t="str">
        <f>IF(K75="","",IF(OR($C$2="あり",$C$3="あり"),入力方法別計算!AF65/入力方法別計算!Z65*100,'inv2.計算シート'!AL65/'inv2.計算シート'!AD65*100))</f>
        <v/>
      </c>
      <c r="AB75" s="64" t="str">
        <f>IF(K75="","",'inv3.直径階分布'!HK70)</f>
        <v/>
      </c>
      <c r="AC75" s="68" t="str">
        <f>IF(K75="","",IF(OR($C$2="あり",$C$3="あり"),入力方法別計算!AU65,'inv2.計算シート'!AW65))</f>
        <v/>
      </c>
      <c r="AD75" s="68">
        <f>IF(OR($C$2="あり",$C$3="あり"),入力方法別計算!AV65,'inv2.計算シート'!AX65)</f>
        <v>962.18608295234856</v>
      </c>
      <c r="AE75" s="68">
        <f>IF(OR($C$2="あり",$C$3="あり"),入力方法別計算!AW65,'inv2.計算シート'!AY65)</f>
        <v>5.1534206014041501</v>
      </c>
      <c r="AF75" s="68" t="str">
        <f>IF($K75="","",IF(OR($C$2="あり",$C$3="あり"),入力方法別計算!AX65,'inv2.計算シート'!AZ65))</f>
        <v/>
      </c>
      <c r="AG75" s="68" t="str">
        <f>IF($K75="","",IF(OR($C$2="あり",$C$3="あり"),入力方法別計算!AY65,'inv2.計算シート'!BA65))</f>
        <v/>
      </c>
      <c r="AH75" s="68">
        <f>IF(OR($C$2="あり",$C$3="あり"),入力方法別計算!AZ65,'inv2.計算シート'!BB65)</f>
        <v>15.034157546130446</v>
      </c>
      <c r="AI75" s="1">
        <f t="shared" si="2"/>
        <v>87.36836464045345</v>
      </c>
    </row>
    <row r="76" spans="2:35">
      <c r="B76" s="1">
        <v>65</v>
      </c>
      <c r="C76" s="1">
        <f>'1.収穫を予測する'!C77</f>
        <v>6</v>
      </c>
      <c r="D76" s="1">
        <f>'1.収穫を予測する'!D77</f>
        <v>8</v>
      </c>
      <c r="F76" s="1">
        <f t="shared" si="3"/>
        <v>128</v>
      </c>
      <c r="G76" s="1">
        <f t="shared" ref="G76:G107" si="4">F76+$C$5</f>
        <v>130</v>
      </c>
      <c r="H76" s="1">
        <f>'1.収穫を予測する'!H77</f>
        <v>0</v>
      </c>
      <c r="J76" s="61">
        <f>IF(OR($C$2="あり",$C$3="あり"),入力方法別計算!W66,'inv2.計算シート'!E66)</f>
        <v>65</v>
      </c>
      <c r="K76" s="62" t="str">
        <f>IF('1.収穫を予測する'!K77="","",'1.収穫を予測する'!K77)</f>
        <v/>
      </c>
      <c r="L76" s="13"/>
      <c r="M76" s="63" t="str">
        <f>IF(J76&gt;80,"",IF(OR($C$2="あり",$C$3="あり"),IF(入力方法別計算!AP66=0,"",入力方法別計算!AP66),IF('inv2.計算シート'!BV66=0,"",'inv2.計算シート'!BV66)))</f>
        <v/>
      </c>
      <c r="N76" s="61">
        <f t="shared" si="1"/>
        <v>65</v>
      </c>
      <c r="O76" s="64">
        <f>IF(J76&gt;80,"",IF(OR($C$2="あり",$C$3="あり"),入力方法別計算!X66,'inv2.計算シート'!AC66))</f>
        <v>29.976778405073762</v>
      </c>
      <c r="P76" s="20">
        <f>IF(J76&gt;80,"",IF(OR($C$2="あり",$C$3="あり"),入力方法別計算!AR66,'inv2.計算シート'!AO66))</f>
        <v>0.8714618543973488</v>
      </c>
      <c r="Q76" s="65">
        <f>IF(Q$12&gt;'inv3.直径階分布'!HK71,Q$12,'inv3.直径階分布'!HK71)</f>
        <v>31.465476519289975</v>
      </c>
      <c r="R76" s="66">
        <f>IF(J76&gt;80,"",IF(OR($C$2="あり",$C$3="あり"),入力方法別計算!Y66,'inv2.計算シート'!AE66))</f>
        <v>1110.0193297877704</v>
      </c>
      <c r="S76" s="64">
        <f>IF(J76&gt;80,"",IF(OR($C$2="あり",$C$3="あり"),入力方法別計算!Z66,'inv2.計算シート'!AD66))</f>
        <v>967.33950355375271</v>
      </c>
      <c r="T76" s="67">
        <f>IF(J76&gt;80,"",IF(OR($C$2="あり",$C$3="あり"),入力方法別計算!AJ66,'inv2.計算シート'!AH66))</f>
        <v>1.0005819097776822</v>
      </c>
      <c r="U76" s="66" t="str">
        <f>IF(K76="","",IF(OR($C$2="あり",$C$3="あり"),入力方法別計算!AC66,'inv2.計算シート'!AK66))</f>
        <v/>
      </c>
      <c r="V76" s="64" t="str">
        <f>IF(K76="","",IF(OR($C$2="あり",$C$3="あり"),入力方法別計算!AD66,'inv2.計算シート'!AJ66))</f>
        <v/>
      </c>
      <c r="W76" s="67" t="str">
        <f>IF(K76="","",IF(OR($C$2="あり",$C$3="あり"),入力方法別計算!AK66,'inv2.計算シート'!AN66))</f>
        <v/>
      </c>
      <c r="X76" s="21" t="str">
        <f>IF(K76="","",IF(OR($C$2="あり",$C$3="あり"),入力方法別計算!AE66,'inv2.計算シート'!AM66))</f>
        <v/>
      </c>
      <c r="Y76" s="17" t="str">
        <f>IF(K76="","",IF(OR($C$2="あり",$C$3="あり"),入力方法別計算!AA66/0.01,'inv2.計算シート'!AF66/0.01))</f>
        <v/>
      </c>
      <c r="Z76" s="19" t="str">
        <f>IF(K76="","",IF(OR($C$2="あり",$C$3="あり"),入力方法別計算!AF66,'inv2.計算シート'!AL66))</f>
        <v/>
      </c>
      <c r="AA76" s="17" t="str">
        <f>IF(K76="","",IF(OR($C$2="あり",$C$3="あり"),入力方法別計算!AF66/入力方法別計算!Z66*100,'inv2.計算シート'!AL66/'inv2.計算シート'!AD66*100))</f>
        <v/>
      </c>
      <c r="AB76" s="64" t="str">
        <f>IF(K76="","",'inv3.直径階分布'!HK71)</f>
        <v/>
      </c>
      <c r="AC76" s="68" t="str">
        <f>IF(K76="","",IF(OR($C$2="あり",$C$3="あり"),入力方法別計算!AU66,'inv2.計算シート'!AW66))</f>
        <v/>
      </c>
      <c r="AD76" s="68">
        <f>IF(OR($C$2="あり",$C$3="あり"),入力方法別計算!AV66,'inv2.計算シート'!AX66)</f>
        <v>967.33950355375271</v>
      </c>
      <c r="AE76" s="68">
        <f>IF(OR($C$2="あり",$C$3="あり"),入力方法別計算!AW66,'inv2.計算シート'!AY66)</f>
        <v>4.9011779977283823</v>
      </c>
      <c r="AF76" s="68" t="str">
        <f>IF($K76="","",IF(OR($C$2="あり",$C$3="あり"),入力方法別計算!AX66,'inv2.計算シート'!AZ66))</f>
        <v/>
      </c>
      <c r="AG76" s="68" t="str">
        <f>IF($K76="","",IF(OR($C$2="あり",$C$3="あり"),入力方法別計算!AY66,'inv2.計算シート'!BA66))</f>
        <v/>
      </c>
      <c r="AH76" s="68">
        <f>IF(OR($C$2="あり",$C$3="あり"),入力方法別計算!AZ66,'inv2.計算シート'!BB66)</f>
        <v>14.882146208519272</v>
      </c>
      <c r="AI76" s="1">
        <f t="shared" si="2"/>
        <v>87.281559078095682</v>
      </c>
    </row>
    <row r="77" spans="2:35">
      <c r="B77" s="1">
        <v>66</v>
      </c>
      <c r="C77" s="1">
        <f>'1.収穫を予測する'!C78</f>
        <v>6</v>
      </c>
      <c r="D77" s="1">
        <f>'1.収穫を予測する'!D78</f>
        <v>8</v>
      </c>
      <c r="F77" s="1">
        <f t="shared" si="3"/>
        <v>130</v>
      </c>
      <c r="G77" s="1">
        <f t="shared" si="4"/>
        <v>132</v>
      </c>
      <c r="H77" s="1">
        <f>'1.収穫を予測する'!H78</f>
        <v>0</v>
      </c>
      <c r="J77" s="61">
        <f>IF(OR($C$2="あり",$C$3="あり"),入力方法別計算!W67,'inv2.計算シート'!E67)</f>
        <v>66</v>
      </c>
      <c r="K77" s="62" t="str">
        <f>IF('1.収穫を予測する'!K78="","",'1.収穫を予測する'!K78)</f>
        <v/>
      </c>
      <c r="L77" s="13"/>
      <c r="M77" s="63">
        <f>IF(J77&gt;80,"",IF(OR($C$2="あり",$C$3="あり"),IF(入力方法別計算!AP67=0,"",入力方法別計算!AP67),IF('inv2.計算シート'!BV67=0,"",'inv2.計算シート'!BV67)))</f>
        <v>8</v>
      </c>
      <c r="N77" s="61">
        <f t="shared" ref="N77:N91" si="5">J77</f>
        <v>66</v>
      </c>
      <c r="O77" s="64">
        <f>IF(J77&gt;80,"",IF(OR($C$2="あり",$C$3="あり"),入力方法別計算!X67,'inv2.計算シート'!AC67))</f>
        <v>30.077268895009261</v>
      </c>
      <c r="P77" s="20">
        <f>IF(J77&gt;80,"",IF(OR($C$2="あり",$C$3="あり"),入力方法別計算!AR67,'inv2.計算シート'!AO67))</f>
        <v>0.88146976863462356</v>
      </c>
      <c r="Q77" s="65">
        <f>IF(Q$12&gt;'inv3.直径階分布'!HK72,Q$12,'inv3.直径階分布'!HK72)</f>
        <v>31.61579237404835</v>
      </c>
      <c r="R77" s="66">
        <f>IF(J77&gt;80,"",IF(OR($C$2="あり",$C$3="あり"),入力方法別計算!Y67,'inv2.計算シート'!AE67))</f>
        <v>1102.9767737326483</v>
      </c>
      <c r="S77" s="64">
        <f>IF(J77&gt;80,"",IF(OR($C$2="あり",$C$3="あり"),入力方法別計算!Z67,'inv2.計算シート'!AD67))</f>
        <v>972.24068155148109</v>
      </c>
      <c r="T77" s="67">
        <f>IF(J77&gt;80,"",IF(OR($C$2="あり",$C$3="あり"),入力方法別計算!AJ67,'inv2.計算シート'!AH67))</f>
        <v>1.0007439571832046</v>
      </c>
      <c r="U77" s="66" t="str">
        <f>IF(K77="","",IF(OR($C$2="あり",$C$3="あり"),入力方法別計算!AC67,'inv2.計算シート'!AK67))</f>
        <v/>
      </c>
      <c r="V77" s="64" t="str">
        <f>IF(K77="","",IF(OR($C$2="あり",$C$3="あり"),入力方法別計算!AD67,'inv2.計算シート'!AJ67))</f>
        <v/>
      </c>
      <c r="W77" s="67" t="str">
        <f>IF(K77="","",IF(OR($C$2="あり",$C$3="あり"),入力方法別計算!AK67,'inv2.計算シート'!AN67))</f>
        <v/>
      </c>
      <c r="X77" s="21" t="str">
        <f>IF(K77="","",IF(OR($C$2="あり",$C$3="あり"),入力方法別計算!AE67,'inv2.計算シート'!AM67))</f>
        <v/>
      </c>
      <c r="Y77" s="17" t="str">
        <f>IF(K77="","",IF(OR($C$2="あり",$C$3="あり"),入力方法別計算!AA67/0.01,'inv2.計算シート'!AF67/0.01))</f>
        <v/>
      </c>
      <c r="Z77" s="19" t="str">
        <f>IF(K77="","",IF(OR($C$2="あり",$C$3="あり"),入力方法別計算!AF67,'inv2.計算シート'!AL67))</f>
        <v/>
      </c>
      <c r="AA77" s="17" t="str">
        <f>IF(K77="","",IF(OR($C$2="あり",$C$3="あり"),入力方法別計算!AF67/入力方法別計算!Z67*100,'inv2.計算シート'!AL67/'inv2.計算シート'!AD67*100))</f>
        <v/>
      </c>
      <c r="AB77" s="64" t="str">
        <f>IF(K77="","",'inv3.直径階分布'!HK72)</f>
        <v/>
      </c>
      <c r="AC77" s="68" t="str">
        <f>IF(K77="","",IF(OR($C$2="あり",$C$3="あり"),入力方法別計算!AU67,'inv2.計算シート'!AW67))</f>
        <v/>
      </c>
      <c r="AD77" s="68">
        <f>IF(OR($C$2="あり",$C$3="あり"),入力方法別計算!AV67,'inv2.計算シート'!AX67)</f>
        <v>972.24068155148109</v>
      </c>
      <c r="AE77" s="68">
        <f>IF(OR($C$2="あり",$C$3="あり"),入力方法別計算!AW67,'inv2.計算シート'!AY67)</f>
        <v>4.6609952742004452</v>
      </c>
      <c r="AF77" s="68" t="str">
        <f>IF($K77="","",IF(OR($C$2="あり",$C$3="あり"),入力方法別計算!AX67,'inv2.計算シート'!AZ67))</f>
        <v/>
      </c>
      <c r="AG77" s="68" t="str">
        <f>IF($K77="","",IF(OR($C$2="あり",$C$3="あり"),入力方法別計算!AY67,'inv2.計算シート'!BA67))</f>
        <v/>
      </c>
      <c r="AH77" s="68">
        <f>IF(OR($C$2="あり",$C$3="あり"),入力方法別計算!AZ67,'inv2.計算シート'!BB67)</f>
        <v>14.730919417446684</v>
      </c>
      <c r="AI77" s="1">
        <f t="shared" ref="AI77:AI91" si="6">IF(N77&gt;80,"",(EXP($AF$4)*O77^$AF$3)/Q77*100)</f>
        <v>87.197075393431362</v>
      </c>
    </row>
    <row r="78" spans="2:35">
      <c r="B78" s="1">
        <v>67</v>
      </c>
      <c r="C78" s="1">
        <f>'1.収穫を予測する'!C79</f>
        <v>6</v>
      </c>
      <c r="D78" s="1">
        <f>'1.収穫を予測する'!D79</f>
        <v>7</v>
      </c>
      <c r="F78" s="1">
        <f t="shared" ref="F78:F111" si="7">G77</f>
        <v>132</v>
      </c>
      <c r="G78" s="1">
        <f t="shared" si="4"/>
        <v>134</v>
      </c>
      <c r="H78" s="1">
        <f>'1.収穫を予測する'!H79</f>
        <v>0</v>
      </c>
      <c r="J78" s="61">
        <f>IF(OR($C$2="あり",$C$3="あり"),入力方法別計算!W68,'inv2.計算シート'!E68)</f>
        <v>67</v>
      </c>
      <c r="K78" s="62" t="str">
        <f>IF('1.収穫を予測する'!K79="","",'1.収穫を予測する'!K79)</f>
        <v/>
      </c>
      <c r="L78" s="13"/>
      <c r="M78" s="63" t="str">
        <f>IF(J78&gt;80,"",IF(OR($C$2="あり",$C$3="あり"),IF(入力方法別計算!AP68=0,"",入力方法別計算!AP68),IF('inv2.計算シート'!BV68=0,"",'inv2.計算シート'!BV68)))</f>
        <v/>
      </c>
      <c r="N78" s="61">
        <f t="shared" si="5"/>
        <v>67</v>
      </c>
      <c r="O78" s="64">
        <f>IF(J78&gt;80,"",IF(OR($C$2="あり",$C$3="あり"),入力方法別計算!X68,'inv2.計算シート'!AC68))</f>
        <v>30.172942474624644</v>
      </c>
      <c r="P78" s="20">
        <f>IF(J78&gt;80,"",IF(OR($C$2="あり",$C$3="あり"),入力方法別計算!AR68,'inv2.計算シート'!AO68))</f>
        <v>0.89110652933679158</v>
      </c>
      <c r="Q78" s="65">
        <f>IF(Q$12&gt;'inv3.直径階分布'!HK73,Q$12,'inv3.直径階分布'!HK73)</f>
        <v>31.759782288995773</v>
      </c>
      <c r="R78" s="66">
        <f>IF(J78&gt;80,"",IF(OR($C$2="あり",$C$3="あり"),入力方法別計算!Y68,'inv2.計算シート'!AE68))</f>
        <v>1096.2793388493553</v>
      </c>
      <c r="S78" s="64">
        <f>IF(J78&gt;80,"",IF(OR($C$2="あり",$C$3="あり"),入力方法別計算!Z68,'inv2.計算シート'!AD68))</f>
        <v>976.90167682568153</v>
      </c>
      <c r="T78" s="67">
        <f>IF(J78&gt;80,"",IF(OR($C$2="あり",$C$3="あり"),入力方法別計算!AJ68,'inv2.計算シート'!AH68))</f>
        <v>1.0008838406024931</v>
      </c>
      <c r="U78" s="66" t="str">
        <f>IF(K78="","",IF(OR($C$2="あり",$C$3="あり"),入力方法別計算!AC68,'inv2.計算シート'!AK68))</f>
        <v/>
      </c>
      <c r="V78" s="64" t="str">
        <f>IF(K78="","",IF(OR($C$2="あり",$C$3="あり"),入力方法別計算!AD68,'inv2.計算シート'!AJ68))</f>
        <v/>
      </c>
      <c r="W78" s="67" t="str">
        <f>IF(K78="","",IF(OR($C$2="あり",$C$3="あり"),入力方法別計算!AK68,'inv2.計算シート'!AN68))</f>
        <v/>
      </c>
      <c r="X78" s="21" t="str">
        <f>IF(K78="","",IF(OR($C$2="あり",$C$3="あり"),入力方法別計算!AE68,'inv2.計算シート'!AM68))</f>
        <v/>
      </c>
      <c r="Y78" s="17" t="str">
        <f>IF(K78="","",IF(OR($C$2="あり",$C$3="あり"),入力方法別計算!AA68/0.01,'inv2.計算シート'!AF68/0.01))</f>
        <v/>
      </c>
      <c r="Z78" s="19" t="str">
        <f>IF(K78="","",IF(OR($C$2="あり",$C$3="あり"),入力方法別計算!AF68,'inv2.計算シート'!AL68))</f>
        <v/>
      </c>
      <c r="AA78" s="17" t="str">
        <f>IF(K78="","",IF(OR($C$2="あり",$C$3="あり"),入力方法別計算!AF68/入力方法別計算!Z68*100,'inv2.計算シート'!AL68/'inv2.計算シート'!AD68*100))</f>
        <v/>
      </c>
      <c r="AB78" s="64" t="str">
        <f>IF(K78="","",'inv3.直径階分布'!HK73)</f>
        <v/>
      </c>
      <c r="AC78" s="68" t="str">
        <f>IF(K78="","",IF(OR($C$2="あり",$C$3="あり"),入力方法別計算!AU68,'inv2.計算シート'!AW68))</f>
        <v/>
      </c>
      <c r="AD78" s="68">
        <f>IF(OR($C$2="あり",$C$3="あり"),入力方法別計算!AV68,'inv2.計算シート'!AX68)</f>
        <v>976.90167682568153</v>
      </c>
      <c r="AE78" s="68">
        <f>IF(OR($C$2="あり",$C$3="あり"),入力方法別計算!AW68,'inv2.計算シート'!AY68)</f>
        <v>4.4323407481605273</v>
      </c>
      <c r="AF78" s="68" t="str">
        <f>IF($K78="","",IF(OR($C$2="あり",$C$3="あり"),入力方法別計算!AX68,'inv2.計算シート'!AZ68))</f>
        <v/>
      </c>
      <c r="AG78" s="68" t="str">
        <f>IF($K78="","",IF(OR($C$2="あり",$C$3="あり"),入力方法別計算!AY68,'inv2.計算シート'!BA68))</f>
        <v/>
      </c>
      <c r="AH78" s="68">
        <f>IF(OR($C$2="あり",$C$3="あり"),入力方法別計算!AZ68,'inv2.計算シート'!BB68)</f>
        <v>14.580622042174351</v>
      </c>
      <c r="AI78" s="1">
        <f t="shared" si="6"/>
        <v>87.115110164950423</v>
      </c>
    </row>
    <row r="79" spans="2:35">
      <c r="B79" s="1">
        <v>68</v>
      </c>
      <c r="C79" s="1">
        <f>'1.収穫を予測する'!C80</f>
        <v>14</v>
      </c>
      <c r="D79" s="1">
        <f>'1.収穫を予測する'!D80</f>
        <v>6</v>
      </c>
      <c r="F79" s="1">
        <f t="shared" si="7"/>
        <v>134</v>
      </c>
      <c r="G79" s="1">
        <f t="shared" si="4"/>
        <v>136</v>
      </c>
      <c r="H79" s="1">
        <f>'1.収穫を予測する'!H80</f>
        <v>0</v>
      </c>
      <c r="J79" s="61">
        <f>IF(OR($C$2="あり",$C$3="あり"),入力方法別計算!W69,'inv2.計算シート'!E69)</f>
        <v>68</v>
      </c>
      <c r="K79" s="62" t="str">
        <f>IF('1.収穫を予測する'!K80="","",'1.収穫を予測する'!K80)</f>
        <v/>
      </c>
      <c r="L79" s="13"/>
      <c r="M79" s="63" t="str">
        <f>IF(J79&gt;80,"",IF(OR($C$2="あり",$C$3="あり"),IF(入力方法別計算!AP69=0,"",入力方法別計算!AP69),IF('inv2.計算シート'!BV69=0,"",'inv2.計算シート'!BV69)))</f>
        <v/>
      </c>
      <c r="N79" s="61">
        <f t="shared" si="5"/>
        <v>68</v>
      </c>
      <c r="O79" s="64">
        <f>IF(J79&gt;80,"",IF(OR($C$2="あり",$C$3="あり"),入力方法別計算!X69,'inv2.計算シート'!AC69))</f>
        <v>30.264023569228339</v>
      </c>
      <c r="P79" s="20">
        <f>IF(J79&gt;80,"",IF(OR($C$2="あり",$C$3="あり"),入力方法別計算!AR69,'inv2.計算シート'!AO69))</f>
        <v>0.90038040137993081</v>
      </c>
      <c r="Q79" s="65">
        <f>IF(Q$12&gt;'inv3.直径階分布'!HK74,Q$12,'inv3.直径階分布'!HK74)</f>
        <v>31.897628058472275</v>
      </c>
      <c r="R79" s="66">
        <f>IF(J79&gt;80,"",IF(OR($C$2="あり",$C$3="あり"),入力方法別計算!Y69,'inv2.計算シート'!AE69))</f>
        <v>1089.9104601453353</v>
      </c>
      <c r="S79" s="64">
        <f>IF(J79&gt;80,"",IF(OR($C$2="あり",$C$3="あり"),入力方法別計算!Z69,'inv2.計算シート'!AD69))</f>
        <v>981.33401757384206</v>
      </c>
      <c r="T79" s="67">
        <f>IF(J79&gt;80,"",IF(OR($C$2="あり",$C$3="あり"),入力方法別計算!AJ69,'inv2.計算シート'!AH69))</f>
        <v>1.0010039760567706</v>
      </c>
      <c r="U79" s="66" t="str">
        <f>IF(K79="","",IF(OR($C$2="あり",$C$3="あり"),入力方法別計算!AC69,'inv2.計算シート'!AK69))</f>
        <v/>
      </c>
      <c r="V79" s="64" t="str">
        <f>IF(K79="","",IF(OR($C$2="あり",$C$3="あり"),入力方法別計算!AD69,'inv2.計算シート'!AJ69))</f>
        <v/>
      </c>
      <c r="W79" s="67" t="str">
        <f>IF(K79="","",IF(OR($C$2="あり",$C$3="あり"),入力方法別計算!AK69,'inv2.計算シート'!AN69))</f>
        <v/>
      </c>
      <c r="X79" s="21" t="str">
        <f>IF(K79="","",IF(OR($C$2="あり",$C$3="あり"),入力方法別計算!AE69,'inv2.計算シート'!AM69))</f>
        <v/>
      </c>
      <c r="Y79" s="17" t="str">
        <f>IF(K79="","",IF(OR($C$2="あり",$C$3="あり"),入力方法別計算!AA69/0.01,'inv2.計算シート'!AF69/0.01))</f>
        <v/>
      </c>
      <c r="Z79" s="19" t="str">
        <f>IF(K79="","",IF(OR($C$2="あり",$C$3="あり"),入力方法別計算!AF69,'inv2.計算シート'!AL69))</f>
        <v/>
      </c>
      <c r="AA79" s="17" t="str">
        <f>IF(K79="","",IF(OR($C$2="あり",$C$3="あり"),入力方法別計算!AF69/入力方法別計算!Z69*100,'inv2.計算シート'!AL69/'inv2.計算シート'!AD69*100))</f>
        <v/>
      </c>
      <c r="AB79" s="64" t="str">
        <f>IF(K79="","",'inv3.直径階分布'!HK74)</f>
        <v/>
      </c>
      <c r="AC79" s="68" t="str">
        <f>IF(K79="","",IF(OR($C$2="あり",$C$3="あり"),入力方法別計算!AU69,'inv2.計算シート'!AW69))</f>
        <v/>
      </c>
      <c r="AD79" s="68">
        <f>IF(OR($C$2="あり",$C$3="あり"),入力方法別計算!AV69,'inv2.計算シート'!AX69)</f>
        <v>981.33401757384206</v>
      </c>
      <c r="AE79" s="68">
        <f>IF(OR($C$2="あり",$C$3="あり"),入力方法別計算!AW69,'inv2.計算シート'!AY69)</f>
        <v>4.2146995187747507</v>
      </c>
      <c r="AF79" s="68" t="str">
        <f>IF($K79="","",IF(OR($C$2="あり",$C$3="あり"),入力方法別計算!AX69,'inv2.計算シート'!AZ69))</f>
        <v/>
      </c>
      <c r="AG79" s="68" t="str">
        <f>IF($K79="","",IF(OR($C$2="あり",$C$3="あり"),入力方法別計算!AY69,'inv2.計算シート'!BA69))</f>
        <v/>
      </c>
      <c r="AH79" s="68">
        <f>IF(OR($C$2="あり",$C$3="あり"),入力方法別計算!AZ69,'inv2.計算シート'!BB69)</f>
        <v>14.43138261138003</v>
      </c>
      <c r="AI79" s="1">
        <f t="shared" si="6"/>
        <v>87.03579629519858</v>
      </c>
    </row>
    <row r="80" spans="2:35">
      <c r="B80" s="1">
        <v>69</v>
      </c>
      <c r="C80" s="1">
        <f>'1.収穫を予測する'!C81</f>
        <v>6</v>
      </c>
      <c r="D80" s="1">
        <f>'1.収穫を予測する'!D81</f>
        <v>4</v>
      </c>
      <c r="F80" s="1">
        <f t="shared" si="7"/>
        <v>136</v>
      </c>
      <c r="G80" s="1">
        <f t="shared" si="4"/>
        <v>138</v>
      </c>
      <c r="H80" s="1">
        <f>'1.収穫を予測する'!H81</f>
        <v>0</v>
      </c>
      <c r="J80" s="61">
        <f>IF(OR($C$2="あり",$C$3="あり"),入力方法別計算!W70,'inv2.計算シート'!E70)</f>
        <v>69</v>
      </c>
      <c r="K80" s="62" t="str">
        <f>IF('1.収穫を予測する'!K81="","",'1.収穫を予測する'!K81)</f>
        <v/>
      </c>
      <c r="L80" s="13"/>
      <c r="M80" s="63" t="str">
        <f>IF(J80&gt;80,"",IF(OR($C$2="あり",$C$3="あり"),IF(入力方法別計算!AP70=0,"",入力方法別計算!AP70),IF('inv2.計算シート'!BV70=0,"",'inv2.計算シート'!BV70)))</f>
        <v/>
      </c>
      <c r="N80" s="61">
        <f t="shared" si="5"/>
        <v>69</v>
      </c>
      <c r="O80" s="64">
        <f>IF(J80&gt;80,"",IF(OR($C$2="あり",$C$3="あり"),入力方法別計算!X70,'inv2.計算シート'!AC70))</f>
        <v>30.350726791997015</v>
      </c>
      <c r="P80" s="20">
        <f>IF(J80&gt;80,"",IF(OR($C$2="あり",$C$3="あり"),入力方法別計算!AR70,'inv2.計算シート'!AO70))</f>
        <v>0.90929999145754103</v>
      </c>
      <c r="Q80" s="65">
        <f>IF(Q$12&gt;'inv3.直径階分布'!HK75,Q$12,'inv3.直径階分布'!HK75)</f>
        <v>32.029519971144225</v>
      </c>
      <c r="R80" s="66">
        <f>IF(J80&gt;80,"",IF(OR($C$2="あり",$C$3="あり"),入力方法別計算!Y70,'inv2.計算シート'!AE70))</f>
        <v>1083.8543124946639</v>
      </c>
      <c r="S80" s="64">
        <f>IF(J80&gt;80,"",IF(OR($C$2="あり",$C$3="あり"),入力方法別計算!Z70,'inv2.計算シート'!AD70))</f>
        <v>985.54871709261681</v>
      </c>
      <c r="T80" s="67">
        <f>IF(J80&gt;80,"",IF(OR($C$2="あり",$C$3="あり"),入力方法別計算!AJ70,'inv2.計算シート'!AH70))</f>
        <v>1.0011065383130564</v>
      </c>
      <c r="U80" s="66" t="str">
        <f>IF(K80="","",IF(OR($C$2="あり",$C$3="あり"),入力方法別計算!AC70,'inv2.計算シート'!AK70))</f>
        <v/>
      </c>
      <c r="V80" s="64" t="str">
        <f>IF(K80="","",IF(OR($C$2="あり",$C$3="あり"),入力方法別計算!AD70,'inv2.計算シート'!AJ70))</f>
        <v/>
      </c>
      <c r="W80" s="67" t="str">
        <f>IF(K80="","",IF(OR($C$2="あり",$C$3="あり"),入力方法別計算!AK70,'inv2.計算シート'!AN70))</f>
        <v/>
      </c>
      <c r="X80" s="21" t="str">
        <f>IF(K80="","",IF(OR($C$2="あり",$C$3="あり"),入力方法別計算!AE70,'inv2.計算シート'!AM70))</f>
        <v/>
      </c>
      <c r="Y80" s="17" t="str">
        <f>IF(K80="","",IF(OR($C$2="あり",$C$3="あり"),入力方法別計算!AA70/0.01,'inv2.計算シート'!AF70/0.01))</f>
        <v/>
      </c>
      <c r="Z80" s="19" t="str">
        <f>IF(K80="","",IF(OR($C$2="あり",$C$3="あり"),入力方法別計算!AF70,'inv2.計算シート'!AL70))</f>
        <v/>
      </c>
      <c r="AA80" s="17" t="str">
        <f>IF(K80="","",IF(OR($C$2="あり",$C$3="あり"),入力方法別計算!AF70/入力方法別計算!Z70*100,'inv2.計算シート'!AL70/'inv2.計算シート'!AD70*100))</f>
        <v/>
      </c>
      <c r="AB80" s="64" t="str">
        <f>IF(K80="","",'inv3.直径階分布'!HK75)</f>
        <v/>
      </c>
      <c r="AC80" s="68" t="str">
        <f>IF(K80="","",IF(OR($C$2="あり",$C$3="あり"),入力方法別計算!AU70,'inv2.計算シート'!AW70))</f>
        <v/>
      </c>
      <c r="AD80" s="68">
        <f>IF(OR($C$2="あり",$C$3="あり"),入力方法別計算!AV70,'inv2.計算シート'!AX70)</f>
        <v>985.54871709261681</v>
      </c>
      <c r="AE80" s="68">
        <f>IF(OR($C$2="あり",$C$3="あり"),入力方法別計算!AW70,'inv2.計算シート'!AY70)</f>
        <v>4.0075739506548871</v>
      </c>
      <c r="AF80" s="68" t="str">
        <f>IF($K80="","",IF(OR($C$2="あり",$C$3="あり"),入力方法別計算!AX70,'inv2.計算シート'!AZ70))</f>
        <v/>
      </c>
      <c r="AG80" s="68" t="str">
        <f>IF($K80="","",IF(OR($C$2="あり",$C$3="あり"),入力方法別計算!AY70,'inv2.計算シート'!BA70))</f>
        <v/>
      </c>
      <c r="AH80" s="68">
        <f>IF(OR($C$2="あり",$C$3="あり"),入力方法別計算!AZ70,'inv2.計算シート'!BB70)</f>
        <v>14.283314740472708</v>
      </c>
      <c r="AI80" s="1">
        <f t="shared" si="6"/>
        <v>86.959216503428948</v>
      </c>
    </row>
    <row r="81" spans="2:35">
      <c r="B81" s="1">
        <v>70</v>
      </c>
      <c r="C81" s="1">
        <f>'1.収穫を予測する'!C82</f>
        <v>0</v>
      </c>
      <c r="D81" s="1">
        <f>'1.収穫を予測する'!D82</f>
        <v>0</v>
      </c>
      <c r="F81" s="1">
        <f t="shared" si="7"/>
        <v>138</v>
      </c>
      <c r="G81" s="1">
        <f t="shared" si="4"/>
        <v>140</v>
      </c>
      <c r="H81" s="1">
        <f>'1.収穫を予測する'!H82</f>
        <v>0</v>
      </c>
      <c r="J81" s="61">
        <f>IF(OR($C$2="あり",$C$3="あり"),入力方法別計算!W71,'inv2.計算シート'!E71)</f>
        <v>70</v>
      </c>
      <c r="K81" s="62" t="str">
        <f>IF('1.収穫を予測する'!K82="","",'1.収穫を予測する'!K82)</f>
        <v/>
      </c>
      <c r="L81" s="13"/>
      <c r="M81" s="63" t="str">
        <f>IF(J81&gt;80,"",IF(OR($C$2="あり",$C$3="あり"),IF(入力方法別計算!AP71=0,"",入力方法別計算!AP71),IF('inv2.計算シート'!BV71=0,"",'inv2.計算シート'!BV71)))</f>
        <v/>
      </c>
      <c r="N81" s="61">
        <f t="shared" si="5"/>
        <v>70</v>
      </c>
      <c r="O81" s="64">
        <f>IF(J81&gt;80,"",IF(OR($C$2="あり",$C$3="あり"),入力方法別計算!X71,'inv2.計算シート'!AC71))</f>
        <v>30.433257306746277</v>
      </c>
      <c r="P81" s="20">
        <f>IF(J81&gt;80,"",IF(OR($C$2="あり",$C$3="あり"),入力方法別計算!AR71,'inv2.計算シート'!AO71))</f>
        <v>0.91787418525363251</v>
      </c>
      <c r="Q81" s="65">
        <f>IF(Q$12&gt;'inv3.直径階分布'!HK76,Q$12,'inv3.直径階分布'!HK76)</f>
        <v>32.158427935795331</v>
      </c>
      <c r="R81" s="66">
        <f>IF(J81&gt;80,"",IF(OR($C$2="あり",$C$3="あり"),入力方法別計算!Y71,'inv2.計算シート'!AE71))</f>
        <v>1078.0957858291129</v>
      </c>
      <c r="S81" s="64">
        <f>IF(J81&gt;80,"",IF(OR($C$2="あり",$C$3="あり"),入力方法別計算!Z71,'inv2.計算シート'!AD71))</f>
        <v>989.5562910432717</v>
      </c>
      <c r="T81" s="67">
        <f>IF(J81&gt;80,"",IF(OR($C$2="あり",$C$3="あり"),入力方法別計算!AJ71,'inv2.計算シート'!AH71))</f>
        <v>1.0011934838961651</v>
      </c>
      <c r="U81" s="66" t="str">
        <f>IF(K81="","",IF(OR($C$2="あり",$C$3="あり"),入力方法別計算!AC71,'inv2.計算シート'!AK71))</f>
        <v/>
      </c>
      <c r="V81" s="64" t="str">
        <f>IF(K81="","",IF(OR($C$2="あり",$C$3="あり"),入力方法別計算!AD71,'inv2.計算シート'!AJ71))</f>
        <v/>
      </c>
      <c r="W81" s="67" t="str">
        <f>IF(K81="","",IF(OR($C$2="あり",$C$3="あり"),入力方法別計算!AK71,'inv2.計算シート'!AN71))</f>
        <v/>
      </c>
      <c r="X81" s="21" t="str">
        <f>IF(K81="","",IF(OR($C$2="あり",$C$3="あり"),入力方法別計算!AE71,'inv2.計算シート'!AM71))</f>
        <v/>
      </c>
      <c r="Y81" s="17" t="str">
        <f>IF(K81="","",IF(OR($C$2="あり",$C$3="あり"),入力方法別計算!AA71/0.01,'inv2.計算シート'!AF71/0.01))</f>
        <v/>
      </c>
      <c r="Z81" s="19" t="str">
        <f>IF(K81="","",IF(OR($C$2="あり",$C$3="あり"),入力方法別計算!AF71,'inv2.計算シート'!AL71))</f>
        <v/>
      </c>
      <c r="AA81" s="17" t="str">
        <f>IF(K81="","",IF(OR($C$2="あり",$C$3="あり"),入力方法別計算!AF71/入力方法別計算!Z71*100,'inv2.計算シート'!AL71/'inv2.計算シート'!AD71*100))</f>
        <v/>
      </c>
      <c r="AB81" s="64" t="str">
        <f>IF(K81="","",'inv3.直径階分布'!HK76)</f>
        <v/>
      </c>
      <c r="AC81" s="68" t="str">
        <f>IF(K81="","",IF(OR($C$2="あり",$C$3="あり"),入力方法別計算!AU71,'inv2.計算シート'!AW71))</f>
        <v/>
      </c>
      <c r="AD81" s="68">
        <f>IF(OR($C$2="あり",$C$3="あり"),入力方法別計算!AV71,'inv2.計算シート'!AX71)</f>
        <v>989.5562910432717</v>
      </c>
      <c r="AE81" s="68">
        <f>IF(OR($C$2="あり",$C$3="あり"),入力方法別計算!AW71,'inv2.計算シート'!AY71)</f>
        <v>3.8104839633849679</v>
      </c>
      <c r="AF81" s="68" t="str">
        <f>IF($K81="","",IF(OR($C$2="あり",$C$3="あり"),入力方法別計算!AX71,'inv2.計算シート'!AZ71))</f>
        <v/>
      </c>
      <c r="AG81" s="68" t="str">
        <f>IF($K81="","",IF(OR($C$2="あり",$C$3="あり"),入力方法別計算!AY71,'inv2.計算シート'!BA71))</f>
        <v/>
      </c>
      <c r="AH81" s="68">
        <f>IF(OR($C$2="あり",$C$3="あり"),入力方法別計算!AZ71,'inv2.計算シート'!BB71)</f>
        <v>14.13651844347531</v>
      </c>
      <c r="AI81" s="1">
        <f t="shared" si="6"/>
        <v>86.877918448284575</v>
      </c>
    </row>
    <row r="82" spans="2:35">
      <c r="B82" s="1">
        <v>71</v>
      </c>
      <c r="C82" s="1">
        <f>'1.収穫を予測する'!C83</f>
        <v>0</v>
      </c>
      <c r="D82" s="1">
        <f>'1.収穫を予測する'!D83</f>
        <v>0</v>
      </c>
      <c r="F82" s="1">
        <f t="shared" si="7"/>
        <v>140</v>
      </c>
      <c r="G82" s="1">
        <f t="shared" si="4"/>
        <v>142</v>
      </c>
      <c r="H82" s="1">
        <f>'1.収穫を予測する'!H83</f>
        <v>0</v>
      </c>
      <c r="J82" s="61">
        <f>IF(OR($C$2="あり",$C$3="あり"),入力方法別計算!W72,'inv2.計算シート'!E72)</f>
        <v>71</v>
      </c>
      <c r="K82" s="62" t="str">
        <f>IF('1.収穫を予測する'!K83="","",'1.収穫を予測する'!K83)</f>
        <v/>
      </c>
      <c r="L82" s="13"/>
      <c r="M82" s="63" t="str">
        <f>IF(J82&gt;80,"",IF(OR($C$2="あり",$C$3="あり"),IF(入力方法別計算!AP72=0,"",入力方法別計算!AP72),IF('inv2.計算シート'!BV72=0,"",'inv2.計算シート'!BV72)))</f>
        <v/>
      </c>
      <c r="N82" s="61">
        <f t="shared" si="5"/>
        <v>71</v>
      </c>
      <c r="O82" s="64">
        <f>IF(J82&gt;80,"",IF(OR($C$2="あり",$C$3="あり"),入力方法別計算!X72,'inv2.計算シート'!AC72))</f>
        <v>30.5118111845808</v>
      </c>
      <c r="P82" s="20">
        <f>IF(J82&gt;80,"",IF(OR($C$2="あり",$C$3="あり"),入力方法別計算!AR72,'inv2.計算シート'!AO72))</f>
        <v>0.92611208916060572</v>
      </c>
      <c r="Q82" s="65">
        <f>IF(Q$12&gt;'inv3.直径階分布'!HK77,Q$12,'inv3.直径階分布'!HK77)</f>
        <v>32.283776576368993</v>
      </c>
      <c r="R82" s="66">
        <f>IF(J82&gt;80,"",IF(OR($C$2="あり",$C$3="あり"),入力方法別計算!Y72,'inv2.計算シート'!AE72))</f>
        <v>1072.6204599132359</v>
      </c>
      <c r="S82" s="64">
        <f>IF(J82&gt;80,"",IF(OR($C$2="あり",$C$3="あり"),入力方法別計算!Z72,'inv2.計算シート'!AD72))</f>
        <v>993.36677500665667</v>
      </c>
      <c r="T82" s="67">
        <f>IF(J82&gt;80,"",IF(OR($C$2="あり",$C$3="あり"),入力方法別計算!AJ72,'inv2.計算シート'!AH72))</f>
        <v>1.0012665719671658</v>
      </c>
      <c r="U82" s="66" t="str">
        <f>IF(K82="","",IF(OR($C$2="あり",$C$3="あり"),入力方法別計算!AC72,'inv2.計算シート'!AK72))</f>
        <v/>
      </c>
      <c r="V82" s="64" t="str">
        <f>IF(K82="","",IF(OR($C$2="あり",$C$3="あり"),入力方法別計算!AD72,'inv2.計算シート'!AJ72))</f>
        <v/>
      </c>
      <c r="W82" s="67" t="str">
        <f>IF(K82="","",IF(OR($C$2="あり",$C$3="あり"),入力方法別計算!AK72,'inv2.計算シート'!AN72))</f>
        <v/>
      </c>
      <c r="X82" s="21" t="str">
        <f>IF(K82="","",IF(OR($C$2="あり",$C$3="あり"),入力方法別計算!AE72,'inv2.計算シート'!AM72))</f>
        <v/>
      </c>
      <c r="Y82" s="17" t="str">
        <f>IF(K82="","",IF(OR($C$2="あり",$C$3="あり"),入力方法別計算!AA72/0.01,'inv2.計算シート'!AF72/0.01))</f>
        <v/>
      </c>
      <c r="Z82" s="19" t="str">
        <f>IF(K82="","",IF(OR($C$2="あり",$C$3="あり"),入力方法別計算!AF72,'inv2.計算シート'!AL72))</f>
        <v/>
      </c>
      <c r="AA82" s="17" t="str">
        <f>IF(K82="","",IF(OR($C$2="あり",$C$3="あり"),入力方法別計算!AF72/入力方法別計算!Z72*100,'inv2.計算シート'!AL72/'inv2.計算シート'!AD72*100))</f>
        <v/>
      </c>
      <c r="AB82" s="64" t="str">
        <f>IF(K82="","",'inv3.直径階分布'!HK77)</f>
        <v/>
      </c>
      <c r="AC82" s="68" t="str">
        <f>IF(K82="","",IF(OR($C$2="あり",$C$3="あり"),入力方法別計算!AU72,'inv2.計算シート'!AW72))</f>
        <v/>
      </c>
      <c r="AD82" s="68">
        <f>IF(OR($C$2="あり",$C$3="あり"),入力方法別計算!AV72,'inv2.計算シート'!AX72)</f>
        <v>993.36677500665667</v>
      </c>
      <c r="AE82" s="68">
        <f>IF(OR($C$2="あり",$C$3="あり"),入力方法別計算!AW72,'inv2.計算シート'!AY72)</f>
        <v>3.6229671569889206</v>
      </c>
      <c r="AF82" s="68" t="str">
        <f>IF($K82="","",IF(OR($C$2="あり",$C$3="あり"),入力方法別計算!AX72,'inv2.計算シート'!AZ72))</f>
        <v/>
      </c>
      <c r="AG82" s="68" t="str">
        <f>IF($K82="","",IF(OR($C$2="あり",$C$3="あり"),入力方法別計算!AY72,'inv2.計算シート'!BA72))</f>
        <v/>
      </c>
      <c r="AH82" s="68">
        <f>IF(OR($C$2="あり",$C$3="あり"),入力方法別計算!AZ72,'inv2.計算シート'!BB72)</f>
        <v>13.991081338121925</v>
      </c>
      <c r="AI82" s="1">
        <f t="shared" si="6"/>
        <v>86.794100811132708</v>
      </c>
    </row>
    <row r="83" spans="2:35">
      <c r="B83" s="1">
        <v>72</v>
      </c>
      <c r="C83" s="1">
        <f>'1.収穫を予測する'!C84</f>
        <v>0</v>
      </c>
      <c r="D83" s="1">
        <f>'1.収穫を予測する'!D84</f>
        <v>0</v>
      </c>
      <c r="F83" s="1">
        <f t="shared" si="7"/>
        <v>142</v>
      </c>
      <c r="G83" s="1">
        <f t="shared" si="4"/>
        <v>144</v>
      </c>
      <c r="H83" s="1">
        <f>'1.収穫を予測する'!H84</f>
        <v>0</v>
      </c>
      <c r="J83" s="61">
        <f>IF(OR($C$2="あり",$C$3="あり"),入力方法別計算!W73,'inv2.計算シート'!E73)</f>
        <v>72</v>
      </c>
      <c r="K83" s="62" t="str">
        <f>IF('1.収穫を予測する'!K84="","",'1.収穫を予測する'!K84)</f>
        <v/>
      </c>
      <c r="L83" s="13"/>
      <c r="M83" s="63" t="str">
        <f>IF(J83&gt;80,"",IF(OR($C$2="あり",$C$3="あり"),IF(入力方法別計算!AP73=0,"",入力方法別計算!AP73),IF('inv2.計算シート'!BV73=0,"",'inv2.計算シート'!BV73)))</f>
        <v/>
      </c>
      <c r="N83" s="61">
        <f t="shared" si="5"/>
        <v>72</v>
      </c>
      <c r="O83" s="64">
        <f>IF(J83&gt;80,"",IF(OR($C$2="あり",$C$3="あり"),入力方法別計算!X73,'inv2.計算シート'!AC73))</f>
        <v>30.586575753572529</v>
      </c>
      <c r="P83" s="20">
        <f>IF(J83&gt;80,"",IF(OR($C$2="あり",$C$3="あり"),入力方法別計算!AR73,'inv2.計算シート'!AO73))</f>
        <v>0.93402297648444987</v>
      </c>
      <c r="Q83" s="65">
        <f>IF(Q$12&gt;'inv3.直径階分布'!HK78,Q$12,'inv3.直径階分布'!HK78)</f>
        <v>32.404481954424888</v>
      </c>
      <c r="R83" s="66">
        <f>IF(J83&gt;80,"",IF(OR($C$2="あり",$C$3="あり"),入力方法別計算!Y73,'inv2.計算シート'!AE73))</f>
        <v>1067.4145789391553</v>
      </c>
      <c r="S83" s="64">
        <f>IF(J83&gt;80,"",IF(OR($C$2="あり",$C$3="あり"),入力方法別計算!Z73,'inv2.計算シート'!AD73))</f>
        <v>996.98974216364559</v>
      </c>
      <c r="T83" s="67">
        <f>IF(J83&gt;80,"",IF(OR($C$2="あり",$C$3="あり"),入力方法別計算!AJ73,'inv2.計算シート'!AH73))</f>
        <v>1.0013273832633218</v>
      </c>
      <c r="U83" s="66" t="str">
        <f>IF(K83="","",IF(OR($C$2="あり",$C$3="あり"),入力方法別計算!AC73,'inv2.計算シート'!AK73))</f>
        <v/>
      </c>
      <c r="V83" s="64" t="str">
        <f>IF(K83="","",IF(OR($C$2="あり",$C$3="あり"),入力方法別計算!AD73,'inv2.計算シート'!AJ73))</f>
        <v/>
      </c>
      <c r="W83" s="67" t="str">
        <f>IF(K83="","",IF(OR($C$2="あり",$C$3="あり"),入力方法別計算!AK73,'inv2.計算シート'!AN73))</f>
        <v/>
      </c>
      <c r="X83" s="21" t="str">
        <f>IF(K83="","",IF(OR($C$2="あり",$C$3="あり"),入力方法別計算!AE73,'inv2.計算シート'!AM73))</f>
        <v/>
      </c>
      <c r="Y83" s="17" t="str">
        <f>IF(K83="","",IF(OR($C$2="あり",$C$3="あり"),入力方法別計算!AA73/0.01,'inv2.計算シート'!AF73/0.01))</f>
        <v/>
      </c>
      <c r="Z83" s="19" t="str">
        <f>IF(K83="","",IF(OR($C$2="あり",$C$3="あり"),入力方法別計算!AF73,'inv2.計算シート'!AL73))</f>
        <v/>
      </c>
      <c r="AA83" s="17" t="str">
        <f>IF(K83="","",IF(OR($C$2="あり",$C$3="あり"),入力方法別計算!AF73/入力方法別計算!Z73*100,'inv2.計算シート'!AL73/'inv2.計算シート'!AD73*100))</f>
        <v/>
      </c>
      <c r="AB83" s="64" t="str">
        <f>IF(K83="","",'inv3.直径階分布'!HK78)</f>
        <v/>
      </c>
      <c r="AC83" s="68" t="str">
        <f>IF(K83="","",IF(OR($C$2="あり",$C$3="あり"),入力方法別計算!AU73,'inv2.計算シート'!AW73))</f>
        <v/>
      </c>
      <c r="AD83" s="68">
        <f>IF(OR($C$2="あり",$C$3="あり"),入力方法別計算!AV73,'inv2.計算シート'!AX73)</f>
        <v>996.98974216364559</v>
      </c>
      <c r="AE83" s="68">
        <f>IF(OR($C$2="あり",$C$3="あり"),入力方法別計算!AW73,'inv2.計算シート'!AY73)</f>
        <v>3.4445787996659192</v>
      </c>
      <c r="AF83" s="68" t="str">
        <f>IF($K83="","",IF(OR($C$2="あり",$C$3="あり"),入力方法別計算!AX73,'inv2.計算シート'!AZ73))</f>
        <v/>
      </c>
      <c r="AG83" s="68" t="str">
        <f>IF($K83="","",IF(OR($C$2="あり",$C$3="あり"),入力方法別計算!AY73,'inv2.計算シート'!BA73))</f>
        <v/>
      </c>
      <c r="AH83" s="68">
        <f>IF(OR($C$2="あり",$C$3="あり"),入力方法別計算!AZ73,'inv2.計算シート'!BB73)</f>
        <v>13.847079752272855</v>
      </c>
      <c r="AI83" s="1">
        <f t="shared" si="6"/>
        <v>86.711254681356024</v>
      </c>
    </row>
    <row r="84" spans="2:35">
      <c r="B84" s="1">
        <v>73</v>
      </c>
      <c r="C84" s="1">
        <f>'1.収穫を予測する'!C85</f>
        <v>0</v>
      </c>
      <c r="D84" s="1">
        <f>'1.収穫を予測する'!D85</f>
        <v>0</v>
      </c>
      <c r="F84" s="1">
        <f t="shared" si="7"/>
        <v>144</v>
      </c>
      <c r="G84" s="1">
        <f t="shared" si="4"/>
        <v>146</v>
      </c>
      <c r="H84" s="1">
        <f>'1.収穫を予測する'!H85</f>
        <v>0</v>
      </c>
      <c r="J84" s="61">
        <f>IF(OR($C$2="あり",$C$3="あり"),入力方法別計算!W74,'inv2.計算シート'!E74)</f>
        <v>73</v>
      </c>
      <c r="K84" s="62" t="str">
        <f>IF('1.収穫を予測する'!K85="","",'1.収穫を予測する'!K85)</f>
        <v/>
      </c>
      <c r="L84" s="13"/>
      <c r="M84" s="63" t="str">
        <f>IF(J84&gt;80,"",IF(OR($C$2="あり",$C$3="あり"),IF(入力方法別計算!AP74=0,"",入力方法別計算!AP74),IF('inv2.計算シート'!BV74=0,"",'inv2.計算シート'!BV74)))</f>
        <v/>
      </c>
      <c r="N84" s="61">
        <f t="shared" si="5"/>
        <v>73</v>
      </c>
      <c r="O84" s="64">
        <f>IF(J84&gt;80,"",IF(OR($C$2="あり",$C$3="あり"),入力方法別計算!X74,'inv2.計算シート'!AC74))</f>
        <v>30.657729940771894</v>
      </c>
      <c r="P84" s="20">
        <f>IF(J84&gt;80,"",IF(OR($C$2="あり",$C$3="あり"),入力方法別計算!AR74,'inv2.計算シート'!AO74))</f>
        <v>0.94161623804120387</v>
      </c>
      <c r="Q84" s="65">
        <f>IF(Q$12&gt;'inv3.直径階分布'!HK79,Q$12,'inv3.直径階分布'!HK79)</f>
        <v>32.516541401717021</v>
      </c>
      <c r="R84" s="66">
        <f>IF(J84&gt;80,"",IF(OR($C$2="あり",$C$3="あり"),入力方法別計算!Y74,'inv2.計算シート'!AE74))</f>
        <v>1062.4650261389543</v>
      </c>
      <c r="S84" s="64">
        <f>IF(J84&gt;80,"",IF(OR($C$2="あり",$C$3="あり"),入力方法別計算!Z74,'inv2.計算シート'!AD74))</f>
        <v>1000.4343209633115</v>
      </c>
      <c r="T84" s="67">
        <f>IF(J84&gt;80,"",IF(OR($C$2="あり",$C$3="あり"),入力方法別計算!AJ74,'inv2.計算シート'!AH74))</f>
        <v>1.0013773372764665</v>
      </c>
      <c r="U84" s="66" t="str">
        <f>IF(K84="","",IF(OR($C$2="あり",$C$3="あり"),入力方法別計算!AC74,'inv2.計算シート'!AK74))</f>
        <v/>
      </c>
      <c r="V84" s="64" t="str">
        <f>IF(K84="","",IF(OR($C$2="あり",$C$3="あり"),入力方法別計算!AD74,'inv2.計算シート'!AJ74))</f>
        <v/>
      </c>
      <c r="W84" s="67" t="str">
        <f>IF(K84="","",IF(OR($C$2="あり",$C$3="あり"),入力方法別計算!AK74,'inv2.計算シート'!AN74))</f>
        <v/>
      </c>
      <c r="X84" s="21" t="str">
        <f>IF(K84="","",IF(OR($C$2="あり",$C$3="あり"),入力方法別計算!AE74,'inv2.計算シート'!AM74))</f>
        <v/>
      </c>
      <c r="Y84" s="17" t="str">
        <f>IF(K84="","",IF(OR($C$2="あり",$C$3="あり"),入力方法別計算!AA74/0.01,'inv2.計算シート'!AF74/0.01))</f>
        <v/>
      </c>
      <c r="Z84" s="19" t="str">
        <f>IF(K84="","",IF(OR($C$2="あり",$C$3="あり"),入力方法別計算!AF74,'inv2.計算シート'!AL74))</f>
        <v/>
      </c>
      <c r="AA84" s="17" t="str">
        <f>IF(K84="","",IF(OR($C$2="あり",$C$3="あり"),入力方法別計算!AF74/入力方法別計算!Z74*100,'inv2.計算シート'!AL74/'inv2.計算シート'!AD74*100))</f>
        <v/>
      </c>
      <c r="AB84" s="64" t="str">
        <f>IF(K84="","",'inv3.直径階分布'!HK79)</f>
        <v/>
      </c>
      <c r="AC84" s="68" t="str">
        <f>IF(K84="","",IF(OR($C$2="あり",$C$3="あり"),入力方法別計算!AU74,'inv2.計算シート'!AW74))</f>
        <v/>
      </c>
      <c r="AD84" s="68">
        <f>IF(OR($C$2="あり",$C$3="あり"),入力方法別計算!AV74,'inv2.計算シート'!AX74)</f>
        <v>1000.4343209633115</v>
      </c>
      <c r="AE84" s="68">
        <f>IF(OR($C$2="あり",$C$3="あり"),入力方法別計算!AW74,'inv2.計算シート'!AY74)</f>
        <v>3.274891700866192</v>
      </c>
      <c r="AF84" s="68" t="str">
        <f>IF($K84="","",IF(OR($C$2="あり",$C$3="あり"),入力方法別計算!AX74,'inv2.計算シート'!AZ74))</f>
        <v/>
      </c>
      <c r="AG84" s="68" t="str">
        <f>IF($K84="","",IF(OR($C$2="あり",$C$3="あり"),入力方法別計算!AY74,'inv2.計算シート'!BA74))</f>
        <v/>
      </c>
      <c r="AH84" s="68">
        <f>IF(OR($C$2="あり",$C$3="あり"),入力方法別計算!AZ74,'inv2.計算シート'!BB74)</f>
        <v>13.704579739223446</v>
      </c>
      <c r="AI84" s="1">
        <f t="shared" si="6"/>
        <v>86.640559091885976</v>
      </c>
    </row>
    <row r="85" spans="2:35">
      <c r="B85" s="1">
        <v>74</v>
      </c>
      <c r="C85" s="1">
        <f>'1.収穫を予測する'!C86</f>
        <v>0</v>
      </c>
      <c r="D85" s="1">
        <f>'1.収穫を予測する'!D86</f>
        <v>0</v>
      </c>
      <c r="F85" s="1">
        <f t="shared" si="7"/>
        <v>146</v>
      </c>
      <c r="G85" s="1">
        <f t="shared" si="4"/>
        <v>148</v>
      </c>
      <c r="H85" s="1">
        <f>'1.収穫を予測する'!H86</f>
        <v>0</v>
      </c>
      <c r="J85" s="61">
        <f>IF(OR($C$2="あり",$C$3="あり"),入力方法別計算!W75,'inv2.計算シート'!E75)</f>
        <v>74</v>
      </c>
      <c r="K85" s="62" t="str">
        <f>IF('1.収穫を予測する'!K86="","",'1.収穫を予測する'!K86)</f>
        <v/>
      </c>
      <c r="L85" s="13"/>
      <c r="M85" s="63" t="str">
        <f>IF(J85&gt;80,"",IF(OR($C$2="あり",$C$3="あり"),IF(入力方法別計算!AP75=0,"",入力方法別計算!AP75),IF('inv2.計算シート'!BV75=0,"",'inv2.計算シート'!BV75)))</f>
        <v/>
      </c>
      <c r="N85" s="61">
        <f t="shared" si="5"/>
        <v>74</v>
      </c>
      <c r="O85" s="64">
        <f>IF(J85&gt;80,"",IF(OR($C$2="あり",$C$3="あり"),入力方法別計算!X75,'inv2.計算シート'!AC75))</f>
        <v>30.725444605994344</v>
      </c>
      <c r="P85" s="20">
        <f>IF(J85&gt;80,"",IF(OR($C$2="あり",$C$3="あり"),入力方法別計算!AR75,'inv2.計算シート'!AO75))</f>
        <v>0.94890133701694845</v>
      </c>
      <c r="Q85" s="65">
        <f>IF(Q$12&gt;'inv3.直径階分布'!HK80,Q$12,'inv3.直径階分布'!HK80)</f>
        <v>32.620035515025208</v>
      </c>
      <c r="R85" s="66">
        <f>IF(J85&gt;80,"",IF(OR($C$2="あり",$C$3="あり"),入力方法別計算!Y75,'inv2.計算シート'!AE75))</f>
        <v>1057.7592985794795</v>
      </c>
      <c r="S85" s="64">
        <f>IF(J85&gt;80,"",IF(OR($C$2="あり",$C$3="あり"),入力方法別計算!Z75,'inv2.計算シート'!AD75))</f>
        <v>1003.7092126641777</v>
      </c>
      <c r="T85" s="67">
        <f>IF(J85&gt;80,"",IF(OR($C$2="あり",$C$3="あり"),入力方法別計算!AJ75,'inv2.計算シート'!AH75))</f>
        <v>1.0014177078304642</v>
      </c>
      <c r="U85" s="66" t="str">
        <f>IF(K85="","",IF(OR($C$2="あり",$C$3="あり"),入力方法別計算!AC75,'inv2.計算シート'!AK75))</f>
        <v/>
      </c>
      <c r="V85" s="64" t="str">
        <f>IF(K85="","",IF(OR($C$2="あり",$C$3="あり"),入力方法別計算!AD75,'inv2.計算シート'!AJ75))</f>
        <v/>
      </c>
      <c r="W85" s="67" t="str">
        <f>IF(K85="","",IF(OR($C$2="あり",$C$3="あり"),入力方法別計算!AK75,'inv2.計算シート'!AN75))</f>
        <v/>
      </c>
      <c r="X85" s="21" t="str">
        <f>IF(K85="","",IF(OR($C$2="あり",$C$3="あり"),入力方法別計算!AE75,'inv2.計算シート'!AM75))</f>
        <v/>
      </c>
      <c r="Y85" s="17" t="str">
        <f>IF(K85="","",IF(OR($C$2="あり",$C$3="あり"),入力方法別計算!AA75/0.01,'inv2.計算シート'!AF75/0.01))</f>
        <v/>
      </c>
      <c r="Z85" s="19" t="str">
        <f>IF(K85="","",IF(OR($C$2="あり",$C$3="あり"),入力方法別計算!AF75,'inv2.計算シート'!AL75))</f>
        <v/>
      </c>
      <c r="AA85" s="17" t="str">
        <f>IF(K85="","",IF(OR($C$2="あり",$C$3="あり"),入力方法別計算!AF75/入力方法別計算!Z75*100,'inv2.計算シート'!AL75/'inv2.計算シート'!AD75*100))</f>
        <v/>
      </c>
      <c r="AB85" s="64" t="str">
        <f>IF(K85="","",'inv3.直径階分布'!HK80)</f>
        <v/>
      </c>
      <c r="AC85" s="68" t="str">
        <f>IF(K85="","",IF(OR($C$2="あり",$C$3="あり"),入力方法別計算!AU75,'inv2.計算シート'!AW75))</f>
        <v/>
      </c>
      <c r="AD85" s="68">
        <f>IF(OR($C$2="あり",$C$3="あり"),入力方法別計算!AV75,'inv2.計算シート'!AX75)</f>
        <v>1003.7092126641777</v>
      </c>
      <c r="AE85" s="68">
        <f>IF(OR($C$2="あり",$C$3="あり"),入力方法別計算!AW75,'inv2.計算シート'!AY75)</f>
        <v>3.1134959897228782</v>
      </c>
      <c r="AF85" s="68" t="str">
        <f>IF($K85="","",IF(OR($C$2="あり",$C$3="あり"),入力方法別計算!AX75,'inv2.計算シート'!AZ75))</f>
        <v/>
      </c>
      <c r="AG85" s="68" t="str">
        <f>IF($K85="","",IF(OR($C$2="あり",$C$3="あり"),入力方法別計算!AY75,'inv2.計算シート'!BA75))</f>
        <v/>
      </c>
      <c r="AH85" s="68">
        <f>IF(OR($C$2="あり",$C$3="あり"),入力方法別計算!AZ75,'inv2.計算シート'!BB75)</f>
        <v>13.563638008975374</v>
      </c>
      <c r="AI85" s="1">
        <f t="shared" si="6"/>
        <v>86.582154018584021</v>
      </c>
    </row>
    <row r="86" spans="2:35">
      <c r="B86" s="1">
        <v>75</v>
      </c>
      <c r="C86" s="1">
        <f>'1.収穫を予測する'!C87</f>
        <v>0</v>
      </c>
      <c r="D86" s="1">
        <f>'1.収穫を予測する'!D87</f>
        <v>0</v>
      </c>
      <c r="F86" s="1">
        <f t="shared" si="7"/>
        <v>148</v>
      </c>
      <c r="G86" s="1">
        <f t="shared" si="4"/>
        <v>150</v>
      </c>
      <c r="H86" s="1">
        <f>'1.収穫を予測する'!H87</f>
        <v>0</v>
      </c>
      <c r="J86" s="61">
        <f>IF(OR($C$2="あり",$C$3="あり"),入力方法別計算!W76,'inv2.計算シート'!E76)</f>
        <v>75</v>
      </c>
      <c r="K86" s="62" t="str">
        <f>IF('1.収穫を予測する'!K87="","",'1.収穫を予測する'!K87)</f>
        <v/>
      </c>
      <c r="L86" s="13"/>
      <c r="M86" s="63" t="str">
        <f>IF(J86&gt;80,"",IF(OR($C$2="あり",$C$3="あり"),IF(入力方法別計算!AP76=0,"",入力方法別計算!AP76),IF('inv2.計算シート'!BV76=0,"",'inv2.計算シート'!BV76)))</f>
        <v/>
      </c>
      <c r="N86" s="61">
        <f t="shared" si="5"/>
        <v>75</v>
      </c>
      <c r="O86" s="64">
        <f>IF(J86&gt;80,"",IF(OR($C$2="あり",$C$3="あり"),入力方法別計算!X76,'inv2.計算シート'!AC76))</f>
        <v>30.789882866943408</v>
      </c>
      <c r="P86" s="20">
        <f>IF(J86&gt;80,"",IF(OR($C$2="あり",$C$3="あり"),入力方法別計算!AR76,'inv2.計算シート'!AO76))</f>
        <v>0.95588776793808616</v>
      </c>
      <c r="Q86" s="65">
        <f>IF(Q$12&gt;'inv3.直径階分布'!HK81,Q$12,'inv3.直径階分布'!HK81)</f>
        <v>32.719253897477323</v>
      </c>
      <c r="R86" s="66">
        <f>IF(J86&gt;80,"",IF(OR($C$2="あり",$C$3="あり"),入力方法別計算!Y76,'inv2.計算シート'!AE76))</f>
        <v>1053.2854822754814</v>
      </c>
      <c r="S86" s="64">
        <f>IF(J86&gt;80,"",IF(OR($C$2="あり",$C$3="あり"),入力方法別計算!Z76,'inv2.計算シート'!AD76))</f>
        <v>1006.8227086539006</v>
      </c>
      <c r="T86" s="67">
        <f>IF(J86&gt;80,"",IF(OR($C$2="あり",$C$3="あり"),入力方法別計算!AJ76,'inv2.計算シート'!AH76))</f>
        <v>1.0014496372037438</v>
      </c>
      <c r="U86" s="66" t="str">
        <f>IF(K86="","",IF(OR($C$2="あり",$C$3="あり"),入力方法別計算!AC76,'inv2.計算シート'!AK76))</f>
        <v/>
      </c>
      <c r="V86" s="64" t="str">
        <f>IF(K86="","",IF(OR($C$2="あり",$C$3="あり"),入力方法別計算!AD76,'inv2.計算シート'!AJ76))</f>
        <v/>
      </c>
      <c r="W86" s="67" t="str">
        <f>IF(K86="","",IF(OR($C$2="あり",$C$3="あり"),入力方法別計算!AK76,'inv2.計算シート'!AN76))</f>
        <v/>
      </c>
      <c r="X86" s="21" t="str">
        <f>IF(K86="","",IF(OR($C$2="あり",$C$3="あり"),入力方法別計算!AE76,'inv2.計算シート'!AM76))</f>
        <v/>
      </c>
      <c r="Y86" s="17" t="str">
        <f>IF(K86="","",IF(OR($C$2="あり",$C$3="あり"),入力方法別計算!AA76/0.01,'inv2.計算シート'!AF76/0.01))</f>
        <v/>
      </c>
      <c r="Z86" s="19" t="str">
        <f>IF(K86="","",IF(OR($C$2="あり",$C$3="あり"),入力方法別計算!AF76,'inv2.計算シート'!AL76))</f>
        <v/>
      </c>
      <c r="AA86" s="17" t="str">
        <f>IF(K86="","",IF(OR($C$2="あり",$C$3="あり"),入力方法別計算!AF76/入力方法別計算!Z76*100,'inv2.計算シート'!AL76/'inv2.計算シート'!AD76*100))</f>
        <v/>
      </c>
      <c r="AB86" s="64" t="str">
        <f>IF(K86="","",'inv3.直径階分布'!HK81)</f>
        <v/>
      </c>
      <c r="AC86" s="68" t="str">
        <f>IF(K86="","",IF(OR($C$2="あり",$C$3="あり"),入力方法別計算!AU76,'inv2.計算シート'!AW76))</f>
        <v/>
      </c>
      <c r="AD86" s="68">
        <f>IF(OR($C$2="あり",$C$3="あり"),入力方法別計算!AV76,'inv2.計算シート'!AX76)</f>
        <v>1006.8227086539006</v>
      </c>
      <c r="AE86" s="68">
        <f>IF(OR($C$2="あり",$C$3="あり"),入力方法別計算!AW76,'inv2.計算シート'!AY76)</f>
        <v>2.9599988163455464</v>
      </c>
      <c r="AF86" s="68" t="str">
        <f>IF($K86="","",IF(OR($C$2="あり",$C$3="あり"),入力方法別計算!AX76,'inv2.計算シート'!AZ76))</f>
        <v/>
      </c>
      <c r="AG86" s="68" t="str">
        <f>IF($K86="","",IF(OR($C$2="あり",$C$3="あり"),入力方法別計算!AY76,'inv2.計算シート'!BA76))</f>
        <v/>
      </c>
      <c r="AH86" s="68">
        <f>IF(OR($C$2="あり",$C$3="あり"),入力方法別計算!AZ76,'inv2.計算シート'!BB76)</f>
        <v>13.424302782052008</v>
      </c>
      <c r="AI86" s="1">
        <f t="shared" si="6"/>
        <v>86.52504202967873</v>
      </c>
    </row>
    <row r="87" spans="2:35">
      <c r="B87" s="1">
        <v>76</v>
      </c>
      <c r="C87" s="1">
        <f>'1.収穫を予測する'!C88</f>
        <v>0</v>
      </c>
      <c r="D87" s="1">
        <f>'1.収穫を予測する'!D88</f>
        <v>0</v>
      </c>
      <c r="F87" s="1">
        <f t="shared" si="7"/>
        <v>150</v>
      </c>
      <c r="G87" s="1">
        <f t="shared" si="4"/>
        <v>152</v>
      </c>
      <c r="H87" s="1">
        <f>'1.収穫を予測する'!H88</f>
        <v>0</v>
      </c>
      <c r="J87" s="61">
        <f>IF(OR($C$2="あり",$C$3="あり"),入力方法別計算!W77,'inv2.計算シート'!E77)</f>
        <v>76</v>
      </c>
      <c r="K87" s="62" t="str">
        <f>IF('1.収穫を予測する'!K88="","",'1.収穫を予測する'!K88)</f>
        <v/>
      </c>
      <c r="L87" s="13"/>
      <c r="M87" s="63" t="str">
        <f>IF(J87&gt;80,"",IF(OR($C$2="あり",$C$3="あり"),IF(入力方法別計算!AP77=0,"",入力方法別計算!AP77),IF('inv2.計算シート'!BV77=0,"",'inv2.計算シート'!BV77)))</f>
        <v/>
      </c>
      <c r="N87" s="61">
        <f t="shared" si="5"/>
        <v>76</v>
      </c>
      <c r="O87" s="64">
        <f>IF(J87&gt;80,"",IF(OR($C$2="あり",$C$3="あり"),入力方法別計算!X77,'inv2.計算シート'!AC77))</f>
        <v>30.851200415337455</v>
      </c>
      <c r="P87" s="20">
        <f>IF(J87&gt;80,"",IF(OR($C$2="あり",$C$3="あり"),入力方法別計算!AR77,'inv2.計算シート'!AO77))</f>
        <v>0.96258501957883691</v>
      </c>
      <c r="Q87" s="65">
        <f>IF(Q$12&gt;'inv3.直径階分布'!HK82,Q$12,'inv3.直径階分布'!HK82)</f>
        <v>32.814290987694093</v>
      </c>
      <c r="R87" s="66">
        <f>IF(J87&gt;80,"",IF(OR($C$2="あり",$C$3="あり"),入力方法別計算!Y77,'inv2.計算シート'!AE77))</f>
        <v>1049.0322277320083</v>
      </c>
      <c r="S87" s="64">
        <f>IF(J87&gt;80,"",IF(OR($C$2="あり",$C$3="あり"),入力方法別計算!Z77,'inv2.計算シート'!AD77))</f>
        <v>1009.7827074702461</v>
      </c>
      <c r="T87" s="67">
        <f>IF(J87&gt;80,"",IF(OR($C$2="あり",$C$3="あり"),入力方法別計算!AJ77,'inv2.計算シート'!AH77))</f>
        <v>1.0014741489296388</v>
      </c>
      <c r="U87" s="66" t="str">
        <f>IF(K87="","",IF(OR($C$2="あり",$C$3="あり"),入力方法別計算!AC77,'inv2.計算シート'!AK77))</f>
        <v/>
      </c>
      <c r="V87" s="64" t="str">
        <f>IF(K87="","",IF(OR($C$2="あり",$C$3="あり"),入力方法別計算!AD77,'inv2.計算シート'!AJ77))</f>
        <v/>
      </c>
      <c r="W87" s="67" t="str">
        <f>IF(K87="","",IF(OR($C$2="あり",$C$3="あり"),入力方法別計算!AK77,'inv2.計算シート'!AN77))</f>
        <v/>
      </c>
      <c r="X87" s="21" t="str">
        <f>IF(K87="","",IF(OR($C$2="あり",$C$3="あり"),入力方法別計算!AE77,'inv2.計算シート'!AM77))</f>
        <v/>
      </c>
      <c r="Y87" s="17" t="str">
        <f>IF(K87="","",IF(OR($C$2="あり",$C$3="あり"),入力方法別計算!AA77/0.01,'inv2.計算シート'!AF77/0.01))</f>
        <v/>
      </c>
      <c r="Z87" s="19" t="str">
        <f>IF(K87="","",IF(OR($C$2="あり",$C$3="あり"),入力方法別計算!AF77,'inv2.計算シート'!AL77))</f>
        <v/>
      </c>
      <c r="AA87" s="17" t="str">
        <f>IF(K87="","",IF(OR($C$2="あり",$C$3="あり"),入力方法別計算!AF77/入力方法別計算!Z77*100,'inv2.計算シート'!AL77/'inv2.計算シート'!AD77*100))</f>
        <v/>
      </c>
      <c r="AB87" s="64" t="str">
        <f>IF(K87="","",'inv3.直径階分布'!HK82)</f>
        <v/>
      </c>
      <c r="AC87" s="68" t="str">
        <f>IF(K87="","",IF(OR($C$2="あり",$C$3="あり"),入力方法別計算!AU77,'inv2.計算シート'!AW77))</f>
        <v/>
      </c>
      <c r="AD87" s="68">
        <f>IF(OR($C$2="あり",$C$3="あり"),入力方法別計算!AV77,'inv2.計算シート'!AX77)</f>
        <v>1009.7827074702461</v>
      </c>
      <c r="AE87" s="68">
        <f>IF(OR($C$2="あり",$C$3="あり"),入力方法別計算!AW77,'inv2.計算シート'!AY77)</f>
        <v>2.8140239910339915</v>
      </c>
      <c r="AF87" s="68" t="str">
        <f>IF($K87="","",IF(OR($C$2="あり",$C$3="あり"),入力方法別計算!AX77,'inv2.計算シート'!AZ77))</f>
        <v/>
      </c>
      <c r="AG87" s="68" t="str">
        <f>IF($K87="","",IF(OR($C$2="あり",$C$3="あり"),入力方法別計算!AY77,'inv2.計算シート'!BA77))</f>
        <v/>
      </c>
      <c r="AH87" s="68">
        <f>IF(OR($C$2="あり",$C$3="あり"),入力方法別計算!AZ77,'inv2.計算シート'!BB77)</f>
        <v>13.286614571976923</v>
      </c>
      <c r="AI87" s="1">
        <f t="shared" si="6"/>
        <v>86.469426431869991</v>
      </c>
    </row>
    <row r="88" spans="2:35">
      <c r="B88" s="1">
        <v>77</v>
      </c>
      <c r="C88" s="1">
        <f>'1.収穫を予測する'!C89</f>
        <v>0</v>
      </c>
      <c r="D88" s="1">
        <f>'1.収穫を予測する'!D89</f>
        <v>0</v>
      </c>
      <c r="F88" s="1">
        <f t="shared" si="7"/>
        <v>152</v>
      </c>
      <c r="G88" s="1">
        <f t="shared" si="4"/>
        <v>154</v>
      </c>
      <c r="H88" s="1">
        <f>'1.収穫を予測する'!H89</f>
        <v>0</v>
      </c>
      <c r="J88" s="61">
        <f>IF(OR($C$2="あり",$C$3="あり"),入力方法別計算!W78,'inv2.計算シート'!E78)</f>
        <v>77</v>
      </c>
      <c r="K88" s="62" t="str">
        <f>IF('1.収穫を予測する'!K89="","",'1.収穫を予測する'!K89)</f>
        <v/>
      </c>
      <c r="L88" s="13"/>
      <c r="M88" s="63" t="str">
        <f>IF(J88&gt;80,"",IF(OR($C$2="あり",$C$3="あり"),IF(入力方法別計算!AP78=0,"",入力方法別計算!AP78),IF('inv2.計算シート'!BV78=0,"",'inv2.計算シート'!BV78)))</f>
        <v/>
      </c>
      <c r="N88" s="61">
        <f t="shared" si="5"/>
        <v>77</v>
      </c>
      <c r="O88" s="64">
        <f>IF(J88&gt;80,"",IF(OR($C$2="あり",$C$3="あり"),入力方法別計算!X78,'inv2.計算シート'!AC78))</f>
        <v>30.909545823797878</v>
      </c>
      <c r="P88" s="20">
        <f>IF(J88&gt;80,"",IF(OR($C$2="あり",$C$3="あり"),入力方法別計算!AR78,'inv2.計算シート'!AO78))</f>
        <v>0.96900254161809984</v>
      </c>
      <c r="Q88" s="65">
        <f>IF(Q$12&gt;'inv3.直径階分布'!HK83,Q$12,'inv3.直径階分布'!HK83)</f>
        <v>32.905258745429165</v>
      </c>
      <c r="R88" s="66">
        <f>IF(J88&gt;80,"",IF(OR($C$2="あり",$C$3="あり"),入力方法別計算!Y78,'inv2.計算シート'!AE78))</f>
        <v>1044.9887260051805</v>
      </c>
      <c r="S88" s="64">
        <f>IF(J88&gt;80,"",IF(OR($C$2="あり",$C$3="あり"),入力方法別計算!Z78,'inv2.計算シート'!AD78))</f>
        <v>1012.5967314612801</v>
      </c>
      <c r="T88" s="67">
        <f>IF(J88&gt;80,"",IF(OR($C$2="あり",$C$3="あり"),入力方法別計算!AJ78,'inv2.計算シート'!AH78))</f>
        <v>1.0014921593952575</v>
      </c>
      <c r="U88" s="66" t="str">
        <f>IF(K88="","",IF(OR($C$2="あり",$C$3="あり"),入力方法別計算!AC78,'inv2.計算シート'!AK78))</f>
        <v/>
      </c>
      <c r="V88" s="64" t="str">
        <f>IF(K88="","",IF(OR($C$2="あり",$C$3="あり"),入力方法別計算!AD78,'inv2.計算シート'!AJ78))</f>
        <v/>
      </c>
      <c r="W88" s="67" t="str">
        <f>IF(K88="","",IF(OR($C$2="あり",$C$3="あり"),入力方法別計算!AK78,'inv2.計算シート'!AN78))</f>
        <v/>
      </c>
      <c r="X88" s="21" t="str">
        <f>IF(K88="","",IF(OR($C$2="あり",$C$3="あり"),入力方法別計算!AE78,'inv2.計算シート'!AM78))</f>
        <v/>
      </c>
      <c r="Y88" s="17" t="str">
        <f>IF(K88="","",IF(OR($C$2="あり",$C$3="あり"),入力方法別計算!AA78/0.01,'inv2.計算シート'!AF78/0.01))</f>
        <v/>
      </c>
      <c r="Z88" s="19" t="str">
        <f>IF(K88="","",IF(OR($C$2="あり",$C$3="あり"),入力方法別計算!AF78,'inv2.計算シート'!AL78))</f>
        <v/>
      </c>
      <c r="AA88" s="17" t="str">
        <f>IF(K88="","",IF(OR($C$2="あり",$C$3="あり"),入力方法別計算!AF78/入力方法別計算!Z78*100,'inv2.計算シート'!AL78/'inv2.計算シート'!AD78*100))</f>
        <v/>
      </c>
      <c r="AB88" s="64" t="str">
        <f>IF(K88="","",'inv3.直径階分布'!HK83)</f>
        <v/>
      </c>
      <c r="AC88" s="68" t="str">
        <f>IF(K88="","",IF(OR($C$2="あり",$C$3="あり"),入力方法別計算!AU78,'inv2.計算シート'!AW78))</f>
        <v/>
      </c>
      <c r="AD88" s="68">
        <f>IF(OR($C$2="あり",$C$3="あり"),入力方法別計算!AV78,'inv2.計算シート'!AX78)</f>
        <v>1012.5967314612801</v>
      </c>
      <c r="AE88" s="68">
        <f>IF(OR($C$2="あり",$C$3="あり"),入力方法別計算!AW78,'inv2.計算シート'!AY78)</f>
        <v>2.6752115744312732</v>
      </c>
      <c r="AF88" s="68" t="str">
        <f>IF($K88="","",IF(OR($C$2="あり",$C$3="あり"),入力方法別計算!AX78,'inv2.計算シート'!AZ78))</f>
        <v/>
      </c>
      <c r="AG88" s="68" t="str">
        <f>IF($K88="","",IF(OR($C$2="あり",$C$3="あり"),入力方法別計算!AY78,'inv2.計算シート'!BA78))</f>
        <v/>
      </c>
      <c r="AH88" s="68">
        <f>IF(OR($C$2="あり",$C$3="あり"),入力方法別計算!AZ78,'inv2.計算シート'!BB78)</f>
        <v>13.150606902094546</v>
      </c>
      <c r="AI88" s="1">
        <f t="shared" si="6"/>
        <v>86.415442298598279</v>
      </c>
    </row>
    <row r="89" spans="2:35">
      <c r="B89" s="1">
        <v>78</v>
      </c>
      <c r="C89" s="1">
        <f>'1.収穫を予測する'!C90</f>
        <v>0</v>
      </c>
      <c r="D89" s="1">
        <f>'1.収穫を予測する'!D90</f>
        <v>0</v>
      </c>
      <c r="F89" s="1">
        <f t="shared" si="7"/>
        <v>154</v>
      </c>
      <c r="G89" s="1">
        <f t="shared" si="4"/>
        <v>156</v>
      </c>
      <c r="H89" s="1">
        <f>'1.収穫を予測する'!H90</f>
        <v>0</v>
      </c>
      <c r="J89" s="61">
        <f>IF(OR($C$2="あり",$C$3="あり"),入力方法別計算!W79,'inv2.計算シート'!E79)</f>
        <v>78</v>
      </c>
      <c r="K89" s="62" t="str">
        <f>IF('1.収穫を予測する'!K90="","",'1.収穫を予測する'!K90)</f>
        <v/>
      </c>
      <c r="L89" s="13"/>
      <c r="M89" s="63" t="str">
        <f>IF(J89&gt;80,"",IF(OR($C$2="あり",$C$3="あり"),IF(入力方法別計算!AP79=0,"",入力方法別計算!AP79),IF('inv2.計算シート'!BV79=0,"",'inv2.計算シート'!BV79)))</f>
        <v/>
      </c>
      <c r="N89" s="61">
        <f t="shared" si="5"/>
        <v>78</v>
      </c>
      <c r="O89" s="64">
        <f>IF(J89&gt;80,"",IF(OR($C$2="あり",$C$3="あり"),入力方法別計算!X79,'inv2.計算シート'!AC79))</f>
        <v>30.965060843335866</v>
      </c>
      <c r="P89" s="20">
        <f>IF(J89&gt;80,"",IF(OR($C$2="あり",$C$3="あり"),入力方法別計算!AR79,'inv2.計算シート'!AO79))</f>
        <v>0.97514971484732615</v>
      </c>
      <c r="Q89" s="65">
        <f>IF(Q$12&gt;'inv3.直径階分布'!HK84,Q$12,'inv3.直径階分布'!HK84)</f>
        <v>32.992279612327188</v>
      </c>
      <c r="R89" s="66">
        <f>IF(J89&gt;80,"",IF(OR($C$2="あり",$C$3="あり"),入力方法別計算!Y79,'inv2.計算シート'!AE79))</f>
        <v>1041.1446853518969</v>
      </c>
      <c r="S89" s="64">
        <f>IF(J89&gt;80,"",IF(OR($C$2="あり",$C$3="あり"),入力方法別計算!Z79,'inv2.計算シート'!AD79))</f>
        <v>1015.2719430357114</v>
      </c>
      <c r="T89" s="67">
        <f>IF(J89&gt;80,"",IF(OR($C$2="あり",$C$3="あり"),入力方法別計算!AJ79,'inv2.計算シート'!AH79))</f>
        <v>1.001504488348725</v>
      </c>
      <c r="U89" s="66" t="str">
        <f>IF(K89="","",IF(OR($C$2="あり",$C$3="あり"),入力方法別計算!AC79,'inv2.計算シート'!AK79))</f>
        <v/>
      </c>
      <c r="V89" s="64" t="str">
        <f>IF(K89="","",IF(OR($C$2="あり",$C$3="あり"),入力方法別計算!AD79,'inv2.計算シート'!AJ79))</f>
        <v/>
      </c>
      <c r="W89" s="67" t="str">
        <f>IF(K89="","",IF(OR($C$2="あり",$C$3="あり"),入力方法別計算!AK79,'inv2.計算シート'!AN79))</f>
        <v/>
      </c>
      <c r="X89" s="21" t="str">
        <f>IF(K89="","",IF(OR($C$2="あり",$C$3="あり"),入力方法別計算!AE79,'inv2.計算シート'!AM79))</f>
        <v/>
      </c>
      <c r="Y89" s="17" t="str">
        <f>IF(K89="","",IF(OR($C$2="あり",$C$3="あり"),入力方法別計算!AA79/0.01,'inv2.計算シート'!AF79/0.01))</f>
        <v/>
      </c>
      <c r="Z89" s="19" t="str">
        <f>IF(K89="","",IF(OR($C$2="あり",$C$3="あり"),入力方法別計算!AF79,'inv2.計算シート'!AL79))</f>
        <v/>
      </c>
      <c r="AA89" s="17" t="str">
        <f>IF(K89="","",IF(OR($C$2="あり",$C$3="あり"),入力方法別計算!AF79/入力方法別計算!Z79*100,'inv2.計算シート'!AL79/'inv2.計算シート'!AD79*100))</f>
        <v/>
      </c>
      <c r="AB89" s="64" t="str">
        <f>IF(K89="","",'inv3.直径階分布'!HK84)</f>
        <v/>
      </c>
      <c r="AC89" s="68" t="str">
        <f>IF(K89="","",IF(OR($C$2="あり",$C$3="あり"),入力方法別計算!AU79,'inv2.計算シート'!AW79))</f>
        <v/>
      </c>
      <c r="AD89" s="68">
        <f>IF(OR($C$2="あり",$C$3="あり"),入力方法別計算!AV79,'inv2.計算シート'!AX79)</f>
        <v>1015.2719430357114</v>
      </c>
      <c r="AE89" s="68">
        <f>IF(OR($C$2="あり",$C$3="あり"),入力方法別計算!AW79,'inv2.計算シート'!AY79)</f>
        <v>2.5432174298158543</v>
      </c>
      <c r="AF89" s="68" t="str">
        <f>IF($K89="","",IF(OR($C$2="あり",$C$3="あり"),入力方法別計算!AX79,'inv2.計算シート'!AZ79))</f>
        <v/>
      </c>
      <c r="AG89" s="68" t="str">
        <f>IF($K89="","",IF(OR($C$2="あり",$C$3="あり"),入力方法別計算!AY79,'inv2.計算シート'!BA79))</f>
        <v/>
      </c>
      <c r="AH89" s="68">
        <f>IF(OR($C$2="あり",$C$3="あり"),入力方法別計算!AZ79,'inv2.計算シート'!BB79)</f>
        <v>13.0163069619963</v>
      </c>
      <c r="AI89" s="1">
        <f t="shared" si="6"/>
        <v>86.363176986554492</v>
      </c>
    </row>
    <row r="90" spans="2:35">
      <c r="B90" s="1">
        <v>79</v>
      </c>
      <c r="C90" s="1">
        <f>'1.収穫を予測する'!C91</f>
        <v>0</v>
      </c>
      <c r="D90" s="1">
        <f>'1.収穫を予測する'!D91</f>
        <v>0</v>
      </c>
      <c r="F90" s="1">
        <f t="shared" si="7"/>
        <v>156</v>
      </c>
      <c r="G90" s="1">
        <f t="shared" si="4"/>
        <v>158</v>
      </c>
      <c r="H90" s="1">
        <f>'1.収穫を予測する'!H91</f>
        <v>0</v>
      </c>
      <c r="J90" s="61">
        <f>IF(OR($C$2="あり",$C$3="あり"),入力方法別計算!W80,'inv2.計算シート'!E80)</f>
        <v>79</v>
      </c>
      <c r="K90" s="62" t="str">
        <f>IF('1.収穫を予測する'!K91="","",'1.収穫を予測する'!K91)</f>
        <v/>
      </c>
      <c r="L90" s="13"/>
      <c r="M90" s="63" t="str">
        <f>IF(J90&gt;80,"",IF(OR($C$2="あり",$C$3="あり"),IF(入力方法別計算!AP80=0,"",入力方法別計算!AP80),IF('inv2.計算シート'!BV80=0,"",'inv2.計算シート'!BV80)))</f>
        <v/>
      </c>
      <c r="N90" s="61">
        <f t="shared" si="5"/>
        <v>79</v>
      </c>
      <c r="O90" s="64">
        <f>IF(J90&gt;80,"",IF(OR($C$2="あり",$C$3="あり"),入力方法別計算!X80,'inv2.計算シート'!AC80))</f>
        <v>31.017880691343812</v>
      </c>
      <c r="P90" s="20">
        <f>IF(J90&gt;80,"",IF(OR($C$2="あり",$C$3="あり"),入力方法別計算!AR80,'inv2.計算シート'!AO80))</f>
        <v>0.98103582472461515</v>
      </c>
      <c r="Q90" s="65">
        <f>IF(Q$12&gt;'inv3.直径階分布'!HK85,Q$12,'inv3.直径階分布'!HK85)</f>
        <v>33.075482185475408</v>
      </c>
      <c r="R90" s="66">
        <f>IF(J90&gt;80,"",IF(OR($C$2="あり",$C$3="あり"),入力方法別計算!Y80,'inv2.計算シート'!AE80))</f>
        <v>1037.490308522868</v>
      </c>
      <c r="S90" s="64">
        <f>IF(J90&gt;80,"",IF(OR($C$2="あり",$C$3="あり"),入力方法別計算!Z80,'inv2.計算シート'!AD80))</f>
        <v>1017.8151604655272</v>
      </c>
      <c r="T90" s="67">
        <f>IF(J90&gt;80,"",IF(OR($C$2="あり",$C$3="あり"),入力方法別計算!AJ80,'inv2.計算シート'!AH80))</f>
        <v>1.0015118684147875</v>
      </c>
      <c r="U90" s="66" t="str">
        <f>IF(K90="","",IF(OR($C$2="あり",$C$3="あり"),入力方法別計算!AC80,'inv2.計算シート'!AK80))</f>
        <v/>
      </c>
      <c r="V90" s="64" t="str">
        <f>IF(K90="","",IF(OR($C$2="あり",$C$3="あり"),入力方法別計算!AD80,'inv2.計算シート'!AJ80))</f>
        <v/>
      </c>
      <c r="W90" s="67" t="str">
        <f>IF(K90="","",IF(OR($C$2="あり",$C$3="あり"),入力方法別計算!AK80,'inv2.計算シート'!AN80))</f>
        <v/>
      </c>
      <c r="X90" s="21" t="str">
        <f>IF(K90="","",IF(OR($C$2="あり",$C$3="あり"),入力方法別計算!AE80,'inv2.計算シート'!AM80))</f>
        <v/>
      </c>
      <c r="Y90" s="17" t="str">
        <f>IF(K90="","",IF(OR($C$2="あり",$C$3="あり"),入力方法別計算!AA80/0.01,'inv2.計算シート'!AF80/0.01))</f>
        <v/>
      </c>
      <c r="Z90" s="19" t="str">
        <f>IF(K90="","",IF(OR($C$2="あり",$C$3="あり"),入力方法別計算!AF80,'inv2.計算シート'!AL80))</f>
        <v/>
      </c>
      <c r="AA90" s="17" t="str">
        <f>IF(K90="","",IF(OR($C$2="あり",$C$3="あり"),入力方法別計算!AF80/入力方法別計算!Z80*100,'inv2.計算シート'!AL80/'inv2.計算シート'!AD80*100))</f>
        <v/>
      </c>
      <c r="AB90" s="64" t="str">
        <f>IF(K90="","",'inv3.直径階分布'!HK85)</f>
        <v/>
      </c>
      <c r="AC90" s="68" t="str">
        <f>IF(K90="","",IF(OR($C$2="あり",$C$3="あり"),入力方法別計算!AU80,'inv2.計算シート'!AW80))</f>
        <v/>
      </c>
      <c r="AD90" s="68">
        <f>IF(OR($C$2="あり",$C$3="あり"),入力方法別計算!AV80,'inv2.計算シート'!AX80)</f>
        <v>1017.8151604655272</v>
      </c>
      <c r="AE90" s="68">
        <f>IF(OR($C$2="あり",$C$3="あり"),入力方法別計算!AW80,'inv2.計算シート'!AY80)</f>
        <v>2.4177127470637743</v>
      </c>
      <c r="AF90" s="68" t="str">
        <f>IF($K90="","",IF(OR($C$2="あり",$C$3="あり"),入力方法別計算!AX80,'inv2.計算シート'!AZ80))</f>
        <v/>
      </c>
      <c r="AG90" s="68" t="str">
        <f>IF($K90="","",IF(OR($C$2="あり",$C$3="あり"),入力方法別計算!AY80,'inv2.計算シート'!BA80))</f>
        <v/>
      </c>
      <c r="AH90" s="68">
        <f>IF(OR($C$2="あり",$C$3="あり"),入力方法別計算!AZ80,'inv2.計算シート'!BB80)</f>
        <v>12.883736208424395</v>
      </c>
      <c r="AI90" s="1">
        <f t="shared" si="6"/>
        <v>86.31268303254744</v>
      </c>
    </row>
    <row r="91" spans="2:35">
      <c r="B91" s="1">
        <v>80</v>
      </c>
      <c r="C91" s="1">
        <f>'1.収穫を予測する'!C92</f>
        <v>0</v>
      </c>
      <c r="D91" s="1">
        <f>'1.収穫を予測する'!D92</f>
        <v>0</v>
      </c>
      <c r="F91" s="1">
        <f t="shared" si="7"/>
        <v>158</v>
      </c>
      <c r="G91" s="1">
        <f t="shared" si="4"/>
        <v>160</v>
      </c>
      <c r="H91" s="1">
        <f>'1.収穫を予測する'!H92</f>
        <v>0</v>
      </c>
      <c r="J91" s="69">
        <f>IF(OR($C$2="あり",$C$3="あり"),入力方法別計算!W81,'inv2.計算シート'!E81)</f>
        <v>80</v>
      </c>
      <c r="K91" s="70" t="str">
        <f>IF('1.収穫を予測する'!K92="","",'1.収穫を予測する'!K92)</f>
        <v/>
      </c>
      <c r="L91" s="13"/>
      <c r="M91" s="71" t="str">
        <f>IF(J91&gt;80,"",IF(OR($C$2="あり",$C$3="あり"),IF(入力方法別計算!AP81=0,"",入力方法別計算!AP81),IF('inv2.計算シート'!BV81=0,"",'inv2.計算シート'!BV81)))</f>
        <v/>
      </c>
      <c r="N91" s="69">
        <f t="shared" si="5"/>
        <v>80</v>
      </c>
      <c r="O91" s="72">
        <f>IF(J91&gt;80,"",IF(OR($C$2="あり",$C$3="あり"),入力方法別計算!X81,'inv2.計算シート'!AC81))</f>
        <v>31.068134330056683</v>
      </c>
      <c r="P91" s="25">
        <f>IF(J91&gt;80,"",IF(OR($C$2="あり",$C$3="あり"),入力方法別計算!AR81,'inv2.計算シート'!AO81))</f>
        <v>0.98667003806700304</v>
      </c>
      <c r="Q91" s="65">
        <f>IF(Q$12&gt;'inv3.直径階分布'!HK86,Q$12,'inv3.直径階分布'!HK86)</f>
        <v>33.154998358857945</v>
      </c>
      <c r="R91" s="73">
        <f>IF(J91&gt;80,"",IF(OR($C$2="あり",$C$3="あり"),入力方法別計算!Y81,'inv2.計算シート'!AE81))</f>
        <v>1034.0162707396501</v>
      </c>
      <c r="S91" s="72">
        <f>IF(J91&gt;80,"",IF(OR($C$2="あり",$C$3="あり"),入力方法別計算!Z81,'inv2.計算シート'!AD81))</f>
        <v>1020.232873212591</v>
      </c>
      <c r="T91" s="74">
        <f>IF(J91&gt;80,"",IF(OR($C$2="あり",$C$3="あり"),入力方法別計算!AJ81,'inv2.計算シート'!AH81))</f>
        <v>1.0015149537097452</v>
      </c>
      <c r="U91" s="73" t="str">
        <f>IF(K91="","",IF(OR($C$2="あり",$C$3="あり"),入力方法別計算!AC81,'inv2.計算シート'!AK81))</f>
        <v/>
      </c>
      <c r="V91" s="72" t="str">
        <f>IF(K91="","",IF(OR($C$2="あり",$C$3="あり"),入力方法別計算!AD81,'inv2.計算シート'!AJ81))</f>
        <v/>
      </c>
      <c r="W91" s="74" t="str">
        <f>IF(K91="","",IF(OR($C$2="あり",$C$3="あり"),入力方法別計算!AK81,'inv2.計算シート'!AN81))</f>
        <v/>
      </c>
      <c r="X91" s="26" t="str">
        <f>IF(K91="","",IF(OR($C$2="あり",$C$3="あり"),入力方法別計算!AE81,'inv2.計算シート'!AM81))</f>
        <v/>
      </c>
      <c r="Y91" s="22" t="str">
        <f>IF(K91="","",IF(OR($C$2="あり",$C$3="あり"),入力方法別計算!AA81/0.01,'inv2.計算シート'!AF81/0.01))</f>
        <v/>
      </c>
      <c r="Z91" s="24" t="str">
        <f>IF(K91="","",IF(OR($C$2="あり",$C$3="あり"),入力方法別計算!AF81,'inv2.計算シート'!AL81))</f>
        <v/>
      </c>
      <c r="AA91" s="22" t="str">
        <f>IF(K91="","",IF(OR($C$2="あり",$C$3="あり"),入力方法別計算!AF81/入力方法別計算!Z81*100,'inv2.計算シート'!AL81/'inv2.計算シート'!AD81*100))</f>
        <v/>
      </c>
      <c r="AB91" s="72" t="str">
        <f>IF(K91="","",'inv3.直径階分布'!HK86)</f>
        <v/>
      </c>
      <c r="AC91" s="75" t="str">
        <f>IF(K91="","",IF(OR($C$2="あり",$C$3="あり"),入力方法別計算!AU81,'inv2.計算シート'!AW81))</f>
        <v/>
      </c>
      <c r="AD91" s="75">
        <f>IF(OR($C$2="あり",$C$3="あり"),入力方法別計算!AV81,'inv2.計算シート'!AX81)</f>
        <v>1020.232873212591</v>
      </c>
      <c r="AE91" s="75">
        <f>IF(OR($C$2="あり",$C$3="あり"),入力方法別計算!AW81,'inv2.計算シート'!AY81)</f>
        <v>0</v>
      </c>
      <c r="AF91" s="75" t="str">
        <f>IF($K91="","",IF(OR($C$2="あり",$C$3="あり"),入力方法別計算!AX81,'inv2.計算シート'!AZ81))</f>
        <v/>
      </c>
      <c r="AG91" s="75" t="str">
        <f>IF($K91="","",IF(OR($C$2="あり",$C$3="あり"),入力方法別計算!AY81,'inv2.計算シート'!BA81))</f>
        <v/>
      </c>
      <c r="AH91" s="75">
        <f>IF(OR($C$2="あり",$C$3="あり"),入力方法別計算!AZ81,'inv2.計算シート'!BB81)</f>
        <v>12.752910915157388</v>
      </c>
      <c r="AI91" s="1">
        <f t="shared" si="6"/>
        <v>86.263986887927459</v>
      </c>
    </row>
    <row r="92" spans="2:35">
      <c r="B92" s="1">
        <v>81</v>
      </c>
      <c r="C92" s="1">
        <f>'1.収穫を予測する'!C93</f>
        <v>0</v>
      </c>
      <c r="D92" s="1">
        <f>'1.収穫を予測する'!D93</f>
        <v>0</v>
      </c>
      <c r="F92" s="1">
        <f t="shared" si="7"/>
        <v>160</v>
      </c>
      <c r="G92" s="1">
        <f t="shared" si="4"/>
        <v>162</v>
      </c>
      <c r="H92" s="1">
        <f>'1.収穫を予測する'!H93</f>
        <v>0</v>
      </c>
    </row>
    <row r="93" spans="2:35">
      <c r="B93" s="1">
        <v>82</v>
      </c>
      <c r="C93" s="1">
        <f>'1.収穫を予測する'!C94</f>
        <v>0</v>
      </c>
      <c r="D93" s="1">
        <f>'1.収穫を予測する'!D94</f>
        <v>0</v>
      </c>
      <c r="F93" s="1">
        <f t="shared" si="7"/>
        <v>162</v>
      </c>
      <c r="G93" s="1">
        <f t="shared" si="4"/>
        <v>164</v>
      </c>
      <c r="H93" s="1">
        <f>'1.収穫を予測する'!H94</f>
        <v>0</v>
      </c>
    </row>
    <row r="94" spans="2:35">
      <c r="B94" s="1">
        <v>83</v>
      </c>
      <c r="C94" s="1">
        <f>'1.収穫を予測する'!C95</f>
        <v>0</v>
      </c>
      <c r="D94" s="1">
        <f>'1.収穫を予測する'!D95</f>
        <v>0</v>
      </c>
      <c r="F94" s="1">
        <f t="shared" si="7"/>
        <v>164</v>
      </c>
      <c r="G94" s="1">
        <f t="shared" si="4"/>
        <v>166</v>
      </c>
      <c r="H94" s="1">
        <f>'1.収穫を予測する'!H95</f>
        <v>0</v>
      </c>
    </row>
    <row r="95" spans="2:35">
      <c r="B95" s="1">
        <v>84</v>
      </c>
      <c r="C95" s="1">
        <f>'1.収穫を予測する'!C96</f>
        <v>0</v>
      </c>
      <c r="D95" s="1">
        <f>'1.収穫を予測する'!D96</f>
        <v>0</v>
      </c>
      <c r="F95" s="1">
        <f t="shared" si="7"/>
        <v>166</v>
      </c>
      <c r="G95" s="1">
        <f t="shared" si="4"/>
        <v>168</v>
      </c>
      <c r="H95" s="1">
        <f>'1.収穫を予測する'!H96</f>
        <v>0</v>
      </c>
    </row>
    <row r="96" spans="2:35">
      <c r="B96" s="1">
        <v>85</v>
      </c>
      <c r="C96" s="1">
        <f>'1.収穫を予測する'!C97</f>
        <v>0</v>
      </c>
      <c r="D96" s="1">
        <f>'1.収穫を予測する'!D97</f>
        <v>0</v>
      </c>
      <c r="F96" s="1">
        <f t="shared" si="7"/>
        <v>168</v>
      </c>
      <c r="G96" s="1">
        <f t="shared" si="4"/>
        <v>170</v>
      </c>
      <c r="H96" s="1">
        <f>'1.収穫を予測する'!H97</f>
        <v>0</v>
      </c>
    </row>
    <row r="97" spans="2:8">
      <c r="B97" s="1">
        <v>86</v>
      </c>
      <c r="C97" s="1">
        <f>'1.収穫を予測する'!C98</f>
        <v>0</v>
      </c>
      <c r="D97" s="1">
        <f>'1.収穫を予測する'!D98</f>
        <v>0</v>
      </c>
      <c r="F97" s="1">
        <f t="shared" si="7"/>
        <v>170</v>
      </c>
      <c r="G97" s="1">
        <f t="shared" si="4"/>
        <v>172</v>
      </c>
      <c r="H97" s="1">
        <f>'1.収穫を予測する'!H98</f>
        <v>0</v>
      </c>
    </row>
    <row r="98" spans="2:8">
      <c r="B98" s="1">
        <v>87</v>
      </c>
      <c r="C98" s="1">
        <f>'1.収穫を予測する'!C99</f>
        <v>0</v>
      </c>
      <c r="D98" s="1">
        <f>'1.収穫を予測する'!D99</f>
        <v>0</v>
      </c>
      <c r="F98" s="1">
        <f t="shared" si="7"/>
        <v>172</v>
      </c>
      <c r="G98" s="1">
        <f t="shared" si="4"/>
        <v>174</v>
      </c>
      <c r="H98" s="1">
        <f>'1.収穫を予測する'!H99</f>
        <v>0</v>
      </c>
    </row>
    <row r="99" spans="2:8">
      <c r="B99" s="1">
        <v>88</v>
      </c>
      <c r="C99" s="1">
        <f>'1.収穫を予測する'!C100</f>
        <v>0</v>
      </c>
      <c r="D99" s="1">
        <f>'1.収穫を予測する'!D100</f>
        <v>0</v>
      </c>
      <c r="F99" s="1">
        <f t="shared" si="7"/>
        <v>174</v>
      </c>
      <c r="G99" s="1">
        <f t="shared" si="4"/>
        <v>176</v>
      </c>
      <c r="H99" s="1">
        <f>'1.収穫を予測する'!H100</f>
        <v>0</v>
      </c>
    </row>
    <row r="100" spans="2:8">
      <c r="B100" s="1">
        <v>89</v>
      </c>
      <c r="C100" s="1">
        <f>'1.収穫を予測する'!C101</f>
        <v>0</v>
      </c>
      <c r="D100" s="1">
        <f>'1.収穫を予測する'!D101</f>
        <v>0</v>
      </c>
      <c r="F100" s="1">
        <f t="shared" si="7"/>
        <v>176</v>
      </c>
      <c r="G100" s="1">
        <f t="shared" si="4"/>
        <v>178</v>
      </c>
      <c r="H100" s="1">
        <f>'1.収穫を予測する'!H101</f>
        <v>0</v>
      </c>
    </row>
    <row r="101" spans="2:8">
      <c r="B101" s="1">
        <v>90</v>
      </c>
      <c r="C101" s="1">
        <f>'1.収穫を予測する'!C102</f>
        <v>0</v>
      </c>
      <c r="D101" s="1">
        <f>'1.収穫を予測する'!D102</f>
        <v>0</v>
      </c>
      <c r="F101" s="1">
        <f t="shared" si="7"/>
        <v>178</v>
      </c>
      <c r="G101" s="1">
        <f t="shared" si="4"/>
        <v>180</v>
      </c>
      <c r="H101" s="1">
        <f>'1.収穫を予測する'!H102</f>
        <v>0</v>
      </c>
    </row>
    <row r="102" spans="2:8">
      <c r="B102" s="1">
        <v>91</v>
      </c>
      <c r="C102" s="1">
        <f>'1.収穫を予測する'!C103</f>
        <v>0</v>
      </c>
      <c r="D102" s="1">
        <f>'1.収穫を予測する'!D103</f>
        <v>0</v>
      </c>
      <c r="F102" s="1">
        <f t="shared" si="7"/>
        <v>180</v>
      </c>
      <c r="G102" s="1">
        <f t="shared" si="4"/>
        <v>182</v>
      </c>
      <c r="H102" s="1">
        <f>'1.収穫を予測する'!H103</f>
        <v>0</v>
      </c>
    </row>
    <row r="103" spans="2:8">
      <c r="B103" s="1">
        <v>92</v>
      </c>
      <c r="C103" s="1">
        <f>'1.収穫を予測する'!C104</f>
        <v>0</v>
      </c>
      <c r="D103" s="1">
        <f>'1.収穫を予測する'!D104</f>
        <v>0</v>
      </c>
      <c r="F103" s="1">
        <f t="shared" si="7"/>
        <v>182</v>
      </c>
      <c r="G103" s="1">
        <f t="shared" si="4"/>
        <v>184</v>
      </c>
      <c r="H103" s="1">
        <f>'1.収穫を予測する'!H104</f>
        <v>0</v>
      </c>
    </row>
    <row r="104" spans="2:8">
      <c r="B104" s="1">
        <v>93</v>
      </c>
      <c r="C104" s="1">
        <f>'1.収穫を予測する'!C105</f>
        <v>0</v>
      </c>
      <c r="D104" s="1">
        <f>'1.収穫を予測する'!D105</f>
        <v>0</v>
      </c>
      <c r="F104" s="1">
        <f t="shared" si="7"/>
        <v>184</v>
      </c>
      <c r="G104" s="1">
        <f t="shared" si="4"/>
        <v>186</v>
      </c>
      <c r="H104" s="1">
        <f>'1.収穫を予測する'!H105</f>
        <v>0</v>
      </c>
    </row>
    <row r="105" spans="2:8">
      <c r="B105" s="1">
        <v>94</v>
      </c>
      <c r="C105" s="1">
        <f>'1.収穫を予測する'!C106</f>
        <v>0</v>
      </c>
      <c r="D105" s="1">
        <f>'1.収穫を予測する'!D106</f>
        <v>0</v>
      </c>
      <c r="F105" s="1">
        <f t="shared" si="7"/>
        <v>186</v>
      </c>
      <c r="G105" s="1">
        <f t="shared" si="4"/>
        <v>188</v>
      </c>
      <c r="H105" s="1">
        <f>'1.収穫を予測する'!H106</f>
        <v>0</v>
      </c>
    </row>
    <row r="106" spans="2:8">
      <c r="B106" s="1">
        <v>95</v>
      </c>
      <c r="C106" s="1">
        <f>'1.収穫を予測する'!C107</f>
        <v>0</v>
      </c>
      <c r="D106" s="1">
        <f>'1.収穫を予測する'!D107</f>
        <v>0</v>
      </c>
      <c r="F106" s="1">
        <f t="shared" si="7"/>
        <v>188</v>
      </c>
      <c r="G106" s="1">
        <f t="shared" si="4"/>
        <v>190</v>
      </c>
      <c r="H106" s="1">
        <f>'1.収穫を予測する'!H107</f>
        <v>0</v>
      </c>
    </row>
    <row r="107" spans="2:8">
      <c r="B107" s="1">
        <v>96</v>
      </c>
      <c r="C107" s="1">
        <f>'1.収穫を予測する'!C108</f>
        <v>0</v>
      </c>
      <c r="D107" s="1">
        <f>'1.収穫を予測する'!D108</f>
        <v>0</v>
      </c>
      <c r="F107" s="1">
        <f t="shared" si="7"/>
        <v>190</v>
      </c>
      <c r="G107" s="1">
        <f t="shared" si="4"/>
        <v>192</v>
      </c>
      <c r="H107" s="1">
        <f>'1.収穫を予測する'!H108</f>
        <v>0</v>
      </c>
    </row>
    <row r="108" spans="2:8">
      <c r="B108" s="1">
        <v>97</v>
      </c>
      <c r="C108" s="1">
        <f>'1.収穫を予測する'!C109</f>
        <v>0</v>
      </c>
      <c r="D108" s="1">
        <f>'1.収穫を予測する'!D109</f>
        <v>0</v>
      </c>
      <c r="F108" s="1">
        <f t="shared" si="7"/>
        <v>192</v>
      </c>
      <c r="G108" s="1">
        <f>F108+$C$5</f>
        <v>194</v>
      </c>
      <c r="H108" s="1">
        <f>'1.収穫を予測する'!H109</f>
        <v>0</v>
      </c>
    </row>
    <row r="109" spans="2:8">
      <c r="B109" s="1">
        <v>98</v>
      </c>
      <c r="C109" s="1">
        <f>'1.収穫を予測する'!C110</f>
        <v>0</v>
      </c>
      <c r="D109" s="1">
        <f>'1.収穫を予測する'!D110</f>
        <v>0</v>
      </c>
      <c r="F109" s="1">
        <f t="shared" si="7"/>
        <v>194</v>
      </c>
      <c r="G109" s="1">
        <f>F109+$C$5</f>
        <v>196</v>
      </c>
      <c r="H109" s="1">
        <f>'1.収穫を予測する'!H110</f>
        <v>0</v>
      </c>
    </row>
    <row r="110" spans="2:8">
      <c r="B110" s="1">
        <v>99</v>
      </c>
      <c r="C110" s="1">
        <f>'1.収穫を予測する'!C111</f>
        <v>0</v>
      </c>
      <c r="D110" s="1">
        <f>'1.収穫を予測する'!D111</f>
        <v>0</v>
      </c>
      <c r="F110" s="1">
        <f t="shared" si="7"/>
        <v>196</v>
      </c>
      <c r="G110" s="1">
        <f>F110+$C$5</f>
        <v>198</v>
      </c>
      <c r="H110" s="1">
        <f>'1.収穫を予測する'!H111</f>
        <v>0</v>
      </c>
    </row>
    <row r="111" spans="2:8">
      <c r="B111" s="1">
        <v>100</v>
      </c>
      <c r="C111" s="1">
        <f>'1.収穫を予測する'!C112</f>
        <v>0</v>
      </c>
      <c r="D111" s="1">
        <f>'1.収穫を予測する'!D112</f>
        <v>0</v>
      </c>
      <c r="F111" s="1">
        <f t="shared" si="7"/>
        <v>198</v>
      </c>
      <c r="G111" s="1">
        <f>F111+$C$5</f>
        <v>200</v>
      </c>
      <c r="H111" s="1">
        <f>'1.収穫を予測する'!H112</f>
        <v>0</v>
      </c>
    </row>
    <row r="112" spans="2:8">
      <c r="B112" s="1">
        <v>101</v>
      </c>
      <c r="C112" s="1">
        <f>'1.収穫を予測する'!C113</f>
        <v>0</v>
      </c>
      <c r="D112" s="1">
        <f>'1.収穫を予測する'!D113</f>
        <v>0</v>
      </c>
    </row>
    <row r="113" spans="2:4">
      <c r="B113" s="1">
        <v>102</v>
      </c>
      <c r="C113" s="1">
        <f>'1.収穫を予測する'!C114</f>
        <v>0</v>
      </c>
      <c r="D113" s="1">
        <f>'1.収穫を予測する'!D114</f>
        <v>0</v>
      </c>
    </row>
    <row r="114" spans="2:4">
      <c r="B114" s="1">
        <v>103</v>
      </c>
      <c r="C114" s="1">
        <f>'1.収穫を予測する'!C115</f>
        <v>0</v>
      </c>
      <c r="D114" s="1">
        <f>'1.収穫を予測する'!D115</f>
        <v>0</v>
      </c>
    </row>
    <row r="115" spans="2:4">
      <c r="B115" s="1">
        <v>104</v>
      </c>
      <c r="C115" s="1">
        <f>'1.収穫を予測する'!C116</f>
        <v>0</v>
      </c>
      <c r="D115" s="1">
        <f>'1.収穫を予測する'!D116</f>
        <v>0</v>
      </c>
    </row>
    <row r="116" spans="2:4">
      <c r="B116" s="1">
        <v>105</v>
      </c>
      <c r="C116" s="1">
        <f>'1.収穫を予測する'!C117</f>
        <v>0</v>
      </c>
      <c r="D116" s="1">
        <f>'1.収穫を予測する'!D117</f>
        <v>0</v>
      </c>
    </row>
    <row r="117" spans="2:4">
      <c r="B117" s="1">
        <v>106</v>
      </c>
      <c r="C117" s="1">
        <f>'1.収穫を予測する'!C118</f>
        <v>0</v>
      </c>
      <c r="D117" s="1">
        <f>'1.収穫を予測する'!D118</f>
        <v>0</v>
      </c>
    </row>
    <row r="118" spans="2:4">
      <c r="B118" s="1">
        <v>107</v>
      </c>
      <c r="C118" s="1">
        <f>'1.収穫を予測する'!C119</f>
        <v>0</v>
      </c>
      <c r="D118" s="1">
        <f>'1.収穫を予測する'!D119</f>
        <v>0</v>
      </c>
    </row>
    <row r="119" spans="2:4">
      <c r="B119" s="1">
        <v>108</v>
      </c>
      <c r="C119" s="1">
        <f>'1.収穫を予測する'!C120</f>
        <v>0</v>
      </c>
      <c r="D119" s="1">
        <f>'1.収穫を予測する'!D120</f>
        <v>0</v>
      </c>
    </row>
    <row r="120" spans="2:4">
      <c r="B120" s="1">
        <v>109</v>
      </c>
      <c r="C120" s="1">
        <f>'1.収穫を予測する'!C121</f>
        <v>0</v>
      </c>
      <c r="D120" s="1">
        <f>'1.収穫を予測する'!D121</f>
        <v>0</v>
      </c>
    </row>
    <row r="121" spans="2:4">
      <c r="B121" s="1">
        <v>110</v>
      </c>
      <c r="C121" s="1">
        <f>'1.収穫を予測する'!C122</f>
        <v>0</v>
      </c>
      <c r="D121" s="1">
        <f>'1.収穫を予測する'!D122</f>
        <v>0</v>
      </c>
    </row>
    <row r="122" spans="2:4">
      <c r="B122" s="1">
        <v>111</v>
      </c>
      <c r="C122" s="1">
        <f>'1.収穫を予測する'!C123</f>
        <v>0</v>
      </c>
      <c r="D122" s="1">
        <f>'1.収穫を予測する'!D123</f>
        <v>0</v>
      </c>
    </row>
    <row r="123" spans="2:4">
      <c r="B123" s="1">
        <v>112</v>
      </c>
      <c r="C123" s="1">
        <f>'1.収穫を予測する'!C124</f>
        <v>0</v>
      </c>
      <c r="D123" s="1">
        <f>'1.収穫を予測する'!D124</f>
        <v>0</v>
      </c>
    </row>
    <row r="124" spans="2:4">
      <c r="B124" s="1">
        <v>113</v>
      </c>
      <c r="C124" s="1">
        <f>'1.収穫を予測する'!C125</f>
        <v>0</v>
      </c>
      <c r="D124" s="1">
        <f>'1.収穫を予測する'!D125</f>
        <v>0</v>
      </c>
    </row>
    <row r="125" spans="2:4">
      <c r="B125" s="1">
        <v>114</v>
      </c>
      <c r="C125" s="1">
        <f>'1.収穫を予測する'!C126</f>
        <v>0</v>
      </c>
      <c r="D125" s="1">
        <f>'1.収穫を予測する'!D126</f>
        <v>0</v>
      </c>
    </row>
    <row r="126" spans="2:4">
      <c r="B126" s="1">
        <v>115</v>
      </c>
      <c r="C126" s="1">
        <f>'1.収穫を予測する'!C127</f>
        <v>0</v>
      </c>
      <c r="D126" s="1">
        <f>'1.収穫を予測する'!D127</f>
        <v>0</v>
      </c>
    </row>
    <row r="127" spans="2:4">
      <c r="B127" s="1">
        <v>116</v>
      </c>
      <c r="C127" s="1">
        <f>'1.収穫を予測する'!C128</f>
        <v>0</v>
      </c>
      <c r="D127" s="1">
        <f>'1.収穫を予測する'!D128</f>
        <v>0</v>
      </c>
    </row>
    <row r="128" spans="2:4">
      <c r="B128" s="1">
        <v>117</v>
      </c>
      <c r="C128" s="1">
        <f>'1.収穫を予測する'!C129</f>
        <v>0</v>
      </c>
      <c r="D128" s="1">
        <f>'1.収穫を予測する'!D129</f>
        <v>0</v>
      </c>
    </row>
    <row r="129" spans="2:4">
      <c r="B129" s="1">
        <v>118</v>
      </c>
      <c r="C129" s="1">
        <f>'1.収穫を予測する'!C130</f>
        <v>0</v>
      </c>
      <c r="D129" s="1">
        <f>'1.収穫を予測する'!D130</f>
        <v>0</v>
      </c>
    </row>
    <row r="130" spans="2:4">
      <c r="B130" s="1">
        <v>119</v>
      </c>
      <c r="C130" s="1">
        <f>'1.収穫を予測する'!C131</f>
        <v>0</v>
      </c>
      <c r="D130" s="1">
        <f>'1.収穫を予測する'!D131</f>
        <v>0</v>
      </c>
    </row>
    <row r="131" spans="2:4">
      <c r="B131" s="1">
        <v>120</v>
      </c>
      <c r="C131" s="1">
        <f>'1.収穫を予測する'!C132</f>
        <v>0</v>
      </c>
      <c r="D131" s="1">
        <f>'1.収穫を予測する'!D132</f>
        <v>0</v>
      </c>
    </row>
    <row r="132" spans="2:4">
      <c r="B132" s="1">
        <v>121</v>
      </c>
      <c r="C132" s="1">
        <f>'1.収穫を予測する'!C133</f>
        <v>0</v>
      </c>
      <c r="D132" s="1">
        <f>'1.収穫を予測する'!D133</f>
        <v>0</v>
      </c>
    </row>
    <row r="133" spans="2:4">
      <c r="B133" s="1">
        <v>122</v>
      </c>
      <c r="C133" s="1">
        <f>'1.収穫を予測する'!C134</f>
        <v>0</v>
      </c>
      <c r="D133" s="1">
        <f>'1.収穫を予測する'!D134</f>
        <v>0</v>
      </c>
    </row>
    <row r="134" spans="2:4">
      <c r="B134" s="1">
        <v>123</v>
      </c>
      <c r="C134" s="1">
        <f>'1.収穫を予測する'!C135</f>
        <v>0</v>
      </c>
      <c r="D134" s="1">
        <f>'1.収穫を予測する'!D135</f>
        <v>0</v>
      </c>
    </row>
    <row r="135" spans="2:4">
      <c r="B135" s="1">
        <v>124</v>
      </c>
      <c r="C135" s="1">
        <f>'1.収穫を予測する'!C136</f>
        <v>0</v>
      </c>
      <c r="D135" s="1">
        <f>'1.収穫を予測する'!D136</f>
        <v>0</v>
      </c>
    </row>
    <row r="136" spans="2:4">
      <c r="B136" s="1">
        <v>125</v>
      </c>
      <c r="C136" s="1">
        <f>'1.収穫を予測する'!C137</f>
        <v>0</v>
      </c>
      <c r="D136" s="1">
        <f>'1.収穫を予測する'!D137</f>
        <v>0</v>
      </c>
    </row>
    <row r="137" spans="2:4">
      <c r="B137" s="1">
        <v>126</v>
      </c>
      <c r="C137" s="1">
        <f>'1.収穫を予測する'!C138</f>
        <v>0</v>
      </c>
      <c r="D137" s="1">
        <f>'1.収穫を予測する'!D138</f>
        <v>0</v>
      </c>
    </row>
    <row r="138" spans="2:4">
      <c r="B138" s="1">
        <v>127</v>
      </c>
      <c r="C138" s="1">
        <f>'1.収穫を予測する'!C139</f>
        <v>0</v>
      </c>
      <c r="D138" s="1">
        <f>'1.収穫を予測する'!D139</f>
        <v>0</v>
      </c>
    </row>
    <row r="139" spans="2:4">
      <c r="B139" s="1">
        <v>128</v>
      </c>
      <c r="C139" s="1">
        <f>'1.収穫を予測する'!C140</f>
        <v>0</v>
      </c>
      <c r="D139" s="1">
        <f>'1.収穫を予測する'!D140</f>
        <v>0</v>
      </c>
    </row>
    <row r="140" spans="2:4">
      <c r="B140" s="1">
        <v>129</v>
      </c>
      <c r="C140" s="1">
        <f>'1.収穫を予測する'!C141</f>
        <v>0</v>
      </c>
      <c r="D140" s="1">
        <f>'1.収穫を予測する'!D141</f>
        <v>0</v>
      </c>
    </row>
    <row r="141" spans="2:4">
      <c r="B141" s="1">
        <v>130</v>
      </c>
      <c r="C141" s="1">
        <f>'1.収穫を予測する'!C142</f>
        <v>0</v>
      </c>
      <c r="D141" s="1">
        <f>'1.収穫を予測する'!D142</f>
        <v>0</v>
      </c>
    </row>
    <row r="142" spans="2:4">
      <c r="B142" s="1">
        <v>131</v>
      </c>
      <c r="C142" s="1">
        <f>'1.収穫を予測する'!C143</f>
        <v>0</v>
      </c>
      <c r="D142" s="1">
        <f>'1.収穫を予測する'!D143</f>
        <v>0</v>
      </c>
    </row>
    <row r="143" spans="2:4">
      <c r="B143" s="1">
        <v>132</v>
      </c>
      <c r="C143" s="1">
        <f>'1.収穫を予測する'!C144</f>
        <v>0</v>
      </c>
      <c r="D143" s="1">
        <f>'1.収穫を予測する'!D144</f>
        <v>0</v>
      </c>
    </row>
    <row r="144" spans="2:4">
      <c r="B144" s="1">
        <v>133</v>
      </c>
      <c r="C144" s="1">
        <f>'1.収穫を予測する'!C145</f>
        <v>0</v>
      </c>
      <c r="D144" s="1">
        <f>'1.収穫を予測する'!D145</f>
        <v>0</v>
      </c>
    </row>
    <row r="145" spans="2:4">
      <c r="B145" s="1">
        <v>134</v>
      </c>
      <c r="C145" s="1">
        <f>'1.収穫を予測する'!C146</f>
        <v>0</v>
      </c>
      <c r="D145" s="1">
        <f>'1.収穫を予測する'!D146</f>
        <v>0</v>
      </c>
    </row>
    <row r="146" spans="2:4">
      <c r="B146" s="1">
        <v>135</v>
      </c>
      <c r="C146" s="1">
        <f>'1.収穫を予測する'!C147</f>
        <v>0</v>
      </c>
      <c r="D146" s="1">
        <f>'1.収穫を予測する'!D147</f>
        <v>0</v>
      </c>
    </row>
    <row r="147" spans="2:4">
      <c r="B147" s="1">
        <v>136</v>
      </c>
      <c r="C147" s="1">
        <f>'1.収穫を予測する'!C148</f>
        <v>0</v>
      </c>
      <c r="D147" s="1">
        <f>'1.収穫を予測する'!D148</f>
        <v>0</v>
      </c>
    </row>
    <row r="148" spans="2:4">
      <c r="B148" s="1">
        <v>137</v>
      </c>
      <c r="C148" s="1">
        <f>'1.収穫を予測する'!C149</f>
        <v>0</v>
      </c>
      <c r="D148" s="1">
        <f>'1.収穫を予測する'!D149</f>
        <v>0</v>
      </c>
    </row>
    <row r="149" spans="2:4">
      <c r="B149" s="1">
        <v>138</v>
      </c>
      <c r="C149" s="1">
        <f>'1.収穫を予測する'!C150</f>
        <v>0</v>
      </c>
      <c r="D149" s="1">
        <f>'1.収穫を予測する'!D150</f>
        <v>0</v>
      </c>
    </row>
    <row r="150" spans="2:4">
      <c r="B150" s="1">
        <v>139</v>
      </c>
      <c r="C150" s="1">
        <f>'1.収穫を予測する'!C151</f>
        <v>0</v>
      </c>
      <c r="D150" s="1">
        <f>'1.収穫を予測する'!D151</f>
        <v>0</v>
      </c>
    </row>
    <row r="151" spans="2:4">
      <c r="B151" s="1">
        <v>140</v>
      </c>
      <c r="C151" s="1">
        <f>'1.収穫を予測する'!C152</f>
        <v>0</v>
      </c>
      <c r="D151" s="1">
        <f>'1.収穫を予測する'!D152</f>
        <v>0</v>
      </c>
    </row>
    <row r="152" spans="2:4">
      <c r="B152" s="1">
        <v>141</v>
      </c>
      <c r="C152" s="1">
        <f>'1.収穫を予測する'!C153</f>
        <v>0</v>
      </c>
      <c r="D152" s="1">
        <f>'1.収穫を予測する'!D153</f>
        <v>0</v>
      </c>
    </row>
    <row r="153" spans="2:4">
      <c r="B153" s="1">
        <v>142</v>
      </c>
      <c r="C153" s="1">
        <f>'1.収穫を予測する'!C154</f>
        <v>0</v>
      </c>
      <c r="D153" s="1">
        <f>'1.収穫を予測する'!D154</f>
        <v>0</v>
      </c>
    </row>
    <row r="154" spans="2:4">
      <c r="B154" s="1">
        <v>143</v>
      </c>
      <c r="C154" s="1">
        <f>'1.収穫を予測する'!C155</f>
        <v>0</v>
      </c>
      <c r="D154" s="1">
        <f>'1.収穫を予測する'!D155</f>
        <v>0</v>
      </c>
    </row>
    <row r="155" spans="2:4">
      <c r="B155" s="1">
        <v>144</v>
      </c>
      <c r="C155" s="1">
        <f>'1.収穫を予測する'!C156</f>
        <v>0</v>
      </c>
      <c r="D155" s="1">
        <f>'1.収穫を予測する'!D156</f>
        <v>0</v>
      </c>
    </row>
    <row r="156" spans="2:4">
      <c r="B156" s="1">
        <v>145</v>
      </c>
      <c r="C156" s="1">
        <f>'1.収穫を予測する'!C157</f>
        <v>0</v>
      </c>
      <c r="D156" s="1">
        <f>'1.収穫を予測する'!D157</f>
        <v>0</v>
      </c>
    </row>
    <row r="157" spans="2:4">
      <c r="B157" s="1">
        <v>146</v>
      </c>
      <c r="C157" s="1">
        <f>'1.収穫を予測する'!C158</f>
        <v>0</v>
      </c>
      <c r="D157" s="1">
        <f>'1.収穫を予測する'!D158</f>
        <v>0</v>
      </c>
    </row>
    <row r="158" spans="2:4">
      <c r="B158" s="1">
        <v>147</v>
      </c>
      <c r="C158" s="1">
        <f>'1.収穫を予測する'!C159</f>
        <v>0</v>
      </c>
      <c r="D158" s="1">
        <f>'1.収穫を予測する'!D159</f>
        <v>0</v>
      </c>
    </row>
    <row r="159" spans="2:4">
      <c r="B159" s="1">
        <v>148</v>
      </c>
      <c r="C159" s="1">
        <f>'1.収穫を予測する'!C160</f>
        <v>0</v>
      </c>
      <c r="D159" s="1">
        <f>'1.収穫を予測する'!D160</f>
        <v>0</v>
      </c>
    </row>
    <row r="160" spans="2:4">
      <c r="B160" s="1">
        <v>149</v>
      </c>
      <c r="C160" s="1">
        <f>'1.収穫を予測する'!C161</f>
        <v>0</v>
      </c>
      <c r="D160" s="1">
        <f>'1.収穫を予測する'!D161</f>
        <v>0</v>
      </c>
    </row>
    <row r="161" spans="2:4">
      <c r="B161" s="1">
        <v>150</v>
      </c>
      <c r="C161" s="1">
        <f>'1.収穫を予測する'!C162</f>
        <v>0</v>
      </c>
      <c r="D161" s="1">
        <f>'1.収穫を予測する'!D162</f>
        <v>0</v>
      </c>
    </row>
    <row r="162" spans="2:4">
      <c r="B162" s="1">
        <v>151</v>
      </c>
      <c r="C162" s="1">
        <f>'1.収穫を予測する'!C163</f>
        <v>0</v>
      </c>
      <c r="D162" s="1">
        <f>'1.収穫を予測する'!D163</f>
        <v>0</v>
      </c>
    </row>
    <row r="163" spans="2:4">
      <c r="B163" s="1">
        <v>152</v>
      </c>
      <c r="C163" s="1">
        <f>'1.収穫を予測する'!C164</f>
        <v>0</v>
      </c>
      <c r="D163" s="1">
        <f>'1.収穫を予測する'!D164</f>
        <v>0</v>
      </c>
    </row>
    <row r="164" spans="2:4">
      <c r="B164" s="1">
        <v>153</v>
      </c>
      <c r="C164" s="1">
        <f>'1.収穫を予測する'!C165</f>
        <v>0</v>
      </c>
      <c r="D164" s="1">
        <f>'1.収穫を予測する'!D165</f>
        <v>0</v>
      </c>
    </row>
    <row r="165" spans="2:4">
      <c r="B165" s="1">
        <v>154</v>
      </c>
      <c r="C165" s="1">
        <f>'1.収穫を予測する'!C166</f>
        <v>0</v>
      </c>
      <c r="D165" s="1">
        <f>'1.収穫を予測する'!D166</f>
        <v>0</v>
      </c>
    </row>
    <row r="166" spans="2:4">
      <c r="B166" s="1">
        <v>155</v>
      </c>
      <c r="C166" s="1">
        <f>'1.収穫を予測する'!C167</f>
        <v>0</v>
      </c>
      <c r="D166" s="1">
        <f>'1.収穫を予測する'!D167</f>
        <v>0</v>
      </c>
    </row>
    <row r="167" spans="2:4">
      <c r="B167" s="1">
        <v>156</v>
      </c>
      <c r="C167" s="1">
        <f>'1.収穫を予測する'!C168</f>
        <v>0</v>
      </c>
      <c r="D167" s="1">
        <f>'1.収穫を予測する'!D168</f>
        <v>0</v>
      </c>
    </row>
    <row r="168" spans="2:4">
      <c r="B168" s="1">
        <v>157</v>
      </c>
      <c r="C168" s="1">
        <f>'1.収穫を予測する'!C169</f>
        <v>0</v>
      </c>
      <c r="D168" s="1">
        <f>'1.収穫を予測する'!D169</f>
        <v>0</v>
      </c>
    </row>
    <row r="169" spans="2:4">
      <c r="B169" s="1">
        <v>158</v>
      </c>
      <c r="C169" s="1">
        <f>'1.収穫を予測する'!C170</f>
        <v>0</v>
      </c>
      <c r="D169" s="1">
        <f>'1.収穫を予測する'!D170</f>
        <v>0</v>
      </c>
    </row>
    <row r="170" spans="2:4">
      <c r="B170" s="1">
        <v>159</v>
      </c>
      <c r="C170" s="1">
        <f>'1.収穫を予測する'!C171</f>
        <v>0</v>
      </c>
      <c r="D170" s="1">
        <f>'1.収穫を予測する'!D171</f>
        <v>0</v>
      </c>
    </row>
    <row r="171" spans="2:4">
      <c r="B171" s="1">
        <v>160</v>
      </c>
      <c r="C171" s="1">
        <f>'1.収穫を予測する'!C172</f>
        <v>0</v>
      </c>
      <c r="D171" s="1">
        <f>'1.収穫を予測する'!D172</f>
        <v>0</v>
      </c>
    </row>
    <row r="172" spans="2:4">
      <c r="B172" s="1">
        <v>161</v>
      </c>
      <c r="C172" s="1">
        <f>'1.収穫を予測する'!C173</f>
        <v>0</v>
      </c>
      <c r="D172" s="1">
        <f>'1.収穫を予測する'!D173</f>
        <v>0</v>
      </c>
    </row>
    <row r="173" spans="2:4">
      <c r="B173" s="1">
        <v>162</v>
      </c>
      <c r="C173" s="1">
        <f>'1.収穫を予測する'!C174</f>
        <v>0</v>
      </c>
      <c r="D173" s="1">
        <f>'1.収穫を予測する'!D174</f>
        <v>0</v>
      </c>
    </row>
    <row r="174" spans="2:4">
      <c r="B174" s="1">
        <v>163</v>
      </c>
      <c r="C174" s="1">
        <f>'1.収穫を予測する'!C175</f>
        <v>0</v>
      </c>
      <c r="D174" s="1">
        <f>'1.収穫を予測する'!D175</f>
        <v>0</v>
      </c>
    </row>
    <row r="175" spans="2:4">
      <c r="B175" s="1">
        <v>164</v>
      </c>
      <c r="C175" s="1">
        <f>'1.収穫を予測する'!C176</f>
        <v>0</v>
      </c>
      <c r="D175" s="1">
        <f>'1.収穫を予測する'!D176</f>
        <v>0</v>
      </c>
    </row>
    <row r="176" spans="2:4">
      <c r="B176" s="1">
        <v>165</v>
      </c>
      <c r="C176" s="1">
        <f>'1.収穫を予測する'!C177</f>
        <v>0</v>
      </c>
      <c r="D176" s="1">
        <f>'1.収穫を予測する'!D177</f>
        <v>0</v>
      </c>
    </row>
    <row r="177" spans="2:4">
      <c r="B177" s="1">
        <v>166</v>
      </c>
      <c r="C177" s="1">
        <f>'1.収穫を予測する'!C178</f>
        <v>0</v>
      </c>
      <c r="D177" s="1">
        <f>'1.収穫を予測する'!D178</f>
        <v>0</v>
      </c>
    </row>
    <row r="178" spans="2:4">
      <c r="B178" s="1">
        <v>167</v>
      </c>
      <c r="C178" s="1">
        <f>'1.収穫を予測する'!C179</f>
        <v>0</v>
      </c>
      <c r="D178" s="1">
        <f>'1.収穫を予測する'!D179</f>
        <v>0</v>
      </c>
    </row>
    <row r="179" spans="2:4">
      <c r="B179" s="1">
        <v>168</v>
      </c>
      <c r="C179" s="1">
        <f>'1.収穫を予測する'!C180</f>
        <v>0</v>
      </c>
      <c r="D179" s="1">
        <f>'1.収穫を予測する'!D180</f>
        <v>0</v>
      </c>
    </row>
    <row r="180" spans="2:4">
      <c r="B180" s="1">
        <v>169</v>
      </c>
      <c r="C180" s="1">
        <f>'1.収穫を予測する'!C181</f>
        <v>0</v>
      </c>
      <c r="D180" s="1">
        <f>'1.収穫を予測する'!D181</f>
        <v>0</v>
      </c>
    </row>
    <row r="181" spans="2:4">
      <c r="B181" s="1">
        <v>170</v>
      </c>
      <c r="C181" s="1">
        <f>'1.収穫を予測する'!C182</f>
        <v>0</v>
      </c>
      <c r="D181" s="1">
        <f>'1.収穫を予測する'!D182</f>
        <v>0</v>
      </c>
    </row>
    <row r="182" spans="2:4">
      <c r="B182" s="1">
        <v>171</v>
      </c>
      <c r="C182" s="1">
        <f>'1.収穫を予測する'!C183</f>
        <v>0</v>
      </c>
      <c r="D182" s="1">
        <f>'1.収穫を予測する'!D183</f>
        <v>0</v>
      </c>
    </row>
    <row r="183" spans="2:4">
      <c r="B183" s="1">
        <v>172</v>
      </c>
      <c r="C183" s="1">
        <f>'1.収穫を予測する'!C184</f>
        <v>0</v>
      </c>
      <c r="D183" s="1">
        <f>'1.収穫を予測する'!D184</f>
        <v>0</v>
      </c>
    </row>
    <row r="184" spans="2:4">
      <c r="B184" s="1">
        <v>173</v>
      </c>
      <c r="C184" s="1">
        <f>'1.収穫を予測する'!C185</f>
        <v>0</v>
      </c>
      <c r="D184" s="1">
        <f>'1.収穫を予測する'!D185</f>
        <v>0</v>
      </c>
    </row>
    <row r="185" spans="2:4">
      <c r="B185" s="1">
        <v>174</v>
      </c>
      <c r="C185" s="1">
        <f>'1.収穫を予測する'!C186</f>
        <v>0</v>
      </c>
      <c r="D185" s="1">
        <f>'1.収穫を予測する'!D186</f>
        <v>0</v>
      </c>
    </row>
    <row r="186" spans="2:4">
      <c r="B186" s="1">
        <v>175</v>
      </c>
      <c r="C186" s="1">
        <f>'1.収穫を予測する'!C187</f>
        <v>0</v>
      </c>
      <c r="D186" s="1">
        <f>'1.収穫を予測する'!D187</f>
        <v>0</v>
      </c>
    </row>
    <row r="187" spans="2:4">
      <c r="B187" s="1">
        <v>176</v>
      </c>
      <c r="C187" s="1">
        <f>'1.収穫を予測する'!C188</f>
        <v>0</v>
      </c>
      <c r="D187" s="1">
        <f>'1.収穫を予測する'!D188</f>
        <v>0</v>
      </c>
    </row>
    <row r="188" spans="2:4">
      <c r="B188" s="1">
        <v>177</v>
      </c>
      <c r="C188" s="1">
        <f>'1.収穫を予測する'!C189</f>
        <v>0</v>
      </c>
      <c r="D188" s="1">
        <f>'1.収穫を予測する'!D189</f>
        <v>0</v>
      </c>
    </row>
    <row r="189" spans="2:4">
      <c r="B189" s="1">
        <v>178</v>
      </c>
      <c r="C189" s="1">
        <f>'1.収穫を予測する'!C190</f>
        <v>0</v>
      </c>
      <c r="D189" s="1">
        <f>'1.収穫を予測する'!D190</f>
        <v>0</v>
      </c>
    </row>
    <row r="190" spans="2:4">
      <c r="B190" s="1">
        <v>179</v>
      </c>
      <c r="C190" s="1">
        <f>'1.収穫を予測する'!C191</f>
        <v>0</v>
      </c>
      <c r="D190" s="1">
        <f>'1.収穫を予測する'!D191</f>
        <v>0</v>
      </c>
    </row>
    <row r="191" spans="2:4">
      <c r="B191" s="1">
        <v>180</v>
      </c>
      <c r="C191" s="1">
        <f>'1.収穫を予測する'!C192</f>
        <v>0</v>
      </c>
      <c r="D191" s="1">
        <f>'1.収穫を予測する'!D192</f>
        <v>0</v>
      </c>
    </row>
    <row r="192" spans="2:4">
      <c r="B192" s="1">
        <v>181</v>
      </c>
      <c r="C192" s="1">
        <f>'1.収穫を予測する'!C193</f>
        <v>0</v>
      </c>
      <c r="D192" s="1">
        <f>'1.収穫を予測する'!D193</f>
        <v>0</v>
      </c>
    </row>
    <row r="193" spans="2:4">
      <c r="B193" s="1">
        <v>182</v>
      </c>
      <c r="C193" s="1">
        <f>'1.収穫を予測する'!C194</f>
        <v>0</v>
      </c>
      <c r="D193" s="1">
        <f>'1.収穫を予測する'!D194</f>
        <v>0</v>
      </c>
    </row>
    <row r="194" spans="2:4">
      <c r="B194" s="1">
        <v>183</v>
      </c>
      <c r="C194" s="1">
        <f>'1.収穫を予測する'!C195</f>
        <v>0</v>
      </c>
      <c r="D194" s="1">
        <f>'1.収穫を予測する'!D195</f>
        <v>0</v>
      </c>
    </row>
    <row r="195" spans="2:4">
      <c r="B195" s="1">
        <v>184</v>
      </c>
      <c r="C195" s="1">
        <f>'1.収穫を予測する'!C196</f>
        <v>0</v>
      </c>
      <c r="D195" s="1">
        <f>'1.収穫を予測する'!D196</f>
        <v>0</v>
      </c>
    </row>
    <row r="196" spans="2:4">
      <c r="B196" s="1">
        <v>185</v>
      </c>
      <c r="C196" s="1">
        <f>'1.収穫を予測する'!C197</f>
        <v>0</v>
      </c>
      <c r="D196" s="1">
        <f>'1.収穫を予測する'!D197</f>
        <v>0</v>
      </c>
    </row>
    <row r="197" spans="2:4">
      <c r="B197" s="1">
        <v>186</v>
      </c>
      <c r="C197" s="1">
        <f>'1.収穫を予測する'!C198</f>
        <v>0</v>
      </c>
      <c r="D197" s="1">
        <f>'1.収穫を予測する'!D198</f>
        <v>0</v>
      </c>
    </row>
    <row r="198" spans="2:4">
      <c r="B198" s="1">
        <v>187</v>
      </c>
      <c r="C198" s="1">
        <f>'1.収穫を予測する'!C199</f>
        <v>0</v>
      </c>
      <c r="D198" s="1">
        <f>'1.収穫を予測する'!D199</f>
        <v>0</v>
      </c>
    </row>
    <row r="199" spans="2:4">
      <c r="B199" s="1">
        <v>188</v>
      </c>
      <c r="C199" s="1">
        <f>'1.収穫を予測する'!C200</f>
        <v>0</v>
      </c>
      <c r="D199" s="1">
        <f>'1.収穫を予測する'!D200</f>
        <v>0</v>
      </c>
    </row>
    <row r="200" spans="2:4">
      <c r="B200" s="1">
        <v>189</v>
      </c>
      <c r="C200" s="1">
        <f>'1.収穫を予測する'!C201</f>
        <v>0</v>
      </c>
      <c r="D200" s="1">
        <f>'1.収穫を予測する'!D201</f>
        <v>0</v>
      </c>
    </row>
    <row r="201" spans="2:4">
      <c r="B201" s="1">
        <v>190</v>
      </c>
      <c r="C201" s="1">
        <f>'1.収穫を予測する'!C202</f>
        <v>0</v>
      </c>
      <c r="D201" s="1">
        <f>'1.収穫を予測する'!D202</f>
        <v>0</v>
      </c>
    </row>
    <row r="202" spans="2:4">
      <c r="B202" s="1">
        <v>191</v>
      </c>
      <c r="C202" s="1">
        <f>'1.収穫を予測する'!C203</f>
        <v>0</v>
      </c>
      <c r="D202" s="1">
        <f>'1.収穫を予測する'!D203</f>
        <v>0</v>
      </c>
    </row>
    <row r="203" spans="2:4">
      <c r="B203" s="1">
        <v>192</v>
      </c>
      <c r="C203" s="1">
        <f>'1.収穫を予測する'!C204</f>
        <v>0</v>
      </c>
      <c r="D203" s="1">
        <f>'1.収穫を予測する'!D204</f>
        <v>0</v>
      </c>
    </row>
    <row r="204" spans="2:4">
      <c r="B204" s="1">
        <v>193</v>
      </c>
      <c r="C204" s="1">
        <f>'1.収穫を予測する'!C205</f>
        <v>0</v>
      </c>
      <c r="D204" s="1">
        <f>'1.収穫を予測する'!D205</f>
        <v>0</v>
      </c>
    </row>
    <row r="205" spans="2:4">
      <c r="B205" s="1">
        <v>194</v>
      </c>
      <c r="C205" s="1">
        <f>'1.収穫を予測する'!C206</f>
        <v>0</v>
      </c>
      <c r="D205" s="1">
        <f>'1.収穫を予測する'!D206</f>
        <v>0</v>
      </c>
    </row>
    <row r="206" spans="2:4">
      <c r="B206" s="1">
        <v>195</v>
      </c>
      <c r="C206" s="1">
        <f>'1.収穫を予測する'!C207</f>
        <v>0</v>
      </c>
      <c r="D206" s="1">
        <f>'1.収穫を予測する'!D207</f>
        <v>0</v>
      </c>
    </row>
    <row r="207" spans="2:4">
      <c r="B207" s="1">
        <v>196</v>
      </c>
      <c r="C207" s="1">
        <f>'1.収穫を予測する'!C208</f>
        <v>0</v>
      </c>
      <c r="D207" s="1">
        <f>'1.収穫を予測する'!D208</f>
        <v>0</v>
      </c>
    </row>
    <row r="208" spans="2:4">
      <c r="B208" s="1">
        <v>197</v>
      </c>
      <c r="C208" s="1">
        <f>'1.収穫を予測する'!C209</f>
        <v>0</v>
      </c>
      <c r="D208" s="1">
        <f>'1.収穫を予測する'!D209</f>
        <v>0</v>
      </c>
    </row>
    <row r="209" spans="2:4">
      <c r="B209" s="1">
        <v>198</v>
      </c>
      <c r="C209" s="1">
        <f>'1.収穫を予測する'!C210</f>
        <v>0</v>
      </c>
      <c r="D209" s="1">
        <f>'1.収穫を予測する'!D210</f>
        <v>0</v>
      </c>
    </row>
    <row r="210" spans="2:4">
      <c r="B210" s="1">
        <v>199</v>
      </c>
      <c r="C210" s="1">
        <f>'1.収穫を予測する'!C211</f>
        <v>0</v>
      </c>
      <c r="D210" s="1">
        <f>'1.収穫を予測する'!D211</f>
        <v>0</v>
      </c>
    </row>
    <row r="211" spans="2:4">
      <c r="B211" s="1">
        <v>200</v>
      </c>
      <c r="C211" s="1">
        <f>'1.収穫を予測する'!C212</f>
        <v>0</v>
      </c>
      <c r="D211" s="1">
        <f>'1.収穫を予測する'!D212</f>
        <v>0</v>
      </c>
    </row>
    <row r="212" spans="2:4">
      <c r="B212" s="1">
        <v>201</v>
      </c>
      <c r="C212" s="1">
        <f>'1.収穫を予測する'!C213</f>
        <v>0</v>
      </c>
      <c r="D212" s="1">
        <f>'1.収穫を予測する'!D213</f>
        <v>0</v>
      </c>
    </row>
    <row r="213" spans="2:4">
      <c r="B213" s="1">
        <v>202</v>
      </c>
      <c r="C213" s="1">
        <f>'1.収穫を予測する'!C214</f>
        <v>0</v>
      </c>
      <c r="D213" s="1">
        <f>'1.収穫を予測する'!D214</f>
        <v>0</v>
      </c>
    </row>
    <row r="214" spans="2:4">
      <c r="B214" s="1">
        <v>203</v>
      </c>
      <c r="C214" s="1">
        <f>'1.収穫を予測する'!C215</f>
        <v>0</v>
      </c>
      <c r="D214" s="1">
        <f>'1.収穫を予測する'!D215</f>
        <v>0</v>
      </c>
    </row>
    <row r="215" spans="2:4">
      <c r="B215" s="1">
        <v>204</v>
      </c>
      <c r="C215" s="1">
        <f>'1.収穫を予測する'!C216</f>
        <v>0</v>
      </c>
      <c r="D215" s="1">
        <f>'1.収穫を予測する'!D216</f>
        <v>0</v>
      </c>
    </row>
    <row r="216" spans="2:4">
      <c r="B216" s="1">
        <v>205</v>
      </c>
      <c r="C216" s="1">
        <f>'1.収穫を予測する'!C217</f>
        <v>0</v>
      </c>
      <c r="D216" s="1">
        <f>'1.収穫を予測する'!D217</f>
        <v>0</v>
      </c>
    </row>
    <row r="217" spans="2:4">
      <c r="B217" s="1">
        <v>206</v>
      </c>
      <c r="C217" s="1">
        <f>'1.収穫を予測する'!C218</f>
        <v>0</v>
      </c>
      <c r="D217" s="1">
        <f>'1.収穫を予測する'!D218</f>
        <v>0</v>
      </c>
    </row>
    <row r="218" spans="2:4">
      <c r="B218" s="1">
        <v>207</v>
      </c>
      <c r="C218" s="1">
        <f>'1.収穫を予測する'!C219</f>
        <v>0</v>
      </c>
      <c r="D218" s="1">
        <f>'1.収穫を予測する'!D219</f>
        <v>0</v>
      </c>
    </row>
    <row r="219" spans="2:4">
      <c r="B219" s="1">
        <v>208</v>
      </c>
      <c r="C219" s="1">
        <f>'1.収穫を予測する'!C220</f>
        <v>0</v>
      </c>
      <c r="D219" s="1">
        <f>'1.収穫を予測する'!D220</f>
        <v>0</v>
      </c>
    </row>
    <row r="220" spans="2:4">
      <c r="B220" s="1">
        <v>209</v>
      </c>
      <c r="C220" s="1">
        <f>'1.収穫を予測する'!C221</f>
        <v>0</v>
      </c>
      <c r="D220" s="1">
        <f>'1.収穫を予測する'!D221</f>
        <v>0</v>
      </c>
    </row>
    <row r="221" spans="2:4">
      <c r="B221" s="1">
        <v>210</v>
      </c>
      <c r="C221" s="1">
        <f>'1.収穫を予測する'!C222</f>
        <v>0</v>
      </c>
      <c r="D221" s="1">
        <f>'1.収穫を予測する'!D222</f>
        <v>0</v>
      </c>
    </row>
    <row r="222" spans="2:4">
      <c r="B222" s="1">
        <v>211</v>
      </c>
      <c r="C222" s="1">
        <f>'1.収穫を予測する'!C223</f>
        <v>0</v>
      </c>
      <c r="D222" s="1">
        <f>'1.収穫を予測する'!D223</f>
        <v>0</v>
      </c>
    </row>
    <row r="223" spans="2:4">
      <c r="B223" s="1">
        <v>212</v>
      </c>
      <c r="C223" s="1">
        <f>'1.収穫を予測する'!C224</f>
        <v>0</v>
      </c>
      <c r="D223" s="1">
        <f>'1.収穫を予測する'!D224</f>
        <v>0</v>
      </c>
    </row>
    <row r="224" spans="2:4">
      <c r="B224" s="1">
        <v>213</v>
      </c>
      <c r="C224" s="1">
        <f>'1.収穫を予測する'!C225</f>
        <v>0</v>
      </c>
      <c r="D224" s="1">
        <f>'1.収穫を予測する'!D225</f>
        <v>0</v>
      </c>
    </row>
    <row r="225" spans="2:4">
      <c r="B225" s="1">
        <v>214</v>
      </c>
      <c r="C225" s="1">
        <f>'1.収穫を予測する'!C226</f>
        <v>0</v>
      </c>
      <c r="D225" s="1">
        <f>'1.収穫を予測する'!D226</f>
        <v>0</v>
      </c>
    </row>
    <row r="226" spans="2:4">
      <c r="B226" s="1">
        <v>215</v>
      </c>
      <c r="C226" s="1">
        <f>'1.収穫を予測する'!C227</f>
        <v>0</v>
      </c>
      <c r="D226" s="1">
        <f>'1.収穫を予測する'!D227</f>
        <v>0</v>
      </c>
    </row>
    <row r="227" spans="2:4">
      <c r="B227" s="1">
        <v>216</v>
      </c>
      <c r="C227" s="1">
        <f>'1.収穫を予測する'!C228</f>
        <v>0</v>
      </c>
      <c r="D227" s="1">
        <f>'1.収穫を予測する'!D228</f>
        <v>0</v>
      </c>
    </row>
    <row r="228" spans="2:4">
      <c r="B228" s="1">
        <v>217</v>
      </c>
      <c r="C228" s="1">
        <f>'1.収穫を予測する'!C229</f>
        <v>0</v>
      </c>
      <c r="D228" s="1">
        <f>'1.収穫を予測する'!D229</f>
        <v>0</v>
      </c>
    </row>
    <row r="229" spans="2:4">
      <c r="B229" s="1">
        <v>218</v>
      </c>
      <c r="C229" s="1">
        <f>'1.収穫を予測する'!C230</f>
        <v>0</v>
      </c>
      <c r="D229" s="1">
        <f>'1.収穫を予測する'!D230</f>
        <v>0</v>
      </c>
    </row>
    <row r="230" spans="2:4">
      <c r="B230" s="1">
        <v>219</v>
      </c>
      <c r="C230" s="1">
        <f>'1.収穫を予測する'!C231</f>
        <v>0</v>
      </c>
      <c r="D230" s="1">
        <f>'1.収穫を予測する'!D231</f>
        <v>0</v>
      </c>
    </row>
    <row r="231" spans="2:4">
      <c r="B231" s="1">
        <v>220</v>
      </c>
      <c r="C231" s="1">
        <f>'1.収穫を予測する'!C232</f>
        <v>0</v>
      </c>
      <c r="D231" s="1">
        <f>'1.収穫を予測する'!D232</f>
        <v>0</v>
      </c>
    </row>
    <row r="232" spans="2:4">
      <c r="B232" s="1">
        <v>221</v>
      </c>
      <c r="C232" s="1">
        <f>'1.収穫を予測する'!C233</f>
        <v>0</v>
      </c>
      <c r="D232" s="1">
        <f>'1.収穫を予測する'!D233</f>
        <v>0</v>
      </c>
    </row>
    <row r="233" spans="2:4">
      <c r="B233" s="1">
        <v>222</v>
      </c>
      <c r="C233" s="1">
        <f>'1.収穫を予測する'!C234</f>
        <v>0</v>
      </c>
      <c r="D233" s="1">
        <f>'1.収穫を予測する'!D234</f>
        <v>0</v>
      </c>
    </row>
    <row r="234" spans="2:4">
      <c r="B234" s="1">
        <v>223</v>
      </c>
      <c r="C234" s="1">
        <f>'1.収穫を予測する'!C235</f>
        <v>0</v>
      </c>
      <c r="D234" s="1">
        <f>'1.収穫を予測する'!D235</f>
        <v>0</v>
      </c>
    </row>
    <row r="235" spans="2:4">
      <c r="B235" s="1">
        <v>224</v>
      </c>
      <c r="C235" s="1">
        <f>'1.収穫を予測する'!C236</f>
        <v>0</v>
      </c>
      <c r="D235" s="1">
        <f>'1.収穫を予測する'!D236</f>
        <v>0</v>
      </c>
    </row>
    <row r="236" spans="2:4">
      <c r="B236" s="1">
        <v>225</v>
      </c>
      <c r="C236" s="1">
        <f>'1.収穫を予測する'!C237</f>
        <v>0</v>
      </c>
      <c r="D236" s="1">
        <f>'1.収穫を予測する'!D237</f>
        <v>0</v>
      </c>
    </row>
    <row r="237" spans="2:4">
      <c r="B237" s="1">
        <v>226</v>
      </c>
      <c r="C237" s="1">
        <f>'1.収穫を予測する'!C238</f>
        <v>0</v>
      </c>
      <c r="D237" s="1">
        <f>'1.収穫を予測する'!D238</f>
        <v>0</v>
      </c>
    </row>
    <row r="238" spans="2:4">
      <c r="B238" s="1">
        <v>227</v>
      </c>
      <c r="C238" s="1">
        <f>'1.収穫を予測する'!C239</f>
        <v>0</v>
      </c>
      <c r="D238" s="1">
        <f>'1.収穫を予測する'!D239</f>
        <v>0</v>
      </c>
    </row>
    <row r="239" spans="2:4">
      <c r="B239" s="1">
        <v>228</v>
      </c>
      <c r="C239" s="1">
        <f>'1.収穫を予測する'!C240</f>
        <v>0</v>
      </c>
      <c r="D239" s="1">
        <f>'1.収穫を予測する'!D240</f>
        <v>0</v>
      </c>
    </row>
    <row r="240" spans="2:4">
      <c r="B240" s="1">
        <v>229</v>
      </c>
      <c r="C240" s="1">
        <f>'1.収穫を予測する'!C241</f>
        <v>0</v>
      </c>
      <c r="D240" s="1">
        <f>'1.収穫を予測する'!D241</f>
        <v>0</v>
      </c>
    </row>
    <row r="241" spans="2:4">
      <c r="B241" s="1">
        <v>230</v>
      </c>
      <c r="C241" s="1">
        <f>'1.収穫を予測する'!C242</f>
        <v>0</v>
      </c>
      <c r="D241" s="1">
        <f>'1.収穫を予測する'!D242</f>
        <v>0</v>
      </c>
    </row>
    <row r="242" spans="2:4">
      <c r="B242" s="1">
        <v>231</v>
      </c>
      <c r="C242" s="1">
        <f>'1.収穫を予測する'!C243</f>
        <v>0</v>
      </c>
      <c r="D242" s="1">
        <f>'1.収穫を予測する'!D243</f>
        <v>0</v>
      </c>
    </row>
    <row r="243" spans="2:4">
      <c r="B243" s="1">
        <v>232</v>
      </c>
      <c r="C243" s="1">
        <f>'1.収穫を予測する'!C244</f>
        <v>0</v>
      </c>
      <c r="D243" s="1">
        <f>'1.収穫を予測する'!D244</f>
        <v>0</v>
      </c>
    </row>
    <row r="244" spans="2:4">
      <c r="B244" s="1">
        <v>233</v>
      </c>
      <c r="C244" s="1">
        <f>'1.収穫を予測する'!C245</f>
        <v>0</v>
      </c>
      <c r="D244" s="1">
        <f>'1.収穫を予測する'!D245</f>
        <v>0</v>
      </c>
    </row>
    <row r="245" spans="2:4">
      <c r="B245" s="1">
        <v>234</v>
      </c>
      <c r="C245" s="1">
        <f>'1.収穫を予測する'!C246</f>
        <v>0</v>
      </c>
      <c r="D245" s="1">
        <f>'1.収穫を予測する'!D246</f>
        <v>0</v>
      </c>
    </row>
    <row r="246" spans="2:4">
      <c r="B246" s="1">
        <v>235</v>
      </c>
      <c r="C246" s="1">
        <f>'1.収穫を予測する'!C247</f>
        <v>0</v>
      </c>
      <c r="D246" s="1">
        <f>'1.収穫を予測する'!D247</f>
        <v>0</v>
      </c>
    </row>
    <row r="247" spans="2:4">
      <c r="B247" s="1">
        <v>236</v>
      </c>
      <c r="C247" s="1">
        <f>'1.収穫を予測する'!C248</f>
        <v>0</v>
      </c>
      <c r="D247" s="1">
        <f>'1.収穫を予測する'!D248</f>
        <v>0</v>
      </c>
    </row>
    <row r="248" spans="2:4">
      <c r="B248" s="1">
        <v>237</v>
      </c>
      <c r="C248" s="1">
        <f>'1.収穫を予測する'!C249</f>
        <v>0</v>
      </c>
      <c r="D248" s="1">
        <f>'1.収穫を予測する'!D249</f>
        <v>0</v>
      </c>
    </row>
    <row r="249" spans="2:4">
      <c r="B249" s="1">
        <v>238</v>
      </c>
      <c r="C249" s="1">
        <f>'1.収穫を予測する'!C250</f>
        <v>0</v>
      </c>
      <c r="D249" s="1">
        <f>'1.収穫を予測する'!D250</f>
        <v>0</v>
      </c>
    </row>
    <row r="250" spans="2:4">
      <c r="B250" s="1">
        <v>239</v>
      </c>
      <c r="C250" s="1">
        <f>'1.収穫を予測する'!C251</f>
        <v>0</v>
      </c>
      <c r="D250" s="1">
        <f>'1.収穫を予測する'!D251</f>
        <v>0</v>
      </c>
    </row>
    <row r="251" spans="2:4">
      <c r="B251" s="1">
        <v>240</v>
      </c>
      <c r="C251" s="1">
        <f>'1.収穫を予測する'!C252</f>
        <v>0</v>
      </c>
      <c r="D251" s="1">
        <f>'1.収穫を予測する'!D252</f>
        <v>0</v>
      </c>
    </row>
    <row r="252" spans="2:4">
      <c r="B252" s="1">
        <v>241</v>
      </c>
      <c r="C252" s="1">
        <f>'1.収穫を予測する'!C253</f>
        <v>0</v>
      </c>
      <c r="D252" s="1">
        <f>'1.収穫を予測する'!D253</f>
        <v>0</v>
      </c>
    </row>
    <row r="253" spans="2:4">
      <c r="B253" s="1">
        <v>242</v>
      </c>
      <c r="C253" s="1">
        <f>'1.収穫を予測する'!C254</f>
        <v>0</v>
      </c>
      <c r="D253" s="1">
        <f>'1.収穫を予測する'!D254</f>
        <v>0</v>
      </c>
    </row>
    <row r="254" spans="2:4">
      <c r="B254" s="1">
        <v>243</v>
      </c>
      <c r="C254" s="1">
        <f>'1.収穫を予測する'!C255</f>
        <v>0</v>
      </c>
      <c r="D254" s="1">
        <f>'1.収穫を予測する'!D255</f>
        <v>0</v>
      </c>
    </row>
    <row r="255" spans="2:4">
      <c r="B255" s="1">
        <v>244</v>
      </c>
      <c r="C255" s="1">
        <f>'1.収穫を予測する'!C256</f>
        <v>0</v>
      </c>
      <c r="D255" s="1">
        <f>'1.収穫を予測する'!D256</f>
        <v>0</v>
      </c>
    </row>
    <row r="256" spans="2:4">
      <c r="B256" s="1">
        <v>245</v>
      </c>
      <c r="C256" s="1">
        <f>'1.収穫を予測する'!C257</f>
        <v>0</v>
      </c>
      <c r="D256" s="1">
        <f>'1.収穫を予測する'!D257</f>
        <v>0</v>
      </c>
    </row>
    <row r="257" spans="2:4">
      <c r="B257" s="1">
        <v>246</v>
      </c>
      <c r="C257" s="1">
        <f>'1.収穫を予測する'!C258</f>
        <v>0</v>
      </c>
      <c r="D257" s="1">
        <f>'1.収穫を予測する'!D258</f>
        <v>0</v>
      </c>
    </row>
    <row r="258" spans="2:4">
      <c r="B258" s="1">
        <v>247</v>
      </c>
      <c r="C258" s="1">
        <f>'1.収穫を予測する'!C259</f>
        <v>0</v>
      </c>
      <c r="D258" s="1">
        <f>'1.収穫を予測する'!D259</f>
        <v>0</v>
      </c>
    </row>
    <row r="259" spans="2:4">
      <c r="B259" s="1">
        <v>248</v>
      </c>
      <c r="C259" s="1">
        <f>'1.収穫を予測する'!C260</f>
        <v>0</v>
      </c>
      <c r="D259" s="1">
        <f>'1.収穫を予測する'!D260</f>
        <v>0</v>
      </c>
    </row>
    <row r="260" spans="2:4">
      <c r="B260" s="1">
        <v>249</v>
      </c>
      <c r="C260" s="1">
        <f>'1.収穫を予測する'!C261</f>
        <v>0</v>
      </c>
      <c r="D260" s="1">
        <f>'1.収穫を予測する'!D261</f>
        <v>0</v>
      </c>
    </row>
    <row r="261" spans="2:4">
      <c r="B261" s="1">
        <v>250</v>
      </c>
      <c r="C261" s="1">
        <f>'1.収穫を予測する'!C262</f>
        <v>0</v>
      </c>
      <c r="D261" s="1">
        <f>'1.収穫を予測する'!D262</f>
        <v>0</v>
      </c>
    </row>
    <row r="262" spans="2:4">
      <c r="B262" s="1">
        <v>251</v>
      </c>
      <c r="C262" s="1">
        <f>'1.収穫を予測する'!C263</f>
        <v>0</v>
      </c>
      <c r="D262" s="1">
        <f>'1.収穫を予測する'!D263</f>
        <v>0</v>
      </c>
    </row>
    <row r="263" spans="2:4">
      <c r="B263" s="1">
        <v>252</v>
      </c>
      <c r="C263" s="1">
        <f>'1.収穫を予測する'!C264</f>
        <v>0</v>
      </c>
      <c r="D263" s="1">
        <f>'1.収穫を予測する'!D264</f>
        <v>0</v>
      </c>
    </row>
    <row r="264" spans="2:4">
      <c r="B264" s="1">
        <v>253</v>
      </c>
      <c r="C264" s="1">
        <f>'1.収穫を予測する'!C265</f>
        <v>0</v>
      </c>
      <c r="D264" s="1">
        <f>'1.収穫を予測する'!D265</f>
        <v>0</v>
      </c>
    </row>
    <row r="265" spans="2:4">
      <c r="B265" s="1">
        <v>254</v>
      </c>
      <c r="C265" s="1">
        <f>'1.収穫を予測する'!C266</f>
        <v>0</v>
      </c>
      <c r="D265" s="1">
        <f>'1.収穫を予測する'!D266</f>
        <v>0</v>
      </c>
    </row>
    <row r="266" spans="2:4">
      <c r="B266" s="1">
        <v>255</v>
      </c>
      <c r="C266" s="1">
        <f>'1.収穫を予測する'!C267</f>
        <v>0</v>
      </c>
      <c r="D266" s="1">
        <f>'1.収穫を予測する'!D267</f>
        <v>0</v>
      </c>
    </row>
    <row r="267" spans="2:4">
      <c r="B267" s="1">
        <v>256</v>
      </c>
      <c r="C267" s="1">
        <f>'1.収穫を予測する'!C268</f>
        <v>0</v>
      </c>
      <c r="D267" s="1">
        <f>'1.収穫を予測する'!D268</f>
        <v>0</v>
      </c>
    </row>
    <row r="268" spans="2:4">
      <c r="B268" s="1">
        <v>257</v>
      </c>
      <c r="C268" s="1">
        <f>'1.収穫を予測する'!C269</f>
        <v>0</v>
      </c>
      <c r="D268" s="1">
        <f>'1.収穫を予測する'!D269</f>
        <v>0</v>
      </c>
    </row>
    <row r="269" spans="2:4">
      <c r="B269" s="1">
        <v>258</v>
      </c>
      <c r="C269" s="1">
        <f>'1.収穫を予測する'!C270</f>
        <v>0</v>
      </c>
      <c r="D269" s="1">
        <f>'1.収穫を予測する'!D270</f>
        <v>0</v>
      </c>
    </row>
    <row r="270" spans="2:4">
      <c r="B270" s="1">
        <v>259</v>
      </c>
      <c r="C270" s="1">
        <f>'1.収穫を予測する'!C271</f>
        <v>0</v>
      </c>
      <c r="D270" s="1">
        <f>'1.収穫を予測する'!D271</f>
        <v>0</v>
      </c>
    </row>
    <row r="271" spans="2:4">
      <c r="B271" s="1">
        <v>260</v>
      </c>
      <c r="C271" s="1">
        <f>'1.収穫を予測する'!C272</f>
        <v>0</v>
      </c>
      <c r="D271" s="1">
        <f>'1.収穫を予測する'!D272</f>
        <v>0</v>
      </c>
    </row>
    <row r="272" spans="2:4">
      <c r="B272" s="1">
        <v>261</v>
      </c>
      <c r="C272" s="1">
        <f>'1.収穫を予測する'!C273</f>
        <v>0</v>
      </c>
      <c r="D272" s="1">
        <f>'1.収穫を予測する'!D273</f>
        <v>0</v>
      </c>
    </row>
    <row r="273" spans="2:4">
      <c r="B273" s="1">
        <v>262</v>
      </c>
      <c r="C273" s="1">
        <f>'1.収穫を予測する'!C274</f>
        <v>0</v>
      </c>
      <c r="D273" s="1">
        <f>'1.収穫を予測する'!D274</f>
        <v>0</v>
      </c>
    </row>
    <row r="274" spans="2:4">
      <c r="B274" s="1">
        <v>263</v>
      </c>
      <c r="C274" s="1">
        <f>'1.収穫を予測する'!C275</f>
        <v>0</v>
      </c>
      <c r="D274" s="1">
        <f>'1.収穫を予測する'!D275</f>
        <v>0</v>
      </c>
    </row>
    <row r="275" spans="2:4">
      <c r="B275" s="1">
        <v>264</v>
      </c>
      <c r="C275" s="1">
        <f>'1.収穫を予測する'!C276</f>
        <v>0</v>
      </c>
      <c r="D275" s="1">
        <f>'1.収穫を予測する'!D276</f>
        <v>0</v>
      </c>
    </row>
    <row r="276" spans="2:4">
      <c r="B276" s="1">
        <v>265</v>
      </c>
      <c r="C276" s="1">
        <f>'1.収穫を予測する'!C277</f>
        <v>0</v>
      </c>
      <c r="D276" s="1">
        <f>'1.収穫を予測する'!D277</f>
        <v>0</v>
      </c>
    </row>
    <row r="277" spans="2:4">
      <c r="B277" s="1">
        <v>266</v>
      </c>
      <c r="C277" s="1">
        <f>'1.収穫を予測する'!C278</f>
        <v>0</v>
      </c>
      <c r="D277" s="1">
        <f>'1.収穫を予測する'!D278</f>
        <v>0</v>
      </c>
    </row>
    <row r="278" spans="2:4">
      <c r="B278" s="1">
        <v>267</v>
      </c>
      <c r="C278" s="1">
        <f>'1.収穫を予測する'!C279</f>
        <v>0</v>
      </c>
      <c r="D278" s="1">
        <f>'1.収穫を予測する'!D279</f>
        <v>0</v>
      </c>
    </row>
    <row r="279" spans="2:4">
      <c r="B279" s="1">
        <v>268</v>
      </c>
      <c r="C279" s="1">
        <f>'1.収穫を予測する'!C280</f>
        <v>0</v>
      </c>
      <c r="D279" s="1">
        <f>'1.収穫を予測する'!D280</f>
        <v>0</v>
      </c>
    </row>
    <row r="280" spans="2:4">
      <c r="B280" s="1">
        <v>269</v>
      </c>
      <c r="C280" s="1">
        <f>'1.収穫を予測する'!C281</f>
        <v>0</v>
      </c>
      <c r="D280" s="1">
        <f>'1.収穫を予測する'!D281</f>
        <v>0</v>
      </c>
    </row>
    <row r="281" spans="2:4">
      <c r="B281" s="1">
        <v>270</v>
      </c>
      <c r="C281" s="1">
        <f>'1.収穫を予測する'!C282</f>
        <v>0</v>
      </c>
      <c r="D281" s="1">
        <f>'1.収穫を予測する'!D282</f>
        <v>0</v>
      </c>
    </row>
    <row r="282" spans="2:4">
      <c r="B282" s="1">
        <v>271</v>
      </c>
      <c r="C282" s="1">
        <f>'1.収穫を予測する'!C283</f>
        <v>0</v>
      </c>
      <c r="D282" s="1">
        <f>'1.収穫を予測する'!D283</f>
        <v>0</v>
      </c>
    </row>
    <row r="283" spans="2:4">
      <c r="B283" s="1">
        <v>272</v>
      </c>
      <c r="C283" s="1">
        <f>'1.収穫を予測する'!C284</f>
        <v>0</v>
      </c>
      <c r="D283" s="1">
        <f>'1.収穫を予測する'!D284</f>
        <v>0</v>
      </c>
    </row>
    <row r="284" spans="2:4">
      <c r="B284" s="1">
        <v>273</v>
      </c>
      <c r="C284" s="1">
        <f>'1.収穫を予測する'!C285</f>
        <v>0</v>
      </c>
      <c r="D284" s="1">
        <f>'1.収穫を予測する'!D285</f>
        <v>0</v>
      </c>
    </row>
    <row r="285" spans="2:4">
      <c r="B285" s="1">
        <v>274</v>
      </c>
      <c r="C285" s="1">
        <f>'1.収穫を予測する'!C286</f>
        <v>0</v>
      </c>
      <c r="D285" s="1">
        <f>'1.収穫を予測する'!D286</f>
        <v>0</v>
      </c>
    </row>
    <row r="286" spans="2:4">
      <c r="B286" s="1">
        <v>275</v>
      </c>
      <c r="C286" s="1">
        <f>'1.収穫を予測する'!C287</f>
        <v>0</v>
      </c>
      <c r="D286" s="1">
        <f>'1.収穫を予測する'!D287</f>
        <v>0</v>
      </c>
    </row>
    <row r="287" spans="2:4">
      <c r="B287" s="1">
        <v>276</v>
      </c>
      <c r="C287" s="1">
        <f>'1.収穫を予測する'!C288</f>
        <v>0</v>
      </c>
      <c r="D287" s="1">
        <f>'1.収穫を予測する'!D288</f>
        <v>0</v>
      </c>
    </row>
    <row r="288" spans="2:4">
      <c r="B288" s="1">
        <v>277</v>
      </c>
      <c r="C288" s="1">
        <f>'1.収穫を予測する'!C289</f>
        <v>0</v>
      </c>
      <c r="D288" s="1">
        <f>'1.収穫を予測する'!D289</f>
        <v>0</v>
      </c>
    </row>
    <row r="289" spans="2:4">
      <c r="B289" s="1">
        <v>278</v>
      </c>
      <c r="C289" s="1">
        <f>'1.収穫を予測する'!C290</f>
        <v>0</v>
      </c>
      <c r="D289" s="1">
        <f>'1.収穫を予測する'!D290</f>
        <v>0</v>
      </c>
    </row>
    <row r="290" spans="2:4">
      <c r="B290" s="1">
        <v>279</v>
      </c>
      <c r="C290" s="1">
        <f>'1.収穫を予測する'!C291</f>
        <v>0</v>
      </c>
      <c r="D290" s="1">
        <f>'1.収穫を予測する'!D291</f>
        <v>0</v>
      </c>
    </row>
    <row r="291" spans="2:4">
      <c r="B291" s="1">
        <v>280</v>
      </c>
      <c r="C291" s="1">
        <f>'1.収穫を予測する'!C292</f>
        <v>0</v>
      </c>
      <c r="D291" s="1">
        <f>'1.収穫を予測する'!D292</f>
        <v>0</v>
      </c>
    </row>
    <row r="292" spans="2:4">
      <c r="B292" s="1">
        <v>281</v>
      </c>
      <c r="C292" s="1">
        <f>'1.収穫を予測する'!C293</f>
        <v>0</v>
      </c>
      <c r="D292" s="1">
        <f>'1.収穫を予測する'!D293</f>
        <v>0</v>
      </c>
    </row>
    <row r="293" spans="2:4">
      <c r="B293" s="1">
        <v>282</v>
      </c>
      <c r="C293" s="1">
        <f>'1.収穫を予測する'!C294</f>
        <v>0</v>
      </c>
      <c r="D293" s="1">
        <f>'1.収穫を予測する'!D294</f>
        <v>0</v>
      </c>
    </row>
    <row r="294" spans="2:4">
      <c r="B294" s="1">
        <v>283</v>
      </c>
      <c r="C294" s="1">
        <f>'1.収穫を予測する'!C295</f>
        <v>0</v>
      </c>
      <c r="D294" s="1">
        <f>'1.収穫を予測する'!D295</f>
        <v>0</v>
      </c>
    </row>
    <row r="295" spans="2:4">
      <c r="B295" s="1">
        <v>284</v>
      </c>
      <c r="C295" s="1">
        <f>'1.収穫を予測する'!C296</f>
        <v>0</v>
      </c>
      <c r="D295" s="1">
        <f>'1.収穫を予測する'!D296</f>
        <v>0</v>
      </c>
    </row>
    <row r="296" spans="2:4">
      <c r="B296" s="1">
        <v>285</v>
      </c>
      <c r="C296" s="1">
        <f>'1.収穫を予測する'!C297</f>
        <v>0</v>
      </c>
      <c r="D296" s="1">
        <f>'1.収穫を予測する'!D297</f>
        <v>0</v>
      </c>
    </row>
    <row r="297" spans="2:4">
      <c r="B297" s="1">
        <v>286</v>
      </c>
      <c r="C297" s="1">
        <f>'1.収穫を予測する'!C298</f>
        <v>0</v>
      </c>
      <c r="D297" s="1">
        <f>'1.収穫を予測する'!D298</f>
        <v>0</v>
      </c>
    </row>
    <row r="298" spans="2:4">
      <c r="B298" s="1">
        <v>287</v>
      </c>
      <c r="C298" s="1">
        <f>'1.収穫を予測する'!C299</f>
        <v>0</v>
      </c>
      <c r="D298" s="1">
        <f>'1.収穫を予測する'!D299</f>
        <v>0</v>
      </c>
    </row>
    <row r="299" spans="2:4">
      <c r="B299" s="1">
        <v>288</v>
      </c>
      <c r="C299" s="1">
        <f>'1.収穫を予測する'!C300</f>
        <v>0</v>
      </c>
      <c r="D299" s="1">
        <f>'1.収穫を予測する'!D300</f>
        <v>0</v>
      </c>
    </row>
    <row r="300" spans="2:4">
      <c r="B300" s="1">
        <v>289</v>
      </c>
      <c r="C300" s="1">
        <f>'1.収穫を予測する'!C301</f>
        <v>0</v>
      </c>
      <c r="D300" s="1">
        <f>'1.収穫を予測する'!D301</f>
        <v>0</v>
      </c>
    </row>
    <row r="301" spans="2:4">
      <c r="B301" s="1">
        <v>290</v>
      </c>
      <c r="C301" s="1">
        <f>'1.収穫を予測する'!C302</f>
        <v>0</v>
      </c>
      <c r="D301" s="1">
        <f>'1.収穫を予測する'!D302</f>
        <v>0</v>
      </c>
    </row>
    <row r="302" spans="2:4">
      <c r="B302" s="1">
        <v>291</v>
      </c>
      <c r="C302" s="1">
        <f>'1.収穫を予測する'!C303</f>
        <v>0</v>
      </c>
      <c r="D302" s="1">
        <f>'1.収穫を予測する'!D303</f>
        <v>0</v>
      </c>
    </row>
    <row r="303" spans="2:4">
      <c r="B303" s="1">
        <v>292</v>
      </c>
      <c r="C303" s="1">
        <f>'1.収穫を予測する'!C304</f>
        <v>0</v>
      </c>
      <c r="D303" s="1">
        <f>'1.収穫を予測する'!D304</f>
        <v>0</v>
      </c>
    </row>
    <row r="304" spans="2:4">
      <c r="B304" s="1">
        <v>293</v>
      </c>
      <c r="C304" s="1">
        <f>'1.収穫を予測する'!C305</f>
        <v>0</v>
      </c>
      <c r="D304" s="1">
        <f>'1.収穫を予測する'!D305</f>
        <v>0</v>
      </c>
    </row>
    <row r="305" spans="2:4">
      <c r="B305" s="1">
        <v>294</v>
      </c>
      <c r="C305" s="1">
        <f>'1.収穫を予測する'!C306</f>
        <v>0</v>
      </c>
      <c r="D305" s="1">
        <f>'1.収穫を予測する'!D306</f>
        <v>0</v>
      </c>
    </row>
    <row r="306" spans="2:4">
      <c r="B306" s="1">
        <v>295</v>
      </c>
      <c r="C306" s="1">
        <f>'1.収穫を予測する'!C307</f>
        <v>0</v>
      </c>
      <c r="D306" s="1">
        <f>'1.収穫を予測する'!D307</f>
        <v>0</v>
      </c>
    </row>
    <row r="307" spans="2:4">
      <c r="B307" s="1">
        <v>296</v>
      </c>
      <c r="C307" s="1">
        <f>'1.収穫を予測する'!C308</f>
        <v>0</v>
      </c>
      <c r="D307" s="1">
        <f>'1.収穫を予測する'!D308</f>
        <v>0</v>
      </c>
    </row>
    <row r="308" spans="2:4">
      <c r="B308" s="1">
        <v>297</v>
      </c>
      <c r="C308" s="1">
        <f>'1.収穫を予測する'!C309</f>
        <v>0</v>
      </c>
      <c r="D308" s="1">
        <f>'1.収穫を予測する'!D309</f>
        <v>0</v>
      </c>
    </row>
    <row r="309" spans="2:4">
      <c r="B309" s="1">
        <v>298</v>
      </c>
      <c r="C309" s="1">
        <f>'1.収穫を予測する'!C310</f>
        <v>0</v>
      </c>
      <c r="D309" s="1">
        <f>'1.収穫を予測する'!D310</f>
        <v>0</v>
      </c>
    </row>
    <row r="310" spans="2:4">
      <c r="B310" s="1">
        <v>299</v>
      </c>
      <c r="C310" s="1">
        <f>'1.収穫を予測する'!C311</f>
        <v>0</v>
      </c>
      <c r="D310" s="1">
        <f>'1.収穫を予測する'!D311</f>
        <v>0</v>
      </c>
    </row>
    <row r="311" spans="2:4">
      <c r="B311" s="1">
        <v>300</v>
      </c>
      <c r="C311" s="1">
        <f>'1.収穫を予測する'!C312</f>
        <v>0</v>
      </c>
      <c r="D311" s="1">
        <f>'1.収穫を予測する'!D312</f>
        <v>0</v>
      </c>
    </row>
  </sheetData>
  <sheetProtection algorithmName="SHA-512" hashValue="l5tHq64QFihK1y+06T2Fo+dmvCY7UlOKQgrjM5DTJIOrrj18V1/v6oPnrbrChV3w7Io+rGAdlUNZwHCJQs/6/A==" saltValue="La52W2ey+4k9lZtrhWHl+A==" spinCount="100000" sheet="1" objects="1" scenarios="1"/>
  <mergeCells count="18">
    <mergeCell ref="F10:G10"/>
    <mergeCell ref="AC8:AD8"/>
    <mergeCell ref="AF8:AH8"/>
    <mergeCell ref="J9:K9"/>
    <mergeCell ref="P9:Q9"/>
    <mergeCell ref="R9:T9"/>
    <mergeCell ref="U9:W9"/>
    <mergeCell ref="X9:AB9"/>
    <mergeCell ref="AC9:AD9"/>
    <mergeCell ref="AF9:AH9"/>
    <mergeCell ref="P7:R7"/>
    <mergeCell ref="P8:T8"/>
    <mergeCell ref="U8:W8"/>
    <mergeCell ref="X8:AB8"/>
    <mergeCell ref="B1:C1"/>
    <mergeCell ref="F1:H1"/>
    <mergeCell ref="J1:L1"/>
    <mergeCell ref="G2:H2"/>
  </mergeCells>
  <phoneticPr fontId="4"/>
  <pageMargins left="0.75" right="0.75" top="1" bottom="1" header="0.51200000000000001" footer="0.5120000000000000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167"/>
  <sheetViews>
    <sheetView zoomScale="75" zoomScaleNormal="100" workbookViewId="0">
      <selection activeCell="J2" sqref="J2"/>
    </sheetView>
  </sheetViews>
  <sheetFormatPr baseColWidth="10" defaultColWidth="12.83203125" defaultRowHeight="18"/>
  <cols>
    <col min="1" max="1" width="4.83203125" style="1" customWidth="1"/>
    <col min="2" max="2" width="9.5" style="1" customWidth="1"/>
    <col min="3" max="41" width="7.1640625" style="1" customWidth="1"/>
    <col min="42" max="16384" width="12.83203125" style="1"/>
  </cols>
  <sheetData>
    <row r="1" spans="1:28">
      <c r="I1" s="2"/>
      <c r="J1" s="252" t="s">
        <v>220</v>
      </c>
      <c r="K1" s="254"/>
      <c r="L1" s="252" t="s">
        <v>48</v>
      </c>
      <c r="M1" s="254"/>
    </row>
    <row r="2" spans="1:28">
      <c r="B2" s="76" t="s">
        <v>298</v>
      </c>
      <c r="C2" s="77"/>
      <c r="D2" s="77">
        <f>'1.収穫を予測する'!G3</f>
        <v>25</v>
      </c>
      <c r="G2" s="48"/>
      <c r="I2" s="22" t="s">
        <v>49</v>
      </c>
      <c r="J2" s="27">
        <v>0</v>
      </c>
      <c r="K2" s="23" t="s">
        <v>274</v>
      </c>
      <c r="L2" s="27">
        <v>2</v>
      </c>
      <c r="M2" s="23" t="s">
        <v>17</v>
      </c>
    </row>
    <row r="4" spans="1:28">
      <c r="B4" s="262" t="s">
        <v>115</v>
      </c>
      <c r="C4" s="263"/>
      <c r="D4" s="263"/>
      <c r="E4" s="263"/>
      <c r="F4" s="264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</row>
    <row r="5" spans="1:28">
      <c r="A5" s="18"/>
      <c r="B5" s="79" t="s">
        <v>184</v>
      </c>
      <c r="C5" s="80">
        <f>'inv3.直径階分布'!N2</f>
        <v>0</v>
      </c>
      <c r="D5" s="80">
        <f>'inv3.直径階分布'!O2</f>
        <v>2</v>
      </c>
      <c r="E5" s="80">
        <f>'inv3.直径階分布'!P2</f>
        <v>4</v>
      </c>
      <c r="F5" s="80">
        <f>'inv3.直径階分布'!Q2</f>
        <v>6</v>
      </c>
      <c r="G5" s="80">
        <f>'inv3.直径階分布'!R2</f>
        <v>8</v>
      </c>
      <c r="H5" s="80">
        <f>'inv3.直径階分布'!S2</f>
        <v>10</v>
      </c>
      <c r="I5" s="80">
        <f>'inv3.直径階分布'!T2</f>
        <v>12</v>
      </c>
      <c r="J5" s="80">
        <f>'inv3.直径階分布'!U2</f>
        <v>14</v>
      </c>
      <c r="K5" s="80">
        <f>'inv3.直径階分布'!V2</f>
        <v>16</v>
      </c>
      <c r="L5" s="80">
        <f>'inv3.直径階分布'!W2</f>
        <v>18</v>
      </c>
      <c r="M5" s="80">
        <f>'inv3.直径階分布'!X2</f>
        <v>20</v>
      </c>
      <c r="N5" s="80">
        <f>'inv3.直径階分布'!Y2</f>
        <v>22</v>
      </c>
      <c r="O5" s="80">
        <f>'inv3.直径階分布'!Z2</f>
        <v>24</v>
      </c>
      <c r="P5" s="80">
        <f>'inv3.直径階分布'!AA2</f>
        <v>26</v>
      </c>
      <c r="Q5" s="80">
        <f>'inv3.直径階分布'!AB2</f>
        <v>28</v>
      </c>
      <c r="R5" s="80">
        <f>'inv3.直径階分布'!AC2</f>
        <v>30</v>
      </c>
      <c r="S5" s="80">
        <f>'inv3.直径階分布'!AD2</f>
        <v>32</v>
      </c>
      <c r="T5" s="80">
        <f>'inv3.直径階分布'!AE2</f>
        <v>34</v>
      </c>
      <c r="U5" s="80">
        <f>'inv3.直径階分布'!AF2</f>
        <v>36</v>
      </c>
      <c r="V5" s="80">
        <f>'inv3.直径階分布'!AG2</f>
        <v>38</v>
      </c>
      <c r="W5" s="80">
        <f>'inv3.直径階分布'!AH2</f>
        <v>40</v>
      </c>
      <c r="X5" s="80">
        <f>'inv3.直径階分布'!AI2</f>
        <v>42</v>
      </c>
      <c r="Y5" s="80">
        <f>'inv3.直径階分布'!AJ2</f>
        <v>44</v>
      </c>
      <c r="Z5" s="80">
        <f>'inv3.直径階分布'!AK2</f>
        <v>46</v>
      </c>
      <c r="AA5" s="80">
        <f>'inv3.直径階分布'!AL2</f>
        <v>48</v>
      </c>
      <c r="AB5" s="81">
        <f>'inv3.直径階分布'!AM2</f>
        <v>50</v>
      </c>
    </row>
    <row r="6" spans="1:28">
      <c r="A6" s="23"/>
      <c r="B6" s="82" t="s">
        <v>185</v>
      </c>
      <c r="C6" s="83">
        <f>'inv3.直径階分布'!O2</f>
        <v>2</v>
      </c>
      <c r="D6" s="83">
        <f>'inv3.直径階分布'!P2</f>
        <v>4</v>
      </c>
      <c r="E6" s="83">
        <f>'inv3.直径階分布'!Q2</f>
        <v>6</v>
      </c>
      <c r="F6" s="83">
        <f>'inv3.直径階分布'!R2</f>
        <v>8</v>
      </c>
      <c r="G6" s="83">
        <f>'inv3.直径階分布'!S2</f>
        <v>10</v>
      </c>
      <c r="H6" s="83">
        <f>'inv3.直径階分布'!T2</f>
        <v>12</v>
      </c>
      <c r="I6" s="83">
        <f>'inv3.直径階分布'!U2</f>
        <v>14</v>
      </c>
      <c r="J6" s="83">
        <f>'inv3.直径階分布'!V2</f>
        <v>16</v>
      </c>
      <c r="K6" s="83">
        <f>'inv3.直径階分布'!W2</f>
        <v>18</v>
      </c>
      <c r="L6" s="83">
        <f>'inv3.直径階分布'!X2</f>
        <v>20</v>
      </c>
      <c r="M6" s="83">
        <f>'inv3.直径階分布'!Y2</f>
        <v>22</v>
      </c>
      <c r="N6" s="83">
        <f>'inv3.直径階分布'!Z2</f>
        <v>24</v>
      </c>
      <c r="O6" s="83">
        <f>'inv3.直径階分布'!AA2</f>
        <v>26</v>
      </c>
      <c r="P6" s="83">
        <f>'inv3.直径階分布'!AB2</f>
        <v>28</v>
      </c>
      <c r="Q6" s="83">
        <f>'inv3.直径階分布'!AC2</f>
        <v>30</v>
      </c>
      <c r="R6" s="83">
        <f>'inv3.直径階分布'!AD2</f>
        <v>32</v>
      </c>
      <c r="S6" s="83">
        <f>'inv3.直径階分布'!AE2</f>
        <v>34</v>
      </c>
      <c r="T6" s="83">
        <f>'inv3.直径階分布'!AF2</f>
        <v>36</v>
      </c>
      <c r="U6" s="83">
        <f>'inv3.直径階分布'!AG2</f>
        <v>38</v>
      </c>
      <c r="V6" s="83">
        <f>'inv3.直径階分布'!AH2</f>
        <v>40</v>
      </c>
      <c r="W6" s="83">
        <f>'inv3.直径階分布'!AI2</f>
        <v>42</v>
      </c>
      <c r="X6" s="83">
        <f>'inv3.直径階分布'!AJ2</f>
        <v>44</v>
      </c>
      <c r="Y6" s="83">
        <f>'inv3.直径階分布'!AK2</f>
        <v>46</v>
      </c>
      <c r="Z6" s="83">
        <f>'inv3.直径階分布'!AL2</f>
        <v>48</v>
      </c>
      <c r="AA6" s="83">
        <f>'inv3.直径階分布'!AM2</f>
        <v>50</v>
      </c>
      <c r="AB6" s="84">
        <f>'inv3.直径階分布'!AN2</f>
        <v>52</v>
      </c>
    </row>
    <row r="7" spans="1:28">
      <c r="A7" s="265" t="s">
        <v>35</v>
      </c>
      <c r="B7" s="85">
        <f>IF('1.収穫を予測する'!$C$2="あり",'1.収穫を予測する'!J13,'1.収穫を予測する'!J22)</f>
        <v>10</v>
      </c>
      <c r="C7" s="86">
        <f>IF('1.収穫を予測する'!$C$2="あり",'inv3.直径階分布'!DM7,'inv3.直径階分布'!DM16)</f>
        <v>0</v>
      </c>
      <c r="D7" s="86">
        <f>IF('1.収穫を予測する'!$C$2="あり",'inv3.直径階分布'!DN7,'inv3.直径階分布'!DN16)</f>
        <v>465.26025593389545</v>
      </c>
      <c r="E7" s="86">
        <f>IF('1.収穫を予測する'!$C$2="あり",'inv3.直径階分布'!DO7,'inv3.直径階分布'!DO16)</f>
        <v>959.83755906925239</v>
      </c>
      <c r="F7" s="86">
        <f>IF('1.収穫を予測する'!$C$2="あり",'inv3.直径階分布'!DP7,'inv3.直径階分布'!DP16)</f>
        <v>820.95624691427929</v>
      </c>
      <c r="G7" s="86">
        <f>IF('1.収穫を予測する'!$C$2="あり",'inv3.直径階分布'!DQ7,'inv3.直径階分布'!DQ16)</f>
        <v>214.67672692973346</v>
      </c>
      <c r="H7" s="86">
        <f>IF('1.収穫を予測する'!$C$2="あり",'inv3.直径階分布'!DR7,'inv3.直径階分布'!DR16)</f>
        <v>0.1165349380461648</v>
      </c>
      <c r="I7" s="86">
        <f>IF('1.収穫を予測する'!$C$2="あり",'inv3.直径階分布'!DS7,'inv3.直径階分布'!DS16)</f>
        <v>0</v>
      </c>
      <c r="J7" s="86">
        <f>IF('1.収穫を予測する'!$C$2="あり",'inv3.直径階分布'!DT7,'inv3.直径階分布'!DT16)</f>
        <v>0</v>
      </c>
      <c r="K7" s="86">
        <f>IF('1.収穫を予測する'!$C$2="あり",'inv3.直径階分布'!DU7,'inv3.直径階分布'!DU16)</f>
        <v>0</v>
      </c>
      <c r="L7" s="86">
        <f>IF('1.収穫を予測する'!$C$2="あり",'inv3.直径階分布'!DV7,'inv3.直径階分布'!DV16)</f>
        <v>0</v>
      </c>
      <c r="M7" s="86">
        <f>IF('1.収穫を予測する'!$C$2="あり",'inv3.直径階分布'!DW7,'inv3.直径階分布'!DW16)</f>
        <v>0</v>
      </c>
      <c r="N7" s="86">
        <f>IF('1.収穫を予測する'!$C$2="あり",'inv3.直径階分布'!DX7,'inv3.直径階分布'!DX16)</f>
        <v>0</v>
      </c>
      <c r="O7" s="86">
        <f>IF('1.収穫を予測する'!$C$2="あり",'inv3.直径階分布'!DY7,'inv3.直径階分布'!DY16)</f>
        <v>0</v>
      </c>
      <c r="P7" s="86">
        <f>IF('1.収穫を予測する'!$C$2="あり",'inv3.直径階分布'!DZ7,'inv3.直径階分布'!DZ16)</f>
        <v>0</v>
      </c>
      <c r="Q7" s="86">
        <f>IF('1.収穫を予測する'!$C$2="あり",'inv3.直径階分布'!EA7,'inv3.直径階分布'!EA16)</f>
        <v>0</v>
      </c>
      <c r="R7" s="86">
        <f>IF('1.収穫を予測する'!$C$2="あり",'inv3.直径階分布'!EB7,'inv3.直径階分布'!EB16)</f>
        <v>0</v>
      </c>
      <c r="S7" s="86">
        <f>IF('1.収穫を予測する'!$C$2="あり",'inv3.直径階分布'!EC7,'inv3.直径階分布'!EC16)</f>
        <v>0</v>
      </c>
      <c r="T7" s="86">
        <f>IF('1.収穫を予測する'!$C$2="あり",'inv3.直径階分布'!ED7,'inv3.直径階分布'!ED16)</f>
        <v>0</v>
      </c>
      <c r="U7" s="86">
        <f>IF('1.収穫を予測する'!$C$2="あり",'inv3.直径階分布'!EE7,'inv3.直径階分布'!EE16)</f>
        <v>0</v>
      </c>
      <c r="V7" s="86">
        <f>IF('1.収穫を予測する'!$C$2="あり",'inv3.直径階分布'!EF7,'inv3.直径階分布'!EF16)</f>
        <v>0</v>
      </c>
      <c r="W7" s="86">
        <f>IF('1.収穫を予測する'!$C$2="あり",'inv3.直径階分布'!EG7,'inv3.直径階分布'!EG16)</f>
        <v>0</v>
      </c>
      <c r="X7" s="86">
        <f>IF('1.収穫を予測する'!$C$2="あり",'inv3.直径階分布'!EH7,'inv3.直径階分布'!EH16)</f>
        <v>0</v>
      </c>
      <c r="Y7" s="86">
        <f>IF('1.収穫を予測する'!$C$2="あり",'inv3.直径階分布'!EI7,'inv3.直径階分布'!EI16)</f>
        <v>0</v>
      </c>
      <c r="Z7" s="86">
        <f>IF('1.収穫を予測する'!$C$2="あり",'inv3.直径階分布'!EJ7,'inv3.直径階分布'!EJ16)</f>
        <v>0</v>
      </c>
      <c r="AA7" s="86">
        <f>IF('1.収穫を予測する'!$C$2="あり",'inv3.直径階分布'!EK7,'inv3.直径階分布'!EK16)</f>
        <v>0</v>
      </c>
      <c r="AB7" s="87">
        <f>IF('1.収穫を予測する'!$C$2="あり",'inv3.直径階分布'!EL7,'inv3.直径階分布'!EL16)</f>
        <v>0</v>
      </c>
    </row>
    <row r="8" spans="1:28">
      <c r="A8" s="266"/>
      <c r="B8" s="88">
        <f>IF('1.収穫を予測する'!$C$2="あり",'1.収穫を予測する'!J15,'1.収穫を予測する'!J24)</f>
        <v>12</v>
      </c>
      <c r="C8" s="89">
        <f>IF('1.収穫を予測する'!$C$2="あり",'inv3.直径階分布'!DM9,'inv3.直径階分布'!DM18)</f>
        <v>0</v>
      </c>
      <c r="D8" s="89">
        <f>IF('1.収穫を予測する'!$C$2="あり",'inv3.直径階分布'!DN9,'inv3.直径階分布'!DN18)</f>
        <v>123.82505918387778</v>
      </c>
      <c r="E8" s="89">
        <f>IF('1.収穫を予測する'!$C$2="あり",'inv3.直径階分布'!DO9,'inv3.直径階分布'!DO18)</f>
        <v>571.95023702698177</v>
      </c>
      <c r="F8" s="89">
        <f>IF('1.収穫を予測する'!$C$2="あり",'inv3.直径階分布'!DP9,'inv3.直径階分布'!DP18)</f>
        <v>745.69513497049729</v>
      </c>
      <c r="G8" s="89">
        <f>IF('1.収穫を予測する'!$C$2="あり",'inv3.直径階分布'!DQ9,'inv3.直径階分布'!DQ18)</f>
        <v>651.18681763035283</v>
      </c>
      <c r="H8" s="89">
        <f>IF('1.収穫を予測する'!$C$2="あり",'inv3.直径階分布'!DR9,'inv3.直径階分布'!DR18)</f>
        <v>303.17474425111129</v>
      </c>
      <c r="I8" s="89">
        <f>IF('1.収穫を予測する'!$C$2="あり",'inv3.直径階分布'!DS9,'inv3.直径階分布'!DS18)</f>
        <v>24.43534019548942</v>
      </c>
      <c r="J8" s="89">
        <f>IF('1.収穫を予測する'!$C$2="あり",'inv3.直径階分布'!DT9,'inv3.直径階分布'!DT18)</f>
        <v>0</v>
      </c>
      <c r="K8" s="89">
        <f>IF('1.収穫を予測する'!$C$2="あり",'inv3.直径階分布'!DU9,'inv3.直径階分布'!DU18)</f>
        <v>0</v>
      </c>
      <c r="L8" s="89">
        <f>IF('1.収穫を予測する'!$C$2="あり",'inv3.直径階分布'!DV9,'inv3.直径階分布'!DV18)</f>
        <v>0</v>
      </c>
      <c r="M8" s="89">
        <f>IF('1.収穫を予測する'!$C$2="あり",'inv3.直径階分布'!DW9,'inv3.直径階分布'!DW18)</f>
        <v>0</v>
      </c>
      <c r="N8" s="89">
        <f>IF('1.収穫を予測する'!$C$2="あり",'inv3.直径階分布'!DX9,'inv3.直径階分布'!DX18)</f>
        <v>0</v>
      </c>
      <c r="O8" s="89">
        <f>IF('1.収穫を予測する'!$C$2="あり",'inv3.直径階分布'!DY9,'inv3.直径階分布'!DY18)</f>
        <v>0</v>
      </c>
      <c r="P8" s="89">
        <f>IF('1.収穫を予測する'!$C$2="あり",'inv3.直径階分布'!DZ9,'inv3.直径階分布'!DZ18)</f>
        <v>0</v>
      </c>
      <c r="Q8" s="89">
        <f>IF('1.収穫を予測する'!$C$2="あり",'inv3.直径階分布'!EA9,'inv3.直径階分布'!EA18)</f>
        <v>0</v>
      </c>
      <c r="R8" s="89">
        <f>IF('1.収穫を予測する'!$C$2="あり",'inv3.直径階分布'!EB9,'inv3.直径階分布'!EB18)</f>
        <v>0</v>
      </c>
      <c r="S8" s="89">
        <f>IF('1.収穫を予測する'!$C$2="あり",'inv3.直径階分布'!EC9,'inv3.直径階分布'!EC18)</f>
        <v>0</v>
      </c>
      <c r="T8" s="89">
        <f>IF('1.収穫を予測する'!$C$2="あり",'inv3.直径階分布'!ED9,'inv3.直径階分布'!ED18)</f>
        <v>0</v>
      </c>
      <c r="U8" s="89">
        <f>IF('1.収穫を予測する'!$C$2="あり",'inv3.直径階分布'!EE9,'inv3.直径階分布'!EE18)</f>
        <v>0</v>
      </c>
      <c r="V8" s="89">
        <f>IF('1.収穫を予測する'!$C$2="あり",'inv3.直径階分布'!EF9,'inv3.直径階分布'!EF18)</f>
        <v>0</v>
      </c>
      <c r="W8" s="89">
        <f>IF('1.収穫を予測する'!$C$2="あり",'inv3.直径階分布'!EG9,'inv3.直径階分布'!EG18)</f>
        <v>0</v>
      </c>
      <c r="X8" s="89">
        <f>IF('1.収穫を予測する'!$C$2="あり",'inv3.直径階分布'!EH9,'inv3.直径階分布'!EH18)</f>
        <v>0</v>
      </c>
      <c r="Y8" s="89">
        <f>IF('1.収穫を予測する'!$C$2="あり",'inv3.直径階分布'!EI9,'inv3.直径階分布'!EI18)</f>
        <v>0</v>
      </c>
      <c r="Z8" s="89">
        <f>IF('1.収穫を予測する'!$C$2="あり",'inv3.直径階分布'!EJ9,'inv3.直径階分布'!EJ18)</f>
        <v>0</v>
      </c>
      <c r="AA8" s="89">
        <f>IF('1.収穫を予測する'!$C$2="あり",'inv3.直径階分布'!EK9,'inv3.直径階分布'!EK18)</f>
        <v>0</v>
      </c>
      <c r="AB8" s="90">
        <f>IF('1.収穫を予測する'!$C$2="あり",'inv3.直径階分布'!EL9,'inv3.直径階分布'!EL18)</f>
        <v>0</v>
      </c>
    </row>
    <row r="9" spans="1:28">
      <c r="A9" s="266"/>
      <c r="B9" s="88">
        <f>IF('1.収穫を予測する'!$C$2="あり",'1.収穫を予測する'!J17,'1.収穫を予測する'!J26)</f>
        <v>14</v>
      </c>
      <c r="C9" s="89">
        <f>IF('1.収穫を予測する'!$C$2="あり",'inv3.直径階分布'!DM11,'inv3.直径階分布'!DM20)</f>
        <v>0</v>
      </c>
      <c r="D9" s="89">
        <f>IF('1.収穫を予測する'!$C$2="あり",'inv3.直径階分布'!DN11,'inv3.直径階分布'!DN20)</f>
        <v>0</v>
      </c>
      <c r="E9" s="89">
        <f>IF('1.収穫を予測する'!$C$2="あり",'inv3.直径階分布'!DO11,'inv3.直径階分布'!DO20)</f>
        <v>324.23076422279883</v>
      </c>
      <c r="F9" s="89">
        <f>IF('1.収穫を予測する'!$C$2="あり",'inv3.直径階分布'!DP11,'inv3.直径階分布'!DP20)</f>
        <v>521.90341384081694</v>
      </c>
      <c r="G9" s="89">
        <f>IF('1.収穫を予測する'!$C$2="あり",'inv3.直径階分布'!DQ11,'inv3.直径階分布'!DQ20)</f>
        <v>601.7606690826268</v>
      </c>
      <c r="H9" s="89">
        <f>IF('1.収穫を予測する'!$C$2="あり",'inv3.直径階分布'!DR11,'inv3.直径階分布'!DR20)</f>
        <v>530.52368333185905</v>
      </c>
      <c r="I9" s="89">
        <f>IF('1.収穫を予測する'!$C$2="あり",'inv3.直径階分布'!DS11,'inv3.直径階分布'!DS20)</f>
        <v>313.53811284884773</v>
      </c>
      <c r="J9" s="89">
        <f>IF('1.収穫を予測する'!$C$2="あり",'inv3.直径階分布'!DT11,'inv3.直径階分布'!DT20)</f>
        <v>72.571114137871518</v>
      </c>
      <c r="K9" s="89">
        <f>IF('1.収穫を予測する'!$C$2="あり",'inv3.直径階分布'!DU11,'inv3.直径階分布'!DU20)</f>
        <v>0.11112556031848235</v>
      </c>
      <c r="L9" s="89">
        <f>IF('1.収穫を予測する'!$C$2="あり",'inv3.直径階分布'!DV11,'inv3.直径階分布'!DV20)</f>
        <v>0</v>
      </c>
      <c r="M9" s="89">
        <f>IF('1.収穫を予測する'!$C$2="あり",'inv3.直径階分布'!DW11,'inv3.直径階分布'!DW20)</f>
        <v>0</v>
      </c>
      <c r="N9" s="89">
        <f>IF('1.収穫を予測する'!$C$2="あり",'inv3.直径階分布'!DX11,'inv3.直径階分布'!DX20)</f>
        <v>0</v>
      </c>
      <c r="O9" s="89">
        <f>IF('1.収穫を予測する'!$C$2="あり",'inv3.直径階分布'!DY11,'inv3.直径階分布'!DY20)</f>
        <v>0</v>
      </c>
      <c r="P9" s="89">
        <f>IF('1.収穫を予測する'!$C$2="あり",'inv3.直径階分布'!DZ11,'inv3.直径階分布'!DZ20)</f>
        <v>0</v>
      </c>
      <c r="Q9" s="89">
        <f>IF('1.収穫を予測する'!$C$2="あり",'inv3.直径階分布'!EA11,'inv3.直径階分布'!EA20)</f>
        <v>0</v>
      </c>
      <c r="R9" s="89">
        <f>IF('1.収穫を予測する'!$C$2="あり",'inv3.直径階分布'!EB11,'inv3.直径階分布'!EB20)</f>
        <v>0</v>
      </c>
      <c r="S9" s="89">
        <f>IF('1.収穫を予測する'!$C$2="あり",'inv3.直径階分布'!EC11,'inv3.直径階分布'!EC20)</f>
        <v>0</v>
      </c>
      <c r="T9" s="89">
        <f>IF('1.収穫を予測する'!$C$2="あり",'inv3.直径階分布'!ED11,'inv3.直径階分布'!ED20)</f>
        <v>0</v>
      </c>
      <c r="U9" s="89">
        <f>IF('1.収穫を予測する'!$C$2="あり",'inv3.直径階分布'!EE11,'inv3.直径階分布'!EE20)</f>
        <v>0</v>
      </c>
      <c r="V9" s="89">
        <f>IF('1.収穫を予測する'!$C$2="あり",'inv3.直径階分布'!EF11,'inv3.直径階分布'!EF20)</f>
        <v>0</v>
      </c>
      <c r="W9" s="89">
        <f>IF('1.収穫を予測する'!$C$2="あり",'inv3.直径階分布'!EG11,'inv3.直径階分布'!EG20)</f>
        <v>0</v>
      </c>
      <c r="X9" s="89">
        <f>IF('1.収穫を予測する'!$C$2="あり",'inv3.直径階分布'!EH11,'inv3.直径階分布'!EH20)</f>
        <v>0</v>
      </c>
      <c r="Y9" s="89">
        <f>IF('1.収穫を予測する'!$C$2="あり",'inv3.直径階分布'!EI11,'inv3.直径階分布'!EI20)</f>
        <v>0</v>
      </c>
      <c r="Z9" s="89">
        <f>IF('1.収穫を予測する'!$C$2="あり",'inv3.直径階分布'!EJ11,'inv3.直径階分布'!EJ20)</f>
        <v>0</v>
      </c>
      <c r="AA9" s="89">
        <f>IF('1.収穫を予測する'!$C$2="あり",'inv3.直径階分布'!EK11,'inv3.直径階分布'!EK20)</f>
        <v>0</v>
      </c>
      <c r="AB9" s="90">
        <f>IF('1.収穫を予測する'!$C$2="あり",'inv3.直径階分布'!EL11,'inv3.直径階分布'!EL20)</f>
        <v>0</v>
      </c>
    </row>
    <row r="10" spans="1:28">
      <c r="A10" s="266"/>
      <c r="B10" s="88">
        <f>IF('1.収穫を予測する'!$C$2="あり",'1.収穫を予測する'!J19,'1.収穫を予測する'!J28)</f>
        <v>16</v>
      </c>
      <c r="C10" s="89">
        <f>IF('1.収穫を予測する'!$C$2="あり",'inv3.直径階分布'!DM13,'inv3.直径階分布'!DM22)</f>
        <v>0</v>
      </c>
      <c r="D10" s="89">
        <f>IF('1.収穫を予測する'!$C$2="あり",'inv3.直径階分布'!DN13,'inv3.直径階分布'!DN22)</f>
        <v>0</v>
      </c>
      <c r="E10" s="89">
        <f>IF('1.収穫を予測する'!$C$2="あり",'inv3.直径階分布'!DO13,'inv3.直径階分布'!DO22)</f>
        <v>126.47811355425711</v>
      </c>
      <c r="F10" s="89">
        <f>IF('1.収穫を予測する'!$C$2="あり",'inv3.直径階分布'!DP13,'inv3.直径階分布'!DP22)</f>
        <v>362.39270637780214</v>
      </c>
      <c r="G10" s="89">
        <f>IF('1.収穫を予測する'!$C$2="あり",'inv3.直径階分布'!DQ13,'inv3.直径階分布'!DQ22)</f>
        <v>465.83678284459347</v>
      </c>
      <c r="H10" s="89">
        <f>IF('1.収穫を予測する'!$C$2="あり",'inv3.直径階分布'!DR13,'inv3.直径階分布'!DR22)</f>
        <v>501.06139061388899</v>
      </c>
      <c r="I10" s="89">
        <f>IF('1.収穫を予測する'!$C$2="あり",'inv3.直径階分布'!DS13,'inv3.直径階分布'!DS22)</f>
        <v>441.73604261790803</v>
      </c>
      <c r="J10" s="89">
        <f>IF('1.収穫を予測する'!$C$2="あり",'inv3.直径階分布'!DT13,'inv3.直径階分布'!DT22)</f>
        <v>291.08275502672029</v>
      </c>
      <c r="K10" s="89">
        <f>IF('1.収穫を予測する'!$C$2="あり",'inv3.直径階分布'!DU13,'inv3.直径階分布'!DU22)</f>
        <v>104.32785574816189</v>
      </c>
      <c r="L10" s="89">
        <f>IF('1.収穫を予測する'!$C$2="あり",'inv3.直径階分布'!DV13,'inv3.直径階分布'!DV22)</f>
        <v>4.3578400210943435</v>
      </c>
      <c r="M10" s="89">
        <f>IF('1.収穫を予測する'!$C$2="あり",'inv3.直径階分布'!DW13,'inv3.直径階分布'!DW22)</f>
        <v>0</v>
      </c>
      <c r="N10" s="89">
        <f>IF('1.収穫を予測する'!$C$2="あり",'inv3.直径階分布'!DX13,'inv3.直径階分布'!DX22)</f>
        <v>0</v>
      </c>
      <c r="O10" s="89">
        <f>IF('1.収穫を予測する'!$C$2="あり",'inv3.直径階分布'!DY13,'inv3.直径階分布'!DY22)</f>
        <v>0</v>
      </c>
      <c r="P10" s="89">
        <f>IF('1.収穫を予測する'!$C$2="あり",'inv3.直径階分布'!DZ13,'inv3.直径階分布'!DZ22)</f>
        <v>0</v>
      </c>
      <c r="Q10" s="89">
        <f>IF('1.収穫を予測する'!$C$2="あり",'inv3.直径階分布'!EA13,'inv3.直径階分布'!EA22)</f>
        <v>0</v>
      </c>
      <c r="R10" s="89">
        <f>IF('1.収穫を予測する'!$C$2="あり",'inv3.直径階分布'!EB13,'inv3.直径階分布'!EB22)</f>
        <v>0</v>
      </c>
      <c r="S10" s="89">
        <f>IF('1.収穫を予測する'!$C$2="あり",'inv3.直径階分布'!EC13,'inv3.直径階分布'!EC22)</f>
        <v>0</v>
      </c>
      <c r="T10" s="89">
        <f>IF('1.収穫を予測する'!$C$2="あり",'inv3.直径階分布'!ED13,'inv3.直径階分布'!ED22)</f>
        <v>0</v>
      </c>
      <c r="U10" s="89">
        <f>IF('1.収穫を予測する'!$C$2="あり",'inv3.直径階分布'!EE13,'inv3.直径階分布'!EE22)</f>
        <v>0</v>
      </c>
      <c r="V10" s="89">
        <f>IF('1.収穫を予測する'!$C$2="あり",'inv3.直径階分布'!EF13,'inv3.直径階分布'!EF22)</f>
        <v>0</v>
      </c>
      <c r="W10" s="89">
        <f>IF('1.収穫を予測する'!$C$2="あり",'inv3.直径階分布'!EG13,'inv3.直径階分布'!EG22)</f>
        <v>0</v>
      </c>
      <c r="X10" s="89">
        <f>IF('1.収穫を予測する'!$C$2="あり",'inv3.直径階分布'!EH13,'inv3.直径階分布'!EH22)</f>
        <v>0</v>
      </c>
      <c r="Y10" s="89">
        <f>IF('1.収穫を予測する'!$C$2="あり",'inv3.直径階分布'!EI13,'inv3.直径階分布'!EI22)</f>
        <v>0</v>
      </c>
      <c r="Z10" s="89">
        <f>IF('1.収穫を予測する'!$C$2="あり",'inv3.直径階分布'!EJ13,'inv3.直径階分布'!EJ22)</f>
        <v>0</v>
      </c>
      <c r="AA10" s="89">
        <f>IF('1.収穫を予測する'!$C$2="あり",'inv3.直径階分布'!EK13,'inv3.直径階分布'!EK22)</f>
        <v>0</v>
      </c>
      <c r="AB10" s="90">
        <f>IF('1.収穫を予測する'!$C$2="あり",'inv3.直径階分布'!EL13,'inv3.直径階分布'!EL22)</f>
        <v>0</v>
      </c>
    </row>
    <row r="11" spans="1:28">
      <c r="A11" s="266"/>
      <c r="B11" s="88">
        <f>IF('1.収穫を予測する'!$C$2="あり",'1.収穫を予測する'!J21,'1.収穫を予測する'!J30)</f>
        <v>18</v>
      </c>
      <c r="C11" s="89">
        <f>IF('1.収穫を予測する'!$C$2="あり",'inv3.直径階分布'!DM15,'inv3.直径階分布'!DM24)</f>
        <v>0</v>
      </c>
      <c r="D11" s="89">
        <f>IF('1.収穫を予測する'!$C$2="あり",'inv3.直径階分布'!DN15,'inv3.直径階分布'!DN24)</f>
        <v>0</v>
      </c>
      <c r="E11" s="89">
        <f>IF('1.収穫を予測する'!$C$2="あり",'inv3.直径階分布'!DO15,'inv3.直径階分布'!DO24)</f>
        <v>10.980310048896627</v>
      </c>
      <c r="F11" s="89">
        <f>IF('1.収穫を予測する'!$C$2="あり",'inv3.直径階分布'!DP15,'inv3.直径階分布'!DP24)</f>
        <v>260.00894151891362</v>
      </c>
      <c r="G11" s="89">
        <f>IF('1.収穫を予測する'!$C$2="あり",'inv3.直径階分布'!DQ15,'inv3.直径階分布'!DQ24)</f>
        <v>352.73206027543665</v>
      </c>
      <c r="H11" s="89">
        <f>IF('1.収穫を予測する'!$C$2="あり",'inv3.直径階分布'!DR15,'inv3.直径階分布'!DR24)</f>
        <v>415.16769671816019</v>
      </c>
      <c r="I11" s="89">
        <f>IF('1.収穫を予測する'!$C$2="あり",'inv3.直径階分布'!DS15,'inv3.直径階分布'!DS24)</f>
        <v>426.64876455858871</v>
      </c>
      <c r="J11" s="89">
        <f>IF('1.収穫を予測する'!$C$2="あり",'inv3.直径階分布'!DT15,'inv3.直径階分布'!DT24)</f>
        <v>373.90574010901025</v>
      </c>
      <c r="K11" s="89">
        <f>IF('1.収穫を予測する'!$C$2="あり",'inv3.直径階分布'!DU15,'inv3.直径階分布'!DU24)</f>
        <v>259.3238690941285</v>
      </c>
      <c r="L11" s="89">
        <f>IF('1.収穫を予測する'!$C$2="あり",'inv3.直径階分布'!DV15,'inv3.直径階分布'!DV24)</f>
        <v>112.68439404784949</v>
      </c>
      <c r="M11" s="89">
        <f>IF('1.収穫を予測する'!$C$2="あり",'inv3.直径階分布'!DW15,'inv3.直径階分布'!DW24)</f>
        <v>10.618156995731288</v>
      </c>
      <c r="N11" s="89">
        <f>IF('1.収穫を予測する'!$C$2="あり",'inv3.直径階分布'!DX15,'inv3.直径階分布'!DX24)</f>
        <v>0</v>
      </c>
      <c r="O11" s="89">
        <f>IF('1.収穫を予測する'!$C$2="あり",'inv3.直径階分布'!DY15,'inv3.直径階分布'!DY24)</f>
        <v>0</v>
      </c>
      <c r="P11" s="89">
        <f>IF('1.収穫を予測する'!$C$2="あり",'inv3.直径階分布'!DZ15,'inv3.直径階分布'!DZ24)</f>
        <v>0</v>
      </c>
      <c r="Q11" s="89">
        <f>IF('1.収穫を予測する'!$C$2="あり",'inv3.直径階分布'!EA15,'inv3.直径階分布'!EA24)</f>
        <v>0</v>
      </c>
      <c r="R11" s="89">
        <f>IF('1.収穫を予測する'!$C$2="あり",'inv3.直径階分布'!EB15,'inv3.直径階分布'!EB24)</f>
        <v>0</v>
      </c>
      <c r="S11" s="89">
        <f>IF('1.収穫を予測する'!$C$2="あり",'inv3.直径階分布'!EC15,'inv3.直径階分布'!EC24)</f>
        <v>0</v>
      </c>
      <c r="T11" s="89">
        <f>IF('1.収穫を予測する'!$C$2="あり",'inv3.直径階分布'!ED15,'inv3.直径階分布'!ED24)</f>
        <v>0</v>
      </c>
      <c r="U11" s="89">
        <f>IF('1.収穫を予測する'!$C$2="あり",'inv3.直径階分布'!EE15,'inv3.直径階分布'!EE24)</f>
        <v>0</v>
      </c>
      <c r="V11" s="89">
        <f>IF('1.収穫を予測する'!$C$2="あり",'inv3.直径階分布'!EF15,'inv3.直径階分布'!EF24)</f>
        <v>0</v>
      </c>
      <c r="W11" s="89">
        <f>IF('1.収穫を予測する'!$C$2="あり",'inv3.直径階分布'!EG15,'inv3.直径階分布'!EG24)</f>
        <v>0</v>
      </c>
      <c r="X11" s="89">
        <f>IF('1.収穫を予測する'!$C$2="あり",'inv3.直径階分布'!EH15,'inv3.直径階分布'!EH24)</f>
        <v>0</v>
      </c>
      <c r="Y11" s="89">
        <f>IF('1.収穫を予測する'!$C$2="あり",'inv3.直径階分布'!EI15,'inv3.直径階分布'!EI24)</f>
        <v>0</v>
      </c>
      <c r="Z11" s="89">
        <f>IF('1.収穫を予測する'!$C$2="あり",'inv3.直径階分布'!EJ15,'inv3.直径階分布'!EJ24)</f>
        <v>0</v>
      </c>
      <c r="AA11" s="89">
        <f>IF('1.収穫を予測する'!$C$2="あり",'inv3.直径階分布'!EK15,'inv3.直径階分布'!EK24)</f>
        <v>0</v>
      </c>
      <c r="AB11" s="90">
        <f>IF('1.収穫を予測する'!$C$2="あり",'inv3.直径階分布'!EL15,'inv3.直径階分布'!EL24)</f>
        <v>0</v>
      </c>
    </row>
    <row r="12" spans="1:28">
      <c r="A12" s="266"/>
      <c r="B12" s="88">
        <f>IF('1.収穫を予測する'!$C$2="あり",'1.収穫を予測する'!J23,'1.収穫を予測する'!J32)</f>
        <v>20</v>
      </c>
      <c r="C12" s="89">
        <f>IF('1.収穫を予測する'!$C$2="あり",'inv3.直径階分布'!DM17,'inv3.直径階分布'!DM26)</f>
        <v>0</v>
      </c>
      <c r="D12" s="89">
        <f>IF('1.収穫を予測する'!$C$2="あり",'inv3.直径階分布'!DN17,'inv3.直径階分布'!DN26)</f>
        <v>0</v>
      </c>
      <c r="E12" s="89">
        <f>IF('1.収穫を予測する'!$C$2="あり",'inv3.直径階分布'!DO17,'inv3.直径階分布'!DO26)</f>
        <v>0</v>
      </c>
      <c r="F12" s="89">
        <f>IF('1.収穫を予測する'!$C$2="あり",'inv3.直径階分布'!DP17,'inv3.直径階分布'!DP26)</f>
        <v>130.72238032348082</v>
      </c>
      <c r="G12" s="89">
        <f>IF('1.収穫を予測する'!$C$2="あり",'inv3.直径階分布'!DQ17,'inv3.直径階分布'!DQ26)</f>
        <v>270.54306790787837</v>
      </c>
      <c r="H12" s="89">
        <f>IF('1.収穫を予測する'!$C$2="あり",'inv3.直径階分布'!DR17,'inv3.直径階分布'!DR26)</f>
        <v>334.41338907248337</v>
      </c>
      <c r="I12" s="89">
        <f>IF('1.収穫を予測する'!$C$2="あり",'inv3.直径階分布'!DS17,'inv3.直径階分布'!DS26)</f>
        <v>371.25826435740555</v>
      </c>
      <c r="J12" s="89">
        <f>IF('1.収穫を予測する'!$C$2="あり",'inv3.直径階分布'!DT17,'inv3.直径階分布'!DT26)</f>
        <v>368.96783542358094</v>
      </c>
      <c r="K12" s="89">
        <f>IF('1.収穫を予測する'!$C$2="あり",'inv3.直径階分布'!DU17,'inv3.直径階分布'!DU26)</f>
        <v>320.14824778819877</v>
      </c>
      <c r="L12" s="89">
        <f>IF('1.収穫を予測する'!$C$2="あり",'inv3.直径階分布'!DV17,'inv3.直径階分布'!DV26)</f>
        <v>226.62447763572663</v>
      </c>
      <c r="M12" s="89">
        <f>IF('1.収穫を予測する'!$C$2="あり",'inv3.直径階分布'!DW17,'inv3.直径階分布'!DW26)</f>
        <v>106.739930843612</v>
      </c>
      <c r="N12" s="89">
        <f>IF('1.収穫を予測する'!$C$2="あり",'inv3.直径階分布'!DX17,'inv3.直径階分布'!DX26)</f>
        <v>13.124061417280377</v>
      </c>
      <c r="O12" s="89">
        <f>IF('1.収穫を予測する'!$C$2="あり",'inv3.直径階分布'!DY17,'inv3.直径階分布'!DY26)</f>
        <v>0</v>
      </c>
      <c r="P12" s="89">
        <f>IF('1.収穫を予測する'!$C$2="あり",'inv3.直径階分布'!DZ17,'inv3.直径階分布'!DZ26)</f>
        <v>0</v>
      </c>
      <c r="Q12" s="89">
        <f>IF('1.収穫を予測する'!$C$2="あり",'inv3.直径階分布'!EA17,'inv3.直径階分布'!EA26)</f>
        <v>0</v>
      </c>
      <c r="R12" s="89">
        <f>IF('1.収穫を予測する'!$C$2="あり",'inv3.直径階分布'!EB17,'inv3.直径階分布'!EB26)</f>
        <v>0</v>
      </c>
      <c r="S12" s="89">
        <f>IF('1.収穫を予測する'!$C$2="あり",'inv3.直径階分布'!EC17,'inv3.直径階分布'!EC26)</f>
        <v>0</v>
      </c>
      <c r="T12" s="89">
        <f>IF('1.収穫を予測する'!$C$2="あり",'inv3.直径階分布'!ED17,'inv3.直径階分布'!ED26)</f>
        <v>0</v>
      </c>
      <c r="U12" s="89">
        <f>IF('1.収穫を予測する'!$C$2="あり",'inv3.直径階分布'!EE17,'inv3.直径階分布'!EE26)</f>
        <v>0</v>
      </c>
      <c r="V12" s="89">
        <f>IF('1.収穫を予測する'!$C$2="あり",'inv3.直径階分布'!EF17,'inv3.直径階分布'!EF26)</f>
        <v>0</v>
      </c>
      <c r="W12" s="89">
        <f>IF('1.収穫を予測する'!$C$2="あり",'inv3.直径階分布'!EG17,'inv3.直径階分布'!EG26)</f>
        <v>0</v>
      </c>
      <c r="X12" s="89">
        <f>IF('1.収穫を予測する'!$C$2="あり",'inv3.直径階分布'!EH17,'inv3.直径階分布'!EH26)</f>
        <v>0</v>
      </c>
      <c r="Y12" s="89">
        <f>IF('1.収穫を予測する'!$C$2="あり",'inv3.直径階分布'!EI17,'inv3.直径階分布'!EI26)</f>
        <v>0</v>
      </c>
      <c r="Z12" s="89">
        <f>IF('1.収穫を予測する'!$C$2="あり",'inv3.直径階分布'!EJ17,'inv3.直径階分布'!EJ26)</f>
        <v>0</v>
      </c>
      <c r="AA12" s="89">
        <f>IF('1.収穫を予測する'!$C$2="あり",'inv3.直径階分布'!EK17,'inv3.直径階分布'!EK26)</f>
        <v>0</v>
      </c>
      <c r="AB12" s="90">
        <f>IF('1.収穫を予測する'!$C$2="あり",'inv3.直径階分布'!EL17,'inv3.直径階分布'!EL26)</f>
        <v>0</v>
      </c>
    </row>
    <row r="13" spans="1:28">
      <c r="A13" s="266"/>
      <c r="B13" s="88">
        <f>IF('1.収穫を予測する'!$C$2="あり",'1.収穫を予測する'!J25,'1.収穫を予測する'!J34)</f>
        <v>22</v>
      </c>
      <c r="C13" s="89">
        <f>IF('1.収穫を予測する'!$C$2="あり",'inv3.直径階分布'!DM19,'inv3.直径階分布'!DM28)</f>
        <v>0</v>
      </c>
      <c r="D13" s="89">
        <f>IF('1.収穫を予測する'!$C$2="あり",'inv3.直径階分布'!DN19,'inv3.直径階分布'!DN28)</f>
        <v>0</v>
      </c>
      <c r="E13" s="89">
        <f>IF('1.収穫を予測する'!$C$2="あり",'inv3.直径階分布'!DO19,'inv3.直径階分布'!DO28)</f>
        <v>0</v>
      </c>
      <c r="F13" s="89">
        <f>IF('1.収穫を予測する'!$C$2="あり",'inv3.直径階分布'!DP19,'inv3.直径階分布'!DP28)</f>
        <v>35.288711275910373</v>
      </c>
      <c r="G13" s="89">
        <f>IF('1.収穫を予測する'!$C$2="あり",'inv3.直径階分布'!DQ19,'inv3.直径階分布'!DQ28)</f>
        <v>211.80759812336737</v>
      </c>
      <c r="H13" s="89">
        <f>IF('1.収穫を予測する'!$C$2="あり",'inv3.直径階分布'!DR19,'inv3.直径階分布'!DR28)</f>
        <v>269.71680254859643</v>
      </c>
      <c r="I13" s="89">
        <f>IF('1.収穫を予測する'!$C$2="あり",'inv3.直径階分布'!DS19,'inv3.直径階分布'!DS28)</f>
        <v>313.21421276135584</v>
      </c>
      <c r="J13" s="89">
        <f>IF('1.収穫を予測する'!$C$2="あり",'inv3.直径階分布'!DT19,'inv3.直径階分布'!DT28)</f>
        <v>333.34935372593395</v>
      </c>
      <c r="K13" s="89">
        <f>IF('1.収穫を予測する'!$C$2="あり",'inv3.直径階分布'!DU19,'inv3.直径階分布'!DU28)</f>
        <v>322.48270788636989</v>
      </c>
      <c r="L13" s="89">
        <f>IF('1.収穫を予測する'!$C$2="あり",'inv3.直径階分布'!DV19,'inv3.直径階分布'!DV28)</f>
        <v>276.07032412957818</v>
      </c>
      <c r="M13" s="89">
        <f>IF('1.収穫を予測する'!$C$2="あり",'inv3.直径階分布'!DW19,'inv3.直径階分布'!DW28)</f>
        <v>195.45887447771383</v>
      </c>
      <c r="N13" s="89">
        <f>IF('1.収穫を予測する'!$C$2="あり",'inv3.直径階分布'!DX19,'inv3.直径階分布'!DX28)</f>
        <v>93.157378553265062</v>
      </c>
      <c r="O13" s="89">
        <f>IF('1.収穫を予測する'!$C$2="あり",'inv3.直径階分布'!DY19,'inv3.直径階分布'!DY28)</f>
        <v>10.946853755753585</v>
      </c>
      <c r="P13" s="89">
        <f>IF('1.収穫を予測する'!$C$2="あり",'inv3.直径階分布'!DZ19,'inv3.直径階分布'!DZ28)</f>
        <v>0</v>
      </c>
      <c r="Q13" s="89">
        <f>IF('1.収穫を予測する'!$C$2="あり",'inv3.直径階分布'!EA19,'inv3.直径階分布'!EA28)</f>
        <v>0</v>
      </c>
      <c r="R13" s="89">
        <f>IF('1.収穫を予測する'!$C$2="あり",'inv3.直径階分布'!EB19,'inv3.直径階分布'!EB28)</f>
        <v>0</v>
      </c>
      <c r="S13" s="89">
        <f>IF('1.収穫を予測する'!$C$2="あり",'inv3.直径階分布'!EC19,'inv3.直径階分布'!EC28)</f>
        <v>0</v>
      </c>
      <c r="T13" s="89">
        <f>IF('1.収穫を予測する'!$C$2="あり",'inv3.直径階分布'!ED19,'inv3.直径階分布'!ED28)</f>
        <v>0</v>
      </c>
      <c r="U13" s="89">
        <f>IF('1.収穫を予測する'!$C$2="あり",'inv3.直径階分布'!EE19,'inv3.直径階分布'!EE28)</f>
        <v>0</v>
      </c>
      <c r="V13" s="89">
        <f>IF('1.収穫を予測する'!$C$2="あり",'inv3.直径階分布'!EF19,'inv3.直径階分布'!EF28)</f>
        <v>0</v>
      </c>
      <c r="W13" s="89">
        <f>IF('1.収穫を予測する'!$C$2="あり",'inv3.直径階分布'!EG19,'inv3.直径階分布'!EG28)</f>
        <v>0</v>
      </c>
      <c r="X13" s="89">
        <f>IF('1.収穫を予測する'!$C$2="あり",'inv3.直径階分布'!EH19,'inv3.直径階分布'!EH28)</f>
        <v>0</v>
      </c>
      <c r="Y13" s="89">
        <f>IF('1.収穫を予測する'!$C$2="あり",'inv3.直径階分布'!EI19,'inv3.直径階分布'!EI28)</f>
        <v>0</v>
      </c>
      <c r="Z13" s="89">
        <f>IF('1.収穫を予測する'!$C$2="あり",'inv3.直径階分布'!EJ19,'inv3.直径階分布'!EJ28)</f>
        <v>0</v>
      </c>
      <c r="AA13" s="89">
        <f>IF('1.収穫を予測する'!$C$2="あり",'inv3.直径階分布'!EK19,'inv3.直径階分布'!EK28)</f>
        <v>0</v>
      </c>
      <c r="AB13" s="90">
        <f>IF('1.収穫を予測する'!$C$2="あり",'inv3.直径階分布'!EL19,'inv3.直径階分布'!EL28)</f>
        <v>0</v>
      </c>
    </row>
    <row r="14" spans="1:28">
      <c r="A14" s="266"/>
      <c r="B14" s="88">
        <f>IF('1.収穫を予測する'!$C$2="あり",'1.収穫を予測する'!J27,'1.収穫を予測する'!J36)</f>
        <v>24</v>
      </c>
      <c r="C14" s="89">
        <f>IF('1.収穫を予測する'!$C$2="あり",'inv3.直径階分布'!DM21,'inv3.直径階分布'!DM30)</f>
        <v>0</v>
      </c>
      <c r="D14" s="89">
        <f>IF('1.収穫を予測する'!$C$2="あり",'inv3.直径階分布'!DN21,'inv3.直径階分布'!DN30)</f>
        <v>0</v>
      </c>
      <c r="E14" s="89">
        <f>IF('1.収穫を予測する'!$C$2="あり",'inv3.直径階分布'!DO21,'inv3.直径階分布'!DO30)</f>
        <v>0</v>
      </c>
      <c r="F14" s="89">
        <f>IF('1.収穫を予測する'!$C$2="あり",'inv3.直径階分布'!DP21,'inv3.直径階分布'!DP30)</f>
        <v>0</v>
      </c>
      <c r="G14" s="89">
        <f>IF('1.収穫を予測する'!$C$2="あり",'inv3.直径階分布'!DQ21,'inv3.直径階分布'!DQ30)</f>
        <v>136.46766671004934</v>
      </c>
      <c r="H14" s="89">
        <f>IF('1.収穫を予測する'!$C$2="あり",'inv3.直径階分布'!DR21,'inv3.直径階分布'!DR30)</f>
        <v>219.86007464438558</v>
      </c>
      <c r="I14" s="89">
        <f>IF('1.収穫を予測する'!$C$2="あり",'inv3.直径階分布'!DS21,'inv3.直径階分布'!DS30)</f>
        <v>262.7534622127796</v>
      </c>
      <c r="J14" s="89">
        <f>IF('1.収穫を予測する'!$C$2="あり",'inv3.直径階分布'!DT21,'inv3.直径階分布'!DT30)</f>
        <v>291.64111242154581</v>
      </c>
      <c r="K14" s="89">
        <f>IF('1.収穫を予測する'!$C$2="あり",'inv3.直径階分布'!DU21,'inv3.直径階分布'!DU30)</f>
        <v>300.38186381211426</v>
      </c>
      <c r="L14" s="89">
        <f>IF('1.収穫を予測する'!$C$2="あり",'inv3.直径階分布'!DV21,'inv3.直径階分布'!DV30)</f>
        <v>283.78824377383648</v>
      </c>
      <c r="M14" s="89">
        <f>IF('1.収穫を予測する'!$C$2="あり",'inv3.直径階分布'!DW21,'inv3.直径階分布'!DW30)</f>
        <v>238.74777959180855</v>
      </c>
      <c r="N14" s="89">
        <f>IF('1.収穫を予測する'!$C$2="あり",'inv3.直径階分布'!DX21,'inv3.直径階分布'!DX30)</f>
        <v>166.15197259088177</v>
      </c>
      <c r="O14" s="89">
        <f>IF('1.収穫を予測する'!$C$2="あり",'inv3.直径階分布'!DY21,'inv3.直径階分布'!DY30)</f>
        <v>75.252224506311208</v>
      </c>
      <c r="P14" s="89">
        <f>IF('1.収穫を予測する'!$C$2="あり",'inv3.直径階分布'!DZ21,'inv3.直径階分布'!DZ30)</f>
        <v>5.9758805530499783</v>
      </c>
      <c r="Q14" s="89">
        <f>IF('1.収穫を予測する'!$C$2="あり",'inv3.直径階分布'!EA21,'inv3.直径階分布'!EA30)</f>
        <v>0</v>
      </c>
      <c r="R14" s="89">
        <f>IF('1.収穫を予測する'!$C$2="あり",'inv3.直径階分布'!EB21,'inv3.直径階分布'!EB30)</f>
        <v>0</v>
      </c>
      <c r="S14" s="89">
        <f>IF('1.収穫を予測する'!$C$2="あり",'inv3.直径階分布'!EC21,'inv3.直径階分布'!EC30)</f>
        <v>0</v>
      </c>
      <c r="T14" s="89">
        <f>IF('1.収穫を予測する'!$C$2="あり",'inv3.直径階分布'!ED21,'inv3.直径階分布'!ED30)</f>
        <v>0</v>
      </c>
      <c r="U14" s="89">
        <f>IF('1.収穫を予測する'!$C$2="あり",'inv3.直径階分布'!EE21,'inv3.直径階分布'!EE30)</f>
        <v>0</v>
      </c>
      <c r="V14" s="89">
        <f>IF('1.収穫を予測する'!$C$2="あり",'inv3.直径階分布'!EF21,'inv3.直径階分布'!EF30)</f>
        <v>0</v>
      </c>
      <c r="W14" s="89">
        <f>IF('1.収穫を予測する'!$C$2="あり",'inv3.直径階分布'!EG21,'inv3.直径階分布'!EG30)</f>
        <v>0</v>
      </c>
      <c r="X14" s="89">
        <f>IF('1.収穫を予測する'!$C$2="あり",'inv3.直径階分布'!EH21,'inv3.直径階分布'!EH30)</f>
        <v>0</v>
      </c>
      <c r="Y14" s="89">
        <f>IF('1.収穫を予測する'!$C$2="あり",'inv3.直径階分布'!EI21,'inv3.直径階分布'!EI30)</f>
        <v>0</v>
      </c>
      <c r="Z14" s="89">
        <f>IF('1.収穫を予測する'!$C$2="あり",'inv3.直径階分布'!EJ21,'inv3.直径階分布'!EJ30)</f>
        <v>0</v>
      </c>
      <c r="AA14" s="89">
        <f>IF('1.収穫を予測する'!$C$2="あり",'inv3.直径階分布'!EK21,'inv3.直径階分布'!EK30)</f>
        <v>0</v>
      </c>
      <c r="AB14" s="90">
        <f>IF('1.収穫を予測する'!$C$2="あり",'inv3.直径階分布'!EL21,'inv3.直径階分布'!EL30)</f>
        <v>0</v>
      </c>
    </row>
    <row r="15" spans="1:28">
      <c r="A15" s="266"/>
      <c r="B15" s="88">
        <f>IF('1.収穫を予測する'!$C$2="あり",'1.収穫を予測する'!J29,'1.収穫を予測する'!J38)</f>
        <v>26</v>
      </c>
      <c r="C15" s="89">
        <f>IF('1.収穫を予測する'!$C$2="あり",'inv3.直径階分布'!DM23,'inv3.直径階分布'!DM32)</f>
        <v>0</v>
      </c>
      <c r="D15" s="89">
        <f>IF('1.収穫を予測する'!$C$2="あり",'inv3.直径階分布'!DN23,'inv3.直径階分布'!DN32)</f>
        <v>0</v>
      </c>
      <c r="E15" s="89">
        <f>IF('1.収穫を予測する'!$C$2="あり",'inv3.直径階分布'!DO23,'inv3.直径階分布'!DO32)</f>
        <v>0</v>
      </c>
      <c r="F15" s="89">
        <f>IF('1.収穫を予測する'!$C$2="あり",'inv3.直径階分布'!DP23,'inv3.直径階分布'!DP32)</f>
        <v>0</v>
      </c>
      <c r="G15" s="89">
        <f>IF('1.収穫を予測する'!$C$2="あり",'inv3.直径階分布'!DQ23,'inv3.直径階分布'!DQ32)</f>
        <v>54.488818621962082</v>
      </c>
      <c r="H15" s="89">
        <f>IF('1.収穫を予測する'!$C$2="あり",'inv3.直径階分布'!DR23,'inv3.直径階分布'!DR32)</f>
        <v>181.6244224455379</v>
      </c>
      <c r="I15" s="89">
        <f>IF('1.収穫を予測する'!$C$2="あり",'inv3.直径階分布'!DS23,'inv3.直径階分布'!DS32)</f>
        <v>221.33319993166447</v>
      </c>
      <c r="J15" s="89">
        <f>IF('1.収穫を予測する'!$C$2="あり",'inv3.直径階分布'!DT23,'inv3.直径階分布'!DT32)</f>
        <v>252.59536522950202</v>
      </c>
      <c r="K15" s="89">
        <f>IF('1.収穫を予測する'!$C$2="あり",'inv3.直径階分布'!DU23,'inv3.直径階分布'!DU32)</f>
        <v>270.76257489672764</v>
      </c>
      <c r="L15" s="89">
        <f>IF('1.収穫を予測する'!$C$2="あり",'inv3.直径階分布'!DV23,'inv3.直径階分布'!DV32)</f>
        <v>271.37763675458598</v>
      </c>
      <c r="M15" s="89">
        <f>IF('1.収穫を予測する'!$C$2="あり",'inv3.直径階分布'!DW23,'inv3.直径階分布'!DW32)</f>
        <v>250.63051932686807</v>
      </c>
      <c r="N15" s="89">
        <f>IF('1.収穫を予測する'!$C$2="あり",'inv3.直径階分布'!DX23,'inv3.直径階分布'!DX32)</f>
        <v>206.10030360875942</v>
      </c>
      <c r="O15" s="89">
        <f>IF('1.収穫を予測する'!$C$2="あり",'inv3.直径階分布'!DY23,'inv3.直径階分布'!DY32)</f>
        <v>138.19450672694376</v>
      </c>
      <c r="P15" s="89">
        <f>IF('1.収穫を予測する'!$C$2="あり",'inv3.直径階分布'!DZ23,'inv3.直径階分布'!DZ32)</f>
        <v>54.266166332460138</v>
      </c>
      <c r="Q15" s="89">
        <f>IF('1.収穫を予測する'!$C$2="あり",'inv3.直径階分布'!EA23,'inv3.直径階分布'!EA32)</f>
        <v>1.2520736809814925</v>
      </c>
      <c r="R15" s="89">
        <f>IF('1.収穫を予測する'!$C$2="あり",'inv3.直径階分布'!EB23,'inv3.直径階分布'!EB32)</f>
        <v>0</v>
      </c>
      <c r="S15" s="89">
        <f>IF('1.収穫を予測する'!$C$2="あり",'inv3.直径階分布'!EC23,'inv3.直径階分布'!EC32)</f>
        <v>0</v>
      </c>
      <c r="T15" s="89">
        <f>IF('1.収穫を予測する'!$C$2="あり",'inv3.直径階分布'!ED23,'inv3.直径階分布'!ED32)</f>
        <v>0</v>
      </c>
      <c r="U15" s="89">
        <f>IF('1.収穫を予測する'!$C$2="あり",'inv3.直径階分布'!EE23,'inv3.直径階分布'!EE32)</f>
        <v>0</v>
      </c>
      <c r="V15" s="89">
        <f>IF('1.収穫を予測する'!$C$2="あり",'inv3.直径階分布'!EF23,'inv3.直径階分布'!EF32)</f>
        <v>0</v>
      </c>
      <c r="W15" s="89">
        <f>IF('1.収穫を予測する'!$C$2="あり",'inv3.直径階分布'!EG23,'inv3.直径階分布'!EG32)</f>
        <v>0</v>
      </c>
      <c r="X15" s="89">
        <f>IF('1.収穫を予測する'!$C$2="あり",'inv3.直径階分布'!EH23,'inv3.直径階分布'!EH32)</f>
        <v>0</v>
      </c>
      <c r="Y15" s="89">
        <f>IF('1.収穫を予測する'!$C$2="あり",'inv3.直径階分布'!EI23,'inv3.直径階分布'!EI32)</f>
        <v>0</v>
      </c>
      <c r="Z15" s="89">
        <f>IF('1.収穫を予測する'!$C$2="あり",'inv3.直径階分布'!EJ23,'inv3.直径階分布'!EJ32)</f>
        <v>0</v>
      </c>
      <c r="AA15" s="89">
        <f>IF('1.収穫を予測する'!$C$2="あり",'inv3.直径階分布'!EK23,'inv3.直径階分布'!EK32)</f>
        <v>0</v>
      </c>
      <c r="AB15" s="90">
        <f>IF('1.収穫を予測する'!$C$2="あり",'inv3.直径階分布'!EL23,'inv3.直径階分布'!EL32)</f>
        <v>0</v>
      </c>
    </row>
    <row r="16" spans="1:28">
      <c r="A16" s="266"/>
      <c r="B16" s="88">
        <f>IF('1.収穫を予測する'!$C$2="あり",'1.収穫を予測する'!J31,'1.収穫を予測する'!J40)</f>
        <v>28</v>
      </c>
      <c r="C16" s="89">
        <f>IF('1.収穫を予測する'!$C$2="あり",'inv3.直径階分布'!DM25,'inv3.直径階分布'!DM34)</f>
        <v>0</v>
      </c>
      <c r="D16" s="89">
        <f>IF('1.収穫を予測する'!$C$2="あり",'inv3.直径階分布'!DN25,'inv3.直径階分布'!DN34)</f>
        <v>0</v>
      </c>
      <c r="E16" s="89">
        <f>IF('1.収穫を予測する'!$C$2="あり",'inv3.直径階分布'!DO25,'inv3.直径階分布'!DO34)</f>
        <v>0</v>
      </c>
      <c r="F16" s="89">
        <f>IF('1.収穫を予測する'!$C$2="あり",'inv3.直径階分布'!DP25,'inv3.直径階分布'!DP34)</f>
        <v>0</v>
      </c>
      <c r="G16" s="89">
        <f>IF('1.収穫を予測する'!$C$2="あり",'inv3.直径階分布'!DQ25,'inv3.直径階分布'!DQ34)</f>
        <v>0</v>
      </c>
      <c r="H16" s="89">
        <f>IF('1.収穫を予測する'!$C$2="あり",'inv3.直径階分布'!DR25,'inv3.直径階分布'!DR34)</f>
        <v>144.12789129643397</v>
      </c>
      <c r="I16" s="89">
        <f>IF('1.収穫を予測する'!$C$2="あり",'inv3.直径階分布'!DS25,'inv3.直径階分布'!DS34)</f>
        <v>187.95214550955802</v>
      </c>
      <c r="J16" s="89">
        <f>IF('1.収穫を予測する'!$C$2="あり",'inv3.直径階分布'!DT25,'inv3.直径階分布'!DT34)</f>
        <v>218.70726038381486</v>
      </c>
      <c r="K16" s="89">
        <f>IF('1.収穫を予測する'!$C$2="あり",'inv3.直径階分布'!DU25,'inv3.直径階分布'!DU34)</f>
        <v>240.89500147654667</v>
      </c>
      <c r="L16" s="89">
        <f>IF('1.収穫を予測する'!$C$2="あり",'inv3.直径階分布'!DV25,'inv3.直径階分布'!DV34)</f>
        <v>250.96648995833539</v>
      </c>
      <c r="M16" s="89">
        <f>IF('1.収穫を予測する'!$C$2="あり",'inv3.直径階分布'!DW25,'inv3.直径階分布'!DW34)</f>
        <v>245.48152966554096</v>
      </c>
      <c r="N16" s="89">
        <f>IF('1.収穫を予測する'!$C$2="あり",'inv3.直径階分布'!DX25,'inv3.直径階分布'!DX34)</f>
        <v>221.38654423215468</v>
      </c>
      <c r="O16" s="89">
        <f>IF('1.収穫を予測する'!$C$2="あり",'inv3.直径階分布'!DY25,'inv3.直径階分布'!DY34)</f>
        <v>176.50373033956791</v>
      </c>
      <c r="P16" s="89">
        <f>IF('1.収穫を予測する'!$C$2="あり",'inv3.直径階分布'!DZ25,'inv3.直径階分布'!DZ34)</f>
        <v>110.63520308037002</v>
      </c>
      <c r="Q16" s="89">
        <f>IF('1.収穫を予測する'!$C$2="あり",'inv3.直径階分布'!EA25,'inv3.直径階分布'!EA34)</f>
        <v>30.685906929007949</v>
      </c>
      <c r="R16" s="89">
        <f>IF('1.収穫を予測する'!$C$2="あり",'inv3.直径階分布'!EB25,'inv3.直径階分布'!EB34)</f>
        <v>0</v>
      </c>
      <c r="S16" s="89">
        <f>IF('1.収穫を予測する'!$C$2="あり",'inv3.直径階分布'!EC25,'inv3.直径階分布'!EC34)</f>
        <v>0</v>
      </c>
      <c r="T16" s="89">
        <f>IF('1.収穫を予測する'!$C$2="あり",'inv3.直径階分布'!ED25,'inv3.直径階分布'!ED34)</f>
        <v>0</v>
      </c>
      <c r="U16" s="89">
        <f>IF('1.収穫を予測する'!$C$2="あり",'inv3.直径階分布'!EE25,'inv3.直径階分布'!EE34)</f>
        <v>0</v>
      </c>
      <c r="V16" s="89">
        <f>IF('1.収穫を予測する'!$C$2="あり",'inv3.直径階分布'!EF25,'inv3.直径階分布'!EF34)</f>
        <v>0</v>
      </c>
      <c r="W16" s="89">
        <f>IF('1.収穫を予測する'!$C$2="あり",'inv3.直径階分布'!EG25,'inv3.直径階分布'!EG34)</f>
        <v>0</v>
      </c>
      <c r="X16" s="89">
        <f>IF('1.収穫を予測する'!$C$2="あり",'inv3.直径階分布'!EH25,'inv3.直径階分布'!EH34)</f>
        <v>0</v>
      </c>
      <c r="Y16" s="89">
        <f>IF('1.収穫を予測する'!$C$2="あり",'inv3.直径階分布'!EI25,'inv3.直径階分布'!EI34)</f>
        <v>0</v>
      </c>
      <c r="Z16" s="89">
        <f>IF('1.収穫を予測する'!$C$2="あり",'inv3.直径階分布'!EJ25,'inv3.直径階分布'!EJ34)</f>
        <v>0</v>
      </c>
      <c r="AA16" s="89">
        <f>IF('1.収穫を予測する'!$C$2="あり",'inv3.直径階分布'!EK25,'inv3.直径階分布'!EK34)</f>
        <v>0</v>
      </c>
      <c r="AB16" s="90">
        <f>IF('1.収穫を予測する'!$C$2="あり",'inv3.直径階分布'!EL25,'inv3.直径階分布'!EL34)</f>
        <v>0</v>
      </c>
    </row>
    <row r="17" spans="1:28">
      <c r="A17" s="91"/>
      <c r="B17" s="88">
        <f>IF('1.収穫を予測する'!$C$2="あり",'1.収穫を予測する'!J33,'1.収穫を予測する'!J42)</f>
        <v>30</v>
      </c>
      <c r="C17" s="89">
        <f>IF('1.収穫を予測する'!$C$2="あり",'inv3.直径階分布'!DM27,'inv3.直径階分布'!DM36)</f>
        <v>0</v>
      </c>
      <c r="D17" s="89">
        <f>IF('1.収穫を予測する'!$C$2="あり",'inv3.直径階分布'!DN27,'inv3.直径階分布'!DN36)</f>
        <v>0</v>
      </c>
      <c r="E17" s="89">
        <f>IF('1.収穫を予測する'!$C$2="あり",'inv3.直径階分布'!DO27,'inv3.直径階分布'!DO36)</f>
        <v>0</v>
      </c>
      <c r="F17" s="89">
        <f>IF('1.収穫を予測する'!$C$2="あり",'inv3.直径階分布'!DP27,'inv3.直径階分布'!DP36)</f>
        <v>0</v>
      </c>
      <c r="G17" s="89">
        <f>IF('1.収穫を予測する'!$C$2="あり",'inv3.直径階分布'!DQ27,'inv3.直径階分布'!DQ36)</f>
        <v>0</v>
      </c>
      <c r="H17" s="89">
        <f>IF('1.収穫を予測する'!$C$2="あり",'inv3.直径階分布'!DR27,'inv3.直径階分布'!DR36)</f>
        <v>72.360680662916138</v>
      </c>
      <c r="I17" s="89">
        <f>IF('1.収穫を予測する'!$C$2="あり",'inv3.直径階分布'!DS27,'inv3.直径階分布'!DS36)</f>
        <v>161.14182172159917</v>
      </c>
      <c r="J17" s="89">
        <f>IF('1.収穫を予測する'!$C$2="あり",'inv3.直径階分布'!DT27,'inv3.直径階分布'!DT36)</f>
        <v>190.17535778667229</v>
      </c>
      <c r="K17" s="89">
        <f>IF('1.収穫を予測する'!$C$2="あり",'inv3.直径階分布'!DU27,'inv3.直径階分布'!DU36)</f>
        <v>213.56843172375352</v>
      </c>
      <c r="L17" s="89">
        <f>IF('1.収穫を予測する'!$C$2="あり",'inv3.直径階分布'!DV27,'inv3.直径階分布'!DV36)</f>
        <v>228.55680388628264</v>
      </c>
      <c r="M17" s="89">
        <f>IF('1.収穫を予測する'!$C$2="あり",'inv3.直径階分布'!DW27,'inv3.直径階分布'!DW36)</f>
        <v>232.29156349218567</v>
      </c>
      <c r="N17" s="89">
        <f>IF('1.収穫を予測する'!$C$2="あり",'inv3.直径階分布'!DX27,'inv3.直径階分布'!DX36)</f>
        <v>221.92788782639406</v>
      </c>
      <c r="O17" s="89">
        <f>IF('1.収穫を予測する'!$C$2="あり",'inv3.直径階分布'!DY27,'inv3.直径階分布'!DY36)</f>
        <v>194.76511897648049</v>
      </c>
      <c r="P17" s="89">
        <f>IF('1.収穫を予測する'!$C$2="あり",'inv3.直径階分布'!DZ27,'inv3.直径階分布'!DZ36)</f>
        <v>148.51317888535871</v>
      </c>
      <c r="Q17" s="89">
        <f>IF('1.収穫を予測する'!$C$2="あり",'inv3.直径階分布'!EA27,'inv3.直径階分布'!EA36)</f>
        <v>82.023222816483198</v>
      </c>
      <c r="R17" s="89">
        <f>IF('1.収穫を予測する'!$C$2="あり",'inv3.直径階分布'!EB27,'inv3.直径階分布'!EB36)</f>
        <v>10.519238605813184</v>
      </c>
      <c r="S17" s="89">
        <f>IF('1.収穫を予測する'!$C$2="あり",'inv3.直径階分布'!EC27,'inv3.直径階分布'!EC36)</f>
        <v>0</v>
      </c>
      <c r="T17" s="89">
        <f>IF('1.収穫を予測する'!$C$2="あり",'inv3.直径階分布'!ED27,'inv3.直径階分布'!ED36)</f>
        <v>0</v>
      </c>
      <c r="U17" s="89">
        <f>IF('1.収穫を予測する'!$C$2="あり",'inv3.直径階分布'!EE27,'inv3.直径階分布'!EE36)</f>
        <v>0</v>
      </c>
      <c r="V17" s="89">
        <f>IF('1.収穫を予測する'!$C$2="あり",'inv3.直径階分布'!EF27,'inv3.直径階分布'!EF36)</f>
        <v>0</v>
      </c>
      <c r="W17" s="89">
        <f>IF('1.収穫を予測する'!$C$2="あり",'inv3.直径階分布'!EG27,'inv3.直径階分布'!EG36)</f>
        <v>0</v>
      </c>
      <c r="X17" s="89">
        <f>IF('1.収穫を予測する'!$C$2="あり",'inv3.直径階分布'!EH27,'inv3.直径階分布'!EH36)</f>
        <v>0</v>
      </c>
      <c r="Y17" s="89">
        <f>IF('1.収穫を予測する'!$C$2="あり",'inv3.直径階分布'!EI27,'inv3.直径階分布'!EI36)</f>
        <v>0</v>
      </c>
      <c r="Z17" s="89">
        <f>IF('1.収穫を予測する'!$C$2="あり",'inv3.直径階分布'!EJ27,'inv3.直径階分布'!EJ36)</f>
        <v>0</v>
      </c>
      <c r="AA17" s="89">
        <f>IF('1.収穫を予測する'!$C$2="あり",'inv3.直径階分布'!EK27,'inv3.直径階分布'!EK36)</f>
        <v>0</v>
      </c>
      <c r="AB17" s="90">
        <f>IF('1.収穫を予測する'!$C$2="あり",'inv3.直径階分布'!EL27,'inv3.直径階分布'!EL36)</f>
        <v>0</v>
      </c>
    </row>
    <row r="18" spans="1:28">
      <c r="A18" s="91"/>
      <c r="B18" s="88">
        <f>IF('1.収穫を予測する'!$C$2="あり",'1.収穫を予測する'!J35,'1.収穫を予測する'!J44)</f>
        <v>32</v>
      </c>
      <c r="C18" s="89">
        <f>IF('1.収穫を予測する'!$C$2="あり",'inv3.直径階分布'!DM29,'inv3.直径階分布'!DM38)</f>
        <v>0</v>
      </c>
      <c r="D18" s="89">
        <f>IF('1.収穫を予測する'!$C$2="あり",'inv3.直径階分布'!DN29,'inv3.直径階分布'!DN38)</f>
        <v>0</v>
      </c>
      <c r="E18" s="89">
        <f>IF('1.収穫を予測する'!$C$2="あり",'inv3.直径階分布'!DO29,'inv3.直径階分布'!DO38)</f>
        <v>0</v>
      </c>
      <c r="F18" s="89">
        <f>IF('1.収穫を予測する'!$C$2="あり",'inv3.直径階分布'!DP29,'inv3.直径階分布'!DP38)</f>
        <v>0</v>
      </c>
      <c r="G18" s="89">
        <f>IF('1.収穫を予測する'!$C$2="あり",'inv3.直径階分布'!DQ29,'inv3.直径階分布'!DQ38)</f>
        <v>0</v>
      </c>
      <c r="H18" s="89">
        <f>IF('1.収穫を予測する'!$C$2="あり",'inv3.直径階分布'!DR29,'inv3.直径階分布'!DR38)</f>
        <v>15.395972208973262</v>
      </c>
      <c r="I18" s="89">
        <f>IF('1.収穫を予測する'!$C$2="あり",'inv3.直径階分布'!DS29,'inv3.直径階分布'!DS38)</f>
        <v>139.54698281326137</v>
      </c>
      <c r="J18" s="89">
        <f>IF('1.収穫を予測する'!$C$2="あり",'inv3.直径階分布'!DT29,'inv3.直径階分布'!DT38)</f>
        <v>166.4394209630193</v>
      </c>
      <c r="K18" s="89">
        <f>IF('1.収穫を予測する'!$C$2="あり",'inv3.直径階分布'!DU29,'inv3.直径階分布'!DU38)</f>
        <v>189.60810983504621</v>
      </c>
      <c r="L18" s="89">
        <f>IF('1.収穫を予測する'!$C$2="あり",'inv3.直径階分布'!DV29,'inv3.直径階分布'!DV38)</f>
        <v>206.90341599134922</v>
      </c>
      <c r="M18" s="89">
        <f>IF('1.収穫を予測する'!$C$2="あり",'inv3.直径階分布'!DW29,'inv3.直径階分布'!DW38)</f>
        <v>216.03384857253582</v>
      </c>
      <c r="N18" s="89">
        <f>IF('1.収穫を予測する'!$C$2="あり",'inv3.直径階分布'!DX29,'inv3.直径階分布'!DX38)</f>
        <v>214.5773678611273</v>
      </c>
      <c r="O18" s="89">
        <f>IF('1.収穫を予測する'!$C$2="あり",'inv3.直径階分布'!DY29,'inv3.直径階分布'!DY38)</f>
        <v>199.98970490157689</v>
      </c>
      <c r="P18" s="89">
        <f>IF('1.収穫を予測する'!$C$2="あり",'inv3.直径階分布'!DZ29,'inv3.直径階分布'!DZ38)</f>
        <v>169.60174802086775</v>
      </c>
      <c r="Q18" s="89">
        <f>IF('1.収穫を予測する'!$C$2="あり",'inv3.直径階分布'!EA29,'inv3.直径階分布'!EA38)</f>
        <v>120.58093176070011</v>
      </c>
      <c r="R18" s="89">
        <f>IF('1.収穫を予測する'!$C$2="あり",'inv3.直径階分布'!EB29,'inv3.直径階分布'!EB38)</f>
        <v>49.689946478416296</v>
      </c>
      <c r="S18" s="89">
        <f>IF('1.収穫を予測する'!$C$2="あり",'inv3.直径階分布'!EC29,'inv3.直径階分布'!EC38)</f>
        <v>0.16753317773252099</v>
      </c>
      <c r="T18" s="89">
        <f>IF('1.収穫を予測する'!$C$2="あり",'inv3.直径階分布'!ED29,'inv3.直径階分布'!ED38)</f>
        <v>0</v>
      </c>
      <c r="U18" s="89">
        <f>IF('1.収穫を予測する'!$C$2="あり",'inv3.直径階分布'!EE29,'inv3.直径階分布'!EE38)</f>
        <v>0</v>
      </c>
      <c r="V18" s="89">
        <f>IF('1.収穫を予測する'!$C$2="あり",'inv3.直径階分布'!EF29,'inv3.直径階分布'!EF38)</f>
        <v>0</v>
      </c>
      <c r="W18" s="89">
        <f>IF('1.収穫を予測する'!$C$2="あり",'inv3.直径階分布'!EG29,'inv3.直径階分布'!EG38)</f>
        <v>0</v>
      </c>
      <c r="X18" s="89">
        <f>IF('1.収穫を予測する'!$C$2="あり",'inv3.直径階分布'!EH29,'inv3.直径階分布'!EH38)</f>
        <v>0</v>
      </c>
      <c r="Y18" s="89">
        <f>IF('1.収穫を予測する'!$C$2="あり",'inv3.直径階分布'!EI29,'inv3.直径階分布'!EI38)</f>
        <v>0</v>
      </c>
      <c r="Z18" s="89">
        <f>IF('1.収穫を予測する'!$C$2="あり",'inv3.直径階分布'!EJ29,'inv3.直径階分布'!EJ38)</f>
        <v>0</v>
      </c>
      <c r="AA18" s="89">
        <f>IF('1.収穫を予測する'!$C$2="あり",'inv3.直径階分布'!EK29,'inv3.直径階分布'!EK38)</f>
        <v>0</v>
      </c>
      <c r="AB18" s="90">
        <f>IF('1.収穫を予測する'!$C$2="あり",'inv3.直径階分布'!EL29,'inv3.直径階分布'!EL38)</f>
        <v>0</v>
      </c>
    </row>
    <row r="19" spans="1:28">
      <c r="A19" s="91"/>
      <c r="B19" s="88">
        <f>IF('1.収穫を予測する'!$C$2="あり",'1.収穫を予測する'!J37,'1.収穫を予測する'!J46)</f>
        <v>34</v>
      </c>
      <c r="C19" s="89">
        <f>IF('1.収穫を予測する'!$C$2="あり",'inv3.直径階分布'!DM31,'inv3.直径階分布'!DM40)</f>
        <v>0</v>
      </c>
      <c r="D19" s="89">
        <f>IF('1.収穫を予測する'!$C$2="あり",'inv3.直径階分布'!DN31,'inv3.直径階分布'!DN40)</f>
        <v>0</v>
      </c>
      <c r="E19" s="89">
        <f>IF('1.収穫を予測する'!$C$2="あり",'inv3.直径階分布'!DO31,'inv3.直径階分布'!DO40)</f>
        <v>0</v>
      </c>
      <c r="F19" s="89">
        <f>IF('1.収穫を予測する'!$C$2="あり",'inv3.直径階分布'!DP31,'inv3.直径階分布'!DP40)</f>
        <v>0</v>
      </c>
      <c r="G19" s="89">
        <f>IF('1.収穫を予測する'!$C$2="あり",'inv3.直径階分布'!DQ31,'inv3.直径階分布'!DQ40)</f>
        <v>0</v>
      </c>
      <c r="H19" s="89">
        <f>IF('1.収穫を予測する'!$C$2="あり",'inv3.直径階分布'!DR31,'inv3.直径階分布'!DR40)</f>
        <v>0</v>
      </c>
      <c r="I19" s="89">
        <f>IF('1.収穫を予測する'!$C$2="あり",'inv3.直径階分布'!DS31,'inv3.直径階分布'!DS40)</f>
        <v>91.551514579937475</v>
      </c>
      <c r="J19" s="89">
        <f>IF('1.収穫を予測する'!$C$2="あり",'inv3.直径階分布'!DT31,'inv3.直径階分布'!DT40)</f>
        <v>146.76187033356337</v>
      </c>
      <c r="K19" s="89">
        <f>IF('1.収穫を予測する'!$C$2="あり",'inv3.直径階分布'!DU31,'inv3.直径階分布'!DU40)</f>
        <v>169.01750114229435</v>
      </c>
      <c r="L19" s="89">
        <f>IF('1.収穫を予測する'!$C$2="あり",'inv3.直径階分布'!DV31,'inv3.直径階分布'!DV40)</f>
        <v>187.13873229703245</v>
      </c>
      <c r="M19" s="89">
        <f>IF('1.収穫を予測する'!$C$2="あり",'inv3.直径階分布'!DW31,'inv3.直径階分布'!DW40)</f>
        <v>199.29521175382752</v>
      </c>
      <c r="N19" s="89">
        <f>IF('1.収穫を予測する'!$C$2="あり",'inv3.直径階分布'!DX31,'inv3.直径階分布'!DX40)</f>
        <v>203.49131690810214</v>
      </c>
      <c r="O19" s="89">
        <f>IF('1.収穫を予測する'!$C$2="あり",'inv3.直径階分布'!DY31,'inv3.直径階分布'!DY40)</f>
        <v>197.52735791606455</v>
      </c>
      <c r="P19" s="89">
        <f>IF('1.収穫を予測する'!$C$2="あり",'inv3.直径階分布'!DZ31,'inv3.直径階分布'!DZ40)</f>
        <v>178.91405105771997</v>
      </c>
      <c r="Q19" s="89">
        <f>IF('1.収穫を予測する'!$C$2="あり",'inv3.直径階分布'!EA31,'inv3.直径階分布'!EA40)</f>
        <v>144.65855156779224</v>
      </c>
      <c r="R19" s="89">
        <f>IF('1.収穫を予測する'!$C$2="あり",'inv3.直径階分布'!EB31,'inv3.直径階分布'!EB40)</f>
        <v>90.545487365663092</v>
      </c>
      <c r="S19" s="89">
        <f>IF('1.収穫を予測する'!$C$2="あり",'inv3.直径階分布'!EC31,'inv3.直径階分布'!EC40)</f>
        <v>16.718128187214766</v>
      </c>
      <c r="T19" s="89">
        <f>IF('1.収穫を予測する'!$C$2="あり",'inv3.直径階分布'!ED31,'inv3.直径階分布'!ED40)</f>
        <v>0</v>
      </c>
      <c r="U19" s="89">
        <f>IF('1.収穫を予測する'!$C$2="あり",'inv3.直径階分布'!EE31,'inv3.直径階分布'!EE40)</f>
        <v>0</v>
      </c>
      <c r="V19" s="89">
        <f>IF('1.収穫を予測する'!$C$2="あり",'inv3.直径階分布'!EF31,'inv3.直径階分布'!EF40)</f>
        <v>0</v>
      </c>
      <c r="W19" s="89">
        <f>IF('1.収穫を予測する'!$C$2="あり",'inv3.直径階分布'!EG31,'inv3.直径階分布'!EG40)</f>
        <v>0</v>
      </c>
      <c r="X19" s="89">
        <f>IF('1.収穫を予測する'!$C$2="あり",'inv3.直径階分布'!EH31,'inv3.直径階分布'!EH40)</f>
        <v>0</v>
      </c>
      <c r="Y19" s="89">
        <f>IF('1.収穫を予測する'!$C$2="あり",'inv3.直径階分布'!EI31,'inv3.直径階分布'!EI40)</f>
        <v>0</v>
      </c>
      <c r="Z19" s="89">
        <f>IF('1.収穫を予測する'!$C$2="あり",'inv3.直径階分布'!EJ31,'inv3.直径階分布'!EJ40)</f>
        <v>0</v>
      </c>
      <c r="AA19" s="89">
        <f>IF('1.収穫を予測する'!$C$2="あり",'inv3.直径階分布'!EK31,'inv3.直径階分布'!EK40)</f>
        <v>0</v>
      </c>
      <c r="AB19" s="90">
        <f>IF('1.収穫を予測する'!$C$2="あり",'inv3.直径階分布'!EL31,'inv3.直径階分布'!EL40)</f>
        <v>0</v>
      </c>
    </row>
    <row r="20" spans="1:28">
      <c r="A20" s="91"/>
      <c r="B20" s="88">
        <f>IF('1.収穫を予測する'!$C$2="あり",'1.収穫を予測する'!J39,'1.収穫を予測する'!J48)</f>
        <v>36</v>
      </c>
      <c r="C20" s="89">
        <f>IF('1.収穫を予測する'!$C$2="あり",'inv3.直径階分布'!DM33,'inv3.直径階分布'!DM42)</f>
        <v>0</v>
      </c>
      <c r="D20" s="89">
        <f>IF('1.収穫を予測する'!$C$2="あり",'inv3.直径階分布'!DN33,'inv3.直径階分布'!DN42)</f>
        <v>0</v>
      </c>
      <c r="E20" s="89">
        <f>IF('1.収穫を予測する'!$C$2="あり",'inv3.直径階分布'!DO33,'inv3.直径階分布'!DO42)</f>
        <v>0</v>
      </c>
      <c r="F20" s="89">
        <f>IF('1.収穫を予測する'!$C$2="あり",'inv3.直径階分布'!DP33,'inv3.直径階分布'!DP42)</f>
        <v>0</v>
      </c>
      <c r="G20" s="89">
        <f>IF('1.収穫を予測する'!$C$2="あり",'inv3.直径階分布'!DQ33,'inv3.直径階分布'!DQ42)</f>
        <v>0</v>
      </c>
      <c r="H20" s="89">
        <f>IF('1.収穫を予測する'!$C$2="あり",'inv3.直径階分布'!DR33,'inv3.直径階分布'!DR42)</f>
        <v>0</v>
      </c>
      <c r="I20" s="89">
        <f>IF('1.収穫を予測する'!$C$2="あり",'inv3.直径階分布'!DS33,'inv3.直径階分布'!DS42)</f>
        <v>39.817306433681779</v>
      </c>
      <c r="J20" s="89">
        <f>IF('1.収穫を予測する'!$C$2="あり",'inv3.直径階分布'!DT33,'inv3.直径階分布'!DT42)</f>
        <v>130.43650251788563</v>
      </c>
      <c r="K20" s="89">
        <f>IF('1.収穫を予測する'!$C$2="あり",'inv3.直径階分布'!DU33,'inv3.直径階分布'!DU42)</f>
        <v>151.48661484016316</v>
      </c>
      <c r="L20" s="89">
        <f>IF('1.収穫を予測する'!$C$2="あり",'inv3.直径階分布'!DV33,'inv3.直径階分布'!DV42)</f>
        <v>169.60974662305421</v>
      </c>
      <c r="M20" s="89">
        <f>IF('1.収穫を予測する'!$C$2="あり",'inv3.直径階分布'!DW33,'inv3.直径階分布'!DW42)</f>
        <v>183.33918776979817</v>
      </c>
      <c r="N20" s="89">
        <f>IF('1.収穫を予測する'!$C$2="あり",'inv3.直径階分布'!DX33,'inv3.直径階分布'!DX42)</f>
        <v>191.04717578571092</v>
      </c>
      <c r="O20" s="89">
        <f>IF('1.収穫を予測する'!$C$2="あり",'inv3.直径階分布'!DY33,'inv3.直径階分布'!DY42)</f>
        <v>190.89284831825756</v>
      </c>
      <c r="P20" s="89">
        <f>IF('1.収穫を予測する'!$C$2="あり",'inv3.直径階分布'!DZ33,'inv3.直径階分布'!DZ42)</f>
        <v>180.71939197853226</v>
      </c>
      <c r="Q20" s="89">
        <f>IF('1.収穫を予測する'!$C$2="あり",'inv3.直径階分布'!EA33,'inv3.直径階分布'!EA42)</f>
        <v>157.82299938585464</v>
      </c>
      <c r="R20" s="89">
        <f>IF('1.収穫を予測する'!$C$2="あり",'inv3.直径階分布'!EB33,'inv3.直径階分布'!EB42)</f>
        <v>118.29969156823483</v>
      </c>
      <c r="S20" s="89">
        <f>IF('1.収穫を予測する'!$C$2="あり",'inv3.直径階分布'!EC33,'inv3.直径階分布'!EC42)</f>
        <v>53.614388032948646</v>
      </c>
      <c r="T20" s="89">
        <f>IF('1.収穫を予測する'!$C$2="あり",'inv3.直径階分布'!ED33,'inv3.直径階分布'!ED42)</f>
        <v>6.5877261834120904E-2</v>
      </c>
      <c r="U20" s="89">
        <f>IF('1.収穫を予測する'!$C$2="あり",'inv3.直径階分布'!EE33,'inv3.直径階分布'!EE42)</f>
        <v>0</v>
      </c>
      <c r="V20" s="89">
        <f>IF('1.収穫を予測する'!$C$2="あり",'inv3.直径階分布'!EF33,'inv3.直径階分布'!EF42)</f>
        <v>0</v>
      </c>
      <c r="W20" s="89">
        <f>IF('1.収穫を予測する'!$C$2="あり",'inv3.直径階分布'!EG33,'inv3.直径階分布'!EG42)</f>
        <v>0</v>
      </c>
      <c r="X20" s="89">
        <f>IF('1.収穫を予測する'!$C$2="あり",'inv3.直径階分布'!EH33,'inv3.直径階分布'!EH42)</f>
        <v>0</v>
      </c>
      <c r="Y20" s="89">
        <f>IF('1.収穫を予測する'!$C$2="あり",'inv3.直径階分布'!EI33,'inv3.直径階分布'!EI42)</f>
        <v>0</v>
      </c>
      <c r="Z20" s="89">
        <f>IF('1.収穫を予測する'!$C$2="あり",'inv3.直径階分布'!EJ33,'inv3.直径階分布'!EJ42)</f>
        <v>0</v>
      </c>
      <c r="AA20" s="89">
        <f>IF('1.収穫を予測する'!$C$2="あり",'inv3.直径階分布'!EK33,'inv3.直径階分布'!EK42)</f>
        <v>0</v>
      </c>
      <c r="AB20" s="90">
        <f>IF('1.収穫を予測する'!$C$2="あり",'inv3.直径階分布'!EL33,'inv3.直径階分布'!EL42)</f>
        <v>0</v>
      </c>
    </row>
    <row r="21" spans="1:28">
      <c r="A21" s="91"/>
      <c r="B21" s="88">
        <f>IF('1.収穫を予測する'!$C$2="あり",'1.収穫を予測する'!J41,'1.収穫を予測する'!J50)</f>
        <v>38</v>
      </c>
      <c r="C21" s="89">
        <f>IF('1.収穫を予測する'!$C$2="あり",'inv3.直径階分布'!DM35,'inv3.直径階分布'!DM44)</f>
        <v>0</v>
      </c>
      <c r="D21" s="89">
        <f>IF('1.収穫を予測する'!$C$2="あり",'inv3.直径階分布'!DN35,'inv3.直径階分布'!DN44)</f>
        <v>0</v>
      </c>
      <c r="E21" s="89">
        <f>IF('1.収穫を予測する'!$C$2="あり",'inv3.直径階分布'!DO35,'inv3.直径階分布'!DO44)</f>
        <v>0</v>
      </c>
      <c r="F21" s="89">
        <f>IF('1.収穫を予測する'!$C$2="あり",'inv3.直径階分布'!DP35,'inv3.直径階分布'!DP44)</f>
        <v>0</v>
      </c>
      <c r="G21" s="89">
        <f>IF('1.収穫を予測する'!$C$2="あり",'inv3.直径階分布'!DQ35,'inv3.直径階分布'!DQ44)</f>
        <v>0</v>
      </c>
      <c r="H21" s="89">
        <f>IF('1.収穫を予測する'!$C$2="あり",'inv3.直径階分布'!DR35,'inv3.直径階分布'!DR44)</f>
        <v>0</v>
      </c>
      <c r="I21" s="89">
        <f>IF('1.収穫を予測する'!$C$2="あり",'inv3.直径階分布'!DS35,'inv3.直径階分布'!DS44)</f>
        <v>0</v>
      </c>
      <c r="J21" s="89">
        <f>IF('1.収穫を予測する'!$C$2="あり",'inv3.直径階分布'!DT35,'inv3.直径階分布'!DT44)</f>
        <v>114.01704427198979</v>
      </c>
      <c r="K21" s="89">
        <f>IF('1.収穫を予測する'!$C$2="あり",'inv3.直径階分布'!DU35,'inv3.直径階分布'!DU44)</f>
        <v>136.61464393623714</v>
      </c>
      <c r="L21" s="89">
        <f>IF('1.収穫を予測する'!$C$2="あり",'inv3.直径階分布'!DV35,'inv3.直径階分布'!DV44)</f>
        <v>154.29806056622647</v>
      </c>
      <c r="M21" s="89">
        <f>IF('1.収穫を予測する'!$C$2="あり",'inv3.直径階分布'!DW35,'inv3.直径階分布'!DW44)</f>
        <v>168.71773067544416</v>
      </c>
      <c r="N21" s="89">
        <f>IF('1.収穫を予測する'!$C$2="あり",'inv3.直径階分布'!DX35,'inv3.直径階分布'!DX44)</f>
        <v>178.54519924743931</v>
      </c>
      <c r="O21" s="89">
        <f>IF('1.収穫を予測する'!$C$2="あり",'inv3.直径階分布'!DY35,'inv3.直径階分布'!DY44)</f>
        <v>182.25664412470815</v>
      </c>
      <c r="P21" s="89">
        <f>IF('1.収穫を予測する'!$C$2="あり",'inv3.直径階分布'!DZ35,'inv3.直径階分布'!DZ44)</f>
        <v>178.0354762496479</v>
      </c>
      <c r="Q21" s="89">
        <f>IF('1.収穫を予測する'!$C$2="あり",'inv3.直径階分布'!EA35,'inv3.直径階分布'!EA44)</f>
        <v>163.56717056593629</v>
      </c>
      <c r="R21" s="89">
        <f>IF('1.収穫を予測する'!$C$2="あり",'inv3.直径階分布'!EB35,'inv3.直径階分布'!EB44)</f>
        <v>135.51764542940248</v>
      </c>
      <c r="S21" s="89">
        <f>IF('1.収穫を予測する'!$C$2="あり",'inv3.直径階分布'!EC35,'inv3.直径階分布'!EC44)</f>
        <v>87.587464550929809</v>
      </c>
      <c r="T21" s="89">
        <f>IF('1.収穫を予測する'!$C$2="あり",'inv3.直径階分布'!ED35,'inv3.直径階分布'!ED44)</f>
        <v>13.920036607205239</v>
      </c>
      <c r="U21" s="89">
        <f>IF('1.収穫を予測する'!$C$2="あり",'inv3.直径階分布'!EE35,'inv3.直径階分布'!EE44)</f>
        <v>0</v>
      </c>
      <c r="V21" s="89">
        <f>IF('1.収穫を予測する'!$C$2="あり",'inv3.直径階分布'!EF35,'inv3.直径階分布'!EF44)</f>
        <v>0</v>
      </c>
      <c r="W21" s="89">
        <f>IF('1.収穫を予測する'!$C$2="あり",'inv3.直径階分布'!EG35,'inv3.直径階分布'!EG44)</f>
        <v>0</v>
      </c>
      <c r="X21" s="89">
        <f>IF('1.収穫を予測する'!$C$2="あり",'inv3.直径階分布'!EH35,'inv3.直径階分布'!EH44)</f>
        <v>0</v>
      </c>
      <c r="Y21" s="89">
        <f>IF('1.収穫を予測する'!$C$2="あり",'inv3.直径階分布'!EI35,'inv3.直径階分布'!EI44)</f>
        <v>0</v>
      </c>
      <c r="Z21" s="89">
        <f>IF('1.収穫を予測する'!$C$2="あり",'inv3.直径階分布'!EJ35,'inv3.直径階分布'!EJ44)</f>
        <v>0</v>
      </c>
      <c r="AA21" s="89">
        <f>IF('1.収穫を予測する'!$C$2="あり",'inv3.直径階分布'!EK35,'inv3.直径階分布'!EK44)</f>
        <v>0</v>
      </c>
      <c r="AB21" s="90">
        <f>IF('1.収穫を予測する'!$C$2="あり",'inv3.直径階分布'!EL35,'inv3.直径階分布'!EL44)</f>
        <v>0</v>
      </c>
    </row>
    <row r="22" spans="1:28">
      <c r="A22" s="91"/>
      <c r="B22" s="88">
        <f>IF('1.収穫を予測する'!$C$2="あり",'1.収穫を予測する'!J43,'1.収穫を予測する'!J52)</f>
        <v>40</v>
      </c>
      <c r="C22" s="89">
        <f>IF('1.収穫を予測する'!$C$2="あり",'inv3.直径階分布'!DM37,'inv3.直径階分布'!DM46)</f>
        <v>0</v>
      </c>
      <c r="D22" s="89">
        <f>IF('1.収穫を予測する'!$C$2="あり",'inv3.直径階分布'!DN37,'inv3.直径階分布'!DN46)</f>
        <v>0</v>
      </c>
      <c r="E22" s="89">
        <f>IF('1.収穫を予測する'!$C$2="あり",'inv3.直径階分布'!DO37,'inv3.直径階分布'!DO46)</f>
        <v>0</v>
      </c>
      <c r="F22" s="89">
        <f>IF('1.収穫を予測する'!$C$2="あり",'inv3.直径階分布'!DP37,'inv3.直径階分布'!DP46)</f>
        <v>0</v>
      </c>
      <c r="G22" s="89">
        <f>IF('1.収穫を予測する'!$C$2="あり",'inv3.直径階分布'!DQ37,'inv3.直径階分布'!DQ46)</f>
        <v>0</v>
      </c>
      <c r="H22" s="89">
        <f>IF('1.収穫を予測する'!$C$2="あり",'inv3.直径階分布'!DR37,'inv3.直径階分布'!DR46)</f>
        <v>0</v>
      </c>
      <c r="I22" s="89">
        <f>IF('1.収穫を予測する'!$C$2="あり",'inv3.直径階分布'!DS37,'inv3.直径階分布'!DS46)</f>
        <v>0</v>
      </c>
      <c r="J22" s="89">
        <f>IF('1.収穫を予測する'!$C$2="あり",'inv3.直径階分布'!DT37,'inv3.直径階分布'!DT46)</f>
        <v>67.180433905086829</v>
      </c>
      <c r="K22" s="89">
        <f>IF('1.収穫を予測する'!$C$2="あり",'inv3.直径階分布'!DU37,'inv3.直径階分布'!DU46)</f>
        <v>124.00392820652746</v>
      </c>
      <c r="L22" s="89">
        <f>IF('1.収穫を予測する'!$C$2="あり",'inv3.直径階分布'!DV37,'inv3.直径階分布'!DV46)</f>
        <v>141.02842889299518</v>
      </c>
      <c r="M22" s="89">
        <f>IF('1.収穫を予測する'!$C$2="あり",'inv3.直径階分布'!DW37,'inv3.直径階分布'!DW46)</f>
        <v>155.60951494628068</v>
      </c>
      <c r="N22" s="89">
        <f>IF('1.収穫を予測する'!$C$2="あり",'inv3.直径階分布'!DX37,'inv3.直径階分布'!DX46)</f>
        <v>166.65644543512053</v>
      </c>
      <c r="O22" s="89">
        <f>IF('1.収穫を予測する'!$C$2="あり",'inv3.直径階分布'!DY37,'inv3.直径階分布'!DY46)</f>
        <v>172.90854094433053</v>
      </c>
      <c r="P22" s="89">
        <f>IF('1.収穫を予測する'!$C$2="あり",'inv3.直径階分布'!DZ37,'inv3.直径階分布'!DZ46)</f>
        <v>172.84999692549178</v>
      </c>
      <c r="Q22" s="89">
        <f>IF('1.収穫を予測する'!$C$2="あり",'inv3.直径階分布'!EA37,'inv3.直径階分布'!EA46)</f>
        <v>164.538587007204</v>
      </c>
      <c r="R22" s="89">
        <f>IF('1.収穫を予測する'!$C$2="あり",'inv3.直径階分布'!EB37,'inv3.直径階分布'!EB46)</f>
        <v>145.20139160023169</v>
      </c>
      <c r="S22" s="89">
        <f>IF('1.収穫を予測する'!$C$2="あり",'inv3.直径階分布'!EC37,'inv3.直径階分布'!EC46)</f>
        <v>109.9621022262377</v>
      </c>
      <c r="T22" s="89">
        <f>IF('1.収穫を予測する'!$C$2="あり",'inv3.直径階分布'!ED37,'inv3.直径階分布'!ED46)</f>
        <v>43.325930285714776</v>
      </c>
      <c r="U22" s="89">
        <f>IF('1.収穫を予測する'!$C$2="あり",'inv3.直径階分布'!EE37,'inv3.直径階分布'!EE46)</f>
        <v>0</v>
      </c>
      <c r="V22" s="89">
        <f>IF('1.収穫を予測する'!$C$2="あり",'inv3.直径階分布'!EF37,'inv3.直径階分布'!EF46)</f>
        <v>0</v>
      </c>
      <c r="W22" s="89">
        <f>IF('1.収穫を予測する'!$C$2="あり",'inv3.直径階分布'!EG37,'inv3.直径階分布'!EG46)</f>
        <v>0</v>
      </c>
      <c r="X22" s="89">
        <f>IF('1.収穫を予測する'!$C$2="あり",'inv3.直径階分布'!EH37,'inv3.直径階分布'!EH46)</f>
        <v>0</v>
      </c>
      <c r="Y22" s="89">
        <f>IF('1.収穫を予測する'!$C$2="あり",'inv3.直径階分布'!EI37,'inv3.直径階分布'!EI46)</f>
        <v>0</v>
      </c>
      <c r="Z22" s="89">
        <f>IF('1.収穫を予測する'!$C$2="あり",'inv3.直径階分布'!EJ37,'inv3.直径階分布'!EJ46)</f>
        <v>0</v>
      </c>
      <c r="AA22" s="89">
        <f>IF('1.収穫を予測する'!$C$2="あり",'inv3.直径階分布'!EK37,'inv3.直径階分布'!EK46)</f>
        <v>0</v>
      </c>
      <c r="AB22" s="90">
        <f>IF('1.収穫を予測する'!$C$2="あり",'inv3.直径階分布'!EL37,'inv3.直径階分布'!EL46)</f>
        <v>0</v>
      </c>
    </row>
    <row r="23" spans="1:28">
      <c r="A23" s="91"/>
      <c r="B23" s="88">
        <f>IF('1.収穫を予測する'!$C$2="あり",'1.収穫を予測する'!J45,'1.収穫を予測する'!J54)</f>
        <v>42</v>
      </c>
      <c r="C23" s="89">
        <f>IF('1.収穫を予測する'!$C$2="あり",'inv3.直径階分布'!DM39,'inv3.直径階分布'!DM48)</f>
        <v>0</v>
      </c>
      <c r="D23" s="89">
        <f>IF('1.収穫を予測する'!$C$2="あり",'inv3.直径階分布'!DN39,'inv3.直径階分布'!DN48)</f>
        <v>0</v>
      </c>
      <c r="E23" s="89">
        <f>IF('1.収穫を予測する'!$C$2="あり",'inv3.直径階分布'!DO39,'inv3.直径階分布'!DO48)</f>
        <v>0</v>
      </c>
      <c r="F23" s="89">
        <f>IF('1.収穫を予測する'!$C$2="あり",'inv3.直径階分布'!DP39,'inv3.直径階分布'!DP48)</f>
        <v>0</v>
      </c>
      <c r="G23" s="89">
        <f>IF('1.収穫を予測する'!$C$2="あり",'inv3.直径階分布'!DQ39,'inv3.直径階分布'!DQ48)</f>
        <v>0</v>
      </c>
      <c r="H23" s="89">
        <f>IF('1.収穫を予測する'!$C$2="あり",'inv3.直径階分布'!DR39,'inv3.直径階分布'!DR48)</f>
        <v>0</v>
      </c>
      <c r="I23" s="89">
        <f>IF('1.収穫を予測する'!$C$2="あり",'inv3.直径階分布'!DS39,'inv3.直径階分布'!DS48)</f>
        <v>0</v>
      </c>
      <c r="J23" s="89">
        <f>IF('1.収穫を予測する'!$C$2="あり",'inv3.直径階分布'!DT39,'inv3.直径階分布'!DT48)</f>
        <v>27.886877564124688</v>
      </c>
      <c r="K23" s="89">
        <f>IF('1.収穫を予測する'!$C$2="あり",'inv3.直径階分布'!DU39,'inv3.直径階分布'!DU48)</f>
        <v>113.29596226745821</v>
      </c>
      <c r="L23" s="89">
        <f>IF('1.収穫を予測する'!$C$2="あり",'inv3.直径階分布'!DV39,'inv3.直径階分布'!DV48)</f>
        <v>129.57096268073951</v>
      </c>
      <c r="M23" s="89">
        <f>IF('1.収穫を予測する'!$C$2="あり",'inv3.直径階分布'!DW39,'inv3.直径階分布'!DW48)</f>
        <v>144.00428926833308</v>
      </c>
      <c r="N23" s="89">
        <f>IF('1.収穫を予測する'!$C$2="あり",'inv3.直径階分布'!DX39,'inv3.直径階分布'!DX48)</f>
        <v>155.69234128920732</v>
      </c>
      <c r="O23" s="89">
        <f>IF('1.収穫を予測する'!$C$2="あり",'inv3.直径階分布'!DY39,'inv3.直径階分布'!DY48)</f>
        <v>163.58705165065362</v>
      </c>
      <c r="P23" s="89">
        <f>IF('1.収穫を予測する'!$C$2="あり",'inv3.直径階分布'!DZ39,'inv3.直径階分布'!DZ48)</f>
        <v>166.42369328916118</v>
      </c>
      <c r="Q23" s="89">
        <f>IF('1.収穫を予測する'!$C$2="あり",'inv3.直径階分布'!EA39,'inv3.直径階分布'!EA48)</f>
        <v>162.58086769701248</v>
      </c>
      <c r="R23" s="89">
        <f>IF('1.収穫を予測する'!$C$2="あり",'inv3.直径階分布'!EB39,'inv3.直径階分布'!EB48)</f>
        <v>149.76802632843433</v>
      </c>
      <c r="S23" s="89">
        <f>IF('1.収穫を予測する'!$C$2="あり",'inv3.直径階分布'!EC39,'inv3.直径階分布'!EC48)</f>
        <v>124.14470012935551</v>
      </c>
      <c r="T23" s="89">
        <f>IF('1.収穫を予測する'!$C$2="あり",'inv3.直径階分布'!ED39,'inv3.直径階分布'!ED48)</f>
        <v>76.088784051000133</v>
      </c>
      <c r="U23" s="89">
        <f>IF('1.収穫を予測する'!$C$2="あり",'inv3.直径階分布'!EE39,'inv3.直径階分布'!EE48)</f>
        <v>4.4896623944823624</v>
      </c>
      <c r="V23" s="89">
        <f>IF('1.収穫を予測する'!$C$2="あり",'inv3.直径階分布'!EF39,'inv3.直径階分布'!EF48)</f>
        <v>0</v>
      </c>
      <c r="W23" s="89">
        <f>IF('1.収穫を予測する'!$C$2="あり",'inv3.直径階分布'!EG39,'inv3.直径階分布'!EG48)</f>
        <v>0</v>
      </c>
      <c r="X23" s="89">
        <f>IF('1.収穫を予測する'!$C$2="あり",'inv3.直径階分布'!EH39,'inv3.直径階分布'!EH48)</f>
        <v>0</v>
      </c>
      <c r="Y23" s="89">
        <f>IF('1.収穫を予測する'!$C$2="あり",'inv3.直径階分布'!EI39,'inv3.直径階分布'!EI48)</f>
        <v>0</v>
      </c>
      <c r="Z23" s="89">
        <f>IF('1.収穫を予測する'!$C$2="あり",'inv3.直径階分布'!EJ39,'inv3.直径階分布'!EJ48)</f>
        <v>0</v>
      </c>
      <c r="AA23" s="89">
        <f>IF('1.収穫を予測する'!$C$2="あり",'inv3.直径階分布'!EK39,'inv3.直径階分布'!EK48)</f>
        <v>0</v>
      </c>
      <c r="AB23" s="90">
        <f>IF('1.収穫を予測する'!$C$2="あり",'inv3.直径階分布'!EL39,'inv3.直径階分布'!EL48)</f>
        <v>0</v>
      </c>
    </row>
    <row r="24" spans="1:28">
      <c r="A24" s="91"/>
      <c r="B24" s="88">
        <f>IF('1.収穫を予測する'!$C$2="あり",'1.収穫を予測する'!J47,'1.収穫を予測する'!J56)</f>
        <v>44</v>
      </c>
      <c r="C24" s="89">
        <f>IF('1.収穫を予測する'!$C$2="あり",'inv3.直径階分布'!DM41,'inv3.直径階分布'!DM50)</f>
        <v>0</v>
      </c>
      <c r="D24" s="89">
        <f>IF('1.収穫を予測する'!$C$2="あり",'inv3.直径階分布'!DN41,'inv3.直径階分布'!DN50)</f>
        <v>0</v>
      </c>
      <c r="E24" s="89">
        <f>IF('1.収穫を予測する'!$C$2="あり",'inv3.直径階分布'!DO41,'inv3.直径階分布'!DO50)</f>
        <v>0</v>
      </c>
      <c r="F24" s="89">
        <f>IF('1.収穫を予測する'!$C$2="あり",'inv3.直径階分布'!DP41,'inv3.直径階分布'!DP50)</f>
        <v>0</v>
      </c>
      <c r="G24" s="89">
        <f>IF('1.収穫を予測する'!$C$2="あり",'inv3.直径階分布'!DQ41,'inv3.直径階分布'!DQ50)</f>
        <v>0</v>
      </c>
      <c r="H24" s="89">
        <f>IF('1.収穫を予測する'!$C$2="あり",'inv3.直径階分布'!DR41,'inv3.直径階分布'!DR50)</f>
        <v>0</v>
      </c>
      <c r="I24" s="89">
        <f>IF('1.収穫を予測する'!$C$2="あり",'inv3.直径階分布'!DS41,'inv3.直径階分布'!DS50)</f>
        <v>0</v>
      </c>
      <c r="J24" s="89">
        <f>IF('1.収穫を予測する'!$C$2="あり",'inv3.直径階分布'!DT41,'inv3.直径階分布'!DT50)</f>
        <v>0</v>
      </c>
      <c r="K24" s="89">
        <f>IF('1.収穫を予測する'!$C$2="あり",'inv3.直径階分布'!DU41,'inv3.直径階分布'!DU50)</f>
        <v>98.881467070547842</v>
      </c>
      <c r="L24" s="89">
        <f>IF('1.収穫を予測する'!$C$2="あり",'inv3.直径階分布'!DV41,'inv3.直径階分布'!DV50)</f>
        <v>119.68981117355634</v>
      </c>
      <c r="M24" s="89">
        <f>IF('1.収穫を予測する'!$C$2="あり",'inv3.直径階分布'!DW41,'inv3.直径階分布'!DW50)</f>
        <v>133.80245831859611</v>
      </c>
      <c r="N24" s="89">
        <f>IF('1.収穫を予測する'!$C$2="あり",'inv3.直径階分布'!DX41,'inv3.直径階分布'!DX50)</f>
        <v>145.76313251264617</v>
      </c>
      <c r="O24" s="89">
        <f>IF('1.収穫を予測する'!$C$2="あり",'inv3.直径階分布'!DY41,'inv3.直径階分布'!DY50)</f>
        <v>154.69369075139048</v>
      </c>
      <c r="P24" s="89">
        <f>IF('1.収穫を予測する'!$C$2="あり",'inv3.直径階分布'!DZ41,'inv3.直径階分布'!DZ50)</f>
        <v>159.53378465003345</v>
      </c>
      <c r="Q24" s="89">
        <f>IF('1.収穫を予測する'!$C$2="あり",'inv3.直径階分布'!EA41,'inv3.直径階分布'!EA50)</f>
        <v>158.92694968222929</v>
      </c>
      <c r="R24" s="89">
        <f>IF('1.収穫を予測する'!$C$2="あり",'inv3.直径階分布'!EB41,'inv3.直径階分布'!EB50)</f>
        <v>150.97728493336021</v>
      </c>
      <c r="S24" s="89">
        <f>IF('1.収穫を予測する'!$C$2="あり",'inv3.直径階分布'!EC41,'inv3.直径階分布'!EC50)</f>
        <v>132.6160183208257</v>
      </c>
      <c r="T24" s="89">
        <f>IF('1.収穫を予測する'!$C$2="あり",'inv3.直径階分布'!ED41,'inv3.直径階分布'!ED50)</f>
        <v>97.174662078329504</v>
      </c>
      <c r="U24" s="89">
        <f>IF('1.収穫を予測する'!$C$2="あり",'inv3.直径階分布'!EE41,'inv3.直径階分布'!EE50)</f>
        <v>23.604650300781085</v>
      </c>
      <c r="V24" s="89">
        <f>IF('1.収穫を予測する'!$C$2="あり",'inv3.直径階分布'!EF41,'inv3.直径階分布'!EF50)</f>
        <v>0</v>
      </c>
      <c r="W24" s="89">
        <f>IF('1.収穫を予測する'!$C$2="あり",'inv3.直径階分布'!EG41,'inv3.直径階分布'!EG50)</f>
        <v>0</v>
      </c>
      <c r="X24" s="89">
        <f>IF('1.収穫を予測する'!$C$2="あり",'inv3.直径階分布'!EH41,'inv3.直径階分布'!EH50)</f>
        <v>0</v>
      </c>
      <c r="Y24" s="89">
        <f>IF('1.収穫を予測する'!$C$2="あり",'inv3.直径階分布'!EI41,'inv3.直径階分布'!EI50)</f>
        <v>0</v>
      </c>
      <c r="Z24" s="89">
        <f>IF('1.収穫を予測する'!$C$2="あり",'inv3.直径階分布'!EJ41,'inv3.直径階分布'!EJ50)</f>
        <v>0</v>
      </c>
      <c r="AA24" s="89">
        <f>IF('1.収穫を予測する'!$C$2="あり",'inv3.直径階分布'!EK41,'inv3.直径階分布'!EK50)</f>
        <v>0</v>
      </c>
      <c r="AB24" s="90">
        <f>IF('1.収穫を予測する'!$C$2="あり",'inv3.直径階分布'!EL41,'inv3.直径階分布'!EL50)</f>
        <v>0</v>
      </c>
    </row>
    <row r="25" spans="1:28">
      <c r="A25" s="91"/>
      <c r="B25" s="88">
        <f>IF('1.収穫を予測する'!$C$2="あり",'1.収穫を予測する'!J49,'1.収穫を予測する'!J58)</f>
        <v>46</v>
      </c>
      <c r="C25" s="89">
        <f>IF('1.収穫を予測する'!$C$2="あり",'inv3.直径階分布'!DM43,'inv3.直径階分布'!DM52)</f>
        <v>0</v>
      </c>
      <c r="D25" s="89">
        <f>IF('1.収穫を予測する'!$C$2="あり",'inv3.直径階分布'!DN43,'inv3.直径階分布'!DN52)</f>
        <v>0</v>
      </c>
      <c r="E25" s="89">
        <f>IF('1.収穫を予測する'!$C$2="あり",'inv3.直径階分布'!DO43,'inv3.直径階分布'!DO52)</f>
        <v>0</v>
      </c>
      <c r="F25" s="89">
        <f>IF('1.収穫を予測する'!$C$2="あり",'inv3.直径階分布'!DP43,'inv3.直径階分布'!DP52)</f>
        <v>0</v>
      </c>
      <c r="G25" s="89">
        <f>IF('1.収穫を予測する'!$C$2="あり",'inv3.直径階分布'!DQ43,'inv3.直径階分布'!DQ52)</f>
        <v>0</v>
      </c>
      <c r="H25" s="89">
        <f>IF('1.収穫を予測する'!$C$2="あり",'inv3.直径階分布'!DR43,'inv3.直径階分布'!DR52)</f>
        <v>0</v>
      </c>
      <c r="I25" s="89">
        <f>IF('1.収穫を予測する'!$C$2="あり",'inv3.直径階分布'!DS43,'inv3.直径階分布'!DS52)</f>
        <v>0</v>
      </c>
      <c r="J25" s="89">
        <f>IF('1.収穫を予測する'!$C$2="あり",'inv3.直径階分布'!DT43,'inv3.直径階分布'!DT52)</f>
        <v>0</v>
      </c>
      <c r="K25" s="89">
        <f>IF('1.収穫を予測する'!$C$2="あり",'inv3.直径階分布'!DU43,'inv3.直径階分布'!DU52)</f>
        <v>62.898201011983929</v>
      </c>
      <c r="L25" s="89">
        <f>IF('1.収穫を予測する'!$C$2="あり",'inv3.直径階分布'!DV43,'inv3.直径階分布'!DV52)</f>
        <v>111.16491085106236</v>
      </c>
      <c r="M25" s="89">
        <f>IF('1.収穫を予測する'!$C$2="あり",'inv3.直径階分布'!DW43,'inv3.直径階分布'!DW52)</f>
        <v>124.86823286005028</v>
      </c>
      <c r="N25" s="89">
        <f>IF('1.収穫を予測する'!$C$2="あり",'inv3.直径階分布'!DX43,'inv3.直径階分布'!DX52)</f>
        <v>136.86998947096117</v>
      </c>
      <c r="O25" s="89">
        <f>IF('1.収穫を予測する'!$C$2="あり",'inv3.直径階分布'!DY43,'inv3.直径階分布'!DY52)</f>
        <v>146.42747584416327</v>
      </c>
      <c r="P25" s="89">
        <f>IF('1.収穫を予測する'!$C$2="あり",'inv3.直径階分布'!DZ43,'inv3.直径階分布'!DZ52)</f>
        <v>152.6449924619767</v>
      </c>
      <c r="Q25" s="89">
        <f>IF('1.収穫を予測する'!$C$2="あり",'inv3.直径階分布'!EA43,'inv3.直径階分布'!EA52)</f>
        <v>154.38086587580949</v>
      </c>
      <c r="R25" s="89">
        <f>IF('1.収穫を予測する'!$C$2="あり",'inv3.直径階分布'!EB43,'inv3.直径階分布'!EB52)</f>
        <v>150.05576599196399</v>
      </c>
      <c r="S25" s="89">
        <f>IF('1.収穫を予測する'!$C$2="あり",'inv3.直径階分布'!EC43,'inv3.直径階分布'!EC52)</f>
        <v>137.1829826131069</v>
      </c>
      <c r="T25" s="89">
        <f>IF('1.収穫を予測する'!$C$2="あり",'inv3.直径階分布'!ED43,'inv3.直径階分布'!ED52)</f>
        <v>110.80125336217276</v>
      </c>
      <c r="U25" s="89">
        <f>IF('1.収穫を予測する'!$C$2="あり",'inv3.直径階分布'!EE43,'inv3.直径階分布'!EE52)</f>
        <v>50.126008415285192</v>
      </c>
      <c r="V25" s="89">
        <f>IF('1.収穫を予測する'!$C$2="あり",'inv3.直径階分布'!EF43,'inv3.直径階分布'!EF52)</f>
        <v>0</v>
      </c>
      <c r="W25" s="89">
        <f>IF('1.収穫を予測する'!$C$2="あり",'inv3.直径階分布'!EG43,'inv3.直径階分布'!EG52)</f>
        <v>0</v>
      </c>
      <c r="X25" s="89">
        <f>IF('1.収穫を予測する'!$C$2="あり",'inv3.直径階分布'!EH43,'inv3.直径階分布'!EH52)</f>
        <v>0</v>
      </c>
      <c r="Y25" s="89">
        <f>IF('1.収穫を予測する'!$C$2="あり",'inv3.直径階分布'!EI43,'inv3.直径階分布'!EI52)</f>
        <v>0</v>
      </c>
      <c r="Z25" s="89">
        <f>IF('1.収穫を予測する'!$C$2="あり",'inv3.直径階分布'!EJ43,'inv3.直径階分布'!EJ52)</f>
        <v>0</v>
      </c>
      <c r="AA25" s="89">
        <f>IF('1.収穫を予測する'!$C$2="あり",'inv3.直径階分布'!EK43,'inv3.直径階分布'!EK52)</f>
        <v>0</v>
      </c>
      <c r="AB25" s="90">
        <f>IF('1.収穫を予測する'!$C$2="あり",'inv3.直径階分布'!EL43,'inv3.直径階分布'!EL52)</f>
        <v>0</v>
      </c>
    </row>
    <row r="26" spans="1:28">
      <c r="A26" s="91"/>
      <c r="B26" s="88">
        <f>IF('1.収穫を予測する'!$C$2="あり",'1.収穫を予測する'!J51,'1.収穫を予測する'!J60)</f>
        <v>48</v>
      </c>
      <c r="C26" s="89">
        <f>IF('1.収穫を予測する'!$C$2="あり",'inv3.直径階分布'!DM45,'inv3.直径階分布'!DM54)</f>
        <v>0</v>
      </c>
      <c r="D26" s="89">
        <f>IF('1.収穫を予測する'!$C$2="あり",'inv3.直径階分布'!DN45,'inv3.直径階分布'!DN54)</f>
        <v>0</v>
      </c>
      <c r="E26" s="89">
        <f>IF('1.収穫を予測する'!$C$2="あり",'inv3.直径階分布'!DO45,'inv3.直径階分布'!DO54)</f>
        <v>0</v>
      </c>
      <c r="F26" s="89">
        <f>IF('1.収穫を予測する'!$C$2="あり",'inv3.直径階分布'!DP45,'inv3.直径階分布'!DP54)</f>
        <v>0</v>
      </c>
      <c r="G26" s="89">
        <f>IF('1.収穫を予測する'!$C$2="あり",'inv3.直径階分布'!DQ45,'inv3.直径階分布'!DQ54)</f>
        <v>0</v>
      </c>
      <c r="H26" s="89">
        <f>IF('1.収穫を予測する'!$C$2="あり",'inv3.直径階分布'!DR45,'inv3.直径階分布'!DR54)</f>
        <v>0</v>
      </c>
      <c r="I26" s="89">
        <f>IF('1.収穫を予測する'!$C$2="あり",'inv3.直径階分布'!DS45,'inv3.直径階分布'!DS54)</f>
        <v>0</v>
      </c>
      <c r="J26" s="89">
        <f>IF('1.収穫を予測する'!$C$2="あり",'inv3.直径階分布'!DT45,'inv3.直径階分布'!DT54)</f>
        <v>0</v>
      </c>
      <c r="K26" s="89">
        <f>IF('1.収穫を予測する'!$C$2="あり",'inv3.直径階分布'!DU45,'inv3.直径階分布'!DU54)</f>
        <v>32.132513147521877</v>
      </c>
      <c r="L26" s="89">
        <f>IF('1.収穫を予測する'!$C$2="あり",'inv3.直径階分布'!DV45,'inv3.直径階分布'!DV54)</f>
        <v>103.800287003221</v>
      </c>
      <c r="M26" s="89">
        <f>IF('1.収穫を予測する'!$C$2="あり",'inv3.直径階分布'!DW45,'inv3.直径階分布'!DW54)</f>
        <v>117.05735982325086</v>
      </c>
      <c r="N26" s="89">
        <f>IF('1.収穫を予測する'!$C$2="あり",'inv3.直径階分布'!DX45,'inv3.直径階分布'!DX54)</f>
        <v>128.95810459404527</v>
      </c>
      <c r="O26" s="89">
        <f>IF('1.収穫を予測する'!$C$2="あり",'inv3.直径階分布'!DY45,'inv3.直径階分布'!DY54)</f>
        <v>138.86795785466779</v>
      </c>
      <c r="P26" s="89">
        <f>IF('1.収穫を予測する'!$C$2="あり",'inv3.直径階分布'!DZ45,'inv3.直径階分布'!DZ54)</f>
        <v>146.02350186364424</v>
      </c>
      <c r="Q26" s="89">
        <f>IF('1.収穫を予測する'!$C$2="あり",'inv3.直径階分布'!EA45,'inv3.直径階分布'!EA54)</f>
        <v>149.45601282544106</v>
      </c>
      <c r="R26" s="89">
        <f>IF('1.収穫を予測する'!$C$2="あり",'inv3.直径階分布'!EB45,'inv3.直径階分布'!EB54)</f>
        <v>147.83841902433403</v>
      </c>
      <c r="S26" s="89">
        <f>IF('1.収穫を予測する'!$C$2="あり",'inv3.直径階分布'!EC45,'inv3.直径階分布'!EC54)</f>
        <v>139.12776415528887</v>
      </c>
      <c r="T26" s="89">
        <f>IF('1.収穫を予測する'!$C$2="あり",'inv3.直径階分布'!ED45,'inv3.直径階分布'!ED54)</f>
        <v>119.48261295913082</v>
      </c>
      <c r="U26" s="89">
        <f>IF('1.収穫を予測する'!$C$2="あり",'inv3.直径階分布'!EE45,'inv3.直径階分布'!EE54)</f>
        <v>77.059709731802926</v>
      </c>
      <c r="V26" s="89">
        <f>IF('1.収穫を予測する'!$C$2="あり",'inv3.直径階分布'!EF45,'inv3.直径階分布'!EF54)</f>
        <v>2.7535156782471897</v>
      </c>
      <c r="W26" s="89">
        <f>IF('1.収穫を予測する'!$C$2="あり",'inv3.直径階分布'!EG45,'inv3.直径階分布'!EG54)</f>
        <v>0</v>
      </c>
      <c r="X26" s="89">
        <f>IF('1.収穫を予測する'!$C$2="あり",'inv3.直径階分布'!EH45,'inv3.直径階分布'!EH54)</f>
        <v>0</v>
      </c>
      <c r="Y26" s="89">
        <f>IF('1.収穫を予測する'!$C$2="あり",'inv3.直径階分布'!EI45,'inv3.直径階分布'!EI54)</f>
        <v>0</v>
      </c>
      <c r="Z26" s="89">
        <f>IF('1.収穫を予測する'!$C$2="あり",'inv3.直径階分布'!EJ45,'inv3.直径階分布'!EJ54)</f>
        <v>0</v>
      </c>
      <c r="AA26" s="89">
        <f>IF('1.収穫を予測する'!$C$2="あり",'inv3.直径階分布'!EK45,'inv3.直径階分布'!EK54)</f>
        <v>0</v>
      </c>
      <c r="AB26" s="90">
        <f>IF('1.収穫を予測する'!$C$2="あり",'inv3.直径階分布'!EL45,'inv3.直径階分布'!EL54)</f>
        <v>0</v>
      </c>
    </row>
    <row r="27" spans="1:28">
      <c r="A27" s="91"/>
      <c r="B27" s="88">
        <f>IF('1.収穫を予測する'!$C$2="あり",'1.収穫を予測する'!J53,'1.収穫を予測する'!J62)</f>
        <v>50</v>
      </c>
      <c r="C27" s="89">
        <f>IF('1.収穫を予測する'!$C$2="あり",'inv3.直径階分布'!DM47,'inv3.直径階分布'!DM56)</f>
        <v>0</v>
      </c>
      <c r="D27" s="89">
        <f>IF('1.収穫を予測する'!$C$2="あり",'inv3.直径階分布'!DN47,'inv3.直径階分布'!DN56)</f>
        <v>0</v>
      </c>
      <c r="E27" s="89">
        <f>IF('1.収穫を予測する'!$C$2="あり",'inv3.直径階分布'!DO47,'inv3.直径階分布'!DO56)</f>
        <v>0</v>
      </c>
      <c r="F27" s="89">
        <f>IF('1.収穫を予測する'!$C$2="あり",'inv3.直径階分布'!DP47,'inv3.直径階分布'!DP56)</f>
        <v>0</v>
      </c>
      <c r="G27" s="89">
        <f>IF('1.収穫を予測する'!$C$2="あり",'inv3.直径階分布'!DQ47,'inv3.直径階分布'!DQ56)</f>
        <v>0</v>
      </c>
      <c r="H27" s="89">
        <f>IF('1.収穫を予測する'!$C$2="あり",'inv3.直径階分布'!DR47,'inv3.直径階分布'!DR56)</f>
        <v>0</v>
      </c>
      <c r="I27" s="89">
        <f>IF('1.収穫を予測する'!$C$2="あり",'inv3.直径階分布'!DS47,'inv3.直径階分布'!DS56)</f>
        <v>0</v>
      </c>
      <c r="J27" s="89">
        <f>IF('1.収穫を予測する'!$C$2="あり",'inv3.直径階分布'!DT47,'inv3.直径階分布'!DT56)</f>
        <v>0</v>
      </c>
      <c r="K27" s="89">
        <f>IF('1.収穫を予測する'!$C$2="あり",'inv3.直径階分布'!DU47,'inv3.直径階分布'!DU56)</f>
        <v>5.7025586617173758</v>
      </c>
      <c r="L27" s="89">
        <f>IF('1.収穫を予測する'!$C$2="あり",'inv3.直径階分布'!DV47,'inv3.直径階分布'!DV56)</f>
        <v>97.425794595148773</v>
      </c>
      <c r="M27" s="89">
        <f>IF('1.収穫を予測する'!$C$2="あり",'inv3.直径階分布'!DW47,'inv3.直径階分布'!DW56)</f>
        <v>110.23095470450721</v>
      </c>
      <c r="N27" s="89">
        <f>IF('1.収穫を予測する'!$C$2="あり",'inv3.直径階分布'!DX47,'inv3.直径階分布'!DX56)</f>
        <v>121.94697225965672</v>
      </c>
      <c r="O27" s="89">
        <f>IF('1.収穫を予測する'!$C$2="あり",'inv3.直径階分布'!DY47,'inv3.直径階分布'!DY56)</f>
        <v>132.02600128243591</v>
      </c>
      <c r="P27" s="89">
        <f>IF('1.収穫を予測する'!$C$2="あり",'inv3.直径階分布'!DZ47,'inv3.直径階分布'!DZ56)</f>
        <v>139.81106235072048</v>
      </c>
      <c r="Q27" s="89">
        <f>IF('1.収穫を予測する'!$C$2="あり",'inv3.直径階分布'!EA47,'inv3.直径階分布'!EA56)</f>
        <v>144.47258445163857</v>
      </c>
      <c r="R27" s="89">
        <f>IF('1.収穫を予測する'!$C$2="あり",'inv3.直径階分布'!EB47,'inv3.直径階分布'!EB56)</f>
        <v>144.88448721950431</v>
      </c>
      <c r="S27" s="89">
        <f>IF('1.収穫を予測する'!$C$2="あり",'inv3.直径階分布'!EC47,'inv3.直径階分布'!EC56)</f>
        <v>139.34569403885584</v>
      </c>
      <c r="T27" s="89">
        <f>IF('1.収穫を予測する'!$C$2="あり",'inv3.直径階分布'!ED47,'inv3.直径階分布'!ED56)</f>
        <v>124.79608547064113</v>
      </c>
      <c r="U27" s="89">
        <f>IF('1.収穫を予測する'!$C$2="あり",'inv3.直径階分布'!EE47,'inv3.直径階分布'!EE56)</f>
        <v>93.284099971965119</v>
      </c>
      <c r="V27" s="89">
        <f>IF('1.収穫を予測する'!$C$2="あり",'inv3.直径階分布'!EF47,'inv3.直径階分布'!EF56)</f>
        <v>16.901907793566096</v>
      </c>
      <c r="W27" s="89">
        <f>IF('1.収穫を予測する'!$C$2="あり",'inv3.直径階分布'!EG47,'inv3.直径階分布'!EG56)</f>
        <v>0</v>
      </c>
      <c r="X27" s="89">
        <f>IF('1.収穫を予測する'!$C$2="あり",'inv3.直径階分布'!EH47,'inv3.直径階分布'!EH56)</f>
        <v>0</v>
      </c>
      <c r="Y27" s="89">
        <f>IF('1.収穫を予測する'!$C$2="あり",'inv3.直径階分布'!EI47,'inv3.直径階分布'!EI56)</f>
        <v>0</v>
      </c>
      <c r="Z27" s="89">
        <f>IF('1.収穫を予測する'!$C$2="あり",'inv3.直径階分布'!EJ47,'inv3.直径階分布'!EJ56)</f>
        <v>0</v>
      </c>
      <c r="AA27" s="89">
        <f>IF('1.収穫を予測する'!$C$2="あり",'inv3.直径階分布'!EK47,'inv3.直径階分布'!EK56)</f>
        <v>0</v>
      </c>
      <c r="AB27" s="90">
        <f>IF('1.収穫を予測する'!$C$2="あり",'inv3.直径階分布'!EL47,'inv3.直径階分布'!EL56)</f>
        <v>0</v>
      </c>
    </row>
    <row r="28" spans="1:28">
      <c r="A28" s="91"/>
      <c r="B28" s="88">
        <f>IF('1.収穫を予測する'!$C$2="あり",'1.収穫を予測する'!J55,'1.収穫を予測する'!J64)</f>
        <v>52</v>
      </c>
      <c r="C28" s="89">
        <f>IF('1.収穫を予測する'!$C$2="あり",'inv3.直径階分布'!DM49,'inv3.直径階分布'!DM58)</f>
        <v>0</v>
      </c>
      <c r="D28" s="89">
        <f>IF('1.収穫を予測する'!$C$2="あり",'inv3.直径階分布'!DN49,'inv3.直径階分布'!DN58)</f>
        <v>0</v>
      </c>
      <c r="E28" s="89">
        <f>IF('1.収穫を予測する'!$C$2="あり",'inv3.直径階分布'!DO49,'inv3.直径階分布'!DO58)</f>
        <v>0</v>
      </c>
      <c r="F28" s="89">
        <f>IF('1.収穫を予測する'!$C$2="あり",'inv3.直径階分布'!DP49,'inv3.直径階分布'!DP58)</f>
        <v>0</v>
      </c>
      <c r="G28" s="89">
        <f>IF('1.収穫を予測する'!$C$2="あり",'inv3.直径階分布'!DQ49,'inv3.直径階分布'!DQ58)</f>
        <v>0</v>
      </c>
      <c r="H28" s="89">
        <f>IF('1.収穫を予測する'!$C$2="あり",'inv3.直径階分布'!DR49,'inv3.直径階分布'!DR58)</f>
        <v>0</v>
      </c>
      <c r="I28" s="89">
        <f>IF('1.収穫を予測する'!$C$2="あり",'inv3.直径階分布'!DS49,'inv3.直径階分布'!DS58)</f>
        <v>0</v>
      </c>
      <c r="J28" s="89">
        <f>IF('1.収穫を予測する'!$C$2="あり",'inv3.直径階分布'!DT49,'inv3.直径階分布'!DT58)</f>
        <v>0</v>
      </c>
      <c r="K28" s="89">
        <f>IF('1.収穫を予測する'!$C$2="あり",'inv3.直径階分布'!DU49,'inv3.直径階分布'!DU58)</f>
        <v>0</v>
      </c>
      <c r="L28" s="89">
        <f>IF('1.収穫を予測する'!$C$2="あり",'inv3.直径階分布'!DV49,'inv3.直径階分布'!DV58)</f>
        <v>74.793010638545638</v>
      </c>
      <c r="M28" s="89">
        <f>IF('1.収穫を予測する'!$C$2="あり",'inv3.直径階分布'!DW49,'inv3.直径階分布'!DW58)</f>
        <v>104.26178292156055</v>
      </c>
      <c r="N28" s="89">
        <f>IF('1.収穫を予測する'!$C$2="あり",'inv3.直径階分布'!DX49,'inv3.直径階分布'!DX58)</f>
        <v>115.74734754880456</v>
      </c>
      <c r="O28" s="89">
        <f>IF('1.収穫を予測する'!$C$2="あり",'inv3.直径階分布'!DY49,'inv3.直径階分布'!DY58)</f>
        <v>125.87460780854019</v>
      </c>
      <c r="P28" s="89">
        <f>IF('1.収穫を予測する'!$C$2="あり",'inv3.直径階分布'!DZ49,'inv3.直径階分布'!DZ58)</f>
        <v>134.07256484825928</v>
      </c>
      <c r="Q28" s="89">
        <f>IF('1.収穫を予測する'!$C$2="あり",'inv3.直径階分布'!EA49,'inv3.直径階分布'!EA58)</f>
        <v>139.62390247540122</v>
      </c>
      <c r="R28" s="89">
        <f>IF('1.収穫を予測する'!$C$2="あり",'inv3.直径階分布'!EB49,'inv3.直径階分布'!EB58)</f>
        <v>141.56322978972065</v>
      </c>
      <c r="S28" s="89">
        <f>IF('1.収穫を予測する'!$C$2="あり",'inv3.直径階分布'!EC49,'inv3.直径階分布'!EC58)</f>
        <v>138.4556229924043</v>
      </c>
      <c r="T28" s="89">
        <f>IF('1.収穫を予測する'!$C$2="あり",'inv3.直径階分布'!ED49,'inv3.直径階分布'!ED58)</f>
        <v>127.80764031394136</v>
      </c>
      <c r="U28" s="89">
        <f>IF('1.収穫を予測する'!$C$2="あり",'inv3.直径階分布'!EE49,'inv3.直径階分布'!EE58)</f>
        <v>103.77342233743258</v>
      </c>
      <c r="V28" s="89">
        <f>IF('1.収穫を予測する'!$C$2="あり",'inv3.直径階分布'!EF49,'inv3.直径階分布'!EF58)</f>
        <v>36.016459156627498</v>
      </c>
      <c r="W28" s="89">
        <f>IF('1.収穫を予測する'!$C$2="あり",'inv3.直径階分布'!EG49,'inv3.直径階分布'!EG58)</f>
        <v>0</v>
      </c>
      <c r="X28" s="89">
        <f>IF('1.収穫を予測する'!$C$2="あり",'inv3.直径階分布'!EH49,'inv3.直径階分布'!EH58)</f>
        <v>0</v>
      </c>
      <c r="Y28" s="89">
        <f>IF('1.収穫を予測する'!$C$2="あり",'inv3.直径階分布'!EI49,'inv3.直径階分布'!EI58)</f>
        <v>0</v>
      </c>
      <c r="Z28" s="89">
        <f>IF('1.収穫を予測する'!$C$2="あり",'inv3.直径階分布'!EJ49,'inv3.直径階分布'!EJ58)</f>
        <v>0</v>
      </c>
      <c r="AA28" s="89">
        <f>IF('1.収穫を予測する'!$C$2="あり",'inv3.直径階分布'!EK49,'inv3.直径階分布'!EK58)</f>
        <v>0</v>
      </c>
      <c r="AB28" s="90">
        <f>IF('1.収穫を予測する'!$C$2="あり",'inv3.直径階分布'!EL49,'inv3.直径階分布'!EL58)</f>
        <v>0</v>
      </c>
    </row>
    <row r="29" spans="1:28">
      <c r="A29" s="91"/>
      <c r="B29" s="88">
        <f>IF('1.収穫を予測する'!$C$2="あり",'1.収穫を予測する'!J57,'1.収穫を予測する'!J66)</f>
        <v>54</v>
      </c>
      <c r="C29" s="89">
        <f>IF('1.収穫を予測する'!$C$2="あり",'inv3.直径階分布'!DM51,'inv3.直径階分布'!DM60)</f>
        <v>0</v>
      </c>
      <c r="D29" s="89">
        <f>IF('1.収穫を予測する'!$C$2="あり",'inv3.直径階分布'!DN51,'inv3.直径階分布'!DN60)</f>
        <v>0</v>
      </c>
      <c r="E29" s="89">
        <f>IF('1.収穫を予測する'!$C$2="あり",'inv3.直径階分布'!DO51,'inv3.直径階分布'!DO60)</f>
        <v>0</v>
      </c>
      <c r="F29" s="89">
        <f>IF('1.収穫を予測する'!$C$2="あり",'inv3.直径階分布'!DP51,'inv3.直径階分布'!DP60)</f>
        <v>0</v>
      </c>
      <c r="G29" s="89">
        <f>IF('1.収穫を予測する'!$C$2="あり",'inv3.直径階分布'!DQ51,'inv3.直径階分布'!DQ60)</f>
        <v>0</v>
      </c>
      <c r="H29" s="89">
        <f>IF('1.収穫を予測する'!$C$2="あり",'inv3.直径階分布'!DR51,'inv3.直径階分布'!DR60)</f>
        <v>0</v>
      </c>
      <c r="I29" s="89">
        <f>IF('1.収穫を予測する'!$C$2="あり",'inv3.直径階分布'!DS51,'inv3.直径階分布'!DS60)</f>
        <v>0</v>
      </c>
      <c r="J29" s="89">
        <f>IF('1.収穫を予測する'!$C$2="あり",'inv3.直径階分布'!DT51,'inv3.直径階分布'!DT60)</f>
        <v>0</v>
      </c>
      <c r="K29" s="89">
        <f>IF('1.収穫を予測する'!$C$2="あり",'inv3.直径階分布'!DU51,'inv3.直径階分布'!DU60)</f>
        <v>0</v>
      </c>
      <c r="L29" s="89">
        <f>IF('1.収穫を予測する'!$C$2="あり",'inv3.直径階分布'!DV51,'inv3.直径階分布'!DV60)</f>
        <v>50.225990891865649</v>
      </c>
      <c r="M29" s="89">
        <f>IF('1.収穫を予測する'!$C$2="あり",'inv3.直径階分布'!DW51,'inv3.直径階分布'!DW60)</f>
        <v>99.036500851223991</v>
      </c>
      <c r="N29" s="89">
        <f>IF('1.収穫を予測する'!$C$2="あり",'inv3.直径階分布'!DX51,'inv3.直径階分布'!DX60)</f>
        <v>110.27044593048163</v>
      </c>
      <c r="O29" s="89">
        <f>IF('1.収穫を予測する'!$C$2="あり",'inv3.直径階分布'!DY51,'inv3.直径階分布'!DY60)</f>
        <v>120.36745635467889</v>
      </c>
      <c r="P29" s="89">
        <f>IF('1.収穫を予測する'!$C$2="あり",'inv3.直径階分布'!DZ51,'inv3.直径階分布'!DZ60)</f>
        <v>128.82635657533115</v>
      </c>
      <c r="Q29" s="89">
        <f>IF('1.収穫を予測する'!$C$2="あり",'inv3.直径階分布'!EA51,'inv3.直径階分布'!EA60)</f>
        <v>135.02079933089283</v>
      </c>
      <c r="R29" s="89">
        <f>IF('1.収穫を予測する'!$C$2="あり",'inv3.直径階分布'!EB51,'inv3.直径階分布'!EB60)</f>
        <v>138.11454742490139</v>
      </c>
      <c r="S29" s="89">
        <f>IF('1.収穫を予測する'!$C$2="あり",'inv3.直径階分布'!EC51,'inv3.直径階分布'!EC60)</f>
        <v>136.88201226362622</v>
      </c>
      <c r="T29" s="89">
        <f>IF('1.収穫を予測する'!$C$2="あり",'inv3.直径階分布'!ED51,'inv3.直径階分布'!ED60)</f>
        <v>129.2523435058234</v>
      </c>
      <c r="U29" s="89">
        <f>IF('1.収穫を予測する'!$C$2="あり",'inv3.直径階分布'!EE51,'inv3.直径階分布'!EE60)</f>
        <v>110.70697661685091</v>
      </c>
      <c r="V29" s="89">
        <f>IF('1.収穫を予測する'!$C$2="あり",'inv3.直径階分布'!EF51,'inv3.直径階分布'!EF60)</f>
        <v>57.104592435190078</v>
      </c>
      <c r="W29" s="89">
        <f>IF('1.収穫を予測する'!$C$2="あり",'inv3.直径階分布'!EG51,'inv3.直径階分布'!EG60)</f>
        <v>0</v>
      </c>
      <c r="X29" s="89">
        <f>IF('1.収穫を予測する'!$C$2="あり",'inv3.直径階分布'!EH51,'inv3.直径階分布'!EH60)</f>
        <v>0</v>
      </c>
      <c r="Y29" s="89">
        <f>IF('1.収穫を予測する'!$C$2="あり",'inv3.直径階分布'!EI51,'inv3.直径階分布'!EI60)</f>
        <v>0</v>
      </c>
      <c r="Z29" s="89">
        <f>IF('1.収穫を予測する'!$C$2="あり",'inv3.直径階分布'!EJ51,'inv3.直径階分布'!EJ60)</f>
        <v>0</v>
      </c>
      <c r="AA29" s="89">
        <f>IF('1.収穫を予測する'!$C$2="あり",'inv3.直径階分布'!EK51,'inv3.直径階分布'!EK60)</f>
        <v>0</v>
      </c>
      <c r="AB29" s="90">
        <f>IF('1.収穫を予測する'!$C$2="あり",'inv3.直径階分布'!EL51,'inv3.直径階分布'!EL60)</f>
        <v>0</v>
      </c>
    </row>
    <row r="30" spans="1:28">
      <c r="A30" s="91"/>
      <c r="B30" s="88">
        <f>IF('1.収穫を予測する'!$C$2="あり",'1.収穫を予測する'!J59,'1.収穫を予測する'!J68)</f>
        <v>56</v>
      </c>
      <c r="C30" s="89">
        <f>IF('1.収穫を予測する'!$C$2="あり",'inv3.直径階分布'!DM53,'inv3.直径階分布'!DM62)</f>
        <v>0</v>
      </c>
      <c r="D30" s="89">
        <f>IF('1.収穫を予測する'!$C$2="あり",'inv3.直径階分布'!DN53,'inv3.直径階分布'!DN62)</f>
        <v>0</v>
      </c>
      <c r="E30" s="89">
        <f>IF('1.収穫を予測する'!$C$2="あり",'inv3.直径階分布'!DO53,'inv3.直径階分布'!DO62)</f>
        <v>0</v>
      </c>
      <c r="F30" s="89">
        <f>IF('1.収穫を予測する'!$C$2="あり",'inv3.直径階分布'!DP53,'inv3.直径階分布'!DP62)</f>
        <v>0</v>
      </c>
      <c r="G30" s="89">
        <f>IF('1.収穫を予測する'!$C$2="あり",'inv3.直径階分布'!DQ53,'inv3.直径階分布'!DQ62)</f>
        <v>0</v>
      </c>
      <c r="H30" s="89">
        <f>IF('1.収穫を予測する'!$C$2="あり",'inv3.直径階分布'!DR53,'inv3.直径階分布'!DR62)</f>
        <v>0</v>
      </c>
      <c r="I30" s="89">
        <f>IF('1.収穫を予測する'!$C$2="あり",'inv3.直径階分布'!DS53,'inv3.直径階分布'!DS62)</f>
        <v>0</v>
      </c>
      <c r="J30" s="89">
        <f>IF('1.収穫を予測する'!$C$2="あり",'inv3.直径階分布'!DT53,'inv3.直径階分布'!DT62)</f>
        <v>0</v>
      </c>
      <c r="K30" s="89">
        <f>IF('1.収穫を予測する'!$C$2="あり",'inv3.直径階分布'!DU53,'inv3.直径階分布'!DU62)</f>
        <v>0</v>
      </c>
      <c r="L30" s="89">
        <f>IF('1.収穫を予測する'!$C$2="あり",'inv3.直径階分布'!DV53,'inv3.直径階分布'!DV62)</f>
        <v>28.851418265542179</v>
      </c>
      <c r="M30" s="89">
        <f>IF('1.収穫を予測する'!$C$2="あり",'inv3.直径階分布'!DW53,'inv3.直径階分布'!DW62)</f>
        <v>94.45580169024015</v>
      </c>
      <c r="N30" s="89">
        <f>IF('1.収穫を予測する'!$C$2="あり",'inv3.直径階分布'!DX53,'inv3.直径階分布'!DX62)</f>
        <v>105.43264713065503</v>
      </c>
      <c r="O30" s="89">
        <f>IF('1.収穫を予測する'!$C$2="あり",'inv3.直径階分布'!DY53,'inv3.直径階分布'!DY62)</f>
        <v>115.44990289848533</v>
      </c>
      <c r="P30" s="89">
        <f>IF('1.収穫を予測する'!$C$2="あり",'inv3.直径階分布'!DZ53,'inv3.直径階分布'!DZ62)</f>
        <v>124.06343833418907</v>
      </c>
      <c r="Q30" s="89">
        <f>IF('1.収穫を予測する'!$C$2="あり",'inv3.直径階分布'!EA53,'inv3.直径階分布'!EA62)</f>
        <v>130.72104035514963</v>
      </c>
      <c r="R30" s="89">
        <f>IF('1.収穫を予測する'!$C$2="あり",'inv3.直径階分布'!EB53,'inv3.直径階分布'!EB62)</f>
        <v>134.69093838326762</v>
      </c>
      <c r="S30" s="89">
        <f>IF('1.収穫を予測する'!$C$2="あり",'inv3.直径階分布'!EC53,'inv3.直径階分布'!EC62)</f>
        <v>134.9138403564815</v>
      </c>
      <c r="T30" s="89">
        <f>IF('1.収穫を予測する'!$C$2="あり",'inv3.直径階分布'!ED53,'inv3.直径階分布'!ED62)</f>
        <v>129.64094076041806</v>
      </c>
      <c r="U30" s="89">
        <f>IF('1.収穫を予測する'!$C$2="あり",'inv3.直径階分布'!EE53,'inv3.直径階分布'!EE62)</f>
        <v>115.25630306111815</v>
      </c>
      <c r="V30" s="89">
        <f>IF('1.収穫を予測する'!$C$2="あり",'inv3.直径階分布'!EF53,'inv3.直径階分布'!EF62)</f>
        <v>77.863411225683933</v>
      </c>
      <c r="W30" s="89">
        <f>IF('1.収穫を予測する'!$C$2="あり",'inv3.直径階分布'!EG53,'inv3.直径階分布'!EG62)</f>
        <v>0.72109770403956708</v>
      </c>
      <c r="X30" s="89">
        <f>IF('1.収穫を予測する'!$C$2="あり",'inv3.直径階分布'!EH53,'inv3.直径階分布'!EH62)</f>
        <v>0</v>
      </c>
      <c r="Y30" s="89">
        <f>IF('1.収穫を予測する'!$C$2="あり",'inv3.直径階分布'!EI53,'inv3.直径階分布'!EI62)</f>
        <v>0</v>
      </c>
      <c r="Z30" s="89">
        <f>IF('1.収穫を予測する'!$C$2="あり",'inv3.直径階分布'!EJ53,'inv3.直径階分布'!EJ62)</f>
        <v>0</v>
      </c>
      <c r="AA30" s="89">
        <f>IF('1.収穫を予測する'!$C$2="あり",'inv3.直径階分布'!EK53,'inv3.直径階分布'!EK62)</f>
        <v>0</v>
      </c>
      <c r="AB30" s="90">
        <f>IF('1.収穫を予測する'!$C$2="あり",'inv3.直径階分布'!EL53,'inv3.直径階分布'!EL62)</f>
        <v>0</v>
      </c>
    </row>
    <row r="31" spans="1:28">
      <c r="A31" s="91"/>
      <c r="B31" s="88">
        <f>IF('1.収穫を予測する'!$C$2="あり",'1.収穫を予測する'!J61,'1.収穫を予測する'!J70)</f>
        <v>58</v>
      </c>
      <c r="C31" s="89">
        <f>IF('1.収穫を予測する'!$C$2="あり",'inv3.直径階分布'!DM55,'inv3.直径階分布'!DM64)</f>
        <v>0</v>
      </c>
      <c r="D31" s="89">
        <f>IF('1.収穫を予測する'!$C$2="あり",'inv3.直径階分布'!DN55,'inv3.直径階分布'!DN64)</f>
        <v>0</v>
      </c>
      <c r="E31" s="89">
        <f>IF('1.収穫を予測する'!$C$2="あり",'inv3.直径階分布'!DO55,'inv3.直径階分布'!DO64)</f>
        <v>0</v>
      </c>
      <c r="F31" s="89">
        <f>IF('1.収穫を予測する'!$C$2="あり",'inv3.直径階分布'!DP55,'inv3.直径階分布'!DP64)</f>
        <v>0</v>
      </c>
      <c r="G31" s="89">
        <f>IF('1.収穫を予測する'!$C$2="あり",'inv3.直径階分布'!DQ55,'inv3.直径階分布'!DQ64)</f>
        <v>0</v>
      </c>
      <c r="H31" s="89">
        <f>IF('1.収穫を予測する'!$C$2="あり",'inv3.直径階分布'!DR55,'inv3.直径階分布'!DR64)</f>
        <v>0</v>
      </c>
      <c r="I31" s="89">
        <f>IF('1.収穫を予測する'!$C$2="あり",'inv3.直径階分布'!DS55,'inv3.直径階分布'!DS64)</f>
        <v>0</v>
      </c>
      <c r="J31" s="89">
        <f>IF('1.収穫を予測する'!$C$2="あり",'inv3.直径階分布'!DT55,'inv3.直径階分布'!DT64)</f>
        <v>0</v>
      </c>
      <c r="K31" s="89">
        <f>IF('1.収穫を予測する'!$C$2="あり",'inv3.直径階分布'!DU55,'inv3.直径階分布'!DU64)</f>
        <v>0</v>
      </c>
      <c r="L31" s="89">
        <f>IF('1.収穫を予測する'!$C$2="あり",'inv3.直径階分布'!DV55,'inv3.直径階分布'!DV64)</f>
        <v>10.193770369840195</v>
      </c>
      <c r="M31" s="89">
        <f>IF('1.収穫を予測する'!$C$2="あり",'inv3.直径階分布'!DW55,'inv3.直径階分布'!DW64)</f>
        <v>90.433540440641536</v>
      </c>
      <c r="N31" s="89">
        <f>IF('1.収穫を予測する'!$C$2="あり",'inv3.直径階分布'!DX55,'inv3.直径階分布'!DX64)</f>
        <v>101.15762168768333</v>
      </c>
      <c r="O31" s="89">
        <f>IF('1.収穫を予測する'!$C$2="あり",'inv3.直径階分布'!DY55,'inv3.直径階分布'!DY64)</f>
        <v>111.06536347063786</v>
      </c>
      <c r="P31" s="89">
        <f>IF('1.収穫を予測する'!$C$2="あり",'inv3.直径階分布'!DZ55,'inv3.直径階分布'!DZ64)</f>
        <v>119.75953753513681</v>
      </c>
      <c r="Q31" s="89">
        <f>IF('1.収穫を予測する'!$C$2="あり",'inv3.直径階分布'!EA55,'inv3.直径階分布'!EA64)</f>
        <v>126.74871857445919</v>
      </c>
      <c r="R31" s="89">
        <f>IF('1.収穫を予測する'!$C$2="あり",'inv3.直径階分布'!EB55,'inv3.直径階分布'!EB64)</f>
        <v>131.38621241975198</v>
      </c>
      <c r="S31" s="89">
        <f>IF('1.収穫を予測する'!$C$2="あり",'inv3.直径階分布'!EC55,'inv3.直径階分布'!EC64)</f>
        <v>132.74610676073883</v>
      </c>
      <c r="T31" s="89">
        <f>IF('1.収穫を予測する'!$C$2="あり",'inv3.直径階分布'!ED55,'inv3.直径階分布'!ED64)</f>
        <v>129.32942993105516</v>
      </c>
      <c r="U31" s="89">
        <f>IF('1.収穫を予測する'!$C$2="あり",'inv3.直径階分布'!EE55,'inv3.直径階分布'!EE64)</f>
        <v>118.16458906331047</v>
      </c>
      <c r="V31" s="89">
        <f>IF('1.収穫を予測する'!$C$2="あり",'inv3.直径階分布'!EF55,'inv3.直径階分布'!EF64)</f>
        <v>89.847258271478438</v>
      </c>
      <c r="W31" s="89">
        <f>IF('1.収穫を予測する'!$C$2="あり",'inv3.直径階分布'!EG55,'inv3.直径階分布'!EG64)</f>
        <v>9.705828692384129</v>
      </c>
      <c r="X31" s="89">
        <f>IF('1.収穫を予測する'!$C$2="あり",'inv3.直径階分布'!EH55,'inv3.直径階分布'!EH64)</f>
        <v>0</v>
      </c>
      <c r="Y31" s="89">
        <f>IF('1.収穫を予測する'!$C$2="あり",'inv3.直径階分布'!EI55,'inv3.直径階分布'!EI64)</f>
        <v>0</v>
      </c>
      <c r="Z31" s="89">
        <f>IF('1.収穫を予測する'!$C$2="あり",'inv3.直径階分布'!EJ55,'inv3.直径階分布'!EJ64)</f>
        <v>0</v>
      </c>
      <c r="AA31" s="89">
        <f>IF('1.収穫を予測する'!$C$2="あり",'inv3.直径階分布'!EK55,'inv3.直径階分布'!EK64)</f>
        <v>0</v>
      </c>
      <c r="AB31" s="90">
        <f>IF('1.収穫を予測する'!$C$2="あり",'inv3.直径階分布'!EL55,'inv3.直径階分布'!EL64)</f>
        <v>0</v>
      </c>
    </row>
    <row r="32" spans="1:28">
      <c r="A32" s="91"/>
      <c r="B32" s="88">
        <f>IF('1.収穫を予測する'!$C$2="あり",'1.収穫を予測する'!J63,'1.収穫を予測する'!J72)</f>
        <v>60</v>
      </c>
      <c r="C32" s="89">
        <f>IF('1.収穫を予測する'!$C$2="あり",'inv3.直径階分布'!DM57,'inv3.直径階分布'!DM66)</f>
        <v>0</v>
      </c>
      <c r="D32" s="89">
        <f>IF('1.収穫を予測する'!$C$2="あり",'inv3.直径階分布'!DN57,'inv3.直径階分布'!DN66)</f>
        <v>0</v>
      </c>
      <c r="E32" s="89">
        <f>IF('1.収穫を予測する'!$C$2="あり",'inv3.直径階分布'!DO57,'inv3.直径階分布'!DO66)</f>
        <v>0</v>
      </c>
      <c r="F32" s="89">
        <f>IF('1.収穫を予測する'!$C$2="あり",'inv3.直径階分布'!DP57,'inv3.直径階分布'!DP66)</f>
        <v>0</v>
      </c>
      <c r="G32" s="89">
        <f>IF('1.収穫を予測する'!$C$2="あり",'inv3.直径階分布'!DQ57,'inv3.直径階分布'!DQ66)</f>
        <v>0</v>
      </c>
      <c r="H32" s="89">
        <f>IF('1.収穫を予測する'!$C$2="あり",'inv3.直径階分布'!DR57,'inv3.直径階分布'!DR66)</f>
        <v>0</v>
      </c>
      <c r="I32" s="89">
        <f>IF('1.収穫を予測する'!$C$2="あり",'inv3.直径階分布'!DS57,'inv3.直径階分布'!DS66)</f>
        <v>0</v>
      </c>
      <c r="J32" s="89">
        <f>IF('1.収穫を予測する'!$C$2="あり",'inv3.直径階分布'!DT57,'inv3.直径階分布'!DT66)</f>
        <v>0</v>
      </c>
      <c r="K32" s="89">
        <f>IF('1.収穫を予測する'!$C$2="あり",'inv3.直径階分布'!DU57,'inv3.直径階分布'!DU66)</f>
        <v>0</v>
      </c>
      <c r="L32" s="89">
        <f>IF('1.収穫を予測する'!$C$2="あり",'inv3.直径階分布'!DV57,'inv3.直径階分布'!DV66)</f>
        <v>0</v>
      </c>
      <c r="M32" s="89">
        <f>IF('1.収穫を予測する'!$C$2="あり",'inv3.直径階分布'!DW57,'inv3.直径階分布'!DW66)</f>
        <v>80.753894490044786</v>
      </c>
      <c r="N32" s="89">
        <f>IF('1.収穫を予測する'!$C$2="あり",'inv3.直径階分布'!DX57,'inv3.直径階分布'!DX66)</f>
        <v>97.377008912181054</v>
      </c>
      <c r="O32" s="89">
        <f>IF('1.収穫を予測する'!$C$2="あり",'inv3.直径階分布'!DY57,'inv3.直径階分布'!DY66)</f>
        <v>107.15888188405177</v>
      </c>
      <c r="P32" s="89">
        <f>IF('1.収穫を予測する'!$C$2="あり",'inv3.直径階分布'!DZ57,'inv3.直径階分布'!DZ66)</f>
        <v>115.88262809732998</v>
      </c>
      <c r="Q32" s="89">
        <f>IF('1.収穫を予測する'!$C$2="あり",'inv3.直径階分布'!EA57,'inv3.直径階分布'!EA66)</f>
        <v>123.10698461419361</v>
      </c>
      <c r="R32" s="89">
        <f>IF('1.収穫を予測する'!$C$2="あり",'inv3.直径階分布'!EB57,'inv3.直径階分布'!EB66)</f>
        <v>128.25502714075839</v>
      </c>
      <c r="S32" s="89">
        <f>IF('1.収穫を予測する'!$C$2="あり",'inv3.直径階分布'!EC57,'inv3.直径階分布'!EC66)</f>
        <v>130.50880528152868</v>
      </c>
      <c r="T32" s="89">
        <f>IF('1.収穫を予測する'!$C$2="あり",'inv3.直径階分布'!ED57,'inv3.直径階分布'!ED66)</f>
        <v>128.56612619120057</v>
      </c>
      <c r="U32" s="89">
        <f>IF('1.収穫を予測する'!$C$2="あり",'inv3.直径階分布'!EE57,'inv3.直径階分布'!EE66)</f>
        <v>119.93161634596305</v>
      </c>
      <c r="V32" s="89">
        <f>IF('1.収穫を予測する'!$C$2="あり",'inv3.直径階分布'!EF57,'inv3.直径階分布'!EF66)</f>
        <v>97.552129067175301</v>
      </c>
      <c r="W32" s="89">
        <f>IF('1.収穫を予測する'!$C$2="あり",'inv3.直径階分布'!EG57,'inv3.直径階分布'!EG66)</f>
        <v>21.950329097319422</v>
      </c>
      <c r="X32" s="89">
        <f>IF('1.収穫を予測する'!$C$2="あり",'inv3.直径階分布'!EH57,'inv3.直径階分布'!EH66)</f>
        <v>0</v>
      </c>
      <c r="Y32" s="89">
        <f>IF('1.収穫を予測する'!$C$2="あり",'inv3.直径階分布'!EI57,'inv3.直径階分布'!EI66)</f>
        <v>0</v>
      </c>
      <c r="Z32" s="89">
        <f>IF('1.収穫を予測する'!$C$2="あり",'inv3.直径階分布'!EJ57,'inv3.直径階分布'!EJ66)</f>
        <v>0</v>
      </c>
      <c r="AA32" s="89">
        <f>IF('1.収穫を予測する'!$C$2="あり",'inv3.直径階分布'!EK57,'inv3.直径階分布'!EK66)</f>
        <v>0</v>
      </c>
      <c r="AB32" s="90">
        <f>IF('1.収穫を予測する'!$C$2="あり",'inv3.直径階分布'!EL57,'inv3.直径階分布'!EL66)</f>
        <v>0</v>
      </c>
    </row>
    <row r="33" spans="1:28">
      <c r="A33" s="91"/>
      <c r="B33" s="88">
        <f>IF('1.収穫を予測する'!$C$2="あり",'1.収穫を予測する'!J65,'1.収穫を予測する'!J74)</f>
        <v>62</v>
      </c>
      <c r="C33" s="89">
        <f>IF('1.収穫を予測する'!$C$2="あり",'inv3.直径階分布'!DM59,'inv3.直径階分布'!DM68)</f>
        <v>0</v>
      </c>
      <c r="D33" s="89">
        <f>IF('1.収穫を予測する'!$C$2="あり",'inv3.直径階分布'!DN59,'inv3.直径階分布'!DN68)</f>
        <v>0</v>
      </c>
      <c r="E33" s="89">
        <f>IF('1.収穫を予測する'!$C$2="あり",'inv3.直径階分布'!DO59,'inv3.直径階分布'!DO68)</f>
        <v>0</v>
      </c>
      <c r="F33" s="89">
        <f>IF('1.収穫を予測する'!$C$2="あり",'inv3.直径階分布'!DP59,'inv3.直径階分布'!DP68)</f>
        <v>0</v>
      </c>
      <c r="G33" s="89">
        <f>IF('1.収穫を予測する'!$C$2="あり",'inv3.直径階分布'!DQ59,'inv3.直径階分布'!DQ68)</f>
        <v>0</v>
      </c>
      <c r="H33" s="89">
        <f>IF('1.収穫を予測する'!$C$2="あり",'inv3.直径階分布'!DR59,'inv3.直径階分布'!DR68)</f>
        <v>0</v>
      </c>
      <c r="I33" s="89">
        <f>IF('1.収穫を予測する'!$C$2="あり",'inv3.直径階分布'!DS59,'inv3.直径階分布'!DS68)</f>
        <v>0</v>
      </c>
      <c r="J33" s="89">
        <f>IF('1.収穫を予測する'!$C$2="あり",'inv3.直径階分布'!DT59,'inv3.直径階分布'!DT68)</f>
        <v>0</v>
      </c>
      <c r="K33" s="89">
        <f>IF('1.収穫を予測する'!$C$2="あり",'inv3.直径階分布'!DU59,'inv3.直径階分布'!DU68)</f>
        <v>0</v>
      </c>
      <c r="L33" s="89">
        <f>IF('1.収穫を予測する'!$C$2="あり",'inv3.直径階分布'!DV59,'inv3.直径階分布'!DV68)</f>
        <v>0</v>
      </c>
      <c r="M33" s="89">
        <f>IF('1.収穫を予測する'!$C$2="あり",'inv3.直径階分布'!DW59,'inv3.直径階分布'!DW68)</f>
        <v>63.294096665941197</v>
      </c>
      <c r="N33" s="89">
        <f>IF('1.収穫を予測する'!$C$2="あり",'inv3.直径階分布'!DX59,'inv3.直径階分布'!DX68)</f>
        <v>94.030308984541193</v>
      </c>
      <c r="O33" s="89">
        <f>IF('1.収穫を予測する'!$C$2="あり",'inv3.直径階分布'!DY59,'inv3.直径階分布'!DY68)</f>
        <v>103.67899316550347</v>
      </c>
      <c r="P33" s="89">
        <f>IF('1.収穫を予測する'!$C$2="あり",'inv3.直径階分布'!DZ59,'inv3.直径階分布'!DZ68)</f>
        <v>112.39754653203113</v>
      </c>
      <c r="Q33" s="89">
        <f>IF('1.収穫を予測する'!$C$2="あり",'inv3.直径階分布'!EA59,'inv3.直径階分布'!EA68)</f>
        <v>119.78636460230291</v>
      </c>
      <c r="R33" s="89">
        <f>IF('1.収穫を予測する'!$C$2="あり",'inv3.直径階分布'!EB59,'inv3.直径階分布'!EB68)</f>
        <v>125.32613727891351</v>
      </c>
      <c r="S33" s="89">
        <f>IF('1.収穫を予測する'!$C$2="あり",'inv3.直径階分布'!EC59,'inv3.直径階分布'!EC68)</f>
        <v>128.28706286363808</v>
      </c>
      <c r="T33" s="89">
        <f>IF('1.収穫を予測する'!$C$2="あり",'inv3.直径階分布'!ED59,'inv3.直径階分布'!ED68)</f>
        <v>127.52400351689749</v>
      </c>
      <c r="U33" s="89">
        <f>IF('1.収穫を予測する'!$C$2="あり",'inv3.直径階分布'!EE59,'inv3.直径階分布'!EE68)</f>
        <v>120.90303840866</v>
      </c>
      <c r="V33" s="89">
        <f>IF('1.収穫を予測する'!$C$2="あり",'inv3.直径階分布'!EF59,'inv3.直径階分布'!EF68)</f>
        <v>102.85253886421887</v>
      </c>
      <c r="W33" s="89">
        <f>IF('1.収穫を予測する'!$C$2="あり",'inv3.直径階分布'!EG59,'inv3.直径階分布'!EG68)</f>
        <v>35.314880877335412</v>
      </c>
      <c r="X33" s="89">
        <f>IF('1.収穫を予測する'!$C$2="あり",'inv3.直径階分布'!EH59,'inv3.直径階分布'!EH68)</f>
        <v>0</v>
      </c>
      <c r="Y33" s="89">
        <f>IF('1.収穫を予測する'!$C$2="あり",'inv3.直径階分布'!EI59,'inv3.直径階分布'!EI68)</f>
        <v>0</v>
      </c>
      <c r="Z33" s="89">
        <f>IF('1.収穫を予測する'!$C$2="あり",'inv3.直径階分布'!EJ59,'inv3.直径階分布'!EJ68)</f>
        <v>0</v>
      </c>
      <c r="AA33" s="89">
        <f>IF('1.収穫を予測する'!$C$2="あり",'inv3.直径階分布'!EK59,'inv3.直径階分布'!EK68)</f>
        <v>0</v>
      </c>
      <c r="AB33" s="90">
        <f>IF('1.収穫を予測する'!$C$2="あり",'inv3.直径階分布'!EL59,'inv3.直径階分布'!EL68)</f>
        <v>0</v>
      </c>
    </row>
    <row r="34" spans="1:28">
      <c r="A34" s="91"/>
      <c r="B34" s="88">
        <f>IF('1.収穫を予測する'!$C$2="あり",'1.収穫を予測する'!J67,'1.収穫を予測する'!J76)</f>
        <v>64</v>
      </c>
      <c r="C34" s="89">
        <f>IF('1.収穫を予測する'!$C$2="あり",'inv3.直径階分布'!DM61,'inv3.直径階分布'!DM70)</f>
        <v>0</v>
      </c>
      <c r="D34" s="89">
        <f>IF('1.収穫を予測する'!$C$2="あり",'inv3.直径階分布'!DN61,'inv3.直径階分布'!DN70)</f>
        <v>0</v>
      </c>
      <c r="E34" s="89">
        <f>IF('1.収穫を予測する'!$C$2="あり",'inv3.直径階分布'!DO61,'inv3.直径階分布'!DO70)</f>
        <v>0</v>
      </c>
      <c r="F34" s="89">
        <f>IF('1.収穫を予測する'!$C$2="あり",'inv3.直径階分布'!DP61,'inv3.直径階分布'!DP70)</f>
        <v>0</v>
      </c>
      <c r="G34" s="89">
        <f>IF('1.収穫を予測する'!$C$2="あり",'inv3.直径階分布'!DQ61,'inv3.直径階分布'!DQ70)</f>
        <v>0</v>
      </c>
      <c r="H34" s="89">
        <f>IF('1.収穫を予測する'!$C$2="あり",'inv3.直径階分布'!DR61,'inv3.直径階分布'!DR70)</f>
        <v>0</v>
      </c>
      <c r="I34" s="89">
        <f>IF('1.収穫を予測する'!$C$2="あり",'inv3.直径階分布'!DS61,'inv3.直径階分布'!DS70)</f>
        <v>0</v>
      </c>
      <c r="J34" s="89">
        <f>IF('1.収穫を予測する'!$C$2="あり",'inv3.直径階分布'!DT61,'inv3.直径階分布'!DT70)</f>
        <v>0</v>
      </c>
      <c r="K34" s="89">
        <f>IF('1.収穫を予測する'!$C$2="あり",'inv3.直径階分布'!DU61,'inv3.直径階分布'!DU70)</f>
        <v>0</v>
      </c>
      <c r="L34" s="89">
        <f>IF('1.収穫を予測する'!$C$2="あり",'inv3.直径階分布'!DV61,'inv3.直径階分布'!DV70)</f>
        <v>0</v>
      </c>
      <c r="M34" s="89">
        <f>IF('1.収穫を予測する'!$C$2="あり",'inv3.直径階分布'!DW61,'inv3.直径階分布'!DW70)</f>
        <v>47.917437522611181</v>
      </c>
      <c r="N34" s="89">
        <f>IF('1.収穫を予測する'!$C$2="あり",'inv3.直径階分布'!DX61,'inv3.直径階分布'!DX70)</f>
        <v>91.064375900057598</v>
      </c>
      <c r="O34" s="89">
        <f>IF('1.収穫を予測する'!$C$2="あり",'inv3.直径階分布'!DY61,'inv3.直径階分布'!DY70)</f>
        <v>100.57856796913461</v>
      </c>
      <c r="P34" s="89">
        <f>IF('1.収穫を予測する'!$C$2="あり",'inv3.直径階分布'!DZ61,'inv3.直径階分布'!DZ70)</f>
        <v>109.2687611345757</v>
      </c>
      <c r="Q34" s="89">
        <f>IF('1.収穫を予測する'!$C$2="あり",'inv3.直径階分布'!EA61,'inv3.直径階分布'!EA70)</f>
        <v>116.77016309804822</v>
      </c>
      <c r="R34" s="89">
        <f>IF('1.収穫を予測する'!$C$2="あり",'inv3.直径階分布'!EB61,'inv3.直径階分布'!EB70)</f>
        <v>122.61136115184854</v>
      </c>
      <c r="S34" s="89">
        <f>IF('1.収穫を予測する'!$C$2="あり",'inv3.直径階分布'!EC61,'inv3.直径階分布'!EC70)</f>
        <v>126.1351152546942</v>
      </c>
      <c r="T34" s="89">
        <f>IF('1.収穫を予測する'!$C$2="あり",'inv3.直径階分布'!ED61,'inv3.直径階分布'!ED70)</f>
        <v>126.32311448290898</v>
      </c>
      <c r="U34" s="89">
        <f>IF('1.収穫を予測する'!$C$2="あり",'inv3.直径階分布'!EE61,'inv3.直径階分布'!EE70)</f>
        <v>121.32169654953873</v>
      </c>
      <c r="V34" s="89">
        <f>IF('1.収穫を予測する'!$C$2="あり",'inv3.直径階分布'!EF61,'inv3.直径階分布'!EF70)</f>
        <v>106.57194361513072</v>
      </c>
      <c r="W34" s="89">
        <f>IF('1.収穫を予測する'!$C$2="あり",'inv3.直径階分布'!EG61,'inv3.直径階分布'!EG70)</f>
        <v>48.861799309327779</v>
      </c>
      <c r="X34" s="89">
        <f>IF('1.収穫を予測する'!$C$2="あり",'inv3.直径階分布'!EH61,'inv3.直径階分布'!EH70)</f>
        <v>0</v>
      </c>
      <c r="Y34" s="89">
        <f>IF('1.収穫を予測する'!$C$2="あり",'inv3.直径階分布'!EI61,'inv3.直径階分布'!EI70)</f>
        <v>0</v>
      </c>
      <c r="Z34" s="89">
        <f>IF('1.収穫を予測する'!$C$2="あり",'inv3.直径階分布'!EJ61,'inv3.直径階分布'!EJ70)</f>
        <v>0</v>
      </c>
      <c r="AA34" s="89">
        <f>IF('1.収穫を予測する'!$C$2="あり",'inv3.直径階分布'!EK61,'inv3.直径階分布'!EK70)</f>
        <v>0</v>
      </c>
      <c r="AB34" s="90">
        <f>IF('1.収穫を予測する'!$C$2="あり",'inv3.直径階分布'!EL61,'inv3.直径階分布'!EL70)</f>
        <v>0</v>
      </c>
    </row>
    <row r="35" spans="1:28">
      <c r="A35" s="91"/>
      <c r="B35" s="88">
        <f>IF('1.収穫を予測する'!$C$2="あり",'1.収穫を予測する'!J69,'1.収穫を予測する'!J78)</f>
        <v>66</v>
      </c>
      <c r="C35" s="89">
        <f>IF('1.収穫を予測する'!$C$2="あり",'inv3.直径階分布'!DM63,'inv3.直径階分布'!DM72)</f>
        <v>0</v>
      </c>
      <c r="D35" s="89">
        <f>IF('1.収穫を予測する'!$C$2="あり",'inv3.直径階分布'!DN63,'inv3.直径階分布'!DN72)</f>
        <v>0</v>
      </c>
      <c r="E35" s="89">
        <f>IF('1.収穫を予測する'!$C$2="あり",'inv3.直径階分布'!DO63,'inv3.直径階分布'!DO72)</f>
        <v>0</v>
      </c>
      <c r="F35" s="89">
        <f>IF('1.収穫を予測する'!$C$2="あり",'inv3.直径階分布'!DP63,'inv3.直径階分布'!DP72)</f>
        <v>0</v>
      </c>
      <c r="G35" s="89">
        <f>IF('1.収穫を予測する'!$C$2="あり",'inv3.直径階分布'!DQ63,'inv3.直径階分布'!DQ72)</f>
        <v>0</v>
      </c>
      <c r="H35" s="89">
        <f>IF('1.収穫を予測する'!$C$2="あり",'inv3.直径階分布'!DR63,'inv3.直径階分布'!DR72)</f>
        <v>0</v>
      </c>
      <c r="I35" s="89">
        <f>IF('1.収穫を予測する'!$C$2="あり",'inv3.直径階分布'!DS63,'inv3.直径階分布'!DS72)</f>
        <v>0</v>
      </c>
      <c r="J35" s="89">
        <f>IF('1.収穫を予測する'!$C$2="あり",'inv3.直径階分布'!DT63,'inv3.直径階分布'!DT72)</f>
        <v>0</v>
      </c>
      <c r="K35" s="89">
        <f>IF('1.収穫を予測する'!$C$2="あり",'inv3.直径階分布'!DU63,'inv3.直径階分布'!DU72)</f>
        <v>0</v>
      </c>
      <c r="L35" s="89">
        <f>IF('1.収穫を予測する'!$C$2="あり",'inv3.直径階分布'!DV63,'inv3.直径階分布'!DV72)</f>
        <v>0</v>
      </c>
      <c r="M35" s="89">
        <f>IF('1.収穫を予測する'!$C$2="あり",'inv3.直径階分布'!DW63,'inv3.直径階分布'!DW72)</f>
        <v>34.344822823693221</v>
      </c>
      <c r="N35" s="89">
        <f>IF('1.収穫を予測する'!$C$2="あり",'inv3.直径階分布'!DX63,'inv3.直径階分布'!DX72)</f>
        <v>88.432734083592777</v>
      </c>
      <c r="O35" s="89">
        <f>IF('1.収穫を予測する'!$C$2="あり",'inv3.直径階分布'!DY63,'inv3.直径階分布'!DY72)</f>
        <v>97.8150601856712</v>
      </c>
      <c r="P35" s="89">
        <f>IF('1.収穫を予測する'!$C$2="あり",'inv3.直径階分布'!DZ63,'inv3.直径階分布'!DZ72)</f>
        <v>106.46197169277525</v>
      </c>
      <c r="Q35" s="89">
        <f>IF('1.収穫を予測する'!$C$2="あり",'inv3.直径階分布'!EA63,'inv3.直径階分布'!EA72)</f>
        <v>114.037942326235</v>
      </c>
      <c r="R35" s="89">
        <f>IF('1.収穫を予測する'!$C$2="あり",'inv3.直径階分布'!EB63,'inv3.直径階分布'!EB72)</f>
        <v>120.11163652554671</v>
      </c>
      <c r="S35" s="89">
        <f>IF('1.収穫を予測する'!$C$2="あり",'inv3.直径階分布'!EC63,'inv3.直径階分布'!EC72)</f>
        <v>124.08600399954338</v>
      </c>
      <c r="T35" s="89">
        <f>IF('1.収穫を予測する'!$C$2="あり",'inv3.直径階分布'!ED63,'inv3.直径階分布'!ED72)</f>
        <v>125.04622868993198</v>
      </c>
      <c r="U35" s="89">
        <f>IF('1.収穫を予測する'!$C$2="あり",'inv3.直径階分布'!EE63,'inv3.直径階分布'!EE72)</f>
        <v>121.35982032063171</v>
      </c>
      <c r="V35" s="89">
        <f>IF('1.収穫を予測する'!$C$2="あり",'inv3.直径階分布'!EF63,'inv3.直径階分布'!EF72)</f>
        <v>109.19622803629264</v>
      </c>
      <c r="W35" s="89">
        <f>IF('1.収穫を予測する'!$C$2="あり",'inv3.直径階分布'!EG63,'inv3.直径階分布'!EG72)</f>
        <v>62.084325048734463</v>
      </c>
      <c r="X35" s="89">
        <f>IF('1.収穫を予測する'!$C$2="あり",'inv3.直径階分布'!EH63,'inv3.直径階分布'!EH72)</f>
        <v>0</v>
      </c>
      <c r="Y35" s="89">
        <f>IF('1.収穫を予測する'!$C$2="あり",'inv3.直径階分布'!EI63,'inv3.直径階分布'!EI72)</f>
        <v>0</v>
      </c>
      <c r="Z35" s="89">
        <f>IF('1.収穫を予測する'!$C$2="あり",'inv3.直径階分布'!EJ63,'inv3.直径階分布'!EJ72)</f>
        <v>0</v>
      </c>
      <c r="AA35" s="89">
        <f>IF('1.収穫を予測する'!$C$2="あり",'inv3.直径階分布'!EK63,'inv3.直径階分布'!EK72)</f>
        <v>0</v>
      </c>
      <c r="AB35" s="90">
        <f>IF('1.収穫を予測する'!$C$2="あり",'inv3.直径階分布'!EL63,'inv3.直径階分布'!EL72)</f>
        <v>0</v>
      </c>
    </row>
    <row r="36" spans="1:28">
      <c r="A36" s="91"/>
      <c r="B36" s="88">
        <f>IF('1.収穫を予測する'!$C$2="あり",'1.収穫を予測する'!J71,'1.収穫を予測する'!J80)</f>
        <v>68</v>
      </c>
      <c r="C36" s="89">
        <f>IF('1.収穫を予測する'!$C$2="あり",'inv3.直径階分布'!DM65,'inv3.直径階分布'!DM74)</f>
        <v>0</v>
      </c>
      <c r="D36" s="89">
        <f>IF('1.収穫を予測する'!$C$2="あり",'inv3.直径階分布'!DN65,'inv3.直径階分布'!DN74)</f>
        <v>0</v>
      </c>
      <c r="E36" s="89">
        <f>IF('1.収穫を予測する'!$C$2="あり",'inv3.直径階分布'!DO65,'inv3.直径階分布'!DO74)</f>
        <v>0</v>
      </c>
      <c r="F36" s="89">
        <f>IF('1.収穫を予測する'!$C$2="あり",'inv3.直径階分布'!DP65,'inv3.直径階分布'!DP74)</f>
        <v>0</v>
      </c>
      <c r="G36" s="89">
        <f>IF('1.収穫を予測する'!$C$2="あり",'inv3.直径階分布'!DQ65,'inv3.直径階分布'!DQ74)</f>
        <v>0</v>
      </c>
      <c r="H36" s="89">
        <f>IF('1.収穫を予測する'!$C$2="あり",'inv3.直径階分布'!DR65,'inv3.直径階分布'!DR74)</f>
        <v>0</v>
      </c>
      <c r="I36" s="89">
        <f>IF('1.収穫を予測する'!$C$2="あり",'inv3.直径階分布'!DS65,'inv3.直径階分布'!DS74)</f>
        <v>0</v>
      </c>
      <c r="J36" s="89">
        <f>IF('1.収穫を予測する'!$C$2="あり",'inv3.直径階分布'!DT65,'inv3.直径階分布'!DT74)</f>
        <v>0</v>
      </c>
      <c r="K36" s="89">
        <f>IF('1.収穫を予測する'!$C$2="あり",'inv3.直径階分布'!DU65,'inv3.直径階分布'!DU74)</f>
        <v>0</v>
      </c>
      <c r="L36" s="89">
        <f>IF('1.収穫を予測する'!$C$2="あり",'inv3.直径階分布'!DV65,'inv3.直径階分布'!DV74)</f>
        <v>0</v>
      </c>
      <c r="M36" s="89">
        <f>IF('1.収穫を予測する'!$C$2="あり",'inv3.直径階分布'!DW65,'inv3.直径階分布'!DW74)</f>
        <v>22.339622836650051</v>
      </c>
      <c r="N36" s="89">
        <f>IF('1.収穫を予測する'!$C$2="あり",'inv3.直径階分布'!DX65,'inv3.直径階分布'!DX74)</f>
        <v>86.094844190391086</v>
      </c>
      <c r="O36" s="89">
        <f>IF('1.収穫を予測する'!$C$2="あり",'inv3.直径階分布'!DY65,'inv3.直径階分布'!DY74)</f>
        <v>95.350416976429187</v>
      </c>
      <c r="P36" s="89">
        <f>IF('1.収穫を予測する'!$C$2="あり",'inv3.直径階分布'!DZ65,'inv3.直径階分布'!DZ74)</f>
        <v>103.9449740037785</v>
      </c>
      <c r="Q36" s="89">
        <f>IF('1.収穫を予測する'!$C$2="あり",'inv3.直径階分布'!EA65,'inv3.直径階分布'!EA74)</f>
        <v>111.56773344951</v>
      </c>
      <c r="R36" s="89">
        <f>IF('1.収穫を予測する'!$C$2="あり",'inv3.直径階分布'!EB65,'inv3.直径階分布'!EB74)</f>
        <v>117.82109969800831</v>
      </c>
      <c r="S36" s="89">
        <f>IF('1.収穫を予測する'!$C$2="あり",'inv3.直径階分布'!EC65,'inv3.直径階分布'!EC74)</f>
        <v>122.1583077889224</v>
      </c>
      <c r="T36" s="89">
        <f>IF('1.収穫を予測する'!$C$2="あり",'inv3.直径階分布'!ED65,'inv3.直径階分布'!ED74)</f>
        <v>123.7497966436045</v>
      </c>
      <c r="U36" s="89">
        <f>IF('1.収穫を予測する'!$C$2="あり",'inv3.直径階分布'!EE65,'inv3.直径階分布'!EE74)</f>
        <v>121.14024503739088</v>
      </c>
      <c r="V36" s="89">
        <f>IF('1.収穫を予測する'!$C$2="あり",'inv3.直径階分布'!EF65,'inv3.直径階分布'!EF74)</f>
        <v>111.042205335944</v>
      </c>
      <c r="W36" s="89">
        <f>IF('1.収穫を予測する'!$C$2="あり",'inv3.直径階分布'!EG65,'inv3.直径階分布'!EG74)</f>
        <v>74.701214184706345</v>
      </c>
      <c r="X36" s="89">
        <f>IF('1.収穫を予測する'!$C$2="あり",'inv3.直径階分布'!EH65,'inv3.直径階分布'!EH74)</f>
        <v>0</v>
      </c>
      <c r="Y36" s="89">
        <f>IF('1.収穫を予測する'!$C$2="あり",'inv3.直径階分布'!EI65,'inv3.直径階分布'!EI74)</f>
        <v>0</v>
      </c>
      <c r="Z36" s="89">
        <f>IF('1.収穫を予測する'!$C$2="あり",'inv3.直径階分布'!EJ65,'inv3.直径階分布'!EJ74)</f>
        <v>0</v>
      </c>
      <c r="AA36" s="89">
        <f>IF('1.収穫を予測する'!$C$2="あり",'inv3.直径階分布'!EK65,'inv3.直径階分布'!EK74)</f>
        <v>0</v>
      </c>
      <c r="AB36" s="90">
        <f>IF('1.収穫を予測する'!$C$2="あり",'inv3.直径階分布'!EL65,'inv3.直径階分布'!EL74)</f>
        <v>0</v>
      </c>
    </row>
    <row r="37" spans="1:28">
      <c r="A37" s="91"/>
      <c r="B37" s="88">
        <f>IF('1.収穫を予測する'!$C$2="あり",'1.収穫を予測する'!J73,'1.収穫を予測する'!J82)</f>
        <v>70</v>
      </c>
      <c r="C37" s="89">
        <f>IF('1.収穫を予測する'!$C$2="あり",'inv3.直径階分布'!DM67,'inv3.直径階分布'!DM76)</f>
        <v>0</v>
      </c>
      <c r="D37" s="89">
        <f>IF('1.収穫を予測する'!$C$2="あり",'inv3.直径階分布'!DN67,'inv3.直径階分布'!DN76)</f>
        <v>0</v>
      </c>
      <c r="E37" s="89">
        <f>IF('1.収穫を予測する'!$C$2="あり",'inv3.直径階分布'!DO67,'inv3.直径階分布'!DO76)</f>
        <v>0</v>
      </c>
      <c r="F37" s="89">
        <f>IF('1.収穫を予測する'!$C$2="あり",'inv3.直径階分布'!DP67,'inv3.直径階分布'!DP76)</f>
        <v>0</v>
      </c>
      <c r="G37" s="89">
        <f>IF('1.収穫を予測する'!$C$2="あり",'inv3.直径階分布'!DQ67,'inv3.直径階分布'!DQ76)</f>
        <v>0</v>
      </c>
      <c r="H37" s="89">
        <f>IF('1.収穫を予測する'!$C$2="あり",'inv3.直径階分布'!DR67,'inv3.直径階分布'!DR76)</f>
        <v>0</v>
      </c>
      <c r="I37" s="89">
        <f>IF('1.収穫を予測する'!$C$2="あり",'inv3.直径階分布'!DS67,'inv3.直径階分布'!DS76)</f>
        <v>0</v>
      </c>
      <c r="J37" s="89">
        <f>IF('1.収穫を予測する'!$C$2="あり",'inv3.直径階分布'!DT67,'inv3.直径階分布'!DT76)</f>
        <v>0</v>
      </c>
      <c r="K37" s="89">
        <f>IF('1.収穫を予測する'!$C$2="あり",'inv3.直径階分布'!DU67,'inv3.直径階分布'!DU76)</f>
        <v>0</v>
      </c>
      <c r="L37" s="89">
        <f>IF('1.収穫を予測する'!$C$2="あり",'inv3.直径階分布'!DV67,'inv3.直径階分布'!DV76)</f>
        <v>0</v>
      </c>
      <c r="M37" s="89">
        <f>IF('1.収穫を予測する'!$C$2="あり",'inv3.直径階分布'!DW67,'inv3.直径階分布'!DW76)</f>
        <v>11.700428824515939</v>
      </c>
      <c r="N37" s="89">
        <f>IF('1.収穫を予測する'!$C$2="あり",'inv3.直径階分布'!DX67,'inv3.直径階分布'!DX76)</f>
        <v>84.015386031272783</v>
      </c>
      <c r="O37" s="89">
        <f>IF('1.収穫を予測する'!$C$2="あり",'inv3.直径階分布'!DY67,'inv3.直径階分布'!DY76)</f>
        <v>93.150809290022721</v>
      </c>
      <c r="P37" s="89">
        <f>IF('1.収穫を予測する'!$C$2="あり",'inv3.直径階分布'!DZ67,'inv3.直径階分布'!DZ76)</f>
        <v>101.68806755139371</v>
      </c>
      <c r="Q37" s="89">
        <f>IF('1.収穫を予測する'!$C$2="あり",'inv3.直径階分布'!EA67,'inv3.直径階分布'!EA76)</f>
        <v>109.33741376057549</v>
      </c>
      <c r="R37" s="89">
        <f>IF('1.収穫を予測する'!$C$2="あり",'inv3.直径階分布'!EB67,'inv3.直径階分布'!EB76)</f>
        <v>115.72982178975997</v>
      </c>
      <c r="S37" s="89">
        <f>IF('1.収穫を予測する'!$C$2="あり",'inv3.直径階分布'!EC67,'inv3.直径階分布'!EC76)</f>
        <v>120.36081763009435</v>
      </c>
      <c r="T37" s="89">
        <f>IF('1.収穫を予測する'!$C$2="あり",'inv3.直径階分布'!ED67,'inv3.直径階分布'!ED76)</f>
        <v>122.47167094324521</v>
      </c>
      <c r="U37" s="89">
        <f>IF('1.収穫を予測する'!$C$2="あり",'inv3.直径階分布'!EE67,'inv3.直径階分布'!EE76)</f>
        <v>120.75081685482181</v>
      </c>
      <c r="V37" s="89">
        <f>IF('1.収穫を予測する'!$C$2="あり",'inv3.直径階分布'!EF67,'inv3.直径階分布'!EF76)</f>
        <v>112.32702848159235</v>
      </c>
      <c r="W37" s="89">
        <f>IF('1.収穫を予測する'!$C$2="あり",'inv3.直径階分布'!EG67,'inv3.直径階分布'!EG76)</f>
        <v>85.068069173397788</v>
      </c>
      <c r="X37" s="89">
        <f>IF('1.収穫を予測する'!$C$2="あり",'inv3.直径階分布'!EH67,'inv3.直径階分布'!EH76)</f>
        <v>1.4954554984207371</v>
      </c>
      <c r="Y37" s="89">
        <f>IF('1.収穫を予測する'!$C$2="あり",'inv3.直径階分布'!EI67,'inv3.直径階分布'!EI76)</f>
        <v>0</v>
      </c>
      <c r="Z37" s="89">
        <f>IF('1.収穫を予測する'!$C$2="あり",'inv3.直径階分布'!EJ67,'inv3.直径階分布'!EJ76)</f>
        <v>0</v>
      </c>
      <c r="AA37" s="89">
        <f>IF('1.収穫を予測する'!$C$2="あり",'inv3.直径階分布'!EK67,'inv3.直径階分布'!EK76)</f>
        <v>0</v>
      </c>
      <c r="AB37" s="90">
        <f>IF('1.収穫を予測する'!$C$2="あり",'inv3.直径階分布'!EL67,'inv3.直径階分布'!EL76)</f>
        <v>0</v>
      </c>
    </row>
    <row r="38" spans="1:28">
      <c r="A38" s="91"/>
      <c r="B38" s="88">
        <f>IF('1.収穫を予測する'!$C$2="あり",'1.収穫を予測する'!J75,'1.収穫を予測する'!J84)</f>
        <v>72</v>
      </c>
      <c r="C38" s="89">
        <f>IF('1.収穫を予測する'!$C$2="あり",'inv3.直径階分布'!DM69,'inv3.直径階分布'!DM78)</f>
        <v>0</v>
      </c>
      <c r="D38" s="89">
        <f>IF('1.収穫を予測する'!$C$2="あり",'inv3.直径階分布'!DN69,'inv3.直径階分布'!DN78)</f>
        <v>0</v>
      </c>
      <c r="E38" s="89">
        <f>IF('1.収穫を予測する'!$C$2="あり",'inv3.直径階分布'!DO69,'inv3.直径階分布'!DO78)</f>
        <v>0</v>
      </c>
      <c r="F38" s="89">
        <f>IF('1.収穫を予測する'!$C$2="あり",'inv3.直径階分布'!DP69,'inv3.直径階分布'!DP78)</f>
        <v>0</v>
      </c>
      <c r="G38" s="89">
        <f>IF('1.収穫を予測する'!$C$2="あり",'inv3.直径階分布'!DQ69,'inv3.直径階分布'!DQ78)</f>
        <v>0</v>
      </c>
      <c r="H38" s="89">
        <f>IF('1.収穫を予測する'!$C$2="あり",'inv3.直径階分布'!DR69,'inv3.直径階分布'!DR78)</f>
        <v>0</v>
      </c>
      <c r="I38" s="89">
        <f>IF('1.収穫を予測する'!$C$2="あり",'inv3.直径階分布'!DS69,'inv3.直径階分布'!DS78)</f>
        <v>0</v>
      </c>
      <c r="J38" s="89">
        <f>IF('1.収穫を予測する'!$C$2="あり",'inv3.直径階分布'!DT69,'inv3.直径階分布'!DT78)</f>
        <v>0</v>
      </c>
      <c r="K38" s="89">
        <f>IF('1.収穫を予測する'!$C$2="あり",'inv3.直径階分布'!DU69,'inv3.直径階分布'!DU78)</f>
        <v>0</v>
      </c>
      <c r="L38" s="89">
        <f>IF('1.収穫を予測する'!$C$2="あり",'inv3.直径階分布'!DV69,'inv3.直径階分布'!DV78)</f>
        <v>0</v>
      </c>
      <c r="M38" s="89">
        <f>IF('1.収穫を予測する'!$C$2="あり",'inv3.直径階分布'!DW69,'inv3.直径階分布'!DW78)</f>
        <v>2.2551565581229625</v>
      </c>
      <c r="N38" s="89">
        <f>IF('1.収穫を予測する'!$C$2="あり",'inv3.直径階分布'!DX69,'inv3.直径階分布'!DX78)</f>
        <v>82.163592763768179</v>
      </c>
      <c r="O38" s="89">
        <f>IF('1.収穫を予測する'!$C$2="あり",'inv3.直径階分布'!DY69,'inv3.直径階分布'!DY78)</f>
        <v>91.186278076188046</v>
      </c>
      <c r="P38" s="89">
        <f>IF('1.収穫を予測する'!$C$2="あり",'inv3.直径階分布'!DZ69,'inv3.直径階分布'!DZ78)</f>
        <v>99.664184489455693</v>
      </c>
      <c r="Q38" s="89">
        <f>IF('1.収穫を予測する'!$C$2="あり",'inv3.直径階分布'!EA69,'inv3.直径階分布'!EA78)</f>
        <v>107.32553709650506</v>
      </c>
      <c r="R38" s="89">
        <f>IF('1.収穫を予測する'!$C$2="あり",'inv3.直径階分布'!EB69,'inv3.直径階分布'!EB78)</f>
        <v>113.82563257088043</v>
      </c>
      <c r="S38" s="89">
        <f>IF('1.収穫を予測する'!$C$2="あり",'inv3.直径階分布'!EC69,'inv3.直径階分布'!EC78)</f>
        <v>118.69578444597357</v>
      </c>
      <c r="T38" s="89">
        <f>IF('1.収穫を予測する'!$C$2="あり",'inv3.直径階分布'!ED69,'inv3.直径階分布'!ED78)</f>
        <v>121.23656578574031</v>
      </c>
      <c r="U38" s="89">
        <f>IF('1.収穫を予測する'!$C$2="あり",'inv3.直径階分布'!EE69,'inv3.直径階分布'!EE78)</f>
        <v>120.25436993062212</v>
      </c>
      <c r="V38" s="89">
        <f>IF('1.収穫を予測する'!$C$2="あり",'inv3.直径階分布'!EF69,'inv3.直径階分布'!EF78)</f>
        <v>113.20397317241662</v>
      </c>
      <c r="W38" s="89">
        <f>IF('1.収穫を予測する'!$C$2="あり",'inv3.直径階分布'!EG69,'inv3.直径階分布'!EG78)</f>
        <v>90.643791641171305</v>
      </c>
      <c r="X38" s="89">
        <f>IF('1.収穫を予測する'!$C$2="あり",'inv3.直径階分布'!EH69,'inv3.直径階分布'!EH78)</f>
        <v>6.9597124083109616</v>
      </c>
      <c r="Y38" s="89">
        <f>IF('1.収穫を予測する'!$C$2="あり",'inv3.直径階分布'!EI69,'inv3.直径階分布'!EI78)</f>
        <v>0</v>
      </c>
      <c r="Z38" s="89">
        <f>IF('1.収穫を予測する'!$C$2="あり",'inv3.直径階分布'!EJ69,'inv3.直径階分布'!EJ78)</f>
        <v>0</v>
      </c>
      <c r="AA38" s="89">
        <f>IF('1.収穫を予測する'!$C$2="あり",'inv3.直径階分布'!EK69,'inv3.直径階分布'!EK78)</f>
        <v>0</v>
      </c>
      <c r="AB38" s="90">
        <f>IF('1.収穫を予測する'!$C$2="あり",'inv3.直径階分布'!EL69,'inv3.直径階分布'!EL78)</f>
        <v>0</v>
      </c>
    </row>
    <row r="39" spans="1:28">
      <c r="A39" s="91"/>
      <c r="B39" s="88">
        <f>IF('1.収穫を予測する'!$C$2="あり",'1.収穫を予測する'!J77,'1.収穫を予測する'!J86)</f>
        <v>74</v>
      </c>
      <c r="C39" s="89">
        <f>IF('1.収穫を予測する'!$C$2="あり",'inv3.直径階分布'!DM71,'inv3.直径階分布'!DM80)</f>
        <v>0</v>
      </c>
      <c r="D39" s="89">
        <f>IF('1.収穫を予測する'!$C$2="あり",'inv3.直径階分布'!DN71,'inv3.直径階分布'!DN80)</f>
        <v>0</v>
      </c>
      <c r="E39" s="89">
        <f>IF('1.収穫を予測する'!$C$2="あり",'inv3.直径階分布'!DO71,'inv3.直径階分布'!DO80)</f>
        <v>0</v>
      </c>
      <c r="F39" s="89">
        <f>IF('1.収穫を予測する'!$C$2="あり",'inv3.直径階分布'!DP71,'inv3.直径階分布'!DP80)</f>
        <v>0</v>
      </c>
      <c r="G39" s="89">
        <f>IF('1.収穫を予測する'!$C$2="あり",'inv3.直径階分布'!DQ71,'inv3.直径階分布'!DQ80)</f>
        <v>0</v>
      </c>
      <c r="H39" s="89">
        <f>IF('1.収穫を予測する'!$C$2="あり",'inv3.直径階分布'!DR71,'inv3.直径階分布'!DR80)</f>
        <v>0</v>
      </c>
      <c r="I39" s="89">
        <f>IF('1.収穫を予測する'!$C$2="あり",'inv3.直径階分布'!DS71,'inv3.直径階分布'!DS80)</f>
        <v>0</v>
      </c>
      <c r="J39" s="89">
        <f>IF('1.収穫を予測する'!$C$2="あり",'inv3.直径階分布'!DT71,'inv3.直径階分布'!DT80)</f>
        <v>0</v>
      </c>
      <c r="K39" s="89">
        <f>IF('1.収穫を予測する'!$C$2="あり",'inv3.直径階分布'!DU71,'inv3.直径階分布'!DU80)</f>
        <v>0</v>
      </c>
      <c r="L39" s="89">
        <f>IF('1.収穫を予測する'!$C$2="あり",'inv3.直径階分布'!DV71,'inv3.直径階分布'!DV80)</f>
        <v>0</v>
      </c>
      <c r="M39" s="89">
        <f>IF('1.収穫を予測する'!$C$2="あり",'inv3.直径階分布'!DW71,'inv3.直径階分布'!DW80)</f>
        <v>0</v>
      </c>
      <c r="N39" s="89">
        <f>IF('1.収穫を予測する'!$C$2="あり",'inv3.直径階分布'!DX71,'inv3.直径階分布'!DX80)</f>
        <v>74.368883020616863</v>
      </c>
      <c r="O39" s="89">
        <f>IF('1.収穫を予測する'!$C$2="あり",'inv3.直径階分布'!DY71,'inv3.直径階分布'!DY80)</f>
        <v>89.430352419562155</v>
      </c>
      <c r="P39" s="89">
        <f>IF('1.収穫を予測する'!$C$2="あり",'inv3.直径階分布'!DZ71,'inv3.直径階分布'!DZ80)</f>
        <v>97.848853571092377</v>
      </c>
      <c r="Q39" s="89">
        <f>IF('1.収穫を予測する'!$C$2="あり",'inv3.直径階分布'!EA71,'inv3.直径階分布'!EA80)</f>
        <v>105.51180784630162</v>
      </c>
      <c r="R39" s="89">
        <f>IF('1.収穫を予測する'!$C$2="あり",'inv3.直径階分布'!EB71,'inv3.直径階分布'!EB80)</f>
        <v>112.0953241974139</v>
      </c>
      <c r="S39" s="89">
        <f>IF('1.収穫を予測する'!$C$2="あり",'inv3.直径階分布'!EC71,'inv3.直径階分布'!EC80)</f>
        <v>117.16117364377891</v>
      </c>
      <c r="T39" s="89">
        <f>IF('1.収穫を予測する'!$C$2="あり",'inv3.直径階分布'!ED71,'inv3.直径階分布'!ED80)</f>
        <v>120.05993105585827</v>
      </c>
      <c r="U39" s="89">
        <f>IF('1.収穫を予測する'!$C$2="あり",'inv3.直径階分布'!EE71,'inv3.直径階分布'!EE80)</f>
        <v>119.69573676221813</v>
      </c>
      <c r="V39" s="89">
        <f>IF('1.収穫を予測する'!$C$2="あり",'inv3.直径階分布'!EF71,'inv3.直径階分布'!EF80)</f>
        <v>113.7832976199611</v>
      </c>
      <c r="W39" s="89">
        <f>IF('1.収穫を予測する'!$C$2="あり",'inv3.直径階分布'!EG71,'inv3.直径階分布'!EG80)</f>
        <v>94.545147824952679</v>
      </c>
      <c r="X39" s="89">
        <f>IF('1.収穫を予測する'!$C$2="あり",'inv3.直径階分布'!EH71,'inv3.直径階分布'!EH80)</f>
        <v>13.258790617723472</v>
      </c>
      <c r="Y39" s="89">
        <f>IF('1.収穫を予測する'!$C$2="あり",'inv3.直径階分布'!EI71,'inv3.直径階分布'!EI80)</f>
        <v>0</v>
      </c>
      <c r="Z39" s="89">
        <f>IF('1.収穫を予測する'!$C$2="あり",'inv3.直径階分布'!EJ71,'inv3.直径階分布'!EJ80)</f>
        <v>0</v>
      </c>
      <c r="AA39" s="89">
        <f>IF('1.収穫を予測する'!$C$2="あり",'inv3.直径階分布'!EK71,'inv3.直径階分布'!EK80)</f>
        <v>0</v>
      </c>
      <c r="AB39" s="90">
        <f>IF('1.収穫を予測する'!$C$2="あり",'inv3.直径階分布'!EL71,'inv3.直径階分布'!EL80)</f>
        <v>0</v>
      </c>
    </row>
    <row r="40" spans="1:28">
      <c r="A40" s="91"/>
      <c r="B40" s="88">
        <f>IF('1.収穫を予測する'!$C$2="あり",'1.収穫を予測する'!J79,'1.収穫を予測する'!J88)</f>
        <v>76</v>
      </c>
      <c r="C40" s="89">
        <f>IF('1.収穫を予測する'!$C$2="あり",'inv3.直径階分布'!DM73,'inv3.直径階分布'!DM82)</f>
        <v>0</v>
      </c>
      <c r="D40" s="89">
        <f>IF('1.収穫を予測する'!$C$2="あり",'inv3.直径階分布'!DN73,'inv3.直径階分布'!DN82)</f>
        <v>0</v>
      </c>
      <c r="E40" s="89">
        <f>IF('1.収穫を予測する'!$C$2="あり",'inv3.直径階分布'!DO73,'inv3.直径階分布'!DO82)</f>
        <v>0</v>
      </c>
      <c r="F40" s="89">
        <f>IF('1.収穫を予測する'!$C$2="あり",'inv3.直径階分布'!DP73,'inv3.直径階分布'!DP82)</f>
        <v>0</v>
      </c>
      <c r="G40" s="89">
        <f>IF('1.収穫を予測する'!$C$2="あり",'inv3.直径階分布'!DQ73,'inv3.直径階分布'!DQ82)</f>
        <v>0</v>
      </c>
      <c r="H40" s="89">
        <f>IF('1.収穫を予測する'!$C$2="あり",'inv3.直径階分布'!DR73,'inv3.直径階分布'!DR82)</f>
        <v>0</v>
      </c>
      <c r="I40" s="89">
        <f>IF('1.収穫を予測する'!$C$2="あり",'inv3.直径階分布'!DS73,'inv3.直径階分布'!DS82)</f>
        <v>0</v>
      </c>
      <c r="J40" s="89">
        <f>IF('1.収穫を予測する'!$C$2="あり",'inv3.直径階分布'!DT73,'inv3.直径階分布'!DT82)</f>
        <v>0</v>
      </c>
      <c r="K40" s="89">
        <f>IF('1.収穫を予測する'!$C$2="あり",'inv3.直径階分布'!DU73,'inv3.直径階分布'!DU82)</f>
        <v>0</v>
      </c>
      <c r="L40" s="89">
        <f>IF('1.収穫を予測する'!$C$2="あり",'inv3.直径階分布'!DV73,'inv3.直径階分布'!DV82)</f>
        <v>0</v>
      </c>
      <c r="M40" s="89">
        <f>IF('1.収穫を予測する'!$C$2="あり",'inv3.直径階分布'!DW73,'inv3.直径階分布'!DW82)</f>
        <v>0</v>
      </c>
      <c r="N40" s="89">
        <f>IF('1.収穫を予測する'!$C$2="あり",'inv3.直径階分布'!DX73,'inv3.直径階分布'!DX82)</f>
        <v>65.415818259539265</v>
      </c>
      <c r="O40" s="89">
        <f>IF('1.収穫を予測する'!$C$2="あり",'inv3.直径階分布'!DY73,'inv3.直径階分布'!DY82)</f>
        <v>87.859671711230703</v>
      </c>
      <c r="P40" s="89">
        <f>IF('1.収穫を予測する'!$C$2="あり",'inv3.直径階分布'!DZ73,'inv3.直径階分布'!DZ82)</f>
        <v>96.220071087494603</v>
      </c>
      <c r="Q40" s="89">
        <f>IF('1.収穫を予測する'!$C$2="あり",'inv3.直径階分布'!EA73,'inv3.直径階分布'!EA82)</f>
        <v>103.87732471784238</v>
      </c>
      <c r="R40" s="89">
        <f>IF('1.収穫を予測する'!$C$2="あり",'inv3.直径階分布'!EB73,'inv3.直径階分布'!EB82)</f>
        <v>110.52543380520456</v>
      </c>
      <c r="S40" s="89">
        <f>IF('1.収穫を予測する'!$C$2="あり",'inv3.直径階分布'!EC73,'inv3.直径階分布'!EC82)</f>
        <v>115.7522274938184</v>
      </c>
      <c r="T40" s="89">
        <f>IF('1.収穫を予測する'!$C$2="あり",'inv3.直径階分布'!ED73,'inv3.直径階分布'!ED82)</f>
        <v>118.95070974184659</v>
      </c>
      <c r="U40" s="89">
        <f>IF('1.収穫を予測する'!$C$2="あり",'inv3.直径階分布'!EE73,'inv3.直径階分布'!EE82)</f>
        <v>119.10672831822342</v>
      </c>
      <c r="V40" s="89">
        <f>IF('1.収穫を予測する'!$C$2="あり",'inv3.直径階分布'!EF73,'inv3.直径階分布'!EF82)</f>
        <v>114.14534918997362</v>
      </c>
      <c r="W40" s="89">
        <f>IF('1.収穫を予測する'!$C$2="あり",'inv3.直径階分布'!EG73,'inv3.直径階分布'!EG82)</f>
        <v>97.443975780984076</v>
      </c>
      <c r="X40" s="89">
        <f>IF('1.収穫を予測する'!$C$2="あり",'inv3.直径階分布'!EH73,'inv3.直径階分布'!EH82)</f>
        <v>19.734917625850709</v>
      </c>
      <c r="Y40" s="89">
        <f>IF('1.収穫を予測する'!$C$2="あり",'inv3.直径階分布'!EI73,'inv3.直径階分布'!EI82)</f>
        <v>0</v>
      </c>
      <c r="Z40" s="89">
        <f>IF('1.収穫を予測する'!$C$2="あり",'inv3.直径階分布'!EJ73,'inv3.直径階分布'!EJ82)</f>
        <v>0</v>
      </c>
      <c r="AA40" s="89">
        <f>IF('1.収穫を予測する'!$C$2="あり",'inv3.直径階分布'!EK73,'inv3.直径階分布'!EK82)</f>
        <v>0</v>
      </c>
      <c r="AB40" s="90">
        <f>IF('1.収穫を予測する'!$C$2="あり",'inv3.直径階分布'!EL73,'inv3.直径階分布'!EL82)</f>
        <v>0</v>
      </c>
    </row>
    <row r="41" spans="1:28">
      <c r="A41" s="91"/>
      <c r="B41" s="88">
        <f>IF('1.収穫を予測する'!$C$2="あり",'1.収穫を予測する'!J81,'1.収穫を予測する'!J90)</f>
        <v>78</v>
      </c>
      <c r="C41" s="89">
        <f>IF('1.収穫を予測する'!$C$2="あり",'inv3.直径階分布'!DM75,'inv3.直径階分布'!DM84)</f>
        <v>0</v>
      </c>
      <c r="D41" s="89">
        <f>IF('1.収穫を予測する'!$C$2="あり",'inv3.直径階分布'!DN75,'inv3.直径階分布'!DN84)</f>
        <v>0</v>
      </c>
      <c r="E41" s="89">
        <f>IF('1.収穫を予測する'!$C$2="あり",'inv3.直径階分布'!DO75,'inv3.直径階分布'!DO84)</f>
        <v>0</v>
      </c>
      <c r="F41" s="89">
        <f>IF('1.収穫を予測する'!$C$2="あり",'inv3.直径階分布'!DP75,'inv3.直径階分布'!DP84)</f>
        <v>0</v>
      </c>
      <c r="G41" s="89">
        <f>IF('1.収穫を予測する'!$C$2="あり",'inv3.直径階分布'!DQ75,'inv3.直径階分布'!DQ84)</f>
        <v>0</v>
      </c>
      <c r="H41" s="89">
        <f>IF('1.収穫を予測する'!$C$2="あり",'inv3.直径階分布'!DR75,'inv3.直径階分布'!DR84)</f>
        <v>0</v>
      </c>
      <c r="I41" s="89">
        <f>IF('1.収穫を予測する'!$C$2="あり",'inv3.直径階分布'!DS75,'inv3.直径階分布'!DS84)</f>
        <v>0</v>
      </c>
      <c r="J41" s="89">
        <f>IF('1.収穫を予測する'!$C$2="あり",'inv3.直径階分布'!DT75,'inv3.直径階分布'!DT84)</f>
        <v>0</v>
      </c>
      <c r="K41" s="89">
        <f>IF('1.収穫を予測する'!$C$2="あり",'inv3.直径階分布'!DU75,'inv3.直径階分布'!DU84)</f>
        <v>0</v>
      </c>
      <c r="L41" s="89">
        <f>IF('1.収穫を予測する'!$C$2="あり",'inv3.直径階分布'!DV75,'inv3.直径階分布'!DV84)</f>
        <v>0</v>
      </c>
      <c r="M41" s="89">
        <f>IF('1.収穫を予測する'!$C$2="あり",'inv3.直径階分布'!DW75,'inv3.直径階分布'!DW84)</f>
        <v>0</v>
      </c>
      <c r="N41" s="89">
        <f>IF('1.収穫を予測する'!$C$2="あり",'inv3.直径階分布'!DX75,'inv3.直径階分布'!DX84)</f>
        <v>57.429442297752416</v>
      </c>
      <c r="O41" s="89">
        <f>IF('1.収穫を予測する'!$C$2="あり",'inv3.直径階分布'!DY75,'inv3.直径階分布'!DY84)</f>
        <v>86.453629179342215</v>
      </c>
      <c r="P41" s="89">
        <f>IF('1.収穫を予測する'!$C$2="あり",'inv3.直径階分布'!DZ75,'inv3.直径階分布'!DZ84)</f>
        <v>94.758124072781698</v>
      </c>
      <c r="Q41" s="89">
        <f>IF('1.収穫を予測する'!$C$2="あり",'inv3.直径階分布'!EA75,'inv3.直径階分布'!EA84)</f>
        <v>102.40467782036774</v>
      </c>
      <c r="R41" s="89">
        <f>IF('1.収穫を予測する'!$C$2="あり",'inv3.直径階分布'!EB75,'inv3.直径階分布'!EB84)</f>
        <v>109.10274056883145</v>
      </c>
      <c r="S41" s="89">
        <f>IF('1.収穫を予測する'!$C$2="あり",'inv3.直径階分布'!EC75,'inv3.直径階分布'!EC84)</f>
        <v>114.46254407702588</v>
      </c>
      <c r="T41" s="89">
        <f>IF('1.収穫を予測する'!$C$2="あり",'inv3.直径階分布'!ED75,'inv3.直径階分布'!ED84)</f>
        <v>117.91330524538398</v>
      </c>
      <c r="U41" s="89">
        <f>IF('1.収穫を予測する'!$C$2="あり",'inv3.直径階分布'!EE75,'inv3.直径階分布'!EE84)</f>
        <v>118.5097030865945</v>
      </c>
      <c r="V41" s="89">
        <f>IF('1.収穫を予測する'!$C$2="あり",'inv3.直径階分布'!EF75,'inv3.直径階分布'!EF84)</f>
        <v>114.3492126358084</v>
      </c>
      <c r="W41" s="89">
        <f>IF('1.収穫を予測する'!$C$2="あり",'inv3.直径階分布'!EG75,'inv3.直径階分布'!EG84)</f>
        <v>99.657704829201109</v>
      </c>
      <c r="X41" s="89">
        <f>IF('1.収穫を予測する'!$C$2="あり",'inv3.直径階分布'!EH75,'inv3.直径階分布'!EH84)</f>
        <v>26.103601538807506</v>
      </c>
      <c r="Y41" s="89">
        <f>IF('1.収穫を予測する'!$C$2="あり",'inv3.直径階分布'!EI75,'inv3.直径階分布'!EI84)</f>
        <v>0</v>
      </c>
      <c r="Z41" s="89">
        <f>IF('1.収穫を予測する'!$C$2="あり",'inv3.直径階分布'!EJ75,'inv3.直径階分布'!EJ84)</f>
        <v>0</v>
      </c>
      <c r="AA41" s="89">
        <f>IF('1.収穫を予測する'!$C$2="あり",'inv3.直径階分布'!EK75,'inv3.直径階分布'!EK84)</f>
        <v>0</v>
      </c>
      <c r="AB41" s="90">
        <f>IF('1.収穫を予測する'!$C$2="あり",'inv3.直径階分布'!EL75,'inv3.直径階分布'!EL84)</f>
        <v>0</v>
      </c>
    </row>
    <row r="42" spans="1:28">
      <c r="A42" s="92"/>
      <c r="B42" s="93">
        <f>IF('1.収穫を予測する'!$C$2="あり",'1.収穫を予測する'!J83,'1.収穫を予測する'!J92)</f>
        <v>80</v>
      </c>
      <c r="C42" s="94">
        <f>IF('1.収穫を予測する'!$C$2="あり",'inv3.直径階分布'!DM77,'inv3.直径階分布'!DM86)</f>
        <v>0</v>
      </c>
      <c r="D42" s="94">
        <f>IF('1.収穫を予測する'!$C$2="あり",'inv3.直径階分布'!DN77,'inv3.直径階分布'!DN86)</f>
        <v>0</v>
      </c>
      <c r="E42" s="94">
        <f>IF('1.収穫を予測する'!$C$2="あり",'inv3.直径階分布'!DO77,'inv3.直径階分布'!DO86)</f>
        <v>0</v>
      </c>
      <c r="F42" s="94">
        <f>IF('1.収穫を予測する'!$C$2="あり",'inv3.直径階分布'!DP77,'inv3.直径階分布'!DP86)</f>
        <v>0</v>
      </c>
      <c r="G42" s="94">
        <f>IF('1.収穫を予測する'!$C$2="あり",'inv3.直径階分布'!DQ77,'inv3.直径階分布'!DQ86)</f>
        <v>0</v>
      </c>
      <c r="H42" s="94">
        <f>IF('1.収穫を予測する'!$C$2="あり",'inv3.直径階分布'!DR77,'inv3.直径階分布'!DR86)</f>
        <v>0</v>
      </c>
      <c r="I42" s="94">
        <f>IF('1.収穫を予測する'!$C$2="あり",'inv3.直径階分布'!DS77,'inv3.直径階分布'!DS86)</f>
        <v>0</v>
      </c>
      <c r="J42" s="94">
        <f>IF('1.収穫を予測する'!$C$2="あり",'inv3.直径階分布'!DT77,'inv3.直径階分布'!DT86)</f>
        <v>0</v>
      </c>
      <c r="K42" s="94">
        <f>IF('1.収穫を予測する'!$C$2="あり",'inv3.直径階分布'!DU77,'inv3.直径階分布'!DU86)</f>
        <v>0</v>
      </c>
      <c r="L42" s="94">
        <f>IF('1.収穫を予測する'!$C$2="あり",'inv3.直径階分布'!DV77,'inv3.直径階分布'!DV86)</f>
        <v>0</v>
      </c>
      <c r="M42" s="94">
        <f>IF('1.収穫を予測する'!$C$2="あり",'inv3.直径階分布'!DW77,'inv3.直径階分布'!DW86)</f>
        <v>0</v>
      </c>
      <c r="N42" s="94">
        <f>IF('1.収穫を予測する'!$C$2="あり",'inv3.直径階分布'!DX77,'inv3.直径階分布'!DX86)</f>
        <v>50.296851902379899</v>
      </c>
      <c r="O42" s="94">
        <f>IF('1.収穫を予測する'!$C$2="あり",'inv3.直径階分布'!DY77,'inv3.直径階分布'!DY86)</f>
        <v>85.194045126357992</v>
      </c>
      <c r="P42" s="94">
        <f>IF('1.収穫を予測する'!$C$2="あり",'inv3.直径階分布'!DZ77,'inv3.直径階分布'!DZ86)</f>
        <v>93.445393763400602</v>
      </c>
      <c r="Q42" s="94">
        <f>IF('1.収穫を予測する'!$C$2="あり",'inv3.直径階分布'!EA77,'inv3.直径階分布'!EA86)</f>
        <v>101.07795428793088</v>
      </c>
      <c r="R42" s="94">
        <f>IF('1.収穫を予測する'!$C$2="あり",'inv3.直径階分布'!EB77,'inv3.直径階分布'!EB86)</f>
        <v>107.81456980490441</v>
      </c>
      <c r="S42" s="94">
        <f>IF('1.収穫を予測する'!$C$2="あり",'inv3.直径階分布'!EC77,'inv3.直径階分布'!EC86)</f>
        <v>113.28481805952146</v>
      </c>
      <c r="T42" s="94">
        <f>IF('1.収穫を予測する'!$C$2="あり",'inv3.直径階分布'!ED77,'inv3.直径階分布'!ED86)</f>
        <v>116.94898724686033</v>
      </c>
      <c r="U42" s="94">
        <f>IF('1.収穫を予測する'!$C$2="あり",'inv3.直径階分布'!EE77,'inv3.直径階分布'!EE86)</f>
        <v>117.92014335417679</v>
      </c>
      <c r="V42" s="94">
        <f>IF('1.収穫を予測する'!$C$2="あり",'inv3.直径階分布'!EF77,'inv3.直径階分布'!EF86)</f>
        <v>114.43861255887427</v>
      </c>
      <c r="W42" s="94">
        <f>IF('1.収穫を予測する'!$C$2="あり",'inv3.直径階分布'!EG77,'inv3.直径階分布'!EG86)</f>
        <v>101.37707262122407</v>
      </c>
      <c r="X42" s="94">
        <f>IF('1.収穫を予測する'!$C$2="あり",'inv3.直径階分布'!EH77,'inv3.直径階分布'!EH86)</f>
        <v>32.217822014019369</v>
      </c>
      <c r="Y42" s="94">
        <f>IF('1.収穫を予測する'!$C$2="あり",'inv3.直径階分布'!EI77,'inv3.直径階分布'!EI86)</f>
        <v>0</v>
      </c>
      <c r="Z42" s="94">
        <f>IF('1.収穫を予測する'!$C$2="あり",'inv3.直径階分布'!EJ77,'inv3.直径階分布'!EJ86)</f>
        <v>0</v>
      </c>
      <c r="AA42" s="94">
        <f>IF('1.収穫を予測する'!$C$2="あり",'inv3.直径階分布'!EK77,'inv3.直径階分布'!EK86)</f>
        <v>0</v>
      </c>
      <c r="AB42" s="95">
        <f>IF('1.収穫を予測する'!$C$2="あり",'inv3.直径階分布'!EL77,'inv3.直径階分布'!EL86)</f>
        <v>0</v>
      </c>
    </row>
    <row r="45" spans="1:28">
      <c r="A45" s="18"/>
      <c r="B45" s="263" t="s">
        <v>345</v>
      </c>
      <c r="C45" s="263"/>
      <c r="D45" s="263"/>
      <c r="E45" s="263"/>
      <c r="F45" s="264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</row>
    <row r="46" spans="1:28">
      <c r="A46" s="18"/>
      <c r="B46" s="96" t="s">
        <v>184</v>
      </c>
      <c r="C46" s="97">
        <f>'inv3.直径階分布'!N2</f>
        <v>0</v>
      </c>
      <c r="D46" s="97">
        <f>'inv3.直径階分布'!O2</f>
        <v>2</v>
      </c>
      <c r="E46" s="97">
        <f>'inv3.直径階分布'!P2</f>
        <v>4</v>
      </c>
      <c r="F46" s="97">
        <f>'inv3.直径階分布'!Q2</f>
        <v>6</v>
      </c>
      <c r="G46" s="97">
        <f>'inv3.直径階分布'!R2</f>
        <v>8</v>
      </c>
      <c r="H46" s="97">
        <f>'inv3.直径階分布'!S2</f>
        <v>10</v>
      </c>
      <c r="I46" s="97">
        <f>'inv3.直径階分布'!T2</f>
        <v>12</v>
      </c>
      <c r="J46" s="97">
        <f>'inv3.直径階分布'!U2</f>
        <v>14</v>
      </c>
      <c r="K46" s="97">
        <f>'inv3.直径階分布'!V2</f>
        <v>16</v>
      </c>
      <c r="L46" s="97">
        <f>'inv3.直径階分布'!W2</f>
        <v>18</v>
      </c>
      <c r="M46" s="97">
        <f>'inv3.直径階分布'!X2</f>
        <v>20</v>
      </c>
      <c r="N46" s="97">
        <f>'inv3.直径階分布'!Y2</f>
        <v>22</v>
      </c>
      <c r="O46" s="97">
        <f>'inv3.直径階分布'!Z2</f>
        <v>24</v>
      </c>
      <c r="P46" s="97">
        <f>'inv3.直径階分布'!AA2</f>
        <v>26</v>
      </c>
      <c r="Q46" s="97">
        <f>'inv3.直径階分布'!AB2</f>
        <v>28</v>
      </c>
      <c r="R46" s="97">
        <f>'inv3.直径階分布'!AC2</f>
        <v>30</v>
      </c>
      <c r="S46" s="97">
        <f>'inv3.直径階分布'!AD2</f>
        <v>32</v>
      </c>
      <c r="T46" s="97">
        <f>'inv3.直径階分布'!AE2</f>
        <v>34</v>
      </c>
      <c r="U46" s="97">
        <f>'inv3.直径階分布'!AF2</f>
        <v>36</v>
      </c>
      <c r="V46" s="97">
        <f>'inv3.直径階分布'!AG2</f>
        <v>38</v>
      </c>
      <c r="W46" s="97">
        <f>'inv3.直径階分布'!AH2</f>
        <v>40</v>
      </c>
      <c r="X46" s="97">
        <f>'inv3.直径階分布'!AI2</f>
        <v>42</v>
      </c>
      <c r="Y46" s="97">
        <f>'inv3.直径階分布'!AJ2</f>
        <v>44</v>
      </c>
      <c r="Z46" s="97">
        <f>'inv3.直径階分布'!AK2</f>
        <v>46</v>
      </c>
      <c r="AA46" s="97">
        <f>'inv3.直径階分布'!AL2</f>
        <v>48</v>
      </c>
      <c r="AB46" s="98">
        <f>'inv3.直径階分布'!AM2</f>
        <v>50</v>
      </c>
    </row>
    <row r="47" spans="1:28">
      <c r="A47" s="23"/>
      <c r="B47" s="99" t="s">
        <v>185</v>
      </c>
      <c r="C47" s="83">
        <f>'inv3.直径階分布'!O2</f>
        <v>2</v>
      </c>
      <c r="D47" s="83">
        <f>'inv3.直径階分布'!P2</f>
        <v>4</v>
      </c>
      <c r="E47" s="83">
        <f>'inv3.直径階分布'!Q2</f>
        <v>6</v>
      </c>
      <c r="F47" s="83">
        <f>'inv3.直径階分布'!R2</f>
        <v>8</v>
      </c>
      <c r="G47" s="83">
        <f>'inv3.直径階分布'!S2</f>
        <v>10</v>
      </c>
      <c r="H47" s="83">
        <f>'inv3.直径階分布'!T2</f>
        <v>12</v>
      </c>
      <c r="I47" s="83">
        <f>'inv3.直径階分布'!U2</f>
        <v>14</v>
      </c>
      <c r="J47" s="83">
        <f>'inv3.直径階分布'!V2</f>
        <v>16</v>
      </c>
      <c r="K47" s="83">
        <f>'inv3.直径階分布'!W2</f>
        <v>18</v>
      </c>
      <c r="L47" s="83">
        <f>'inv3.直径階分布'!X2</f>
        <v>20</v>
      </c>
      <c r="M47" s="83">
        <f>'inv3.直径階分布'!Y2</f>
        <v>22</v>
      </c>
      <c r="N47" s="83">
        <f>'inv3.直径階分布'!Z2</f>
        <v>24</v>
      </c>
      <c r="O47" s="83">
        <f>'inv3.直径階分布'!AA2</f>
        <v>26</v>
      </c>
      <c r="P47" s="83">
        <f>'inv3.直径階分布'!AB2</f>
        <v>28</v>
      </c>
      <c r="Q47" s="83">
        <f>'inv3.直径階分布'!AC2</f>
        <v>30</v>
      </c>
      <c r="R47" s="83">
        <f>'inv3.直径階分布'!AD2</f>
        <v>32</v>
      </c>
      <c r="S47" s="83">
        <f>'inv3.直径階分布'!AE2</f>
        <v>34</v>
      </c>
      <c r="T47" s="83">
        <f>'inv3.直径階分布'!AF2</f>
        <v>36</v>
      </c>
      <c r="U47" s="83">
        <f>'inv3.直径階分布'!AG2</f>
        <v>38</v>
      </c>
      <c r="V47" s="83">
        <f>'inv3.直径階分布'!AH2</f>
        <v>40</v>
      </c>
      <c r="W47" s="83">
        <f>'inv3.直径階分布'!AI2</f>
        <v>42</v>
      </c>
      <c r="X47" s="83">
        <f>'inv3.直径階分布'!AJ2</f>
        <v>44</v>
      </c>
      <c r="Y47" s="83">
        <f>'inv3.直径階分布'!AK2</f>
        <v>46</v>
      </c>
      <c r="Z47" s="83">
        <f>'inv3.直径階分布'!AL2</f>
        <v>48</v>
      </c>
      <c r="AA47" s="83">
        <f>'inv3.直径階分布'!AM2</f>
        <v>50</v>
      </c>
      <c r="AB47" s="84">
        <f>'inv3.直径階分布'!AN2</f>
        <v>52</v>
      </c>
    </row>
    <row r="48" spans="1:28">
      <c r="A48" s="265" t="s">
        <v>35</v>
      </c>
      <c r="B48" s="100" t="str">
        <f t="shared" ref="B48:B83" si="0">"~ " &amp; B7</f>
        <v>~ 10</v>
      </c>
      <c r="C48" s="58">
        <f>IF('1.収穫を予測する'!$C$2="なし",SUM('inv3.直径階分布'!DM91:DM100),'inv3.直径階分布'!DM91)</f>
        <v>0</v>
      </c>
      <c r="D48" s="86">
        <f>IF('1.収穫を予測する'!$C$2="なし",SUM('inv3.直径階分布'!DN91:DN100),'inv3.直径階分布'!DN91)</f>
        <v>0</v>
      </c>
      <c r="E48" s="86">
        <f>IF('1.収穫を予測する'!$C$2="なし",SUM('inv3.直径階分布'!DO91:DO100),'inv3.直径階分布'!DO91)</f>
        <v>0</v>
      </c>
      <c r="F48" s="86">
        <f>IF('1.収穫を予測する'!$C$2="なし",SUM('inv3.直径階分布'!DP91:DP100),'inv3.直径階分布'!DP91)</f>
        <v>0</v>
      </c>
      <c r="G48" s="86">
        <f>IF('1.収穫を予測する'!$C$2="なし",SUM('inv3.直径階分布'!DQ91:DQ100),'inv3.直径階分布'!DQ91)</f>
        <v>0</v>
      </c>
      <c r="H48" s="86">
        <f>IF('1.収穫を予測する'!$C$2="なし",SUM('inv3.直径階分布'!DR91:DR100),'inv3.直径階分布'!DR91)</f>
        <v>0</v>
      </c>
      <c r="I48" s="86">
        <f>IF('1.収穫を予測する'!$C$2="なし",SUM('inv3.直径階分布'!DS91:DS100),'inv3.直径階分布'!DS91)</f>
        <v>0</v>
      </c>
      <c r="J48" s="86">
        <f>IF('1.収穫を予測する'!$C$2="なし",SUM('inv3.直径階分布'!DT91:DT100),'inv3.直径階分布'!DT91)</f>
        <v>0</v>
      </c>
      <c r="K48" s="86">
        <f>IF('1.収穫を予測する'!$C$2="なし",SUM('inv3.直径階分布'!DU91:DU100),'inv3.直径階分布'!DU91)</f>
        <v>0</v>
      </c>
      <c r="L48" s="86">
        <f>IF('1.収穫を予測する'!$C$2="なし",SUM('inv3.直径階分布'!DV91:DV100),'inv3.直径階分布'!DV91)</f>
        <v>0</v>
      </c>
      <c r="M48" s="86">
        <f>IF('1.収穫を予測する'!$C$2="なし",SUM('inv3.直径階分布'!DW91:DW100),'inv3.直径階分布'!DW91)</f>
        <v>0</v>
      </c>
      <c r="N48" s="86">
        <f>IF('1.収穫を予測する'!$C$2="なし",SUM('inv3.直径階分布'!DX91:DX100),'inv3.直径階分布'!DX91)</f>
        <v>0</v>
      </c>
      <c r="O48" s="86">
        <f>IF('1.収穫を予測する'!$C$2="なし",SUM('inv3.直径階分布'!DY91:DY100),'inv3.直径階分布'!DY91)</f>
        <v>0</v>
      </c>
      <c r="P48" s="86">
        <f>IF('1.収穫を予測する'!$C$2="なし",SUM('inv3.直径階分布'!DZ91:DZ100),'inv3.直径階分布'!DZ91)</f>
        <v>0</v>
      </c>
      <c r="Q48" s="86">
        <f>IF('1.収穫を予測する'!$C$2="なし",SUM('inv3.直径階分布'!EA91:EA100),'inv3.直径階分布'!EA91)</f>
        <v>0</v>
      </c>
      <c r="R48" s="86">
        <f>IF('1.収穫を予測する'!$C$2="なし",SUM('inv3.直径階分布'!EB91:EB100),'inv3.直径階分布'!EB91)</f>
        <v>0</v>
      </c>
      <c r="S48" s="86">
        <f>IF('1.収穫を予測する'!$C$2="なし",SUM('inv3.直径階分布'!EC91:EC100),'inv3.直径階分布'!EC91)</f>
        <v>0</v>
      </c>
      <c r="T48" s="86">
        <f>IF('1.収穫を予測する'!$C$2="なし",SUM('inv3.直径階分布'!ED91:ED100),'inv3.直径階分布'!ED91)</f>
        <v>0</v>
      </c>
      <c r="U48" s="86">
        <f>IF('1.収穫を予測する'!$C$2="なし",SUM('inv3.直径階分布'!EE91:EE100),'inv3.直径階分布'!EE91)</f>
        <v>0</v>
      </c>
      <c r="V48" s="86">
        <f>IF('1.収穫を予測する'!$C$2="なし",SUM('inv3.直径階分布'!EF91:EF100),'inv3.直径階分布'!EF91)</f>
        <v>0</v>
      </c>
      <c r="W48" s="86">
        <f>IF('1.収穫を予測する'!$C$2="なし",SUM('inv3.直径階分布'!EG91:EG100),'inv3.直径階分布'!EG91)</f>
        <v>0</v>
      </c>
      <c r="X48" s="86">
        <f>IF('1.収穫を予測する'!$C$2="なし",SUM('inv3.直径階分布'!EH91:EH100),'inv3.直径階分布'!EH91)</f>
        <v>0</v>
      </c>
      <c r="Y48" s="86">
        <f>IF('1.収穫を予測する'!$C$2="なし",SUM('inv3.直径階分布'!EI91:EI100),'inv3.直径階分布'!EI91)</f>
        <v>0</v>
      </c>
      <c r="Z48" s="86">
        <f>IF('1.収穫を予測する'!$C$2="なし",SUM('inv3.直径階分布'!EJ91:EJ100),'inv3.直径階分布'!EJ91)</f>
        <v>0</v>
      </c>
      <c r="AA48" s="86">
        <f>IF('1.収穫を予測する'!$C$2="なし",SUM('inv3.直径階分布'!EK91:EK100),'inv3.直径階分布'!EK91)</f>
        <v>0</v>
      </c>
      <c r="AB48" s="87">
        <f>IF('1.収穫を予測する'!$C$2="なし",SUM('inv3.直径階分布'!EL91:EL100),'inv3.直径階分布'!EL91)</f>
        <v>0</v>
      </c>
    </row>
    <row r="49" spans="1:28">
      <c r="A49" s="266"/>
      <c r="B49" s="101" t="str">
        <f t="shared" si="0"/>
        <v>~ 12</v>
      </c>
      <c r="C49" s="66">
        <f>IF('1.収穫を予測する'!$C$2="なし", SUM('inv3.直径階分布'!DM101:DM102),SUM('inv3.直径階分布'!DM92:DM93))</f>
        <v>0</v>
      </c>
      <c r="D49" s="89">
        <f>IF('1.収穫を予測する'!$C$2="なし", SUM('inv3.直径階分布'!DN101:DN102),SUM('inv3.直径階分布'!DN92:DN93))</f>
        <v>0</v>
      </c>
      <c r="E49" s="89">
        <f>IF('1.収穫を予測する'!$C$2="なし", SUM('inv3.直径階分布'!DO101:DO102),SUM('inv3.直径階分布'!DO92:DO93))</f>
        <v>0</v>
      </c>
      <c r="F49" s="89">
        <f>IF('1.収穫を予測する'!$C$2="なし", SUM('inv3.直径階分布'!DP101:DP102),SUM('inv3.直径階分布'!DP92:DP93))</f>
        <v>0</v>
      </c>
      <c r="G49" s="89">
        <f>IF('1.収穫を予測する'!$C$2="なし", SUM('inv3.直径階分布'!DQ101:DQ102),SUM('inv3.直径階分布'!DQ92:DQ93))</f>
        <v>0</v>
      </c>
      <c r="H49" s="89">
        <f>IF('1.収穫を予測する'!$C$2="なし", SUM('inv3.直径階分布'!DR101:DR102),SUM('inv3.直径階分布'!DR92:DR93))</f>
        <v>0</v>
      </c>
      <c r="I49" s="89">
        <f>IF('1.収穫を予測する'!$C$2="なし", SUM('inv3.直径階分布'!DS101:DS102),SUM('inv3.直径階分布'!DS92:DS93))</f>
        <v>0</v>
      </c>
      <c r="J49" s="89">
        <f>IF('1.収穫を予測する'!$C$2="なし", SUM('inv3.直径階分布'!DT101:DT102),SUM('inv3.直径階分布'!DT92:DT93))</f>
        <v>0</v>
      </c>
      <c r="K49" s="89">
        <f>IF('1.収穫を予測する'!$C$2="なし", SUM('inv3.直径階分布'!DU101:DU102),SUM('inv3.直径階分布'!DU92:DU93))</f>
        <v>0</v>
      </c>
      <c r="L49" s="89">
        <f>IF('1.収穫を予測する'!$C$2="なし", SUM('inv3.直径階分布'!DV101:DV102),SUM('inv3.直径階分布'!DV92:DV93))</f>
        <v>0</v>
      </c>
      <c r="M49" s="89">
        <f>IF('1.収穫を予測する'!$C$2="なし", SUM('inv3.直径階分布'!DW101:DW102),SUM('inv3.直径階分布'!DW92:DW93))</f>
        <v>0</v>
      </c>
      <c r="N49" s="89">
        <f>IF('1.収穫を予測する'!$C$2="なし", SUM('inv3.直径階分布'!DX101:DX102),SUM('inv3.直径階分布'!DX92:DX93))</f>
        <v>0</v>
      </c>
      <c r="O49" s="89">
        <f>IF('1.収穫を予測する'!$C$2="なし", SUM('inv3.直径階分布'!DY101:DY102),SUM('inv3.直径階分布'!DY92:DY93))</f>
        <v>0</v>
      </c>
      <c r="P49" s="89">
        <f>IF('1.収穫を予測する'!$C$2="なし", SUM('inv3.直径階分布'!DZ101:DZ102),SUM('inv3.直径階分布'!DZ92:DZ93))</f>
        <v>0</v>
      </c>
      <c r="Q49" s="89">
        <f>IF('1.収穫を予測する'!$C$2="なし", SUM('inv3.直径階分布'!EA101:EA102),SUM('inv3.直径階分布'!EA92:EA93))</f>
        <v>0</v>
      </c>
      <c r="R49" s="89">
        <f>IF('1.収穫を予測する'!$C$2="なし", SUM('inv3.直径階分布'!EB101:EB102),SUM('inv3.直径階分布'!EB92:EB93))</f>
        <v>0</v>
      </c>
      <c r="S49" s="89">
        <f>IF('1.収穫を予測する'!$C$2="なし", SUM('inv3.直径階分布'!EC101:EC102),SUM('inv3.直径階分布'!EC92:EC93))</f>
        <v>0</v>
      </c>
      <c r="T49" s="89">
        <f>IF('1.収穫を予測する'!$C$2="なし", SUM('inv3.直径階分布'!ED101:ED102),SUM('inv3.直径階分布'!ED92:ED93))</f>
        <v>0</v>
      </c>
      <c r="U49" s="89">
        <f>IF('1.収穫を予測する'!$C$2="なし", SUM('inv3.直径階分布'!EE101:EE102),SUM('inv3.直径階分布'!EE92:EE93))</f>
        <v>0</v>
      </c>
      <c r="V49" s="89">
        <f>IF('1.収穫を予測する'!$C$2="なし", SUM('inv3.直径階分布'!EF101:EF102),SUM('inv3.直径階分布'!EF92:EF93))</f>
        <v>0</v>
      </c>
      <c r="W49" s="89">
        <f>IF('1.収穫を予測する'!$C$2="なし", SUM('inv3.直径階分布'!EG101:EG102),SUM('inv3.直径階分布'!EG92:EG93))</f>
        <v>0</v>
      </c>
      <c r="X49" s="89">
        <f>IF('1.収穫を予測する'!$C$2="なし", SUM('inv3.直径階分布'!EH101:EH102),SUM('inv3.直径階分布'!EH92:EH93))</f>
        <v>0</v>
      </c>
      <c r="Y49" s="89">
        <f>IF('1.収穫を予測する'!$C$2="なし", SUM('inv3.直径階分布'!EI101:EI102),SUM('inv3.直径階分布'!EI92:EI93))</f>
        <v>0</v>
      </c>
      <c r="Z49" s="89">
        <f>IF('1.収穫を予測する'!$C$2="なし", SUM('inv3.直径階分布'!EJ101:EJ102),SUM('inv3.直径階分布'!EJ92:EJ93))</f>
        <v>0</v>
      </c>
      <c r="AA49" s="89">
        <f>IF('1.収穫を予測する'!$C$2="なし", SUM('inv3.直径階分布'!EK101:EK102),SUM('inv3.直径階分布'!EK92:EK93))</f>
        <v>0</v>
      </c>
      <c r="AB49" s="90">
        <f>IF('1.収穫を予測する'!$C$2="なし", SUM('inv3.直径階分布'!EL101:EL102),SUM('inv3.直径階分布'!EL92:EL93))</f>
        <v>0</v>
      </c>
    </row>
    <row r="50" spans="1:28">
      <c r="A50" s="266"/>
      <c r="B50" s="101" t="str">
        <f t="shared" si="0"/>
        <v>~ 14</v>
      </c>
      <c r="C50" s="66">
        <f>IF('1.収穫を予測する'!$C$2="なし", SUM('inv3.直径階分布'!DM103:DM104),SUM('inv3.直径階分布'!DM94:DM95))</f>
        <v>0</v>
      </c>
      <c r="D50" s="89">
        <f>IF('1.収穫を予測する'!$C$2="なし", SUM('inv3.直径階分布'!DN103:DN104),SUM('inv3.直径階分布'!DN94:DN95))</f>
        <v>0</v>
      </c>
      <c r="E50" s="89">
        <f>IF('1.収穫を予測する'!$C$2="なし", SUM('inv3.直径階分布'!DO103:DO104),SUM('inv3.直径階分布'!DO94:DO95))</f>
        <v>0</v>
      </c>
      <c r="F50" s="89">
        <f>IF('1.収穫を予測する'!$C$2="なし", SUM('inv3.直径階分布'!DP103:DP104),SUM('inv3.直径階分布'!DP94:DP95))</f>
        <v>0</v>
      </c>
      <c r="G50" s="89">
        <f>IF('1.収穫を予測する'!$C$2="なし", SUM('inv3.直径階分布'!DQ103:DQ104),SUM('inv3.直径階分布'!DQ94:DQ95))</f>
        <v>0</v>
      </c>
      <c r="H50" s="89">
        <f>IF('1.収穫を予測する'!$C$2="なし", SUM('inv3.直径階分布'!DR103:DR104),SUM('inv3.直径階分布'!DR94:DR95))</f>
        <v>0</v>
      </c>
      <c r="I50" s="89">
        <f>IF('1.収穫を予測する'!$C$2="なし", SUM('inv3.直径階分布'!DS103:DS104),SUM('inv3.直径階分布'!DS94:DS95))</f>
        <v>0</v>
      </c>
      <c r="J50" s="89">
        <f>IF('1.収穫を予測する'!$C$2="なし", SUM('inv3.直径階分布'!DT103:DT104),SUM('inv3.直径階分布'!DT94:DT95))</f>
        <v>0</v>
      </c>
      <c r="K50" s="89">
        <f>IF('1.収穫を予測する'!$C$2="なし", SUM('inv3.直径階分布'!DU103:DU104),SUM('inv3.直径階分布'!DU94:DU95))</f>
        <v>0</v>
      </c>
      <c r="L50" s="89">
        <f>IF('1.収穫を予測する'!$C$2="なし", SUM('inv3.直径階分布'!DV103:DV104),SUM('inv3.直径階分布'!DV94:DV95))</f>
        <v>0</v>
      </c>
      <c r="M50" s="89">
        <f>IF('1.収穫を予測する'!$C$2="なし", SUM('inv3.直径階分布'!DW103:DW104),SUM('inv3.直径階分布'!DW94:DW95))</f>
        <v>0</v>
      </c>
      <c r="N50" s="89">
        <f>IF('1.収穫を予測する'!$C$2="なし", SUM('inv3.直径階分布'!DX103:DX104),SUM('inv3.直径階分布'!DX94:DX95))</f>
        <v>0</v>
      </c>
      <c r="O50" s="89">
        <f>IF('1.収穫を予測する'!$C$2="なし", SUM('inv3.直径階分布'!DY103:DY104),SUM('inv3.直径階分布'!DY94:DY95))</f>
        <v>0</v>
      </c>
      <c r="P50" s="89">
        <f>IF('1.収穫を予測する'!$C$2="なし", SUM('inv3.直径階分布'!DZ103:DZ104),SUM('inv3.直径階分布'!DZ94:DZ95))</f>
        <v>0</v>
      </c>
      <c r="Q50" s="89">
        <f>IF('1.収穫を予測する'!$C$2="なし", SUM('inv3.直径階分布'!EA103:EA104),SUM('inv3.直径階分布'!EA94:EA95))</f>
        <v>0</v>
      </c>
      <c r="R50" s="89">
        <f>IF('1.収穫を予測する'!$C$2="なし", SUM('inv3.直径階分布'!EB103:EB104),SUM('inv3.直径階分布'!EB94:EB95))</f>
        <v>0</v>
      </c>
      <c r="S50" s="89">
        <f>IF('1.収穫を予測する'!$C$2="なし", SUM('inv3.直径階分布'!EC103:EC104),SUM('inv3.直径階分布'!EC94:EC95))</f>
        <v>0</v>
      </c>
      <c r="T50" s="89">
        <f>IF('1.収穫を予測する'!$C$2="なし", SUM('inv3.直径階分布'!ED103:ED104),SUM('inv3.直径階分布'!ED94:ED95))</f>
        <v>0</v>
      </c>
      <c r="U50" s="89">
        <f>IF('1.収穫を予測する'!$C$2="なし", SUM('inv3.直径階分布'!EE103:EE104),SUM('inv3.直径階分布'!EE94:EE95))</f>
        <v>0</v>
      </c>
      <c r="V50" s="89">
        <f>IF('1.収穫を予測する'!$C$2="なし", SUM('inv3.直径階分布'!EF103:EF104),SUM('inv3.直径階分布'!EF94:EF95))</f>
        <v>0</v>
      </c>
      <c r="W50" s="89">
        <f>IF('1.収穫を予測する'!$C$2="なし", SUM('inv3.直径階分布'!EG103:EG104),SUM('inv3.直径階分布'!EG94:EG95))</f>
        <v>0</v>
      </c>
      <c r="X50" s="89">
        <f>IF('1.収穫を予測する'!$C$2="なし", SUM('inv3.直径階分布'!EH103:EH104),SUM('inv3.直径階分布'!EH94:EH95))</f>
        <v>0</v>
      </c>
      <c r="Y50" s="89">
        <f>IF('1.収穫を予測する'!$C$2="なし", SUM('inv3.直径階分布'!EI103:EI104),SUM('inv3.直径階分布'!EI94:EI95))</f>
        <v>0</v>
      </c>
      <c r="Z50" s="89">
        <f>IF('1.収穫を予測する'!$C$2="なし", SUM('inv3.直径階分布'!EJ103:EJ104),SUM('inv3.直径階分布'!EJ94:EJ95))</f>
        <v>0</v>
      </c>
      <c r="AA50" s="89">
        <f>IF('1.収穫を予測する'!$C$2="なし", SUM('inv3.直径階分布'!EK103:EK104),SUM('inv3.直径階分布'!EK94:EK95))</f>
        <v>0</v>
      </c>
      <c r="AB50" s="90">
        <f>IF('1.収穫を予測する'!$C$2="なし", SUM('inv3.直径階分布'!EL103:EL104),SUM('inv3.直径階分布'!EL94:EL95))</f>
        <v>0</v>
      </c>
    </row>
    <row r="51" spans="1:28">
      <c r="A51" s="266"/>
      <c r="B51" s="101" t="str">
        <f t="shared" si="0"/>
        <v>~ 16</v>
      </c>
      <c r="C51" s="66">
        <f>IF('1.収穫を予測する'!$C$2="なし", SUM('inv3.直径階分布'!DM105:DM106),SUM('inv3.直径階分布'!DM96:DM97))</f>
        <v>0</v>
      </c>
      <c r="D51" s="89">
        <f>IF('1.収穫を予測する'!$C$2="なし", SUM('inv3.直径階分布'!DN105:DN106),SUM('inv3.直径階分布'!DN96:DN97))</f>
        <v>0</v>
      </c>
      <c r="E51" s="89">
        <f>IF('1.収穫を予測する'!$C$2="なし", SUM('inv3.直径階分布'!DO105:DO106),SUM('inv3.直径階分布'!DO96:DO97))</f>
        <v>0</v>
      </c>
      <c r="F51" s="89">
        <f>IF('1.収穫を予測する'!$C$2="なし", SUM('inv3.直径階分布'!DP105:DP106),SUM('inv3.直径階分布'!DP96:DP97))</f>
        <v>0</v>
      </c>
      <c r="G51" s="89">
        <f>IF('1.収穫を予測する'!$C$2="なし", SUM('inv3.直径階分布'!DQ105:DQ106),SUM('inv3.直径階分布'!DQ96:DQ97))</f>
        <v>0</v>
      </c>
      <c r="H51" s="89">
        <f>IF('1.収穫を予測する'!$C$2="なし", SUM('inv3.直径階分布'!DR105:DR106),SUM('inv3.直径階分布'!DR96:DR97))</f>
        <v>0</v>
      </c>
      <c r="I51" s="89">
        <f>IF('1.収穫を予測する'!$C$2="なし", SUM('inv3.直径階分布'!DS105:DS106),SUM('inv3.直径階分布'!DS96:DS97))</f>
        <v>0</v>
      </c>
      <c r="J51" s="89">
        <f>IF('1.収穫を予測する'!$C$2="なし", SUM('inv3.直径階分布'!DT105:DT106),SUM('inv3.直径階分布'!DT96:DT97))</f>
        <v>0</v>
      </c>
      <c r="K51" s="89">
        <f>IF('1.収穫を予測する'!$C$2="なし", SUM('inv3.直径階分布'!DU105:DU106),SUM('inv3.直径階分布'!DU96:DU97))</f>
        <v>0</v>
      </c>
      <c r="L51" s="89">
        <f>IF('1.収穫を予測する'!$C$2="なし", SUM('inv3.直径階分布'!DV105:DV106),SUM('inv3.直径階分布'!DV96:DV97))</f>
        <v>0</v>
      </c>
      <c r="M51" s="89">
        <f>IF('1.収穫を予測する'!$C$2="なし", SUM('inv3.直径階分布'!DW105:DW106),SUM('inv3.直径階分布'!DW96:DW97))</f>
        <v>0</v>
      </c>
      <c r="N51" s="89">
        <f>IF('1.収穫を予測する'!$C$2="なし", SUM('inv3.直径階分布'!DX105:DX106),SUM('inv3.直径階分布'!DX96:DX97))</f>
        <v>0</v>
      </c>
      <c r="O51" s="89">
        <f>IF('1.収穫を予測する'!$C$2="なし", SUM('inv3.直径階分布'!DY105:DY106),SUM('inv3.直径階分布'!DY96:DY97))</f>
        <v>0</v>
      </c>
      <c r="P51" s="89">
        <f>IF('1.収穫を予測する'!$C$2="なし", SUM('inv3.直径階分布'!DZ105:DZ106),SUM('inv3.直径階分布'!DZ96:DZ97))</f>
        <v>0</v>
      </c>
      <c r="Q51" s="89">
        <f>IF('1.収穫を予測する'!$C$2="なし", SUM('inv3.直径階分布'!EA105:EA106),SUM('inv3.直径階分布'!EA96:EA97))</f>
        <v>0</v>
      </c>
      <c r="R51" s="89">
        <f>IF('1.収穫を予測する'!$C$2="なし", SUM('inv3.直径階分布'!EB105:EB106),SUM('inv3.直径階分布'!EB96:EB97))</f>
        <v>0</v>
      </c>
      <c r="S51" s="89">
        <f>IF('1.収穫を予測する'!$C$2="なし", SUM('inv3.直径階分布'!EC105:EC106),SUM('inv3.直径階分布'!EC96:EC97))</f>
        <v>0</v>
      </c>
      <c r="T51" s="89">
        <f>IF('1.収穫を予測する'!$C$2="なし", SUM('inv3.直径階分布'!ED105:ED106),SUM('inv3.直径階分布'!ED96:ED97))</f>
        <v>0</v>
      </c>
      <c r="U51" s="89">
        <f>IF('1.収穫を予測する'!$C$2="なし", SUM('inv3.直径階分布'!EE105:EE106),SUM('inv3.直径階分布'!EE96:EE97))</f>
        <v>0</v>
      </c>
      <c r="V51" s="89">
        <f>IF('1.収穫を予測する'!$C$2="なし", SUM('inv3.直径階分布'!EF105:EF106),SUM('inv3.直径階分布'!EF96:EF97))</f>
        <v>0</v>
      </c>
      <c r="W51" s="89">
        <f>IF('1.収穫を予測する'!$C$2="なし", SUM('inv3.直径階分布'!EG105:EG106),SUM('inv3.直径階分布'!EG96:EG97))</f>
        <v>0</v>
      </c>
      <c r="X51" s="89">
        <f>IF('1.収穫を予測する'!$C$2="なし", SUM('inv3.直径階分布'!EH105:EH106),SUM('inv3.直径階分布'!EH96:EH97))</f>
        <v>0</v>
      </c>
      <c r="Y51" s="89">
        <f>IF('1.収穫を予測する'!$C$2="なし", SUM('inv3.直径階分布'!EI105:EI106),SUM('inv3.直径階分布'!EI96:EI97))</f>
        <v>0</v>
      </c>
      <c r="Z51" s="89">
        <f>IF('1.収穫を予測する'!$C$2="なし", SUM('inv3.直径階分布'!EJ105:EJ106),SUM('inv3.直径階分布'!EJ96:EJ97))</f>
        <v>0</v>
      </c>
      <c r="AA51" s="89">
        <f>IF('1.収穫を予測する'!$C$2="なし", SUM('inv3.直径階分布'!EK105:EK106),SUM('inv3.直径階分布'!EK96:EK97))</f>
        <v>0</v>
      </c>
      <c r="AB51" s="90">
        <f>IF('1.収穫を予測する'!$C$2="なし", SUM('inv3.直径階分布'!EL105:EL106),SUM('inv3.直径階分布'!EL96:EL97))</f>
        <v>0</v>
      </c>
    </row>
    <row r="52" spans="1:28">
      <c r="A52" s="266"/>
      <c r="B52" s="101" t="str">
        <f t="shared" si="0"/>
        <v>~ 18</v>
      </c>
      <c r="C52" s="66">
        <f>IF('1.収穫を予測する'!$C$2="なし", SUM('inv3.直径階分布'!DM107:DM108),SUM('inv3.直径階分布'!DM98:DM99))</f>
        <v>0</v>
      </c>
      <c r="D52" s="89">
        <f>IF('1.収穫を予測する'!$C$2="なし", SUM('inv3.直径階分布'!DN107:DN108),SUM('inv3.直径階分布'!DN98:DN99))</f>
        <v>0</v>
      </c>
      <c r="E52" s="89">
        <f>IF('1.収穫を予測する'!$C$2="なし", SUM('inv3.直径階分布'!DO107:DO108),SUM('inv3.直径階分布'!DO98:DO99))</f>
        <v>0</v>
      </c>
      <c r="F52" s="89">
        <f>IF('1.収穫を予測する'!$C$2="なし", SUM('inv3.直径階分布'!DP107:DP108),SUM('inv3.直径階分布'!DP98:DP99))</f>
        <v>0</v>
      </c>
      <c r="G52" s="89">
        <f>IF('1.収穫を予測する'!$C$2="なし", SUM('inv3.直径階分布'!DQ107:DQ108),SUM('inv3.直径階分布'!DQ98:DQ99))</f>
        <v>0</v>
      </c>
      <c r="H52" s="89">
        <f>IF('1.収穫を予測する'!$C$2="なし", SUM('inv3.直径階分布'!DR107:DR108),SUM('inv3.直径階分布'!DR98:DR99))</f>
        <v>0</v>
      </c>
      <c r="I52" s="89">
        <f>IF('1.収穫を予測する'!$C$2="なし", SUM('inv3.直径階分布'!DS107:DS108),SUM('inv3.直径階分布'!DS98:DS99))</f>
        <v>0</v>
      </c>
      <c r="J52" s="89">
        <f>IF('1.収穫を予測する'!$C$2="なし", SUM('inv3.直径階分布'!DT107:DT108),SUM('inv3.直径階分布'!DT98:DT99))</f>
        <v>0</v>
      </c>
      <c r="K52" s="89">
        <f>IF('1.収穫を予測する'!$C$2="なし", SUM('inv3.直径階分布'!DU107:DU108),SUM('inv3.直径階分布'!DU98:DU99))</f>
        <v>0</v>
      </c>
      <c r="L52" s="89">
        <f>IF('1.収穫を予測する'!$C$2="なし", SUM('inv3.直径階分布'!DV107:DV108),SUM('inv3.直径階分布'!DV98:DV99))</f>
        <v>0</v>
      </c>
      <c r="M52" s="89">
        <f>IF('1.収穫を予測する'!$C$2="なし", SUM('inv3.直径階分布'!DW107:DW108),SUM('inv3.直径階分布'!DW98:DW99))</f>
        <v>0</v>
      </c>
      <c r="N52" s="89">
        <f>IF('1.収穫を予測する'!$C$2="なし", SUM('inv3.直径階分布'!DX107:DX108),SUM('inv3.直径階分布'!DX98:DX99))</f>
        <v>0</v>
      </c>
      <c r="O52" s="89">
        <f>IF('1.収穫を予測する'!$C$2="なし", SUM('inv3.直径階分布'!DY107:DY108),SUM('inv3.直径階分布'!DY98:DY99))</f>
        <v>0</v>
      </c>
      <c r="P52" s="89">
        <f>IF('1.収穫を予測する'!$C$2="なし", SUM('inv3.直径階分布'!DZ107:DZ108),SUM('inv3.直径階分布'!DZ98:DZ99))</f>
        <v>0</v>
      </c>
      <c r="Q52" s="89">
        <f>IF('1.収穫を予測する'!$C$2="なし", SUM('inv3.直径階分布'!EA107:EA108),SUM('inv3.直径階分布'!EA98:EA99))</f>
        <v>0</v>
      </c>
      <c r="R52" s="89">
        <f>IF('1.収穫を予測する'!$C$2="なし", SUM('inv3.直径階分布'!EB107:EB108),SUM('inv3.直径階分布'!EB98:EB99))</f>
        <v>0</v>
      </c>
      <c r="S52" s="89">
        <f>IF('1.収穫を予測する'!$C$2="なし", SUM('inv3.直径階分布'!EC107:EC108),SUM('inv3.直径階分布'!EC98:EC99))</f>
        <v>0</v>
      </c>
      <c r="T52" s="89">
        <f>IF('1.収穫を予測する'!$C$2="なし", SUM('inv3.直径階分布'!ED107:ED108),SUM('inv3.直径階分布'!ED98:ED99))</f>
        <v>0</v>
      </c>
      <c r="U52" s="89">
        <f>IF('1.収穫を予測する'!$C$2="なし", SUM('inv3.直径階分布'!EE107:EE108),SUM('inv3.直径階分布'!EE98:EE99))</f>
        <v>0</v>
      </c>
      <c r="V52" s="89">
        <f>IF('1.収穫を予測する'!$C$2="なし", SUM('inv3.直径階分布'!EF107:EF108),SUM('inv3.直径階分布'!EF98:EF99))</f>
        <v>0</v>
      </c>
      <c r="W52" s="89">
        <f>IF('1.収穫を予測する'!$C$2="なし", SUM('inv3.直径階分布'!EG107:EG108),SUM('inv3.直径階分布'!EG98:EG99))</f>
        <v>0</v>
      </c>
      <c r="X52" s="89">
        <f>IF('1.収穫を予測する'!$C$2="なし", SUM('inv3.直径階分布'!EH107:EH108),SUM('inv3.直径階分布'!EH98:EH99))</f>
        <v>0</v>
      </c>
      <c r="Y52" s="89">
        <f>IF('1.収穫を予測する'!$C$2="なし", SUM('inv3.直径階分布'!EI107:EI108),SUM('inv3.直径階分布'!EI98:EI99))</f>
        <v>0</v>
      </c>
      <c r="Z52" s="89">
        <f>IF('1.収穫を予測する'!$C$2="なし", SUM('inv3.直径階分布'!EJ107:EJ108),SUM('inv3.直径階分布'!EJ98:EJ99))</f>
        <v>0</v>
      </c>
      <c r="AA52" s="89">
        <f>IF('1.収穫を予測する'!$C$2="なし", SUM('inv3.直径階分布'!EK107:EK108),SUM('inv3.直径階分布'!EK98:EK99))</f>
        <v>0</v>
      </c>
      <c r="AB52" s="90">
        <f>IF('1.収穫を予測する'!$C$2="なし", SUM('inv3.直径階分布'!EL107:EL108),SUM('inv3.直径階分布'!EL98:EL99))</f>
        <v>0</v>
      </c>
    </row>
    <row r="53" spans="1:28">
      <c r="A53" s="266"/>
      <c r="B53" s="101" t="str">
        <f t="shared" si="0"/>
        <v>~ 20</v>
      </c>
      <c r="C53" s="66">
        <f>IF('1.収穫を予測する'!$C$2="なし", SUM('inv3.直径階分布'!DM109:DM110),SUM('inv3.直径階分布'!DM100:DM101))</f>
        <v>0</v>
      </c>
      <c r="D53" s="89">
        <f>IF('1.収穫を予測する'!$C$2="なし", SUM('inv3.直径階分布'!DN109:DN110),SUM('inv3.直径階分布'!DN100:DN101))</f>
        <v>0</v>
      </c>
      <c r="E53" s="89">
        <f>IF('1.収穫を予測する'!$C$2="なし", SUM('inv3.直径階分布'!DO109:DO110),SUM('inv3.直径階分布'!DO100:DO101))</f>
        <v>0</v>
      </c>
      <c r="F53" s="89">
        <f>IF('1.収穫を予測する'!$C$2="なし", SUM('inv3.直径階分布'!DP109:DP110),SUM('inv3.直径階分布'!DP100:DP101))</f>
        <v>0</v>
      </c>
      <c r="G53" s="89">
        <f>IF('1.収穫を予測する'!$C$2="なし", SUM('inv3.直径階分布'!DQ109:DQ110),SUM('inv3.直径階分布'!DQ100:DQ101))</f>
        <v>0</v>
      </c>
      <c r="H53" s="89">
        <f>IF('1.収穫を予測する'!$C$2="なし", SUM('inv3.直径階分布'!DR109:DR110),SUM('inv3.直径階分布'!DR100:DR101))</f>
        <v>0</v>
      </c>
      <c r="I53" s="89">
        <f>IF('1.収穫を予測する'!$C$2="なし", SUM('inv3.直径階分布'!DS109:DS110),SUM('inv3.直径階分布'!DS100:DS101))</f>
        <v>0</v>
      </c>
      <c r="J53" s="89">
        <f>IF('1.収穫を予測する'!$C$2="なし", SUM('inv3.直径階分布'!DT109:DT110),SUM('inv3.直径階分布'!DT100:DT101))</f>
        <v>0</v>
      </c>
      <c r="K53" s="89">
        <f>IF('1.収穫を予測する'!$C$2="なし", SUM('inv3.直径階分布'!DU109:DU110),SUM('inv3.直径階分布'!DU100:DU101))</f>
        <v>0</v>
      </c>
      <c r="L53" s="89">
        <f>IF('1.収穫を予測する'!$C$2="なし", SUM('inv3.直径階分布'!DV109:DV110),SUM('inv3.直径階分布'!DV100:DV101))</f>
        <v>0</v>
      </c>
      <c r="M53" s="89">
        <f>IF('1.収穫を予測する'!$C$2="なし", SUM('inv3.直径階分布'!DW109:DW110),SUM('inv3.直径階分布'!DW100:DW101))</f>
        <v>0</v>
      </c>
      <c r="N53" s="89">
        <f>IF('1.収穫を予測する'!$C$2="なし", SUM('inv3.直径階分布'!DX109:DX110),SUM('inv3.直径階分布'!DX100:DX101))</f>
        <v>0</v>
      </c>
      <c r="O53" s="89">
        <f>IF('1.収穫を予測する'!$C$2="なし", SUM('inv3.直径階分布'!DY109:DY110),SUM('inv3.直径階分布'!DY100:DY101))</f>
        <v>0</v>
      </c>
      <c r="P53" s="89">
        <f>IF('1.収穫を予測する'!$C$2="なし", SUM('inv3.直径階分布'!DZ109:DZ110),SUM('inv3.直径階分布'!DZ100:DZ101))</f>
        <v>0</v>
      </c>
      <c r="Q53" s="89">
        <f>IF('1.収穫を予測する'!$C$2="なし", SUM('inv3.直径階分布'!EA109:EA110),SUM('inv3.直径階分布'!EA100:EA101))</f>
        <v>0</v>
      </c>
      <c r="R53" s="89">
        <f>IF('1.収穫を予測する'!$C$2="なし", SUM('inv3.直径階分布'!EB109:EB110),SUM('inv3.直径階分布'!EB100:EB101))</f>
        <v>0</v>
      </c>
      <c r="S53" s="89">
        <f>IF('1.収穫を予測する'!$C$2="なし", SUM('inv3.直径階分布'!EC109:EC110),SUM('inv3.直径階分布'!EC100:EC101))</f>
        <v>0</v>
      </c>
      <c r="T53" s="89">
        <f>IF('1.収穫を予測する'!$C$2="なし", SUM('inv3.直径階分布'!ED109:ED110),SUM('inv3.直径階分布'!ED100:ED101))</f>
        <v>0</v>
      </c>
      <c r="U53" s="89">
        <f>IF('1.収穫を予測する'!$C$2="なし", SUM('inv3.直径階分布'!EE109:EE110),SUM('inv3.直径階分布'!EE100:EE101))</f>
        <v>0</v>
      </c>
      <c r="V53" s="89">
        <f>IF('1.収穫を予測する'!$C$2="なし", SUM('inv3.直径階分布'!EF109:EF110),SUM('inv3.直径階分布'!EF100:EF101))</f>
        <v>0</v>
      </c>
      <c r="W53" s="89">
        <f>IF('1.収穫を予測する'!$C$2="なし", SUM('inv3.直径階分布'!EG109:EG110),SUM('inv3.直径階分布'!EG100:EG101))</f>
        <v>0</v>
      </c>
      <c r="X53" s="89">
        <f>IF('1.収穫を予測する'!$C$2="なし", SUM('inv3.直径階分布'!EH109:EH110),SUM('inv3.直径階分布'!EH100:EH101))</f>
        <v>0</v>
      </c>
      <c r="Y53" s="89">
        <f>IF('1.収穫を予測する'!$C$2="なし", SUM('inv3.直径階分布'!EI109:EI110),SUM('inv3.直径階分布'!EI100:EI101))</f>
        <v>0</v>
      </c>
      <c r="Z53" s="89">
        <f>IF('1.収穫を予測する'!$C$2="なし", SUM('inv3.直径階分布'!EJ109:EJ110),SUM('inv3.直径階分布'!EJ100:EJ101))</f>
        <v>0</v>
      </c>
      <c r="AA53" s="89">
        <f>IF('1.収穫を予測する'!$C$2="なし", SUM('inv3.直径階分布'!EK109:EK110),SUM('inv3.直径階分布'!EK100:EK101))</f>
        <v>0</v>
      </c>
      <c r="AB53" s="90">
        <f>IF('1.収穫を予測する'!$C$2="なし", SUM('inv3.直径階分布'!EL109:EL110),SUM('inv3.直径階分布'!EL100:EL101))</f>
        <v>0</v>
      </c>
    </row>
    <row r="54" spans="1:28">
      <c r="A54" s="266"/>
      <c r="B54" s="101" t="str">
        <f t="shared" si="0"/>
        <v>~ 22</v>
      </c>
      <c r="C54" s="66">
        <f>IF('1.収穫を予測する'!$C$2="なし", SUM('inv3.直径階分布'!DM111:DM112),SUM('inv3.直径階分布'!DM102:DM103))</f>
        <v>0</v>
      </c>
      <c r="D54" s="89">
        <f>IF('1.収穫を予測する'!$C$2="なし", SUM('inv3.直径階分布'!DN111:DN112),SUM('inv3.直径階分布'!DN102:DN103))</f>
        <v>0</v>
      </c>
      <c r="E54" s="89">
        <f>IF('1.収穫を予測する'!$C$2="なし", SUM('inv3.直径階分布'!DO111:DO112),SUM('inv3.直径階分布'!DO102:DO103))</f>
        <v>0</v>
      </c>
      <c r="F54" s="89">
        <f>IF('1.収穫を予測する'!$C$2="なし", SUM('inv3.直径階分布'!DP111:DP112),SUM('inv3.直径階分布'!DP102:DP103))</f>
        <v>0</v>
      </c>
      <c r="G54" s="89">
        <f>IF('1.収穫を予測する'!$C$2="なし", SUM('inv3.直径階分布'!DQ111:DQ112),SUM('inv3.直径階分布'!DQ102:DQ103))</f>
        <v>0</v>
      </c>
      <c r="H54" s="89">
        <f>IF('1.収穫を予測する'!$C$2="なし", SUM('inv3.直径階分布'!DR111:DR112),SUM('inv3.直径階分布'!DR102:DR103))</f>
        <v>0</v>
      </c>
      <c r="I54" s="89">
        <f>IF('1.収穫を予測する'!$C$2="なし", SUM('inv3.直径階分布'!DS111:DS112),SUM('inv3.直径階分布'!DS102:DS103))</f>
        <v>0</v>
      </c>
      <c r="J54" s="89">
        <f>IF('1.収穫を予測する'!$C$2="なし", SUM('inv3.直径階分布'!DT111:DT112),SUM('inv3.直径階分布'!DT102:DT103))</f>
        <v>0</v>
      </c>
      <c r="K54" s="89">
        <f>IF('1.収穫を予測する'!$C$2="なし", SUM('inv3.直径階分布'!DU111:DU112),SUM('inv3.直径階分布'!DU102:DU103))</f>
        <v>0</v>
      </c>
      <c r="L54" s="89">
        <f>IF('1.収穫を予測する'!$C$2="なし", SUM('inv3.直径階分布'!DV111:DV112),SUM('inv3.直径階分布'!DV102:DV103))</f>
        <v>0</v>
      </c>
      <c r="M54" s="89">
        <f>IF('1.収穫を予測する'!$C$2="なし", SUM('inv3.直径階分布'!DW111:DW112),SUM('inv3.直径階分布'!DW102:DW103))</f>
        <v>0</v>
      </c>
      <c r="N54" s="89">
        <f>IF('1.収穫を予測する'!$C$2="なし", SUM('inv3.直径階分布'!DX111:DX112),SUM('inv3.直径階分布'!DX102:DX103))</f>
        <v>0</v>
      </c>
      <c r="O54" s="89">
        <f>IF('1.収穫を予測する'!$C$2="なし", SUM('inv3.直径階分布'!DY111:DY112),SUM('inv3.直径階分布'!DY102:DY103))</f>
        <v>0</v>
      </c>
      <c r="P54" s="89">
        <f>IF('1.収穫を予測する'!$C$2="なし", SUM('inv3.直径階分布'!DZ111:DZ112),SUM('inv3.直径階分布'!DZ102:DZ103))</f>
        <v>0</v>
      </c>
      <c r="Q54" s="89">
        <f>IF('1.収穫を予測する'!$C$2="なし", SUM('inv3.直径階分布'!EA111:EA112),SUM('inv3.直径階分布'!EA102:EA103))</f>
        <v>0</v>
      </c>
      <c r="R54" s="89">
        <f>IF('1.収穫を予測する'!$C$2="なし", SUM('inv3.直径階分布'!EB111:EB112),SUM('inv3.直径階分布'!EB102:EB103))</f>
        <v>0</v>
      </c>
      <c r="S54" s="89">
        <f>IF('1.収穫を予測する'!$C$2="なし", SUM('inv3.直径階分布'!EC111:EC112),SUM('inv3.直径階分布'!EC102:EC103))</f>
        <v>0</v>
      </c>
      <c r="T54" s="89">
        <f>IF('1.収穫を予測する'!$C$2="なし", SUM('inv3.直径階分布'!ED111:ED112),SUM('inv3.直径階分布'!ED102:ED103))</f>
        <v>0</v>
      </c>
      <c r="U54" s="89">
        <f>IF('1.収穫を予測する'!$C$2="なし", SUM('inv3.直径階分布'!EE111:EE112),SUM('inv3.直径階分布'!EE102:EE103))</f>
        <v>0</v>
      </c>
      <c r="V54" s="89">
        <f>IF('1.収穫を予測する'!$C$2="なし", SUM('inv3.直径階分布'!EF111:EF112),SUM('inv3.直径階分布'!EF102:EF103))</f>
        <v>0</v>
      </c>
      <c r="W54" s="89">
        <f>IF('1.収穫を予測する'!$C$2="なし", SUM('inv3.直径階分布'!EG111:EG112),SUM('inv3.直径階分布'!EG102:EG103))</f>
        <v>0</v>
      </c>
      <c r="X54" s="89">
        <f>IF('1.収穫を予測する'!$C$2="なし", SUM('inv3.直径階分布'!EH111:EH112),SUM('inv3.直径階分布'!EH102:EH103))</f>
        <v>0</v>
      </c>
      <c r="Y54" s="89">
        <f>IF('1.収穫を予測する'!$C$2="なし", SUM('inv3.直径階分布'!EI111:EI112),SUM('inv3.直径階分布'!EI102:EI103))</f>
        <v>0</v>
      </c>
      <c r="Z54" s="89">
        <f>IF('1.収穫を予測する'!$C$2="なし", SUM('inv3.直径階分布'!EJ111:EJ112),SUM('inv3.直径階分布'!EJ102:EJ103))</f>
        <v>0</v>
      </c>
      <c r="AA54" s="89">
        <f>IF('1.収穫を予測する'!$C$2="なし", SUM('inv3.直径階分布'!EK111:EK112),SUM('inv3.直径階分布'!EK102:EK103))</f>
        <v>0</v>
      </c>
      <c r="AB54" s="90">
        <f>IF('1.収穫を予測する'!$C$2="なし", SUM('inv3.直径階分布'!EL111:EL112),SUM('inv3.直径階分布'!EL102:EL103))</f>
        <v>0</v>
      </c>
    </row>
    <row r="55" spans="1:28">
      <c r="A55" s="266"/>
      <c r="B55" s="101" t="str">
        <f t="shared" si="0"/>
        <v>~ 24</v>
      </c>
      <c r="C55" s="66">
        <f>IF('1.収穫を予測する'!$C$2="なし", SUM('inv3.直径階分布'!DM113:DM114),SUM('inv3.直径階分布'!DM104:DM105))</f>
        <v>0</v>
      </c>
      <c r="D55" s="89">
        <f>IF('1.収穫を予測する'!$C$2="なし", SUM('inv3.直径階分布'!DN113:DN114),SUM('inv3.直径階分布'!DN104:DN105))</f>
        <v>0</v>
      </c>
      <c r="E55" s="89">
        <f>IF('1.収穫を予測する'!$C$2="なし", SUM('inv3.直径階分布'!DO113:DO114),SUM('inv3.直径階分布'!DO104:DO105))</f>
        <v>0</v>
      </c>
      <c r="F55" s="89">
        <f>IF('1.収穫を予測する'!$C$2="なし", SUM('inv3.直径階分布'!DP113:DP114),SUM('inv3.直径階分布'!DP104:DP105))</f>
        <v>0</v>
      </c>
      <c r="G55" s="89">
        <f>IF('1.収穫を予測する'!$C$2="なし", SUM('inv3.直径階分布'!DQ113:DQ114),SUM('inv3.直径階分布'!DQ104:DQ105))</f>
        <v>0</v>
      </c>
      <c r="H55" s="89">
        <f>IF('1.収穫を予測する'!$C$2="なし", SUM('inv3.直径階分布'!DR113:DR114),SUM('inv3.直径階分布'!DR104:DR105))</f>
        <v>0</v>
      </c>
      <c r="I55" s="89">
        <f>IF('1.収穫を予測する'!$C$2="なし", SUM('inv3.直径階分布'!DS113:DS114),SUM('inv3.直径階分布'!DS104:DS105))</f>
        <v>0</v>
      </c>
      <c r="J55" s="89">
        <f>IF('1.収穫を予測する'!$C$2="なし", SUM('inv3.直径階分布'!DT113:DT114),SUM('inv3.直径階分布'!DT104:DT105))</f>
        <v>0</v>
      </c>
      <c r="K55" s="89">
        <f>IF('1.収穫を予測する'!$C$2="なし", SUM('inv3.直径階分布'!DU113:DU114),SUM('inv3.直径階分布'!DU104:DU105))</f>
        <v>0</v>
      </c>
      <c r="L55" s="89">
        <f>IF('1.収穫を予測する'!$C$2="なし", SUM('inv3.直径階分布'!DV113:DV114),SUM('inv3.直径階分布'!DV104:DV105))</f>
        <v>0</v>
      </c>
      <c r="M55" s="89">
        <f>IF('1.収穫を予測する'!$C$2="なし", SUM('inv3.直径階分布'!DW113:DW114),SUM('inv3.直径階分布'!DW104:DW105))</f>
        <v>0</v>
      </c>
      <c r="N55" s="89">
        <f>IF('1.収穫を予測する'!$C$2="なし", SUM('inv3.直径階分布'!DX113:DX114),SUM('inv3.直径階分布'!DX104:DX105))</f>
        <v>0</v>
      </c>
      <c r="O55" s="89">
        <f>IF('1.収穫を予測する'!$C$2="なし", SUM('inv3.直径階分布'!DY113:DY114),SUM('inv3.直径階分布'!DY104:DY105))</f>
        <v>0</v>
      </c>
      <c r="P55" s="89">
        <f>IF('1.収穫を予測する'!$C$2="なし", SUM('inv3.直径階分布'!DZ113:DZ114),SUM('inv3.直径階分布'!DZ104:DZ105))</f>
        <v>0</v>
      </c>
      <c r="Q55" s="89">
        <f>IF('1.収穫を予測する'!$C$2="なし", SUM('inv3.直径階分布'!EA113:EA114),SUM('inv3.直径階分布'!EA104:EA105))</f>
        <v>0</v>
      </c>
      <c r="R55" s="89">
        <f>IF('1.収穫を予測する'!$C$2="なし", SUM('inv3.直径階分布'!EB113:EB114),SUM('inv3.直径階分布'!EB104:EB105))</f>
        <v>0</v>
      </c>
      <c r="S55" s="89">
        <f>IF('1.収穫を予測する'!$C$2="なし", SUM('inv3.直径階分布'!EC113:EC114),SUM('inv3.直径階分布'!EC104:EC105))</f>
        <v>0</v>
      </c>
      <c r="T55" s="89">
        <f>IF('1.収穫を予測する'!$C$2="なし", SUM('inv3.直径階分布'!ED113:ED114),SUM('inv3.直径階分布'!ED104:ED105))</f>
        <v>0</v>
      </c>
      <c r="U55" s="89">
        <f>IF('1.収穫を予測する'!$C$2="なし", SUM('inv3.直径階分布'!EE113:EE114),SUM('inv3.直径階分布'!EE104:EE105))</f>
        <v>0</v>
      </c>
      <c r="V55" s="89">
        <f>IF('1.収穫を予測する'!$C$2="なし", SUM('inv3.直径階分布'!EF113:EF114),SUM('inv3.直径階分布'!EF104:EF105))</f>
        <v>0</v>
      </c>
      <c r="W55" s="89">
        <f>IF('1.収穫を予測する'!$C$2="なし", SUM('inv3.直径階分布'!EG113:EG114),SUM('inv3.直径階分布'!EG104:EG105))</f>
        <v>0</v>
      </c>
      <c r="X55" s="89">
        <f>IF('1.収穫を予測する'!$C$2="なし", SUM('inv3.直径階分布'!EH113:EH114),SUM('inv3.直径階分布'!EH104:EH105))</f>
        <v>0</v>
      </c>
      <c r="Y55" s="89">
        <f>IF('1.収穫を予測する'!$C$2="なし", SUM('inv3.直径階分布'!EI113:EI114),SUM('inv3.直径階分布'!EI104:EI105))</f>
        <v>0</v>
      </c>
      <c r="Z55" s="89">
        <f>IF('1.収穫を予測する'!$C$2="なし", SUM('inv3.直径階分布'!EJ113:EJ114),SUM('inv3.直径階分布'!EJ104:EJ105))</f>
        <v>0</v>
      </c>
      <c r="AA55" s="89">
        <f>IF('1.収穫を予測する'!$C$2="なし", SUM('inv3.直径階分布'!EK113:EK114),SUM('inv3.直径階分布'!EK104:EK105))</f>
        <v>0</v>
      </c>
      <c r="AB55" s="90">
        <f>IF('1.収穫を予測する'!$C$2="なし", SUM('inv3.直径階分布'!EL113:EL114),SUM('inv3.直径階分布'!EL104:EL105))</f>
        <v>0</v>
      </c>
    </row>
    <row r="56" spans="1:28">
      <c r="A56" s="266"/>
      <c r="B56" s="101" t="str">
        <f t="shared" si="0"/>
        <v>~ 26</v>
      </c>
      <c r="C56" s="66">
        <f>IF('1.収穫を予測する'!$C$2="なし", SUM('inv3.直径階分布'!DM115:DM116),SUM('inv3.直径階分布'!DM106:DM107))</f>
        <v>0</v>
      </c>
      <c r="D56" s="89">
        <f>IF('1.収穫を予測する'!$C$2="なし", SUM('inv3.直径階分布'!DN115:DN116),SUM('inv3.直径階分布'!DN106:DN107))</f>
        <v>0</v>
      </c>
      <c r="E56" s="89">
        <f>IF('1.収穫を予測する'!$C$2="なし", SUM('inv3.直径階分布'!DO115:DO116),SUM('inv3.直径階分布'!DO106:DO107))</f>
        <v>0</v>
      </c>
      <c r="F56" s="89">
        <f>IF('1.収穫を予測する'!$C$2="なし", SUM('inv3.直径階分布'!DP115:DP116),SUM('inv3.直径階分布'!DP106:DP107))</f>
        <v>0</v>
      </c>
      <c r="G56" s="89">
        <f>IF('1.収穫を予測する'!$C$2="なし", SUM('inv3.直径階分布'!DQ115:DQ116),SUM('inv3.直径階分布'!DQ106:DQ107))</f>
        <v>0</v>
      </c>
      <c r="H56" s="89">
        <f>IF('1.収穫を予測する'!$C$2="なし", SUM('inv3.直径階分布'!DR115:DR116),SUM('inv3.直径階分布'!DR106:DR107))</f>
        <v>0</v>
      </c>
      <c r="I56" s="89">
        <f>IF('1.収穫を予測する'!$C$2="なし", SUM('inv3.直径階分布'!DS115:DS116),SUM('inv3.直径階分布'!DS106:DS107))</f>
        <v>0</v>
      </c>
      <c r="J56" s="89">
        <f>IF('1.収穫を予測する'!$C$2="なし", SUM('inv3.直径階分布'!DT115:DT116),SUM('inv3.直径階分布'!DT106:DT107))</f>
        <v>0</v>
      </c>
      <c r="K56" s="89">
        <f>IF('1.収穫を予測する'!$C$2="なし", SUM('inv3.直径階分布'!DU115:DU116),SUM('inv3.直径階分布'!DU106:DU107))</f>
        <v>0</v>
      </c>
      <c r="L56" s="89">
        <f>IF('1.収穫を予測する'!$C$2="なし", SUM('inv3.直径階分布'!DV115:DV116),SUM('inv3.直径階分布'!DV106:DV107))</f>
        <v>0</v>
      </c>
      <c r="M56" s="89">
        <f>IF('1.収穫を予測する'!$C$2="なし", SUM('inv3.直径階分布'!DW115:DW116),SUM('inv3.直径階分布'!DW106:DW107))</f>
        <v>0</v>
      </c>
      <c r="N56" s="89">
        <f>IF('1.収穫を予測する'!$C$2="なし", SUM('inv3.直径階分布'!DX115:DX116),SUM('inv3.直径階分布'!DX106:DX107))</f>
        <v>0</v>
      </c>
      <c r="O56" s="89">
        <f>IF('1.収穫を予測する'!$C$2="なし", SUM('inv3.直径階分布'!DY115:DY116),SUM('inv3.直径階分布'!DY106:DY107))</f>
        <v>0</v>
      </c>
      <c r="P56" s="89">
        <f>IF('1.収穫を予測する'!$C$2="なし", SUM('inv3.直径階分布'!DZ115:DZ116),SUM('inv3.直径階分布'!DZ106:DZ107))</f>
        <v>0</v>
      </c>
      <c r="Q56" s="89">
        <f>IF('1.収穫を予測する'!$C$2="なし", SUM('inv3.直径階分布'!EA115:EA116),SUM('inv3.直径階分布'!EA106:EA107))</f>
        <v>0</v>
      </c>
      <c r="R56" s="89">
        <f>IF('1.収穫を予測する'!$C$2="なし", SUM('inv3.直径階分布'!EB115:EB116),SUM('inv3.直径階分布'!EB106:EB107))</f>
        <v>0</v>
      </c>
      <c r="S56" s="89">
        <f>IF('1.収穫を予測する'!$C$2="なし", SUM('inv3.直径階分布'!EC115:EC116),SUM('inv3.直径階分布'!EC106:EC107))</f>
        <v>0</v>
      </c>
      <c r="T56" s="89">
        <f>IF('1.収穫を予測する'!$C$2="なし", SUM('inv3.直径階分布'!ED115:ED116),SUM('inv3.直径階分布'!ED106:ED107))</f>
        <v>0</v>
      </c>
      <c r="U56" s="89">
        <f>IF('1.収穫を予測する'!$C$2="なし", SUM('inv3.直径階分布'!EE115:EE116),SUM('inv3.直径階分布'!EE106:EE107))</f>
        <v>0</v>
      </c>
      <c r="V56" s="89">
        <f>IF('1.収穫を予測する'!$C$2="なし", SUM('inv3.直径階分布'!EF115:EF116),SUM('inv3.直径階分布'!EF106:EF107))</f>
        <v>0</v>
      </c>
      <c r="W56" s="89">
        <f>IF('1.収穫を予測する'!$C$2="なし", SUM('inv3.直径階分布'!EG115:EG116),SUM('inv3.直径階分布'!EG106:EG107))</f>
        <v>0</v>
      </c>
      <c r="X56" s="89">
        <f>IF('1.収穫を予測する'!$C$2="なし", SUM('inv3.直径階分布'!EH115:EH116),SUM('inv3.直径階分布'!EH106:EH107))</f>
        <v>0</v>
      </c>
      <c r="Y56" s="89">
        <f>IF('1.収穫を予測する'!$C$2="なし", SUM('inv3.直径階分布'!EI115:EI116),SUM('inv3.直径階分布'!EI106:EI107))</f>
        <v>0</v>
      </c>
      <c r="Z56" s="89">
        <f>IF('1.収穫を予測する'!$C$2="なし", SUM('inv3.直径階分布'!EJ115:EJ116),SUM('inv3.直径階分布'!EJ106:EJ107))</f>
        <v>0</v>
      </c>
      <c r="AA56" s="89">
        <f>IF('1.収穫を予測する'!$C$2="なし", SUM('inv3.直径階分布'!EK115:EK116),SUM('inv3.直径階分布'!EK106:EK107))</f>
        <v>0</v>
      </c>
      <c r="AB56" s="90">
        <f>IF('1.収穫を予測する'!$C$2="なし", SUM('inv3.直径階分布'!EL115:EL116),SUM('inv3.直径階分布'!EL106:EL107))</f>
        <v>0</v>
      </c>
    </row>
    <row r="57" spans="1:28">
      <c r="A57" s="266"/>
      <c r="B57" s="101" t="str">
        <f t="shared" si="0"/>
        <v>~ 28</v>
      </c>
      <c r="C57" s="66">
        <f>IF('1.収穫を予測する'!$C$2="なし", SUM('inv3.直径階分布'!DM117:DM118),SUM('inv3.直径階分布'!DM108:DM109))</f>
        <v>0</v>
      </c>
      <c r="D57" s="89">
        <f>IF('1.収穫を予測する'!$C$2="なし", SUM('inv3.直径階分布'!DN117:DN118),SUM('inv3.直径階分布'!DN108:DN109))</f>
        <v>0</v>
      </c>
      <c r="E57" s="89">
        <f>IF('1.収穫を予測する'!$C$2="なし", SUM('inv3.直径階分布'!DO117:DO118),SUM('inv3.直径階分布'!DO108:DO109))</f>
        <v>0</v>
      </c>
      <c r="F57" s="89">
        <f>IF('1.収穫を予測する'!$C$2="なし", SUM('inv3.直径階分布'!DP117:DP118),SUM('inv3.直径階分布'!DP108:DP109))</f>
        <v>0</v>
      </c>
      <c r="G57" s="89">
        <f>IF('1.収穫を予測する'!$C$2="なし", SUM('inv3.直径階分布'!DQ117:DQ118),SUM('inv3.直径階分布'!DQ108:DQ109))</f>
        <v>0</v>
      </c>
      <c r="H57" s="89">
        <f>IF('1.収穫を予測する'!$C$2="なし", SUM('inv3.直径階分布'!DR117:DR118),SUM('inv3.直径階分布'!DR108:DR109))</f>
        <v>0</v>
      </c>
      <c r="I57" s="89">
        <f>IF('1.収穫を予測する'!$C$2="なし", SUM('inv3.直径階分布'!DS117:DS118),SUM('inv3.直径階分布'!DS108:DS109))</f>
        <v>0</v>
      </c>
      <c r="J57" s="89">
        <f>IF('1.収穫を予測する'!$C$2="なし", SUM('inv3.直径階分布'!DT117:DT118),SUM('inv3.直径階分布'!DT108:DT109))</f>
        <v>0</v>
      </c>
      <c r="K57" s="89">
        <f>IF('1.収穫を予測する'!$C$2="なし", SUM('inv3.直径階分布'!DU117:DU118),SUM('inv3.直径階分布'!DU108:DU109))</f>
        <v>0</v>
      </c>
      <c r="L57" s="89">
        <f>IF('1.収穫を予測する'!$C$2="なし", SUM('inv3.直径階分布'!DV117:DV118),SUM('inv3.直径階分布'!DV108:DV109))</f>
        <v>0</v>
      </c>
      <c r="M57" s="89">
        <f>IF('1.収穫を予測する'!$C$2="なし", SUM('inv3.直径階分布'!DW117:DW118),SUM('inv3.直径階分布'!DW108:DW109))</f>
        <v>0</v>
      </c>
      <c r="N57" s="89">
        <f>IF('1.収穫を予測する'!$C$2="なし", SUM('inv3.直径階分布'!DX117:DX118),SUM('inv3.直径階分布'!DX108:DX109))</f>
        <v>0</v>
      </c>
      <c r="O57" s="89">
        <f>IF('1.収穫を予測する'!$C$2="なし", SUM('inv3.直径階分布'!DY117:DY118),SUM('inv3.直径階分布'!DY108:DY109))</f>
        <v>0</v>
      </c>
      <c r="P57" s="89">
        <f>IF('1.収穫を予測する'!$C$2="なし", SUM('inv3.直径階分布'!DZ117:DZ118),SUM('inv3.直径階分布'!DZ108:DZ109))</f>
        <v>0</v>
      </c>
      <c r="Q57" s="89">
        <f>IF('1.収穫を予測する'!$C$2="なし", SUM('inv3.直径階分布'!EA117:EA118),SUM('inv3.直径階分布'!EA108:EA109))</f>
        <v>0</v>
      </c>
      <c r="R57" s="89">
        <f>IF('1.収穫を予測する'!$C$2="なし", SUM('inv3.直径階分布'!EB117:EB118),SUM('inv3.直径階分布'!EB108:EB109))</f>
        <v>0</v>
      </c>
      <c r="S57" s="89">
        <f>IF('1.収穫を予測する'!$C$2="なし", SUM('inv3.直径階分布'!EC117:EC118),SUM('inv3.直径階分布'!EC108:EC109))</f>
        <v>0</v>
      </c>
      <c r="T57" s="89">
        <f>IF('1.収穫を予測する'!$C$2="なし", SUM('inv3.直径階分布'!ED117:ED118),SUM('inv3.直径階分布'!ED108:ED109))</f>
        <v>0</v>
      </c>
      <c r="U57" s="89">
        <f>IF('1.収穫を予測する'!$C$2="なし", SUM('inv3.直径階分布'!EE117:EE118),SUM('inv3.直径階分布'!EE108:EE109))</f>
        <v>0</v>
      </c>
      <c r="V57" s="89">
        <f>IF('1.収穫を予測する'!$C$2="なし", SUM('inv3.直径階分布'!EF117:EF118),SUM('inv3.直径階分布'!EF108:EF109))</f>
        <v>0</v>
      </c>
      <c r="W57" s="89">
        <f>IF('1.収穫を予測する'!$C$2="なし", SUM('inv3.直径階分布'!EG117:EG118),SUM('inv3.直径階分布'!EG108:EG109))</f>
        <v>0</v>
      </c>
      <c r="X57" s="89">
        <f>IF('1.収穫を予測する'!$C$2="なし", SUM('inv3.直径階分布'!EH117:EH118),SUM('inv3.直径階分布'!EH108:EH109))</f>
        <v>0</v>
      </c>
      <c r="Y57" s="89">
        <f>IF('1.収穫を予測する'!$C$2="なし", SUM('inv3.直径階分布'!EI117:EI118),SUM('inv3.直径階分布'!EI108:EI109))</f>
        <v>0</v>
      </c>
      <c r="Z57" s="89">
        <f>IF('1.収穫を予測する'!$C$2="なし", SUM('inv3.直径階分布'!EJ117:EJ118),SUM('inv3.直径階分布'!EJ108:EJ109))</f>
        <v>0</v>
      </c>
      <c r="AA57" s="89">
        <f>IF('1.収穫を予測する'!$C$2="なし", SUM('inv3.直径階分布'!EK117:EK118),SUM('inv3.直径階分布'!EK108:EK109))</f>
        <v>0</v>
      </c>
      <c r="AB57" s="90">
        <f>IF('1.収穫を予測する'!$C$2="なし", SUM('inv3.直径階分布'!EL117:EL118),SUM('inv3.直径階分布'!EL108:EL109))</f>
        <v>0</v>
      </c>
    </row>
    <row r="58" spans="1:28">
      <c r="A58" s="91"/>
      <c r="B58" s="101" t="str">
        <f t="shared" si="0"/>
        <v>~ 30</v>
      </c>
      <c r="C58" s="66">
        <f>IF('1.収穫を予測する'!$C$2="なし", SUM('inv3.直径階分布'!DM119:DM120),SUM('inv3.直径階分布'!DM110:DM111))</f>
        <v>0</v>
      </c>
      <c r="D58" s="89">
        <f>IF('1.収穫を予測する'!$C$2="なし", SUM('inv3.直径階分布'!DN119:DN120),SUM('inv3.直径階分布'!DN110:DN111))</f>
        <v>0</v>
      </c>
      <c r="E58" s="89">
        <f>IF('1.収穫を予測する'!$C$2="なし", SUM('inv3.直径階分布'!DO119:DO120),SUM('inv3.直径階分布'!DO110:DO111))</f>
        <v>0</v>
      </c>
      <c r="F58" s="89">
        <f>IF('1.収穫を予測する'!$C$2="なし", SUM('inv3.直径階分布'!DP119:DP120),SUM('inv3.直径階分布'!DP110:DP111))</f>
        <v>0</v>
      </c>
      <c r="G58" s="89">
        <f>IF('1.収穫を予測する'!$C$2="なし", SUM('inv3.直径階分布'!DQ119:DQ120),SUM('inv3.直径階分布'!DQ110:DQ111))</f>
        <v>0</v>
      </c>
      <c r="H58" s="89">
        <f>IF('1.収穫を予測する'!$C$2="なし", SUM('inv3.直径階分布'!DR119:DR120),SUM('inv3.直径階分布'!DR110:DR111))</f>
        <v>0</v>
      </c>
      <c r="I58" s="89">
        <f>IF('1.収穫を予測する'!$C$2="なし", SUM('inv3.直径階分布'!DS119:DS120),SUM('inv3.直径階分布'!DS110:DS111))</f>
        <v>0</v>
      </c>
      <c r="J58" s="89">
        <f>IF('1.収穫を予測する'!$C$2="なし", SUM('inv3.直径階分布'!DT119:DT120),SUM('inv3.直径階分布'!DT110:DT111))</f>
        <v>0</v>
      </c>
      <c r="K58" s="89">
        <f>IF('1.収穫を予測する'!$C$2="なし", SUM('inv3.直径階分布'!DU119:DU120),SUM('inv3.直径階分布'!DU110:DU111))</f>
        <v>0</v>
      </c>
      <c r="L58" s="89">
        <f>IF('1.収穫を予測する'!$C$2="なし", SUM('inv3.直径階分布'!DV119:DV120),SUM('inv3.直径階分布'!DV110:DV111))</f>
        <v>0</v>
      </c>
      <c r="M58" s="89">
        <f>IF('1.収穫を予測する'!$C$2="なし", SUM('inv3.直径階分布'!DW119:DW120),SUM('inv3.直径階分布'!DW110:DW111))</f>
        <v>0</v>
      </c>
      <c r="N58" s="89">
        <f>IF('1.収穫を予測する'!$C$2="なし", SUM('inv3.直径階分布'!DX119:DX120),SUM('inv3.直径階分布'!DX110:DX111))</f>
        <v>0</v>
      </c>
      <c r="O58" s="89">
        <f>IF('1.収穫を予測する'!$C$2="なし", SUM('inv3.直径階分布'!DY119:DY120),SUM('inv3.直径階分布'!DY110:DY111))</f>
        <v>0</v>
      </c>
      <c r="P58" s="89">
        <f>IF('1.収穫を予測する'!$C$2="なし", SUM('inv3.直径階分布'!DZ119:DZ120),SUM('inv3.直径階分布'!DZ110:DZ111))</f>
        <v>0</v>
      </c>
      <c r="Q58" s="89">
        <f>IF('1.収穫を予測する'!$C$2="なし", SUM('inv3.直径階分布'!EA119:EA120),SUM('inv3.直径階分布'!EA110:EA111))</f>
        <v>0</v>
      </c>
      <c r="R58" s="89">
        <f>IF('1.収穫を予測する'!$C$2="なし", SUM('inv3.直径階分布'!EB119:EB120),SUM('inv3.直径階分布'!EB110:EB111))</f>
        <v>0</v>
      </c>
      <c r="S58" s="89">
        <f>IF('1.収穫を予測する'!$C$2="なし", SUM('inv3.直径階分布'!EC119:EC120),SUM('inv3.直径階分布'!EC110:EC111))</f>
        <v>0</v>
      </c>
      <c r="T58" s="89">
        <f>IF('1.収穫を予測する'!$C$2="なし", SUM('inv3.直径階分布'!ED119:ED120),SUM('inv3.直径階分布'!ED110:ED111))</f>
        <v>0</v>
      </c>
      <c r="U58" s="89">
        <f>IF('1.収穫を予測する'!$C$2="なし", SUM('inv3.直径階分布'!EE119:EE120),SUM('inv3.直径階分布'!EE110:EE111))</f>
        <v>0</v>
      </c>
      <c r="V58" s="89">
        <f>IF('1.収穫を予測する'!$C$2="なし", SUM('inv3.直径階分布'!EF119:EF120),SUM('inv3.直径階分布'!EF110:EF111))</f>
        <v>0</v>
      </c>
      <c r="W58" s="89">
        <f>IF('1.収穫を予測する'!$C$2="なし", SUM('inv3.直径階分布'!EG119:EG120),SUM('inv3.直径階分布'!EG110:EG111))</f>
        <v>0</v>
      </c>
      <c r="X58" s="89">
        <f>IF('1.収穫を予測する'!$C$2="なし", SUM('inv3.直径階分布'!EH119:EH120),SUM('inv3.直径階分布'!EH110:EH111))</f>
        <v>0</v>
      </c>
      <c r="Y58" s="89">
        <f>IF('1.収穫を予測する'!$C$2="なし", SUM('inv3.直径階分布'!EI119:EI120),SUM('inv3.直径階分布'!EI110:EI111))</f>
        <v>0</v>
      </c>
      <c r="Z58" s="89">
        <f>IF('1.収穫を予測する'!$C$2="なし", SUM('inv3.直径階分布'!EJ119:EJ120),SUM('inv3.直径階分布'!EJ110:EJ111))</f>
        <v>0</v>
      </c>
      <c r="AA58" s="89">
        <f>IF('1.収穫を予測する'!$C$2="なし", SUM('inv3.直径階分布'!EK119:EK120),SUM('inv3.直径階分布'!EK110:EK111))</f>
        <v>0</v>
      </c>
      <c r="AB58" s="90">
        <f>IF('1.収穫を予測する'!$C$2="なし", SUM('inv3.直径階分布'!EL119:EL120),SUM('inv3.直径階分布'!EL110:EL111))</f>
        <v>0</v>
      </c>
    </row>
    <row r="59" spans="1:28">
      <c r="A59" s="91"/>
      <c r="B59" s="101" t="str">
        <f t="shared" si="0"/>
        <v>~ 32</v>
      </c>
      <c r="C59" s="66">
        <f>IF('1.収穫を予測する'!$C$2="なし", SUM('inv3.直径階分布'!DM121:DM122),SUM('inv3.直径階分布'!DM112:DM113))</f>
        <v>0</v>
      </c>
      <c r="D59" s="89">
        <f>IF('1.収穫を予測する'!$C$2="なし", SUM('inv3.直径階分布'!DN121:DN122),SUM('inv3.直径階分布'!DN112:DN113))</f>
        <v>0</v>
      </c>
      <c r="E59" s="89">
        <f>IF('1.収穫を予測する'!$C$2="なし", SUM('inv3.直径階分布'!DO121:DO122),SUM('inv3.直径階分布'!DO112:DO113))</f>
        <v>0</v>
      </c>
      <c r="F59" s="89">
        <f>IF('1.収穫を予測する'!$C$2="なし", SUM('inv3.直径階分布'!DP121:DP122),SUM('inv3.直径階分布'!DP112:DP113))</f>
        <v>0</v>
      </c>
      <c r="G59" s="89">
        <f>IF('1.収穫を予測する'!$C$2="なし", SUM('inv3.直径階分布'!DQ121:DQ122),SUM('inv3.直径階分布'!DQ112:DQ113))</f>
        <v>0</v>
      </c>
      <c r="H59" s="89">
        <f>IF('1.収穫を予測する'!$C$2="なし", SUM('inv3.直径階分布'!DR121:DR122),SUM('inv3.直径階分布'!DR112:DR113))</f>
        <v>0</v>
      </c>
      <c r="I59" s="89">
        <f>IF('1.収穫を予測する'!$C$2="なし", SUM('inv3.直径階分布'!DS121:DS122),SUM('inv3.直径階分布'!DS112:DS113))</f>
        <v>0</v>
      </c>
      <c r="J59" s="89">
        <f>IF('1.収穫を予測する'!$C$2="なし", SUM('inv3.直径階分布'!DT121:DT122),SUM('inv3.直径階分布'!DT112:DT113))</f>
        <v>0</v>
      </c>
      <c r="K59" s="89">
        <f>IF('1.収穫を予測する'!$C$2="なし", SUM('inv3.直径階分布'!DU121:DU122),SUM('inv3.直径階分布'!DU112:DU113))</f>
        <v>0</v>
      </c>
      <c r="L59" s="89">
        <f>IF('1.収穫を予測する'!$C$2="なし", SUM('inv3.直径階分布'!DV121:DV122),SUM('inv3.直径階分布'!DV112:DV113))</f>
        <v>0</v>
      </c>
      <c r="M59" s="89">
        <f>IF('1.収穫を予測する'!$C$2="なし", SUM('inv3.直径階分布'!DW121:DW122),SUM('inv3.直径階分布'!DW112:DW113))</f>
        <v>0</v>
      </c>
      <c r="N59" s="89">
        <f>IF('1.収穫を予測する'!$C$2="なし", SUM('inv3.直径階分布'!DX121:DX122),SUM('inv3.直径階分布'!DX112:DX113))</f>
        <v>0</v>
      </c>
      <c r="O59" s="89">
        <f>IF('1.収穫を予測する'!$C$2="なし", SUM('inv3.直径階分布'!DY121:DY122),SUM('inv3.直径階分布'!DY112:DY113))</f>
        <v>0</v>
      </c>
      <c r="P59" s="89">
        <f>IF('1.収穫を予測する'!$C$2="なし", SUM('inv3.直径階分布'!DZ121:DZ122),SUM('inv3.直径階分布'!DZ112:DZ113))</f>
        <v>0</v>
      </c>
      <c r="Q59" s="89">
        <f>IF('1.収穫を予測する'!$C$2="なし", SUM('inv3.直径階分布'!EA121:EA122),SUM('inv3.直径階分布'!EA112:EA113))</f>
        <v>0</v>
      </c>
      <c r="R59" s="89">
        <f>IF('1.収穫を予測する'!$C$2="なし", SUM('inv3.直径階分布'!EB121:EB122),SUM('inv3.直径階分布'!EB112:EB113))</f>
        <v>0</v>
      </c>
      <c r="S59" s="89">
        <f>IF('1.収穫を予測する'!$C$2="なし", SUM('inv3.直径階分布'!EC121:EC122),SUM('inv3.直径階分布'!EC112:EC113))</f>
        <v>0</v>
      </c>
      <c r="T59" s="89">
        <f>IF('1.収穫を予測する'!$C$2="なし", SUM('inv3.直径階分布'!ED121:ED122),SUM('inv3.直径階分布'!ED112:ED113))</f>
        <v>0</v>
      </c>
      <c r="U59" s="89">
        <f>IF('1.収穫を予測する'!$C$2="なし", SUM('inv3.直径階分布'!EE121:EE122),SUM('inv3.直径階分布'!EE112:EE113))</f>
        <v>0</v>
      </c>
      <c r="V59" s="89">
        <f>IF('1.収穫を予測する'!$C$2="なし", SUM('inv3.直径階分布'!EF121:EF122),SUM('inv3.直径階分布'!EF112:EF113))</f>
        <v>0</v>
      </c>
      <c r="W59" s="89">
        <f>IF('1.収穫を予測する'!$C$2="なし", SUM('inv3.直径階分布'!EG121:EG122),SUM('inv3.直径階分布'!EG112:EG113))</f>
        <v>0</v>
      </c>
      <c r="X59" s="89">
        <f>IF('1.収穫を予測する'!$C$2="なし", SUM('inv3.直径階分布'!EH121:EH122),SUM('inv3.直径階分布'!EH112:EH113))</f>
        <v>0</v>
      </c>
      <c r="Y59" s="89">
        <f>IF('1.収穫を予測する'!$C$2="なし", SUM('inv3.直径階分布'!EI121:EI122),SUM('inv3.直径階分布'!EI112:EI113))</f>
        <v>0</v>
      </c>
      <c r="Z59" s="89">
        <f>IF('1.収穫を予測する'!$C$2="なし", SUM('inv3.直径階分布'!EJ121:EJ122),SUM('inv3.直径階分布'!EJ112:EJ113))</f>
        <v>0</v>
      </c>
      <c r="AA59" s="89">
        <f>IF('1.収穫を予測する'!$C$2="なし", SUM('inv3.直径階分布'!EK121:EK122),SUM('inv3.直径階分布'!EK112:EK113))</f>
        <v>0</v>
      </c>
      <c r="AB59" s="90">
        <f>IF('1.収穫を予測する'!$C$2="なし", SUM('inv3.直径階分布'!EL121:EL122),SUM('inv3.直径階分布'!EL112:EL113))</f>
        <v>0</v>
      </c>
    </row>
    <row r="60" spans="1:28">
      <c r="A60" s="91"/>
      <c r="B60" s="101" t="str">
        <f t="shared" si="0"/>
        <v>~ 34</v>
      </c>
      <c r="C60" s="66">
        <f>IF('1.収穫を予測する'!$C$2="なし", SUM('inv3.直径階分布'!DM123:DM124),SUM('inv3.直径階分布'!DM114:DM115))</f>
        <v>0</v>
      </c>
      <c r="D60" s="89">
        <f>IF('1.収穫を予測する'!$C$2="なし", SUM('inv3.直径階分布'!DN123:DN124),SUM('inv3.直径階分布'!DN114:DN115))</f>
        <v>0</v>
      </c>
      <c r="E60" s="89">
        <f>IF('1.収穫を予測する'!$C$2="なし", SUM('inv3.直径階分布'!DO123:DO124),SUM('inv3.直径階分布'!DO114:DO115))</f>
        <v>0</v>
      </c>
      <c r="F60" s="89">
        <f>IF('1.収穫を予測する'!$C$2="なし", SUM('inv3.直径階分布'!DP123:DP124),SUM('inv3.直径階分布'!DP114:DP115))</f>
        <v>0</v>
      </c>
      <c r="G60" s="89">
        <f>IF('1.収穫を予測する'!$C$2="なし", SUM('inv3.直径階分布'!DQ123:DQ124),SUM('inv3.直径階分布'!DQ114:DQ115))</f>
        <v>0</v>
      </c>
      <c r="H60" s="89">
        <f>IF('1.収穫を予測する'!$C$2="なし", SUM('inv3.直径階分布'!DR123:DR124),SUM('inv3.直径階分布'!DR114:DR115))</f>
        <v>0</v>
      </c>
      <c r="I60" s="89">
        <f>IF('1.収穫を予測する'!$C$2="なし", SUM('inv3.直径階分布'!DS123:DS124),SUM('inv3.直径階分布'!DS114:DS115))</f>
        <v>0</v>
      </c>
      <c r="J60" s="89">
        <f>IF('1.収穫を予測する'!$C$2="なし", SUM('inv3.直径階分布'!DT123:DT124),SUM('inv3.直径階分布'!DT114:DT115))</f>
        <v>0</v>
      </c>
      <c r="K60" s="89">
        <f>IF('1.収穫を予測する'!$C$2="なし", SUM('inv3.直径階分布'!DU123:DU124),SUM('inv3.直径階分布'!DU114:DU115))</f>
        <v>0</v>
      </c>
      <c r="L60" s="89">
        <f>IF('1.収穫を予測する'!$C$2="なし", SUM('inv3.直径階分布'!DV123:DV124),SUM('inv3.直径階分布'!DV114:DV115))</f>
        <v>0</v>
      </c>
      <c r="M60" s="89">
        <f>IF('1.収穫を予測する'!$C$2="なし", SUM('inv3.直径階分布'!DW123:DW124),SUM('inv3.直径階分布'!DW114:DW115))</f>
        <v>0</v>
      </c>
      <c r="N60" s="89">
        <f>IF('1.収穫を予測する'!$C$2="なし", SUM('inv3.直径階分布'!DX123:DX124),SUM('inv3.直径階分布'!DX114:DX115))</f>
        <v>0</v>
      </c>
      <c r="O60" s="89">
        <f>IF('1.収穫を予測する'!$C$2="なし", SUM('inv3.直径階分布'!DY123:DY124),SUM('inv3.直径階分布'!DY114:DY115))</f>
        <v>0</v>
      </c>
      <c r="P60" s="89">
        <f>IF('1.収穫を予測する'!$C$2="なし", SUM('inv3.直径階分布'!DZ123:DZ124),SUM('inv3.直径階分布'!DZ114:DZ115))</f>
        <v>0</v>
      </c>
      <c r="Q60" s="89">
        <f>IF('1.収穫を予測する'!$C$2="なし", SUM('inv3.直径階分布'!EA123:EA124),SUM('inv3.直径階分布'!EA114:EA115))</f>
        <v>0</v>
      </c>
      <c r="R60" s="89">
        <f>IF('1.収穫を予測する'!$C$2="なし", SUM('inv3.直径階分布'!EB123:EB124),SUM('inv3.直径階分布'!EB114:EB115))</f>
        <v>0</v>
      </c>
      <c r="S60" s="89">
        <f>IF('1.収穫を予測する'!$C$2="なし", SUM('inv3.直径階分布'!EC123:EC124),SUM('inv3.直径階分布'!EC114:EC115))</f>
        <v>0</v>
      </c>
      <c r="T60" s="89">
        <f>IF('1.収穫を予測する'!$C$2="なし", SUM('inv3.直径階分布'!ED123:ED124),SUM('inv3.直径階分布'!ED114:ED115))</f>
        <v>0</v>
      </c>
      <c r="U60" s="89">
        <f>IF('1.収穫を予測する'!$C$2="なし", SUM('inv3.直径階分布'!EE123:EE124),SUM('inv3.直径階分布'!EE114:EE115))</f>
        <v>0</v>
      </c>
      <c r="V60" s="89">
        <f>IF('1.収穫を予測する'!$C$2="なし", SUM('inv3.直径階分布'!EF123:EF124),SUM('inv3.直径階分布'!EF114:EF115))</f>
        <v>0</v>
      </c>
      <c r="W60" s="89">
        <f>IF('1.収穫を予測する'!$C$2="なし", SUM('inv3.直径階分布'!EG123:EG124),SUM('inv3.直径階分布'!EG114:EG115))</f>
        <v>0</v>
      </c>
      <c r="X60" s="89">
        <f>IF('1.収穫を予測する'!$C$2="なし", SUM('inv3.直径階分布'!EH123:EH124),SUM('inv3.直径階分布'!EH114:EH115))</f>
        <v>0</v>
      </c>
      <c r="Y60" s="89">
        <f>IF('1.収穫を予測する'!$C$2="なし", SUM('inv3.直径階分布'!EI123:EI124),SUM('inv3.直径階分布'!EI114:EI115))</f>
        <v>0</v>
      </c>
      <c r="Z60" s="89">
        <f>IF('1.収穫を予測する'!$C$2="なし", SUM('inv3.直径階分布'!EJ123:EJ124),SUM('inv3.直径階分布'!EJ114:EJ115))</f>
        <v>0</v>
      </c>
      <c r="AA60" s="89">
        <f>IF('1.収穫を予測する'!$C$2="なし", SUM('inv3.直径階分布'!EK123:EK124),SUM('inv3.直径階分布'!EK114:EK115))</f>
        <v>0</v>
      </c>
      <c r="AB60" s="90">
        <f>IF('1.収穫を予測する'!$C$2="なし", SUM('inv3.直径階分布'!EL123:EL124),SUM('inv3.直径階分布'!EL114:EL115))</f>
        <v>0</v>
      </c>
    </row>
    <row r="61" spans="1:28">
      <c r="A61" s="91"/>
      <c r="B61" s="101" t="str">
        <f t="shared" si="0"/>
        <v>~ 36</v>
      </c>
      <c r="C61" s="66">
        <f>IF('1.収穫を予測する'!$C$2="なし", SUM('inv3.直径階分布'!DM125:DM126),SUM('inv3.直径階分布'!DM116:DM117))</f>
        <v>0</v>
      </c>
      <c r="D61" s="89">
        <f>IF('1.収穫を予測する'!$C$2="なし", SUM('inv3.直径階分布'!DN125:DN126),SUM('inv3.直径階分布'!DN116:DN117))</f>
        <v>0</v>
      </c>
      <c r="E61" s="89">
        <f>IF('1.収穫を予測する'!$C$2="なし", SUM('inv3.直径階分布'!DO125:DO126),SUM('inv3.直径階分布'!DO116:DO117))</f>
        <v>0</v>
      </c>
      <c r="F61" s="89">
        <f>IF('1.収穫を予測する'!$C$2="なし", SUM('inv3.直径階分布'!DP125:DP126),SUM('inv3.直径階分布'!DP116:DP117))</f>
        <v>0</v>
      </c>
      <c r="G61" s="89">
        <f>IF('1.収穫を予測する'!$C$2="なし", SUM('inv3.直径階分布'!DQ125:DQ126),SUM('inv3.直径階分布'!DQ116:DQ117))</f>
        <v>0</v>
      </c>
      <c r="H61" s="89">
        <f>IF('1.収穫を予測する'!$C$2="なし", SUM('inv3.直径階分布'!DR125:DR126),SUM('inv3.直径階分布'!DR116:DR117))</f>
        <v>0</v>
      </c>
      <c r="I61" s="89">
        <f>IF('1.収穫を予測する'!$C$2="なし", SUM('inv3.直径階分布'!DS125:DS126),SUM('inv3.直径階分布'!DS116:DS117))</f>
        <v>0</v>
      </c>
      <c r="J61" s="89">
        <f>IF('1.収穫を予測する'!$C$2="なし", SUM('inv3.直径階分布'!DT125:DT126),SUM('inv3.直径階分布'!DT116:DT117))</f>
        <v>0</v>
      </c>
      <c r="K61" s="89">
        <f>IF('1.収穫を予測する'!$C$2="なし", SUM('inv3.直径階分布'!DU125:DU126),SUM('inv3.直径階分布'!DU116:DU117))</f>
        <v>0</v>
      </c>
      <c r="L61" s="89">
        <f>IF('1.収穫を予測する'!$C$2="なし", SUM('inv3.直径階分布'!DV125:DV126),SUM('inv3.直径階分布'!DV116:DV117))</f>
        <v>0</v>
      </c>
      <c r="M61" s="89">
        <f>IF('1.収穫を予測する'!$C$2="なし", SUM('inv3.直径階分布'!DW125:DW126),SUM('inv3.直径階分布'!DW116:DW117))</f>
        <v>0</v>
      </c>
      <c r="N61" s="89">
        <f>IF('1.収穫を予測する'!$C$2="なし", SUM('inv3.直径階分布'!DX125:DX126),SUM('inv3.直径階分布'!DX116:DX117))</f>
        <v>0</v>
      </c>
      <c r="O61" s="89">
        <f>IF('1.収穫を予測する'!$C$2="なし", SUM('inv3.直径階分布'!DY125:DY126),SUM('inv3.直径階分布'!DY116:DY117))</f>
        <v>0</v>
      </c>
      <c r="P61" s="89">
        <f>IF('1.収穫を予測する'!$C$2="なし", SUM('inv3.直径階分布'!DZ125:DZ126),SUM('inv3.直径階分布'!DZ116:DZ117))</f>
        <v>0</v>
      </c>
      <c r="Q61" s="89">
        <f>IF('1.収穫を予測する'!$C$2="なし", SUM('inv3.直径階分布'!EA125:EA126),SUM('inv3.直径階分布'!EA116:EA117))</f>
        <v>0</v>
      </c>
      <c r="R61" s="89">
        <f>IF('1.収穫を予測する'!$C$2="なし", SUM('inv3.直径階分布'!EB125:EB126),SUM('inv3.直径階分布'!EB116:EB117))</f>
        <v>0</v>
      </c>
      <c r="S61" s="89">
        <f>IF('1.収穫を予測する'!$C$2="なし", SUM('inv3.直径階分布'!EC125:EC126),SUM('inv3.直径階分布'!EC116:EC117))</f>
        <v>0</v>
      </c>
      <c r="T61" s="89">
        <f>IF('1.収穫を予測する'!$C$2="なし", SUM('inv3.直径階分布'!ED125:ED126),SUM('inv3.直径階分布'!ED116:ED117))</f>
        <v>0</v>
      </c>
      <c r="U61" s="89">
        <f>IF('1.収穫を予測する'!$C$2="なし", SUM('inv3.直径階分布'!EE125:EE126),SUM('inv3.直径階分布'!EE116:EE117))</f>
        <v>0</v>
      </c>
      <c r="V61" s="89">
        <f>IF('1.収穫を予測する'!$C$2="なし", SUM('inv3.直径階分布'!EF125:EF126),SUM('inv3.直径階分布'!EF116:EF117))</f>
        <v>0</v>
      </c>
      <c r="W61" s="89">
        <f>IF('1.収穫を予測する'!$C$2="なし", SUM('inv3.直径階分布'!EG125:EG126),SUM('inv3.直径階分布'!EG116:EG117))</f>
        <v>0</v>
      </c>
      <c r="X61" s="89">
        <f>IF('1.収穫を予測する'!$C$2="なし", SUM('inv3.直径階分布'!EH125:EH126),SUM('inv3.直径階分布'!EH116:EH117))</f>
        <v>0</v>
      </c>
      <c r="Y61" s="89">
        <f>IF('1.収穫を予測する'!$C$2="なし", SUM('inv3.直径階分布'!EI125:EI126),SUM('inv3.直径階分布'!EI116:EI117))</f>
        <v>0</v>
      </c>
      <c r="Z61" s="89">
        <f>IF('1.収穫を予測する'!$C$2="なし", SUM('inv3.直径階分布'!EJ125:EJ126),SUM('inv3.直径階分布'!EJ116:EJ117))</f>
        <v>0</v>
      </c>
      <c r="AA61" s="89">
        <f>IF('1.収穫を予測する'!$C$2="なし", SUM('inv3.直径階分布'!EK125:EK126),SUM('inv3.直径階分布'!EK116:EK117))</f>
        <v>0</v>
      </c>
      <c r="AB61" s="90">
        <f>IF('1.収穫を予測する'!$C$2="なし", SUM('inv3.直径階分布'!EL125:EL126),SUM('inv3.直径階分布'!EL116:EL117))</f>
        <v>0</v>
      </c>
    </row>
    <row r="62" spans="1:28">
      <c r="A62" s="91"/>
      <c r="B62" s="101" t="str">
        <f t="shared" si="0"/>
        <v>~ 38</v>
      </c>
      <c r="C62" s="66">
        <f>IF('1.収穫を予測する'!$C$2="なし", SUM('inv3.直径階分布'!DM127:DM128),SUM('inv3.直径階分布'!DM118:DM119))</f>
        <v>0</v>
      </c>
      <c r="D62" s="89">
        <f>IF('1.収穫を予測する'!$C$2="なし", SUM('inv3.直径階分布'!DN127:DN128),SUM('inv3.直径階分布'!DN118:DN119))</f>
        <v>0</v>
      </c>
      <c r="E62" s="89">
        <f>IF('1.収穫を予測する'!$C$2="なし", SUM('inv3.直径階分布'!DO127:DO128),SUM('inv3.直径階分布'!DO118:DO119))</f>
        <v>0</v>
      </c>
      <c r="F62" s="89">
        <f>IF('1.収穫を予測する'!$C$2="なし", SUM('inv3.直径階分布'!DP127:DP128),SUM('inv3.直径階分布'!DP118:DP119))</f>
        <v>0</v>
      </c>
      <c r="G62" s="89">
        <f>IF('1.収穫を予測する'!$C$2="なし", SUM('inv3.直径階分布'!DQ127:DQ128),SUM('inv3.直径階分布'!DQ118:DQ119))</f>
        <v>0</v>
      </c>
      <c r="H62" s="89">
        <f>IF('1.収穫を予測する'!$C$2="なし", SUM('inv3.直径階分布'!DR127:DR128),SUM('inv3.直径階分布'!DR118:DR119))</f>
        <v>0</v>
      </c>
      <c r="I62" s="89">
        <f>IF('1.収穫を予測する'!$C$2="なし", SUM('inv3.直径階分布'!DS127:DS128),SUM('inv3.直径階分布'!DS118:DS119))</f>
        <v>0</v>
      </c>
      <c r="J62" s="89">
        <f>IF('1.収穫を予測する'!$C$2="なし", SUM('inv3.直径階分布'!DT127:DT128),SUM('inv3.直径階分布'!DT118:DT119))</f>
        <v>0</v>
      </c>
      <c r="K62" s="89">
        <f>IF('1.収穫を予測する'!$C$2="なし", SUM('inv3.直径階分布'!DU127:DU128),SUM('inv3.直径階分布'!DU118:DU119))</f>
        <v>0</v>
      </c>
      <c r="L62" s="89">
        <f>IF('1.収穫を予測する'!$C$2="なし", SUM('inv3.直径階分布'!DV127:DV128),SUM('inv3.直径階分布'!DV118:DV119))</f>
        <v>0</v>
      </c>
      <c r="M62" s="89">
        <f>IF('1.収穫を予測する'!$C$2="なし", SUM('inv3.直径階分布'!DW127:DW128),SUM('inv3.直径階分布'!DW118:DW119))</f>
        <v>0</v>
      </c>
      <c r="N62" s="89">
        <f>IF('1.収穫を予測する'!$C$2="なし", SUM('inv3.直径階分布'!DX127:DX128),SUM('inv3.直径階分布'!DX118:DX119))</f>
        <v>0</v>
      </c>
      <c r="O62" s="89">
        <f>IF('1.収穫を予測する'!$C$2="なし", SUM('inv3.直径階分布'!DY127:DY128),SUM('inv3.直径階分布'!DY118:DY119))</f>
        <v>0</v>
      </c>
      <c r="P62" s="89">
        <f>IF('1.収穫を予測する'!$C$2="なし", SUM('inv3.直径階分布'!DZ127:DZ128),SUM('inv3.直径階分布'!DZ118:DZ119))</f>
        <v>0</v>
      </c>
      <c r="Q62" s="89">
        <f>IF('1.収穫を予測する'!$C$2="なし", SUM('inv3.直径階分布'!EA127:EA128),SUM('inv3.直径階分布'!EA118:EA119))</f>
        <v>0</v>
      </c>
      <c r="R62" s="89">
        <f>IF('1.収穫を予測する'!$C$2="なし", SUM('inv3.直径階分布'!EB127:EB128),SUM('inv3.直径階分布'!EB118:EB119))</f>
        <v>0</v>
      </c>
      <c r="S62" s="89">
        <f>IF('1.収穫を予測する'!$C$2="なし", SUM('inv3.直径階分布'!EC127:EC128),SUM('inv3.直径階分布'!EC118:EC119))</f>
        <v>0</v>
      </c>
      <c r="T62" s="89">
        <f>IF('1.収穫を予測する'!$C$2="なし", SUM('inv3.直径階分布'!ED127:ED128),SUM('inv3.直径階分布'!ED118:ED119))</f>
        <v>0</v>
      </c>
      <c r="U62" s="89">
        <f>IF('1.収穫を予測する'!$C$2="なし", SUM('inv3.直径階分布'!EE127:EE128),SUM('inv3.直径階分布'!EE118:EE119))</f>
        <v>0</v>
      </c>
      <c r="V62" s="89">
        <f>IF('1.収穫を予測する'!$C$2="なし", SUM('inv3.直径階分布'!EF127:EF128),SUM('inv3.直径階分布'!EF118:EF119))</f>
        <v>0</v>
      </c>
      <c r="W62" s="89">
        <f>IF('1.収穫を予測する'!$C$2="なし", SUM('inv3.直径階分布'!EG127:EG128),SUM('inv3.直径階分布'!EG118:EG119))</f>
        <v>0</v>
      </c>
      <c r="X62" s="89">
        <f>IF('1.収穫を予測する'!$C$2="なし", SUM('inv3.直径階分布'!EH127:EH128),SUM('inv3.直径階分布'!EH118:EH119))</f>
        <v>0</v>
      </c>
      <c r="Y62" s="89">
        <f>IF('1.収穫を予測する'!$C$2="なし", SUM('inv3.直径階分布'!EI127:EI128),SUM('inv3.直径階分布'!EI118:EI119))</f>
        <v>0</v>
      </c>
      <c r="Z62" s="89">
        <f>IF('1.収穫を予測する'!$C$2="なし", SUM('inv3.直径階分布'!EJ127:EJ128),SUM('inv3.直径階分布'!EJ118:EJ119))</f>
        <v>0</v>
      </c>
      <c r="AA62" s="89">
        <f>IF('1.収穫を予測する'!$C$2="なし", SUM('inv3.直径階分布'!EK127:EK128),SUM('inv3.直径階分布'!EK118:EK119))</f>
        <v>0</v>
      </c>
      <c r="AB62" s="90">
        <f>IF('1.収穫を予測する'!$C$2="なし", SUM('inv3.直径階分布'!EL127:EL128),SUM('inv3.直径階分布'!EL118:EL119))</f>
        <v>0</v>
      </c>
    </row>
    <row r="63" spans="1:28">
      <c r="A63" s="91"/>
      <c r="B63" s="101" t="str">
        <f t="shared" si="0"/>
        <v>~ 40</v>
      </c>
      <c r="C63" s="66">
        <f>IF('1.収穫を予測する'!$C$2="なし", SUM('inv3.直径階分布'!DM129:DM130),SUM('inv3.直径階分布'!DM120:DM121))</f>
        <v>0</v>
      </c>
      <c r="D63" s="89">
        <f>IF('1.収穫を予測する'!$C$2="なし", SUM('inv3.直径階分布'!DN129:DN130),SUM('inv3.直径階分布'!DN120:DN121))</f>
        <v>0</v>
      </c>
      <c r="E63" s="89">
        <f>IF('1.収穫を予測する'!$C$2="なし", SUM('inv3.直径階分布'!DO129:DO130),SUM('inv3.直径階分布'!DO120:DO121))</f>
        <v>0</v>
      </c>
      <c r="F63" s="89">
        <f>IF('1.収穫を予測する'!$C$2="なし", SUM('inv3.直径階分布'!DP129:DP130),SUM('inv3.直径階分布'!DP120:DP121))</f>
        <v>0</v>
      </c>
      <c r="G63" s="89">
        <f>IF('1.収穫を予測する'!$C$2="なし", SUM('inv3.直径階分布'!DQ129:DQ130),SUM('inv3.直径階分布'!DQ120:DQ121))</f>
        <v>0</v>
      </c>
      <c r="H63" s="89">
        <f>IF('1.収穫を予測する'!$C$2="なし", SUM('inv3.直径階分布'!DR129:DR130),SUM('inv3.直径階分布'!DR120:DR121))</f>
        <v>0</v>
      </c>
      <c r="I63" s="89">
        <f>IF('1.収穫を予測する'!$C$2="なし", SUM('inv3.直径階分布'!DS129:DS130),SUM('inv3.直径階分布'!DS120:DS121))</f>
        <v>0</v>
      </c>
      <c r="J63" s="89">
        <f>IF('1.収穫を予測する'!$C$2="なし", SUM('inv3.直径階分布'!DT129:DT130),SUM('inv3.直径階分布'!DT120:DT121))</f>
        <v>0</v>
      </c>
      <c r="K63" s="89">
        <f>IF('1.収穫を予測する'!$C$2="なし", SUM('inv3.直径階分布'!DU129:DU130),SUM('inv3.直径階分布'!DU120:DU121))</f>
        <v>0</v>
      </c>
      <c r="L63" s="89">
        <f>IF('1.収穫を予測する'!$C$2="なし", SUM('inv3.直径階分布'!DV129:DV130),SUM('inv3.直径階分布'!DV120:DV121))</f>
        <v>0</v>
      </c>
      <c r="M63" s="89">
        <f>IF('1.収穫を予測する'!$C$2="なし", SUM('inv3.直径階分布'!DW129:DW130),SUM('inv3.直径階分布'!DW120:DW121))</f>
        <v>0</v>
      </c>
      <c r="N63" s="89">
        <f>IF('1.収穫を予測する'!$C$2="なし", SUM('inv3.直径階分布'!DX129:DX130),SUM('inv3.直径階分布'!DX120:DX121))</f>
        <v>0</v>
      </c>
      <c r="O63" s="89">
        <f>IF('1.収穫を予測する'!$C$2="なし", SUM('inv3.直径階分布'!DY129:DY130),SUM('inv3.直径階分布'!DY120:DY121))</f>
        <v>0</v>
      </c>
      <c r="P63" s="89">
        <f>IF('1.収穫を予測する'!$C$2="なし", SUM('inv3.直径階分布'!DZ129:DZ130),SUM('inv3.直径階分布'!DZ120:DZ121))</f>
        <v>0</v>
      </c>
      <c r="Q63" s="89">
        <f>IF('1.収穫を予測する'!$C$2="なし", SUM('inv3.直径階分布'!EA129:EA130),SUM('inv3.直径階分布'!EA120:EA121))</f>
        <v>0</v>
      </c>
      <c r="R63" s="89">
        <f>IF('1.収穫を予測する'!$C$2="なし", SUM('inv3.直径階分布'!EB129:EB130),SUM('inv3.直径階分布'!EB120:EB121))</f>
        <v>0</v>
      </c>
      <c r="S63" s="89">
        <f>IF('1.収穫を予測する'!$C$2="なし", SUM('inv3.直径階分布'!EC129:EC130),SUM('inv3.直径階分布'!EC120:EC121))</f>
        <v>0</v>
      </c>
      <c r="T63" s="89">
        <f>IF('1.収穫を予測する'!$C$2="なし", SUM('inv3.直径階分布'!ED129:ED130),SUM('inv3.直径階分布'!ED120:ED121))</f>
        <v>0</v>
      </c>
      <c r="U63" s="89">
        <f>IF('1.収穫を予測する'!$C$2="なし", SUM('inv3.直径階分布'!EE129:EE130),SUM('inv3.直径階分布'!EE120:EE121))</f>
        <v>0</v>
      </c>
      <c r="V63" s="89">
        <f>IF('1.収穫を予測する'!$C$2="なし", SUM('inv3.直径階分布'!EF129:EF130),SUM('inv3.直径階分布'!EF120:EF121))</f>
        <v>0</v>
      </c>
      <c r="W63" s="89">
        <f>IF('1.収穫を予測する'!$C$2="なし", SUM('inv3.直径階分布'!EG129:EG130),SUM('inv3.直径階分布'!EG120:EG121))</f>
        <v>0</v>
      </c>
      <c r="X63" s="89">
        <f>IF('1.収穫を予測する'!$C$2="なし", SUM('inv3.直径階分布'!EH129:EH130),SUM('inv3.直径階分布'!EH120:EH121))</f>
        <v>0</v>
      </c>
      <c r="Y63" s="89">
        <f>IF('1.収穫を予測する'!$C$2="なし", SUM('inv3.直径階分布'!EI129:EI130),SUM('inv3.直径階分布'!EI120:EI121))</f>
        <v>0</v>
      </c>
      <c r="Z63" s="89">
        <f>IF('1.収穫を予測する'!$C$2="なし", SUM('inv3.直径階分布'!EJ129:EJ130),SUM('inv3.直径階分布'!EJ120:EJ121))</f>
        <v>0</v>
      </c>
      <c r="AA63" s="89">
        <f>IF('1.収穫を予測する'!$C$2="なし", SUM('inv3.直径階分布'!EK129:EK130),SUM('inv3.直径階分布'!EK120:EK121))</f>
        <v>0</v>
      </c>
      <c r="AB63" s="90">
        <f>IF('1.収穫を予測する'!$C$2="なし", SUM('inv3.直径階分布'!EL129:EL130),SUM('inv3.直径階分布'!EL120:EL121))</f>
        <v>0</v>
      </c>
    </row>
    <row r="64" spans="1:28">
      <c r="A64" s="91"/>
      <c r="B64" s="101" t="str">
        <f t="shared" si="0"/>
        <v>~ 42</v>
      </c>
      <c r="C64" s="66">
        <f>IF('1.収穫を予測する'!$C$2="なし", SUM('inv3.直径階分布'!DM131:DM132),SUM('inv3.直径階分布'!DM122:DM123))</f>
        <v>0</v>
      </c>
      <c r="D64" s="89">
        <f>IF('1.収穫を予測する'!$C$2="なし", SUM('inv3.直径階分布'!DN131:DN132),SUM('inv3.直径階分布'!DN122:DN123))</f>
        <v>0</v>
      </c>
      <c r="E64" s="89">
        <f>IF('1.収穫を予測する'!$C$2="なし", SUM('inv3.直径階分布'!DO131:DO132),SUM('inv3.直径階分布'!DO122:DO123))</f>
        <v>0</v>
      </c>
      <c r="F64" s="89">
        <f>IF('1.収穫を予測する'!$C$2="なし", SUM('inv3.直径階分布'!DP131:DP132),SUM('inv3.直径階分布'!DP122:DP123))</f>
        <v>0</v>
      </c>
      <c r="G64" s="89">
        <f>IF('1.収穫を予測する'!$C$2="なし", SUM('inv3.直径階分布'!DQ131:DQ132),SUM('inv3.直径階分布'!DQ122:DQ123))</f>
        <v>0</v>
      </c>
      <c r="H64" s="89">
        <f>IF('1.収穫を予測する'!$C$2="なし", SUM('inv3.直径階分布'!DR131:DR132),SUM('inv3.直径階分布'!DR122:DR123))</f>
        <v>0</v>
      </c>
      <c r="I64" s="89">
        <f>IF('1.収穫を予測する'!$C$2="なし", SUM('inv3.直径階分布'!DS131:DS132),SUM('inv3.直径階分布'!DS122:DS123))</f>
        <v>0</v>
      </c>
      <c r="J64" s="89">
        <f>IF('1.収穫を予測する'!$C$2="なし", SUM('inv3.直径階分布'!DT131:DT132),SUM('inv3.直径階分布'!DT122:DT123))</f>
        <v>0</v>
      </c>
      <c r="K64" s="89">
        <f>IF('1.収穫を予測する'!$C$2="なし", SUM('inv3.直径階分布'!DU131:DU132),SUM('inv3.直径階分布'!DU122:DU123))</f>
        <v>0</v>
      </c>
      <c r="L64" s="89">
        <f>IF('1.収穫を予測する'!$C$2="なし", SUM('inv3.直径階分布'!DV131:DV132),SUM('inv3.直径階分布'!DV122:DV123))</f>
        <v>0</v>
      </c>
      <c r="M64" s="89">
        <f>IF('1.収穫を予測する'!$C$2="なし", SUM('inv3.直径階分布'!DW131:DW132),SUM('inv3.直径階分布'!DW122:DW123))</f>
        <v>0</v>
      </c>
      <c r="N64" s="89">
        <f>IF('1.収穫を予測する'!$C$2="なし", SUM('inv3.直径階分布'!DX131:DX132),SUM('inv3.直径階分布'!DX122:DX123))</f>
        <v>0</v>
      </c>
      <c r="O64" s="89">
        <f>IF('1.収穫を予測する'!$C$2="なし", SUM('inv3.直径階分布'!DY131:DY132),SUM('inv3.直径階分布'!DY122:DY123))</f>
        <v>0</v>
      </c>
      <c r="P64" s="89">
        <f>IF('1.収穫を予測する'!$C$2="なし", SUM('inv3.直径階分布'!DZ131:DZ132),SUM('inv3.直径階分布'!DZ122:DZ123))</f>
        <v>0</v>
      </c>
      <c r="Q64" s="89">
        <f>IF('1.収穫を予測する'!$C$2="なし", SUM('inv3.直径階分布'!EA131:EA132),SUM('inv3.直径階分布'!EA122:EA123))</f>
        <v>0</v>
      </c>
      <c r="R64" s="89">
        <f>IF('1.収穫を予測する'!$C$2="なし", SUM('inv3.直径階分布'!EB131:EB132),SUM('inv3.直径階分布'!EB122:EB123))</f>
        <v>0</v>
      </c>
      <c r="S64" s="89">
        <f>IF('1.収穫を予測する'!$C$2="なし", SUM('inv3.直径階分布'!EC131:EC132),SUM('inv3.直径階分布'!EC122:EC123))</f>
        <v>0</v>
      </c>
      <c r="T64" s="89">
        <f>IF('1.収穫を予測する'!$C$2="なし", SUM('inv3.直径階分布'!ED131:ED132),SUM('inv3.直径階分布'!ED122:ED123))</f>
        <v>0</v>
      </c>
      <c r="U64" s="89">
        <f>IF('1.収穫を予測する'!$C$2="なし", SUM('inv3.直径階分布'!EE131:EE132),SUM('inv3.直径階分布'!EE122:EE123))</f>
        <v>0</v>
      </c>
      <c r="V64" s="89">
        <f>IF('1.収穫を予測する'!$C$2="なし", SUM('inv3.直径階分布'!EF131:EF132),SUM('inv3.直径階分布'!EF122:EF123))</f>
        <v>0</v>
      </c>
      <c r="W64" s="89">
        <f>IF('1.収穫を予測する'!$C$2="なし", SUM('inv3.直径階分布'!EG131:EG132),SUM('inv3.直径階分布'!EG122:EG123))</f>
        <v>0</v>
      </c>
      <c r="X64" s="89">
        <f>IF('1.収穫を予測する'!$C$2="なし", SUM('inv3.直径階分布'!EH131:EH132),SUM('inv3.直径階分布'!EH122:EH123))</f>
        <v>0</v>
      </c>
      <c r="Y64" s="89">
        <f>IF('1.収穫を予測する'!$C$2="なし", SUM('inv3.直径階分布'!EI131:EI132),SUM('inv3.直径階分布'!EI122:EI123))</f>
        <v>0</v>
      </c>
      <c r="Z64" s="89">
        <f>IF('1.収穫を予測する'!$C$2="なし", SUM('inv3.直径階分布'!EJ131:EJ132),SUM('inv3.直径階分布'!EJ122:EJ123))</f>
        <v>0</v>
      </c>
      <c r="AA64" s="89">
        <f>IF('1.収穫を予測する'!$C$2="なし", SUM('inv3.直径階分布'!EK131:EK132),SUM('inv3.直径階分布'!EK122:EK123))</f>
        <v>0</v>
      </c>
      <c r="AB64" s="90">
        <f>IF('1.収穫を予測する'!$C$2="なし", SUM('inv3.直径階分布'!EL131:EL132),SUM('inv3.直径階分布'!EL122:EL123))</f>
        <v>0</v>
      </c>
    </row>
    <row r="65" spans="1:28">
      <c r="A65" s="91"/>
      <c r="B65" s="101" t="str">
        <f t="shared" si="0"/>
        <v>~ 44</v>
      </c>
      <c r="C65" s="66">
        <f>IF('1.収穫を予測する'!$C$2="なし", SUM('inv3.直径階分布'!DM133:DM134),SUM('inv3.直径階分布'!DM124:DM125))</f>
        <v>0</v>
      </c>
      <c r="D65" s="89">
        <f>IF('1.収穫を予測する'!$C$2="なし", SUM('inv3.直径階分布'!DN133:DN134),SUM('inv3.直径階分布'!DN124:DN125))</f>
        <v>0</v>
      </c>
      <c r="E65" s="89">
        <f>IF('1.収穫を予測する'!$C$2="なし", SUM('inv3.直径階分布'!DO133:DO134),SUM('inv3.直径階分布'!DO124:DO125))</f>
        <v>0</v>
      </c>
      <c r="F65" s="89">
        <f>IF('1.収穫を予測する'!$C$2="なし", SUM('inv3.直径階分布'!DP133:DP134),SUM('inv3.直径階分布'!DP124:DP125))</f>
        <v>0</v>
      </c>
      <c r="G65" s="89">
        <f>IF('1.収穫を予測する'!$C$2="なし", SUM('inv3.直径階分布'!DQ133:DQ134),SUM('inv3.直径階分布'!DQ124:DQ125))</f>
        <v>0</v>
      </c>
      <c r="H65" s="89">
        <f>IF('1.収穫を予測する'!$C$2="なし", SUM('inv3.直径階分布'!DR133:DR134),SUM('inv3.直径階分布'!DR124:DR125))</f>
        <v>0</v>
      </c>
      <c r="I65" s="89">
        <f>IF('1.収穫を予測する'!$C$2="なし", SUM('inv3.直径階分布'!DS133:DS134),SUM('inv3.直径階分布'!DS124:DS125))</f>
        <v>0</v>
      </c>
      <c r="J65" s="89">
        <f>IF('1.収穫を予測する'!$C$2="なし", SUM('inv3.直径階分布'!DT133:DT134),SUM('inv3.直径階分布'!DT124:DT125))</f>
        <v>0</v>
      </c>
      <c r="K65" s="89">
        <f>IF('1.収穫を予測する'!$C$2="なし", SUM('inv3.直径階分布'!DU133:DU134),SUM('inv3.直径階分布'!DU124:DU125))</f>
        <v>0</v>
      </c>
      <c r="L65" s="89">
        <f>IF('1.収穫を予測する'!$C$2="なし", SUM('inv3.直径階分布'!DV133:DV134),SUM('inv3.直径階分布'!DV124:DV125))</f>
        <v>0</v>
      </c>
      <c r="M65" s="89">
        <f>IF('1.収穫を予測する'!$C$2="なし", SUM('inv3.直径階分布'!DW133:DW134),SUM('inv3.直径階分布'!DW124:DW125))</f>
        <v>0</v>
      </c>
      <c r="N65" s="89">
        <f>IF('1.収穫を予測する'!$C$2="なし", SUM('inv3.直径階分布'!DX133:DX134),SUM('inv3.直径階分布'!DX124:DX125))</f>
        <v>0</v>
      </c>
      <c r="O65" s="89">
        <f>IF('1.収穫を予測する'!$C$2="なし", SUM('inv3.直径階分布'!DY133:DY134),SUM('inv3.直径階分布'!DY124:DY125))</f>
        <v>0</v>
      </c>
      <c r="P65" s="89">
        <f>IF('1.収穫を予測する'!$C$2="なし", SUM('inv3.直径階分布'!DZ133:DZ134),SUM('inv3.直径階分布'!DZ124:DZ125))</f>
        <v>0</v>
      </c>
      <c r="Q65" s="89">
        <f>IF('1.収穫を予測する'!$C$2="なし", SUM('inv3.直径階分布'!EA133:EA134),SUM('inv3.直径階分布'!EA124:EA125))</f>
        <v>0</v>
      </c>
      <c r="R65" s="89">
        <f>IF('1.収穫を予測する'!$C$2="なし", SUM('inv3.直径階分布'!EB133:EB134),SUM('inv3.直径階分布'!EB124:EB125))</f>
        <v>0</v>
      </c>
      <c r="S65" s="89">
        <f>IF('1.収穫を予測する'!$C$2="なし", SUM('inv3.直径階分布'!EC133:EC134),SUM('inv3.直径階分布'!EC124:EC125))</f>
        <v>0</v>
      </c>
      <c r="T65" s="89">
        <f>IF('1.収穫を予測する'!$C$2="なし", SUM('inv3.直径階分布'!ED133:ED134),SUM('inv3.直径階分布'!ED124:ED125))</f>
        <v>0</v>
      </c>
      <c r="U65" s="89">
        <f>IF('1.収穫を予測する'!$C$2="なし", SUM('inv3.直径階分布'!EE133:EE134),SUM('inv3.直径階分布'!EE124:EE125))</f>
        <v>0</v>
      </c>
      <c r="V65" s="89">
        <f>IF('1.収穫を予測する'!$C$2="なし", SUM('inv3.直径階分布'!EF133:EF134),SUM('inv3.直径階分布'!EF124:EF125))</f>
        <v>0</v>
      </c>
      <c r="W65" s="89">
        <f>IF('1.収穫を予測する'!$C$2="なし", SUM('inv3.直径階分布'!EG133:EG134),SUM('inv3.直径階分布'!EG124:EG125))</f>
        <v>0</v>
      </c>
      <c r="X65" s="89">
        <f>IF('1.収穫を予測する'!$C$2="なし", SUM('inv3.直径階分布'!EH133:EH134),SUM('inv3.直径階分布'!EH124:EH125))</f>
        <v>0</v>
      </c>
      <c r="Y65" s="89">
        <f>IF('1.収穫を予測する'!$C$2="なし", SUM('inv3.直径階分布'!EI133:EI134),SUM('inv3.直径階分布'!EI124:EI125))</f>
        <v>0</v>
      </c>
      <c r="Z65" s="89">
        <f>IF('1.収穫を予測する'!$C$2="なし", SUM('inv3.直径階分布'!EJ133:EJ134),SUM('inv3.直径階分布'!EJ124:EJ125))</f>
        <v>0</v>
      </c>
      <c r="AA65" s="89">
        <f>IF('1.収穫を予測する'!$C$2="なし", SUM('inv3.直径階分布'!EK133:EK134),SUM('inv3.直径階分布'!EK124:EK125))</f>
        <v>0</v>
      </c>
      <c r="AB65" s="90">
        <f>IF('1.収穫を予測する'!$C$2="なし", SUM('inv3.直径階分布'!EL133:EL134),SUM('inv3.直径階分布'!EL124:EL125))</f>
        <v>0</v>
      </c>
    </row>
    <row r="66" spans="1:28">
      <c r="A66" s="91"/>
      <c r="B66" s="101" t="str">
        <f t="shared" si="0"/>
        <v>~ 46</v>
      </c>
      <c r="C66" s="66">
        <f>IF('1.収穫を予測する'!$C$2="なし", SUM('inv3.直径階分布'!DM135:DM136),SUM('inv3.直径階分布'!DM126:DM127))</f>
        <v>0</v>
      </c>
      <c r="D66" s="89">
        <f>IF('1.収穫を予測する'!$C$2="なし", SUM('inv3.直径階分布'!DN135:DN136),SUM('inv3.直径階分布'!DN126:DN127))</f>
        <v>0</v>
      </c>
      <c r="E66" s="89">
        <f>IF('1.収穫を予測する'!$C$2="なし", SUM('inv3.直径階分布'!DO135:DO136),SUM('inv3.直径階分布'!DO126:DO127))</f>
        <v>0</v>
      </c>
      <c r="F66" s="89">
        <f>IF('1.収穫を予測する'!$C$2="なし", SUM('inv3.直径階分布'!DP135:DP136),SUM('inv3.直径階分布'!DP126:DP127))</f>
        <v>0</v>
      </c>
      <c r="G66" s="89">
        <f>IF('1.収穫を予測する'!$C$2="なし", SUM('inv3.直径階分布'!DQ135:DQ136),SUM('inv3.直径階分布'!DQ126:DQ127))</f>
        <v>0</v>
      </c>
      <c r="H66" s="89">
        <f>IF('1.収穫を予測する'!$C$2="なし", SUM('inv3.直径階分布'!DR135:DR136),SUM('inv3.直径階分布'!DR126:DR127))</f>
        <v>0</v>
      </c>
      <c r="I66" s="89">
        <f>IF('1.収穫を予測する'!$C$2="なし", SUM('inv3.直径階分布'!DS135:DS136),SUM('inv3.直径階分布'!DS126:DS127))</f>
        <v>0</v>
      </c>
      <c r="J66" s="89">
        <f>IF('1.収穫を予測する'!$C$2="なし", SUM('inv3.直径階分布'!DT135:DT136),SUM('inv3.直径階分布'!DT126:DT127))</f>
        <v>0</v>
      </c>
      <c r="K66" s="89">
        <f>IF('1.収穫を予測する'!$C$2="なし", SUM('inv3.直径階分布'!DU135:DU136),SUM('inv3.直径階分布'!DU126:DU127))</f>
        <v>0</v>
      </c>
      <c r="L66" s="89">
        <f>IF('1.収穫を予測する'!$C$2="なし", SUM('inv3.直径階分布'!DV135:DV136),SUM('inv3.直径階分布'!DV126:DV127))</f>
        <v>0</v>
      </c>
      <c r="M66" s="89">
        <f>IF('1.収穫を予測する'!$C$2="なし", SUM('inv3.直径階分布'!DW135:DW136),SUM('inv3.直径階分布'!DW126:DW127))</f>
        <v>0</v>
      </c>
      <c r="N66" s="89">
        <f>IF('1.収穫を予測する'!$C$2="なし", SUM('inv3.直径階分布'!DX135:DX136),SUM('inv3.直径階分布'!DX126:DX127))</f>
        <v>0</v>
      </c>
      <c r="O66" s="89">
        <f>IF('1.収穫を予測する'!$C$2="なし", SUM('inv3.直径階分布'!DY135:DY136),SUM('inv3.直径階分布'!DY126:DY127))</f>
        <v>0</v>
      </c>
      <c r="P66" s="89">
        <f>IF('1.収穫を予測する'!$C$2="なし", SUM('inv3.直径階分布'!DZ135:DZ136),SUM('inv3.直径階分布'!DZ126:DZ127))</f>
        <v>0</v>
      </c>
      <c r="Q66" s="89">
        <f>IF('1.収穫を予測する'!$C$2="なし", SUM('inv3.直径階分布'!EA135:EA136),SUM('inv3.直径階分布'!EA126:EA127))</f>
        <v>0</v>
      </c>
      <c r="R66" s="89">
        <f>IF('1.収穫を予測する'!$C$2="なし", SUM('inv3.直径階分布'!EB135:EB136),SUM('inv3.直径階分布'!EB126:EB127))</f>
        <v>0</v>
      </c>
      <c r="S66" s="89">
        <f>IF('1.収穫を予測する'!$C$2="なし", SUM('inv3.直径階分布'!EC135:EC136),SUM('inv3.直径階分布'!EC126:EC127))</f>
        <v>0</v>
      </c>
      <c r="T66" s="89">
        <f>IF('1.収穫を予測する'!$C$2="なし", SUM('inv3.直径階分布'!ED135:ED136),SUM('inv3.直径階分布'!ED126:ED127))</f>
        <v>0</v>
      </c>
      <c r="U66" s="89">
        <f>IF('1.収穫を予測する'!$C$2="なし", SUM('inv3.直径階分布'!EE135:EE136),SUM('inv3.直径階分布'!EE126:EE127))</f>
        <v>0</v>
      </c>
      <c r="V66" s="89">
        <f>IF('1.収穫を予測する'!$C$2="なし", SUM('inv3.直径階分布'!EF135:EF136),SUM('inv3.直径階分布'!EF126:EF127))</f>
        <v>0</v>
      </c>
      <c r="W66" s="89">
        <f>IF('1.収穫を予測する'!$C$2="なし", SUM('inv3.直径階分布'!EG135:EG136),SUM('inv3.直径階分布'!EG126:EG127))</f>
        <v>0</v>
      </c>
      <c r="X66" s="89">
        <f>IF('1.収穫を予測する'!$C$2="なし", SUM('inv3.直径階分布'!EH135:EH136),SUM('inv3.直径階分布'!EH126:EH127))</f>
        <v>0</v>
      </c>
      <c r="Y66" s="89">
        <f>IF('1.収穫を予測する'!$C$2="なし", SUM('inv3.直径階分布'!EI135:EI136),SUM('inv3.直径階分布'!EI126:EI127))</f>
        <v>0</v>
      </c>
      <c r="Z66" s="89">
        <f>IF('1.収穫を予測する'!$C$2="なし", SUM('inv3.直径階分布'!EJ135:EJ136),SUM('inv3.直径階分布'!EJ126:EJ127))</f>
        <v>0</v>
      </c>
      <c r="AA66" s="89">
        <f>IF('1.収穫を予測する'!$C$2="なし", SUM('inv3.直径階分布'!EK135:EK136),SUM('inv3.直径階分布'!EK126:EK127))</f>
        <v>0</v>
      </c>
      <c r="AB66" s="90">
        <f>IF('1.収穫を予測する'!$C$2="なし", SUM('inv3.直径階分布'!EL135:EL136),SUM('inv3.直径階分布'!EL126:EL127))</f>
        <v>0</v>
      </c>
    </row>
    <row r="67" spans="1:28">
      <c r="A67" s="91"/>
      <c r="B67" s="101" t="str">
        <f t="shared" si="0"/>
        <v>~ 48</v>
      </c>
      <c r="C67" s="66">
        <f>IF('1.収穫を予測する'!$C$2="なし", SUM('inv3.直径階分布'!DM137:DM138),SUM('inv3.直径階分布'!DM128:DM129))</f>
        <v>0</v>
      </c>
      <c r="D67" s="89">
        <f>IF('1.収穫を予測する'!$C$2="なし", SUM('inv3.直径階分布'!DN137:DN138),SUM('inv3.直径階分布'!DN128:DN129))</f>
        <v>0</v>
      </c>
      <c r="E67" s="89">
        <f>IF('1.収穫を予測する'!$C$2="なし", SUM('inv3.直径階分布'!DO137:DO138),SUM('inv3.直径階分布'!DO128:DO129))</f>
        <v>0</v>
      </c>
      <c r="F67" s="89">
        <f>IF('1.収穫を予測する'!$C$2="なし", SUM('inv3.直径階分布'!DP137:DP138),SUM('inv3.直径階分布'!DP128:DP129))</f>
        <v>0</v>
      </c>
      <c r="G67" s="89">
        <f>IF('1.収穫を予測する'!$C$2="なし", SUM('inv3.直径階分布'!DQ137:DQ138),SUM('inv3.直径階分布'!DQ128:DQ129))</f>
        <v>0</v>
      </c>
      <c r="H67" s="89">
        <f>IF('1.収穫を予測する'!$C$2="なし", SUM('inv3.直径階分布'!DR137:DR138),SUM('inv3.直径階分布'!DR128:DR129))</f>
        <v>0</v>
      </c>
      <c r="I67" s="89">
        <f>IF('1.収穫を予測する'!$C$2="なし", SUM('inv3.直径階分布'!DS137:DS138),SUM('inv3.直径階分布'!DS128:DS129))</f>
        <v>0</v>
      </c>
      <c r="J67" s="89">
        <f>IF('1.収穫を予測する'!$C$2="なし", SUM('inv3.直径階分布'!DT137:DT138),SUM('inv3.直径階分布'!DT128:DT129))</f>
        <v>0</v>
      </c>
      <c r="K67" s="89">
        <f>IF('1.収穫を予測する'!$C$2="なし", SUM('inv3.直径階分布'!DU137:DU138),SUM('inv3.直径階分布'!DU128:DU129))</f>
        <v>0</v>
      </c>
      <c r="L67" s="89">
        <f>IF('1.収穫を予測する'!$C$2="なし", SUM('inv3.直径階分布'!DV137:DV138),SUM('inv3.直径階分布'!DV128:DV129))</f>
        <v>0</v>
      </c>
      <c r="M67" s="89">
        <f>IF('1.収穫を予測する'!$C$2="なし", SUM('inv3.直径階分布'!DW137:DW138),SUM('inv3.直径階分布'!DW128:DW129))</f>
        <v>0</v>
      </c>
      <c r="N67" s="89">
        <f>IF('1.収穫を予測する'!$C$2="なし", SUM('inv3.直径階分布'!DX137:DX138),SUM('inv3.直径階分布'!DX128:DX129))</f>
        <v>0</v>
      </c>
      <c r="O67" s="89">
        <f>IF('1.収穫を予測する'!$C$2="なし", SUM('inv3.直径階分布'!DY137:DY138),SUM('inv3.直径階分布'!DY128:DY129))</f>
        <v>0</v>
      </c>
      <c r="P67" s="89">
        <f>IF('1.収穫を予測する'!$C$2="なし", SUM('inv3.直径階分布'!DZ137:DZ138),SUM('inv3.直径階分布'!DZ128:DZ129))</f>
        <v>0</v>
      </c>
      <c r="Q67" s="89">
        <f>IF('1.収穫を予測する'!$C$2="なし", SUM('inv3.直径階分布'!EA137:EA138),SUM('inv3.直径階分布'!EA128:EA129))</f>
        <v>0</v>
      </c>
      <c r="R67" s="89">
        <f>IF('1.収穫を予測する'!$C$2="なし", SUM('inv3.直径階分布'!EB137:EB138),SUM('inv3.直径階分布'!EB128:EB129))</f>
        <v>0</v>
      </c>
      <c r="S67" s="89">
        <f>IF('1.収穫を予測する'!$C$2="なし", SUM('inv3.直径階分布'!EC137:EC138),SUM('inv3.直径階分布'!EC128:EC129))</f>
        <v>0</v>
      </c>
      <c r="T67" s="89">
        <f>IF('1.収穫を予測する'!$C$2="なし", SUM('inv3.直径階分布'!ED137:ED138),SUM('inv3.直径階分布'!ED128:ED129))</f>
        <v>0</v>
      </c>
      <c r="U67" s="89">
        <f>IF('1.収穫を予測する'!$C$2="なし", SUM('inv3.直径階分布'!EE137:EE138),SUM('inv3.直径階分布'!EE128:EE129))</f>
        <v>0</v>
      </c>
      <c r="V67" s="89">
        <f>IF('1.収穫を予測する'!$C$2="なし", SUM('inv3.直径階分布'!EF137:EF138),SUM('inv3.直径階分布'!EF128:EF129))</f>
        <v>0</v>
      </c>
      <c r="W67" s="89">
        <f>IF('1.収穫を予測する'!$C$2="なし", SUM('inv3.直径階分布'!EG137:EG138),SUM('inv3.直径階分布'!EG128:EG129))</f>
        <v>0</v>
      </c>
      <c r="X67" s="89">
        <f>IF('1.収穫を予測する'!$C$2="なし", SUM('inv3.直径階分布'!EH137:EH138),SUM('inv3.直径階分布'!EH128:EH129))</f>
        <v>0</v>
      </c>
      <c r="Y67" s="89">
        <f>IF('1.収穫を予測する'!$C$2="なし", SUM('inv3.直径階分布'!EI137:EI138),SUM('inv3.直径階分布'!EI128:EI129))</f>
        <v>0</v>
      </c>
      <c r="Z67" s="89">
        <f>IF('1.収穫を予測する'!$C$2="なし", SUM('inv3.直径階分布'!EJ137:EJ138),SUM('inv3.直径階分布'!EJ128:EJ129))</f>
        <v>0</v>
      </c>
      <c r="AA67" s="89">
        <f>IF('1.収穫を予測する'!$C$2="なし", SUM('inv3.直径階分布'!EK137:EK138),SUM('inv3.直径階分布'!EK128:EK129))</f>
        <v>0</v>
      </c>
      <c r="AB67" s="90">
        <f>IF('1.収穫を予測する'!$C$2="なし", SUM('inv3.直径階分布'!EL137:EL138),SUM('inv3.直径階分布'!EL128:EL129))</f>
        <v>0</v>
      </c>
    </row>
    <row r="68" spans="1:28">
      <c r="A68" s="91"/>
      <c r="B68" s="101" t="str">
        <f t="shared" si="0"/>
        <v>~ 50</v>
      </c>
      <c r="C68" s="66">
        <f>IF('1.収穫を予測する'!$C$2="なし", SUM('inv3.直径階分布'!DM139:DM140),SUM('inv3.直径階分布'!DM130:DM131))</f>
        <v>0</v>
      </c>
      <c r="D68" s="89">
        <f>IF('1.収穫を予測する'!$C$2="なし", SUM('inv3.直径階分布'!DN139:DN140),SUM('inv3.直径階分布'!DN130:DN131))</f>
        <v>0</v>
      </c>
      <c r="E68" s="89">
        <f>IF('1.収穫を予測する'!$C$2="なし", SUM('inv3.直径階分布'!DO139:DO140),SUM('inv3.直径階分布'!DO130:DO131))</f>
        <v>0</v>
      </c>
      <c r="F68" s="89">
        <f>IF('1.収穫を予測する'!$C$2="なし", SUM('inv3.直径階分布'!DP139:DP140),SUM('inv3.直径階分布'!DP130:DP131))</f>
        <v>0</v>
      </c>
      <c r="G68" s="89">
        <f>IF('1.収穫を予測する'!$C$2="なし", SUM('inv3.直径階分布'!DQ139:DQ140),SUM('inv3.直径階分布'!DQ130:DQ131))</f>
        <v>0</v>
      </c>
      <c r="H68" s="89">
        <f>IF('1.収穫を予測する'!$C$2="なし", SUM('inv3.直径階分布'!DR139:DR140),SUM('inv3.直径階分布'!DR130:DR131))</f>
        <v>0</v>
      </c>
      <c r="I68" s="89">
        <f>IF('1.収穫を予測する'!$C$2="なし", SUM('inv3.直径階分布'!DS139:DS140),SUM('inv3.直径階分布'!DS130:DS131))</f>
        <v>0</v>
      </c>
      <c r="J68" s="89">
        <f>IF('1.収穫を予測する'!$C$2="なし", SUM('inv3.直径階分布'!DT139:DT140),SUM('inv3.直径階分布'!DT130:DT131))</f>
        <v>0</v>
      </c>
      <c r="K68" s="89">
        <f>IF('1.収穫を予測する'!$C$2="なし", SUM('inv3.直径階分布'!DU139:DU140),SUM('inv3.直径階分布'!DU130:DU131))</f>
        <v>0</v>
      </c>
      <c r="L68" s="89">
        <f>IF('1.収穫を予測する'!$C$2="なし", SUM('inv3.直径階分布'!DV139:DV140),SUM('inv3.直径階分布'!DV130:DV131))</f>
        <v>0</v>
      </c>
      <c r="M68" s="89">
        <f>IF('1.収穫を予測する'!$C$2="なし", SUM('inv3.直径階分布'!DW139:DW140),SUM('inv3.直径階分布'!DW130:DW131))</f>
        <v>0</v>
      </c>
      <c r="N68" s="89">
        <f>IF('1.収穫を予測する'!$C$2="なし", SUM('inv3.直径階分布'!DX139:DX140),SUM('inv3.直径階分布'!DX130:DX131))</f>
        <v>0</v>
      </c>
      <c r="O68" s="89">
        <f>IF('1.収穫を予測する'!$C$2="なし", SUM('inv3.直径階分布'!DY139:DY140),SUM('inv3.直径階分布'!DY130:DY131))</f>
        <v>0</v>
      </c>
      <c r="P68" s="89">
        <f>IF('1.収穫を予測する'!$C$2="なし", SUM('inv3.直径階分布'!DZ139:DZ140),SUM('inv3.直径階分布'!DZ130:DZ131))</f>
        <v>0</v>
      </c>
      <c r="Q68" s="89">
        <f>IF('1.収穫を予測する'!$C$2="なし", SUM('inv3.直径階分布'!EA139:EA140),SUM('inv3.直径階分布'!EA130:EA131))</f>
        <v>0</v>
      </c>
      <c r="R68" s="89">
        <f>IF('1.収穫を予測する'!$C$2="なし", SUM('inv3.直径階分布'!EB139:EB140),SUM('inv3.直径階分布'!EB130:EB131))</f>
        <v>0</v>
      </c>
      <c r="S68" s="89">
        <f>IF('1.収穫を予測する'!$C$2="なし", SUM('inv3.直径階分布'!EC139:EC140),SUM('inv3.直径階分布'!EC130:EC131))</f>
        <v>0</v>
      </c>
      <c r="T68" s="89">
        <f>IF('1.収穫を予測する'!$C$2="なし", SUM('inv3.直径階分布'!ED139:ED140),SUM('inv3.直径階分布'!ED130:ED131))</f>
        <v>0</v>
      </c>
      <c r="U68" s="89">
        <f>IF('1.収穫を予測する'!$C$2="なし", SUM('inv3.直径階分布'!EE139:EE140),SUM('inv3.直径階分布'!EE130:EE131))</f>
        <v>0</v>
      </c>
      <c r="V68" s="89">
        <f>IF('1.収穫を予測する'!$C$2="なし", SUM('inv3.直径階分布'!EF139:EF140),SUM('inv3.直径階分布'!EF130:EF131))</f>
        <v>0</v>
      </c>
      <c r="W68" s="89">
        <f>IF('1.収穫を予測する'!$C$2="なし", SUM('inv3.直径階分布'!EG139:EG140),SUM('inv3.直径階分布'!EG130:EG131))</f>
        <v>0</v>
      </c>
      <c r="X68" s="89">
        <f>IF('1.収穫を予測する'!$C$2="なし", SUM('inv3.直径階分布'!EH139:EH140),SUM('inv3.直径階分布'!EH130:EH131))</f>
        <v>0</v>
      </c>
      <c r="Y68" s="89">
        <f>IF('1.収穫を予測する'!$C$2="なし", SUM('inv3.直径階分布'!EI139:EI140),SUM('inv3.直径階分布'!EI130:EI131))</f>
        <v>0</v>
      </c>
      <c r="Z68" s="89">
        <f>IF('1.収穫を予測する'!$C$2="なし", SUM('inv3.直径階分布'!EJ139:EJ140),SUM('inv3.直径階分布'!EJ130:EJ131))</f>
        <v>0</v>
      </c>
      <c r="AA68" s="89">
        <f>IF('1.収穫を予測する'!$C$2="なし", SUM('inv3.直径階分布'!EK139:EK140),SUM('inv3.直径階分布'!EK130:EK131))</f>
        <v>0</v>
      </c>
      <c r="AB68" s="90">
        <f>IF('1.収穫を予測する'!$C$2="なし", SUM('inv3.直径階分布'!EL139:EL140),SUM('inv3.直径階分布'!EL130:EL131))</f>
        <v>0</v>
      </c>
    </row>
    <row r="69" spans="1:28">
      <c r="A69" s="91"/>
      <c r="B69" s="101" t="str">
        <f t="shared" si="0"/>
        <v>~ 52</v>
      </c>
      <c r="C69" s="66">
        <f>IF('1.収穫を予測する'!$C$2="なし", SUM('inv3.直径階分布'!DM141:DM142),SUM('inv3.直径階分布'!DM132:DM133))</f>
        <v>0</v>
      </c>
      <c r="D69" s="89">
        <f>IF('1.収穫を予測する'!$C$2="なし", SUM('inv3.直径階分布'!DN141:DN142),SUM('inv3.直径階分布'!DN132:DN133))</f>
        <v>0</v>
      </c>
      <c r="E69" s="89">
        <f>IF('1.収穫を予測する'!$C$2="なし", SUM('inv3.直径階分布'!DO141:DO142),SUM('inv3.直径階分布'!DO132:DO133))</f>
        <v>0</v>
      </c>
      <c r="F69" s="89">
        <f>IF('1.収穫を予測する'!$C$2="なし", SUM('inv3.直径階分布'!DP141:DP142),SUM('inv3.直径階分布'!DP132:DP133))</f>
        <v>0</v>
      </c>
      <c r="G69" s="89">
        <f>IF('1.収穫を予測する'!$C$2="なし", SUM('inv3.直径階分布'!DQ141:DQ142),SUM('inv3.直径階分布'!DQ132:DQ133))</f>
        <v>0</v>
      </c>
      <c r="H69" s="89">
        <f>IF('1.収穫を予測する'!$C$2="なし", SUM('inv3.直径階分布'!DR141:DR142),SUM('inv3.直径階分布'!DR132:DR133))</f>
        <v>0</v>
      </c>
      <c r="I69" s="89">
        <f>IF('1.収穫を予測する'!$C$2="なし", SUM('inv3.直径階分布'!DS141:DS142),SUM('inv3.直径階分布'!DS132:DS133))</f>
        <v>0</v>
      </c>
      <c r="J69" s="89">
        <f>IF('1.収穫を予測する'!$C$2="なし", SUM('inv3.直径階分布'!DT141:DT142),SUM('inv3.直径階分布'!DT132:DT133))</f>
        <v>0</v>
      </c>
      <c r="K69" s="89">
        <f>IF('1.収穫を予測する'!$C$2="なし", SUM('inv3.直径階分布'!DU141:DU142),SUM('inv3.直径階分布'!DU132:DU133))</f>
        <v>0</v>
      </c>
      <c r="L69" s="89">
        <f>IF('1.収穫を予測する'!$C$2="なし", SUM('inv3.直径階分布'!DV141:DV142),SUM('inv3.直径階分布'!DV132:DV133))</f>
        <v>0</v>
      </c>
      <c r="M69" s="89">
        <f>IF('1.収穫を予測する'!$C$2="なし", SUM('inv3.直径階分布'!DW141:DW142),SUM('inv3.直径階分布'!DW132:DW133))</f>
        <v>0</v>
      </c>
      <c r="N69" s="89">
        <f>IF('1.収穫を予測する'!$C$2="なし", SUM('inv3.直径階分布'!DX141:DX142),SUM('inv3.直径階分布'!DX132:DX133))</f>
        <v>0</v>
      </c>
      <c r="O69" s="89">
        <f>IF('1.収穫を予測する'!$C$2="なし", SUM('inv3.直径階分布'!DY141:DY142),SUM('inv3.直径階分布'!DY132:DY133))</f>
        <v>0</v>
      </c>
      <c r="P69" s="89">
        <f>IF('1.収穫を予測する'!$C$2="なし", SUM('inv3.直径階分布'!DZ141:DZ142),SUM('inv3.直径階分布'!DZ132:DZ133))</f>
        <v>0</v>
      </c>
      <c r="Q69" s="89">
        <f>IF('1.収穫を予測する'!$C$2="なし", SUM('inv3.直径階分布'!EA141:EA142),SUM('inv3.直径階分布'!EA132:EA133))</f>
        <v>0</v>
      </c>
      <c r="R69" s="89">
        <f>IF('1.収穫を予測する'!$C$2="なし", SUM('inv3.直径階分布'!EB141:EB142),SUM('inv3.直径階分布'!EB132:EB133))</f>
        <v>0</v>
      </c>
      <c r="S69" s="89">
        <f>IF('1.収穫を予測する'!$C$2="なし", SUM('inv3.直径階分布'!EC141:EC142),SUM('inv3.直径階分布'!EC132:EC133))</f>
        <v>0</v>
      </c>
      <c r="T69" s="89">
        <f>IF('1.収穫を予測する'!$C$2="なし", SUM('inv3.直径階分布'!ED141:ED142),SUM('inv3.直径階分布'!ED132:ED133))</f>
        <v>0</v>
      </c>
      <c r="U69" s="89">
        <f>IF('1.収穫を予測する'!$C$2="なし", SUM('inv3.直径階分布'!EE141:EE142),SUM('inv3.直径階分布'!EE132:EE133))</f>
        <v>0</v>
      </c>
      <c r="V69" s="89">
        <f>IF('1.収穫を予測する'!$C$2="なし", SUM('inv3.直径階分布'!EF141:EF142),SUM('inv3.直径階分布'!EF132:EF133))</f>
        <v>0</v>
      </c>
      <c r="W69" s="89">
        <f>IF('1.収穫を予測する'!$C$2="なし", SUM('inv3.直径階分布'!EG141:EG142),SUM('inv3.直径階分布'!EG132:EG133))</f>
        <v>0</v>
      </c>
      <c r="X69" s="89">
        <f>IF('1.収穫を予測する'!$C$2="なし", SUM('inv3.直径階分布'!EH141:EH142),SUM('inv3.直径階分布'!EH132:EH133))</f>
        <v>0</v>
      </c>
      <c r="Y69" s="89">
        <f>IF('1.収穫を予測する'!$C$2="なし", SUM('inv3.直径階分布'!EI141:EI142),SUM('inv3.直径階分布'!EI132:EI133))</f>
        <v>0</v>
      </c>
      <c r="Z69" s="89">
        <f>IF('1.収穫を予測する'!$C$2="なし", SUM('inv3.直径階分布'!EJ141:EJ142),SUM('inv3.直径階分布'!EJ132:EJ133))</f>
        <v>0</v>
      </c>
      <c r="AA69" s="89">
        <f>IF('1.収穫を予測する'!$C$2="なし", SUM('inv3.直径階分布'!EK141:EK142),SUM('inv3.直径階分布'!EK132:EK133))</f>
        <v>0</v>
      </c>
      <c r="AB69" s="90">
        <f>IF('1.収穫を予測する'!$C$2="なし", SUM('inv3.直径階分布'!EL141:EL142),SUM('inv3.直径階分布'!EL132:EL133))</f>
        <v>0</v>
      </c>
    </row>
    <row r="70" spans="1:28">
      <c r="A70" s="91"/>
      <c r="B70" s="101" t="str">
        <f t="shared" si="0"/>
        <v>~ 54</v>
      </c>
      <c r="C70" s="66">
        <f>IF('1.収穫を予測する'!$C$2="なし", SUM('inv3.直径階分布'!DM143:DM144),SUM('inv3.直径階分布'!DM134:DM135))</f>
        <v>0</v>
      </c>
      <c r="D70" s="89">
        <f>IF('1.収穫を予測する'!$C$2="なし", SUM('inv3.直径階分布'!DN143:DN144),SUM('inv3.直径階分布'!DN134:DN135))</f>
        <v>0</v>
      </c>
      <c r="E70" s="89">
        <f>IF('1.収穫を予測する'!$C$2="なし", SUM('inv3.直径階分布'!DO143:DO144),SUM('inv3.直径階分布'!DO134:DO135))</f>
        <v>0</v>
      </c>
      <c r="F70" s="89">
        <f>IF('1.収穫を予測する'!$C$2="なし", SUM('inv3.直径階分布'!DP143:DP144),SUM('inv3.直径階分布'!DP134:DP135))</f>
        <v>0</v>
      </c>
      <c r="G70" s="89">
        <f>IF('1.収穫を予測する'!$C$2="なし", SUM('inv3.直径階分布'!DQ143:DQ144),SUM('inv3.直径階分布'!DQ134:DQ135))</f>
        <v>0</v>
      </c>
      <c r="H70" s="89">
        <f>IF('1.収穫を予測する'!$C$2="なし", SUM('inv3.直径階分布'!DR143:DR144),SUM('inv3.直径階分布'!DR134:DR135))</f>
        <v>0</v>
      </c>
      <c r="I70" s="89">
        <f>IF('1.収穫を予測する'!$C$2="なし", SUM('inv3.直径階分布'!DS143:DS144),SUM('inv3.直径階分布'!DS134:DS135))</f>
        <v>0</v>
      </c>
      <c r="J70" s="89">
        <f>IF('1.収穫を予測する'!$C$2="なし", SUM('inv3.直径階分布'!DT143:DT144),SUM('inv3.直径階分布'!DT134:DT135))</f>
        <v>0</v>
      </c>
      <c r="K70" s="89">
        <f>IF('1.収穫を予測する'!$C$2="なし", SUM('inv3.直径階分布'!DU143:DU144),SUM('inv3.直径階分布'!DU134:DU135))</f>
        <v>0</v>
      </c>
      <c r="L70" s="89">
        <f>IF('1.収穫を予測する'!$C$2="なし", SUM('inv3.直径階分布'!DV143:DV144),SUM('inv3.直径階分布'!DV134:DV135))</f>
        <v>0</v>
      </c>
      <c r="M70" s="89">
        <f>IF('1.収穫を予測する'!$C$2="なし", SUM('inv3.直径階分布'!DW143:DW144),SUM('inv3.直径階分布'!DW134:DW135))</f>
        <v>0</v>
      </c>
      <c r="N70" s="89">
        <f>IF('1.収穫を予測する'!$C$2="なし", SUM('inv3.直径階分布'!DX143:DX144),SUM('inv3.直径階分布'!DX134:DX135))</f>
        <v>0</v>
      </c>
      <c r="O70" s="89">
        <f>IF('1.収穫を予測する'!$C$2="なし", SUM('inv3.直径階分布'!DY143:DY144),SUM('inv3.直径階分布'!DY134:DY135))</f>
        <v>0</v>
      </c>
      <c r="P70" s="89">
        <f>IF('1.収穫を予測する'!$C$2="なし", SUM('inv3.直径階分布'!DZ143:DZ144),SUM('inv3.直径階分布'!DZ134:DZ135))</f>
        <v>0</v>
      </c>
      <c r="Q70" s="89">
        <f>IF('1.収穫を予測する'!$C$2="なし", SUM('inv3.直径階分布'!EA143:EA144),SUM('inv3.直径階分布'!EA134:EA135))</f>
        <v>0</v>
      </c>
      <c r="R70" s="89">
        <f>IF('1.収穫を予測する'!$C$2="なし", SUM('inv3.直径階分布'!EB143:EB144),SUM('inv3.直径階分布'!EB134:EB135))</f>
        <v>0</v>
      </c>
      <c r="S70" s="89">
        <f>IF('1.収穫を予測する'!$C$2="なし", SUM('inv3.直径階分布'!EC143:EC144),SUM('inv3.直径階分布'!EC134:EC135))</f>
        <v>0</v>
      </c>
      <c r="T70" s="89">
        <f>IF('1.収穫を予測する'!$C$2="なし", SUM('inv3.直径階分布'!ED143:ED144),SUM('inv3.直径階分布'!ED134:ED135))</f>
        <v>0</v>
      </c>
      <c r="U70" s="89">
        <f>IF('1.収穫を予測する'!$C$2="なし", SUM('inv3.直径階分布'!EE143:EE144),SUM('inv3.直径階分布'!EE134:EE135))</f>
        <v>0</v>
      </c>
      <c r="V70" s="89">
        <f>IF('1.収穫を予測する'!$C$2="なし", SUM('inv3.直径階分布'!EF143:EF144),SUM('inv3.直径階分布'!EF134:EF135))</f>
        <v>0</v>
      </c>
      <c r="W70" s="89">
        <f>IF('1.収穫を予測する'!$C$2="なし", SUM('inv3.直径階分布'!EG143:EG144),SUM('inv3.直径階分布'!EG134:EG135))</f>
        <v>0</v>
      </c>
      <c r="X70" s="89">
        <f>IF('1.収穫を予測する'!$C$2="なし", SUM('inv3.直径階分布'!EH143:EH144),SUM('inv3.直径階分布'!EH134:EH135))</f>
        <v>0</v>
      </c>
      <c r="Y70" s="89">
        <f>IF('1.収穫を予測する'!$C$2="なし", SUM('inv3.直径階分布'!EI143:EI144),SUM('inv3.直径階分布'!EI134:EI135))</f>
        <v>0</v>
      </c>
      <c r="Z70" s="89">
        <f>IF('1.収穫を予測する'!$C$2="なし", SUM('inv3.直径階分布'!EJ143:EJ144),SUM('inv3.直径階分布'!EJ134:EJ135))</f>
        <v>0</v>
      </c>
      <c r="AA70" s="89">
        <f>IF('1.収穫を予測する'!$C$2="なし", SUM('inv3.直径階分布'!EK143:EK144),SUM('inv3.直径階分布'!EK134:EK135))</f>
        <v>0</v>
      </c>
      <c r="AB70" s="90">
        <f>IF('1.収穫を予測する'!$C$2="なし", SUM('inv3.直径階分布'!EL143:EL144),SUM('inv3.直径階分布'!EL134:EL135))</f>
        <v>0</v>
      </c>
    </row>
    <row r="71" spans="1:28">
      <c r="A71" s="91"/>
      <c r="B71" s="101" t="str">
        <f t="shared" si="0"/>
        <v>~ 56</v>
      </c>
      <c r="C71" s="66">
        <f>IF('1.収穫を予測する'!$C$2="なし", SUM('inv3.直径階分布'!DM145:DM146),SUM('inv3.直径階分布'!DM136:DM137))</f>
        <v>0</v>
      </c>
      <c r="D71" s="89">
        <f>IF('1.収穫を予測する'!$C$2="なし", SUM('inv3.直径階分布'!DN145:DN146),SUM('inv3.直径階分布'!DN136:DN137))</f>
        <v>0</v>
      </c>
      <c r="E71" s="89">
        <f>IF('1.収穫を予測する'!$C$2="なし", SUM('inv3.直径階分布'!DO145:DO146),SUM('inv3.直径階分布'!DO136:DO137))</f>
        <v>0</v>
      </c>
      <c r="F71" s="89">
        <f>IF('1.収穫を予測する'!$C$2="なし", SUM('inv3.直径階分布'!DP145:DP146),SUM('inv3.直径階分布'!DP136:DP137))</f>
        <v>0</v>
      </c>
      <c r="G71" s="89">
        <f>IF('1.収穫を予測する'!$C$2="なし", SUM('inv3.直径階分布'!DQ145:DQ146),SUM('inv3.直径階分布'!DQ136:DQ137))</f>
        <v>0</v>
      </c>
      <c r="H71" s="89">
        <f>IF('1.収穫を予測する'!$C$2="なし", SUM('inv3.直径階分布'!DR145:DR146),SUM('inv3.直径階分布'!DR136:DR137))</f>
        <v>0</v>
      </c>
      <c r="I71" s="89">
        <f>IF('1.収穫を予測する'!$C$2="なし", SUM('inv3.直径階分布'!DS145:DS146),SUM('inv3.直径階分布'!DS136:DS137))</f>
        <v>0</v>
      </c>
      <c r="J71" s="89">
        <f>IF('1.収穫を予測する'!$C$2="なし", SUM('inv3.直径階分布'!DT145:DT146),SUM('inv3.直径階分布'!DT136:DT137))</f>
        <v>0</v>
      </c>
      <c r="K71" s="89">
        <f>IF('1.収穫を予測する'!$C$2="なし", SUM('inv3.直径階分布'!DU145:DU146),SUM('inv3.直径階分布'!DU136:DU137))</f>
        <v>0</v>
      </c>
      <c r="L71" s="89">
        <f>IF('1.収穫を予測する'!$C$2="なし", SUM('inv3.直径階分布'!DV145:DV146),SUM('inv3.直径階分布'!DV136:DV137))</f>
        <v>0</v>
      </c>
      <c r="M71" s="89">
        <f>IF('1.収穫を予測する'!$C$2="なし", SUM('inv3.直径階分布'!DW145:DW146),SUM('inv3.直径階分布'!DW136:DW137))</f>
        <v>0</v>
      </c>
      <c r="N71" s="89">
        <f>IF('1.収穫を予測する'!$C$2="なし", SUM('inv3.直径階分布'!DX145:DX146),SUM('inv3.直径階分布'!DX136:DX137))</f>
        <v>0</v>
      </c>
      <c r="O71" s="89">
        <f>IF('1.収穫を予測する'!$C$2="なし", SUM('inv3.直径階分布'!DY145:DY146),SUM('inv3.直径階分布'!DY136:DY137))</f>
        <v>0</v>
      </c>
      <c r="P71" s="89">
        <f>IF('1.収穫を予測する'!$C$2="なし", SUM('inv3.直径階分布'!DZ145:DZ146),SUM('inv3.直径階分布'!DZ136:DZ137))</f>
        <v>0</v>
      </c>
      <c r="Q71" s="89">
        <f>IF('1.収穫を予測する'!$C$2="なし", SUM('inv3.直径階分布'!EA145:EA146),SUM('inv3.直径階分布'!EA136:EA137))</f>
        <v>0</v>
      </c>
      <c r="R71" s="89">
        <f>IF('1.収穫を予測する'!$C$2="なし", SUM('inv3.直径階分布'!EB145:EB146),SUM('inv3.直径階分布'!EB136:EB137))</f>
        <v>0</v>
      </c>
      <c r="S71" s="89">
        <f>IF('1.収穫を予測する'!$C$2="なし", SUM('inv3.直径階分布'!EC145:EC146),SUM('inv3.直径階分布'!EC136:EC137))</f>
        <v>0</v>
      </c>
      <c r="T71" s="89">
        <f>IF('1.収穫を予測する'!$C$2="なし", SUM('inv3.直径階分布'!ED145:ED146),SUM('inv3.直径階分布'!ED136:ED137))</f>
        <v>0</v>
      </c>
      <c r="U71" s="89">
        <f>IF('1.収穫を予測する'!$C$2="なし", SUM('inv3.直径階分布'!EE145:EE146),SUM('inv3.直径階分布'!EE136:EE137))</f>
        <v>0</v>
      </c>
      <c r="V71" s="89">
        <f>IF('1.収穫を予測する'!$C$2="なし", SUM('inv3.直径階分布'!EF145:EF146),SUM('inv3.直径階分布'!EF136:EF137))</f>
        <v>0</v>
      </c>
      <c r="W71" s="89">
        <f>IF('1.収穫を予測する'!$C$2="なし", SUM('inv3.直径階分布'!EG145:EG146),SUM('inv3.直径階分布'!EG136:EG137))</f>
        <v>0</v>
      </c>
      <c r="X71" s="89">
        <f>IF('1.収穫を予測する'!$C$2="なし", SUM('inv3.直径階分布'!EH145:EH146),SUM('inv3.直径階分布'!EH136:EH137))</f>
        <v>0</v>
      </c>
      <c r="Y71" s="89">
        <f>IF('1.収穫を予測する'!$C$2="なし", SUM('inv3.直径階分布'!EI145:EI146),SUM('inv3.直径階分布'!EI136:EI137))</f>
        <v>0</v>
      </c>
      <c r="Z71" s="89">
        <f>IF('1.収穫を予測する'!$C$2="なし", SUM('inv3.直径階分布'!EJ145:EJ146),SUM('inv3.直径階分布'!EJ136:EJ137))</f>
        <v>0</v>
      </c>
      <c r="AA71" s="89">
        <f>IF('1.収穫を予測する'!$C$2="なし", SUM('inv3.直径階分布'!EK145:EK146),SUM('inv3.直径階分布'!EK136:EK137))</f>
        <v>0</v>
      </c>
      <c r="AB71" s="90">
        <f>IF('1.収穫を予測する'!$C$2="なし", SUM('inv3.直径階分布'!EL145:EL146),SUM('inv3.直径階分布'!EL136:EL137))</f>
        <v>0</v>
      </c>
    </row>
    <row r="72" spans="1:28">
      <c r="A72" s="91"/>
      <c r="B72" s="101" t="str">
        <f t="shared" si="0"/>
        <v>~ 58</v>
      </c>
      <c r="C72" s="66">
        <f>IF('1.収穫を予測する'!$C$2="なし", SUM('inv3.直径階分布'!DM147:DM148),SUM('inv3.直径階分布'!DM138:DM139))</f>
        <v>0</v>
      </c>
      <c r="D72" s="89">
        <f>IF('1.収穫を予測する'!$C$2="なし", SUM('inv3.直径階分布'!DN147:DN148),SUM('inv3.直径階分布'!DN138:DN139))</f>
        <v>0</v>
      </c>
      <c r="E72" s="89">
        <f>IF('1.収穫を予測する'!$C$2="なし", SUM('inv3.直径階分布'!DO147:DO148),SUM('inv3.直径階分布'!DO138:DO139))</f>
        <v>0</v>
      </c>
      <c r="F72" s="89">
        <f>IF('1.収穫を予測する'!$C$2="なし", SUM('inv3.直径階分布'!DP147:DP148),SUM('inv3.直径階分布'!DP138:DP139))</f>
        <v>0</v>
      </c>
      <c r="G72" s="89">
        <f>IF('1.収穫を予測する'!$C$2="なし", SUM('inv3.直径階分布'!DQ147:DQ148),SUM('inv3.直径階分布'!DQ138:DQ139))</f>
        <v>0</v>
      </c>
      <c r="H72" s="89">
        <f>IF('1.収穫を予測する'!$C$2="なし", SUM('inv3.直径階分布'!DR147:DR148),SUM('inv3.直径階分布'!DR138:DR139))</f>
        <v>0</v>
      </c>
      <c r="I72" s="89">
        <f>IF('1.収穫を予測する'!$C$2="なし", SUM('inv3.直径階分布'!DS147:DS148),SUM('inv3.直径階分布'!DS138:DS139))</f>
        <v>0</v>
      </c>
      <c r="J72" s="89">
        <f>IF('1.収穫を予測する'!$C$2="なし", SUM('inv3.直径階分布'!DT147:DT148),SUM('inv3.直径階分布'!DT138:DT139))</f>
        <v>0</v>
      </c>
      <c r="K72" s="89">
        <f>IF('1.収穫を予測する'!$C$2="なし", SUM('inv3.直径階分布'!DU147:DU148),SUM('inv3.直径階分布'!DU138:DU139))</f>
        <v>0</v>
      </c>
      <c r="L72" s="89">
        <f>IF('1.収穫を予測する'!$C$2="なし", SUM('inv3.直径階分布'!DV147:DV148),SUM('inv3.直径階分布'!DV138:DV139))</f>
        <v>0</v>
      </c>
      <c r="M72" s="89">
        <f>IF('1.収穫を予測する'!$C$2="なし", SUM('inv3.直径階分布'!DW147:DW148),SUM('inv3.直径階分布'!DW138:DW139))</f>
        <v>0</v>
      </c>
      <c r="N72" s="89">
        <f>IF('1.収穫を予測する'!$C$2="なし", SUM('inv3.直径階分布'!DX147:DX148),SUM('inv3.直径階分布'!DX138:DX139))</f>
        <v>0</v>
      </c>
      <c r="O72" s="89">
        <f>IF('1.収穫を予測する'!$C$2="なし", SUM('inv3.直径階分布'!DY147:DY148),SUM('inv3.直径階分布'!DY138:DY139))</f>
        <v>0</v>
      </c>
      <c r="P72" s="89">
        <f>IF('1.収穫を予測する'!$C$2="なし", SUM('inv3.直径階分布'!DZ147:DZ148),SUM('inv3.直径階分布'!DZ138:DZ139))</f>
        <v>0</v>
      </c>
      <c r="Q72" s="89">
        <f>IF('1.収穫を予測する'!$C$2="なし", SUM('inv3.直径階分布'!EA147:EA148),SUM('inv3.直径階分布'!EA138:EA139))</f>
        <v>0</v>
      </c>
      <c r="R72" s="89">
        <f>IF('1.収穫を予測する'!$C$2="なし", SUM('inv3.直径階分布'!EB147:EB148),SUM('inv3.直径階分布'!EB138:EB139))</f>
        <v>0</v>
      </c>
      <c r="S72" s="89">
        <f>IF('1.収穫を予測する'!$C$2="なし", SUM('inv3.直径階分布'!EC147:EC148),SUM('inv3.直径階分布'!EC138:EC139))</f>
        <v>0</v>
      </c>
      <c r="T72" s="89">
        <f>IF('1.収穫を予測する'!$C$2="なし", SUM('inv3.直径階分布'!ED147:ED148),SUM('inv3.直径階分布'!ED138:ED139))</f>
        <v>0</v>
      </c>
      <c r="U72" s="89">
        <f>IF('1.収穫を予測する'!$C$2="なし", SUM('inv3.直径階分布'!EE147:EE148),SUM('inv3.直径階分布'!EE138:EE139))</f>
        <v>0</v>
      </c>
      <c r="V72" s="89">
        <f>IF('1.収穫を予測する'!$C$2="なし", SUM('inv3.直径階分布'!EF147:EF148),SUM('inv3.直径階分布'!EF138:EF139))</f>
        <v>0</v>
      </c>
      <c r="W72" s="89">
        <f>IF('1.収穫を予測する'!$C$2="なし", SUM('inv3.直径階分布'!EG147:EG148),SUM('inv3.直径階分布'!EG138:EG139))</f>
        <v>0</v>
      </c>
      <c r="X72" s="89">
        <f>IF('1.収穫を予測する'!$C$2="なし", SUM('inv3.直径階分布'!EH147:EH148),SUM('inv3.直径階分布'!EH138:EH139))</f>
        <v>0</v>
      </c>
      <c r="Y72" s="89">
        <f>IF('1.収穫を予測する'!$C$2="なし", SUM('inv3.直径階分布'!EI147:EI148),SUM('inv3.直径階分布'!EI138:EI139))</f>
        <v>0</v>
      </c>
      <c r="Z72" s="89">
        <f>IF('1.収穫を予測する'!$C$2="なし", SUM('inv3.直径階分布'!EJ147:EJ148),SUM('inv3.直径階分布'!EJ138:EJ139))</f>
        <v>0</v>
      </c>
      <c r="AA72" s="89">
        <f>IF('1.収穫を予測する'!$C$2="なし", SUM('inv3.直径階分布'!EK147:EK148),SUM('inv3.直径階分布'!EK138:EK139))</f>
        <v>0</v>
      </c>
      <c r="AB72" s="90">
        <f>IF('1.収穫を予測する'!$C$2="なし", SUM('inv3.直径階分布'!EL147:EL148),SUM('inv3.直径階分布'!EL138:EL139))</f>
        <v>0</v>
      </c>
    </row>
    <row r="73" spans="1:28">
      <c r="A73" s="91"/>
      <c r="B73" s="101" t="str">
        <f t="shared" si="0"/>
        <v>~ 60</v>
      </c>
      <c r="C73" s="66">
        <f>IF('1.収穫を予測する'!$C$2="なし", SUM('inv3.直径階分布'!DM149:DM150),SUM('inv3.直径階分布'!DM140:DM141))</f>
        <v>0</v>
      </c>
      <c r="D73" s="89">
        <f>IF('1.収穫を予測する'!$C$2="なし", SUM('inv3.直径階分布'!DN149:DN150),SUM('inv3.直径階分布'!DN140:DN141))</f>
        <v>0</v>
      </c>
      <c r="E73" s="89">
        <f>IF('1.収穫を予測する'!$C$2="なし", SUM('inv3.直径階分布'!DO149:DO150),SUM('inv3.直径階分布'!DO140:DO141))</f>
        <v>0</v>
      </c>
      <c r="F73" s="89">
        <f>IF('1.収穫を予測する'!$C$2="なし", SUM('inv3.直径階分布'!DP149:DP150),SUM('inv3.直径階分布'!DP140:DP141))</f>
        <v>0</v>
      </c>
      <c r="G73" s="89">
        <f>IF('1.収穫を予測する'!$C$2="なし", SUM('inv3.直径階分布'!DQ149:DQ150),SUM('inv3.直径階分布'!DQ140:DQ141))</f>
        <v>0</v>
      </c>
      <c r="H73" s="89">
        <f>IF('1.収穫を予測する'!$C$2="なし", SUM('inv3.直径階分布'!DR149:DR150),SUM('inv3.直径階分布'!DR140:DR141))</f>
        <v>0</v>
      </c>
      <c r="I73" s="89">
        <f>IF('1.収穫を予測する'!$C$2="なし", SUM('inv3.直径階分布'!DS149:DS150),SUM('inv3.直径階分布'!DS140:DS141))</f>
        <v>0</v>
      </c>
      <c r="J73" s="89">
        <f>IF('1.収穫を予測する'!$C$2="なし", SUM('inv3.直径階分布'!DT149:DT150),SUM('inv3.直径階分布'!DT140:DT141))</f>
        <v>0</v>
      </c>
      <c r="K73" s="89">
        <f>IF('1.収穫を予測する'!$C$2="なし", SUM('inv3.直径階分布'!DU149:DU150),SUM('inv3.直径階分布'!DU140:DU141))</f>
        <v>0</v>
      </c>
      <c r="L73" s="89">
        <f>IF('1.収穫を予測する'!$C$2="なし", SUM('inv3.直径階分布'!DV149:DV150),SUM('inv3.直径階分布'!DV140:DV141))</f>
        <v>0</v>
      </c>
      <c r="M73" s="89">
        <f>IF('1.収穫を予測する'!$C$2="なし", SUM('inv3.直径階分布'!DW149:DW150),SUM('inv3.直径階分布'!DW140:DW141))</f>
        <v>0</v>
      </c>
      <c r="N73" s="89">
        <f>IF('1.収穫を予測する'!$C$2="なし", SUM('inv3.直径階分布'!DX149:DX150),SUM('inv3.直径階分布'!DX140:DX141))</f>
        <v>0</v>
      </c>
      <c r="O73" s="89">
        <f>IF('1.収穫を予測する'!$C$2="なし", SUM('inv3.直径階分布'!DY149:DY150),SUM('inv3.直径階分布'!DY140:DY141))</f>
        <v>0</v>
      </c>
      <c r="P73" s="89">
        <f>IF('1.収穫を予測する'!$C$2="なし", SUM('inv3.直径階分布'!DZ149:DZ150),SUM('inv3.直径階分布'!DZ140:DZ141))</f>
        <v>0</v>
      </c>
      <c r="Q73" s="89">
        <f>IF('1.収穫を予測する'!$C$2="なし", SUM('inv3.直径階分布'!EA149:EA150),SUM('inv3.直径階分布'!EA140:EA141))</f>
        <v>0</v>
      </c>
      <c r="R73" s="89">
        <f>IF('1.収穫を予測する'!$C$2="なし", SUM('inv3.直径階分布'!EB149:EB150),SUM('inv3.直径階分布'!EB140:EB141))</f>
        <v>0</v>
      </c>
      <c r="S73" s="89">
        <f>IF('1.収穫を予測する'!$C$2="なし", SUM('inv3.直径階分布'!EC149:EC150),SUM('inv3.直径階分布'!EC140:EC141))</f>
        <v>0</v>
      </c>
      <c r="T73" s="89">
        <f>IF('1.収穫を予測する'!$C$2="なし", SUM('inv3.直径階分布'!ED149:ED150),SUM('inv3.直径階分布'!ED140:ED141))</f>
        <v>0</v>
      </c>
      <c r="U73" s="89">
        <f>IF('1.収穫を予測する'!$C$2="なし", SUM('inv3.直径階分布'!EE149:EE150),SUM('inv3.直径階分布'!EE140:EE141))</f>
        <v>0</v>
      </c>
      <c r="V73" s="89">
        <f>IF('1.収穫を予測する'!$C$2="なし", SUM('inv3.直径階分布'!EF149:EF150),SUM('inv3.直径階分布'!EF140:EF141))</f>
        <v>0</v>
      </c>
      <c r="W73" s="89">
        <f>IF('1.収穫を予測する'!$C$2="なし", SUM('inv3.直径階分布'!EG149:EG150),SUM('inv3.直径階分布'!EG140:EG141))</f>
        <v>0</v>
      </c>
      <c r="X73" s="89">
        <f>IF('1.収穫を予測する'!$C$2="なし", SUM('inv3.直径階分布'!EH149:EH150),SUM('inv3.直径階分布'!EH140:EH141))</f>
        <v>0</v>
      </c>
      <c r="Y73" s="89">
        <f>IF('1.収穫を予測する'!$C$2="なし", SUM('inv3.直径階分布'!EI149:EI150),SUM('inv3.直径階分布'!EI140:EI141))</f>
        <v>0</v>
      </c>
      <c r="Z73" s="89">
        <f>IF('1.収穫を予測する'!$C$2="なし", SUM('inv3.直径階分布'!EJ149:EJ150),SUM('inv3.直径階分布'!EJ140:EJ141))</f>
        <v>0</v>
      </c>
      <c r="AA73" s="89">
        <f>IF('1.収穫を予測する'!$C$2="なし", SUM('inv3.直径階分布'!EK149:EK150),SUM('inv3.直径階分布'!EK140:EK141))</f>
        <v>0</v>
      </c>
      <c r="AB73" s="90">
        <f>IF('1.収穫を予測する'!$C$2="なし", SUM('inv3.直径階分布'!EL149:EL150),SUM('inv3.直径階分布'!EL140:EL141))</f>
        <v>0</v>
      </c>
    </row>
    <row r="74" spans="1:28">
      <c r="A74" s="91"/>
      <c r="B74" s="101" t="str">
        <f t="shared" si="0"/>
        <v>~ 62</v>
      </c>
      <c r="C74" s="66">
        <f>IF('1.収穫を予測する'!$C$2="なし", SUM('inv3.直径階分布'!DM151:DM152),SUM('inv3.直径階分布'!DM142:DM143))</f>
        <v>0</v>
      </c>
      <c r="D74" s="89">
        <f>IF('1.収穫を予測する'!$C$2="なし", SUM('inv3.直径階分布'!DN151:DN152),SUM('inv3.直径階分布'!DN142:DN143))</f>
        <v>0</v>
      </c>
      <c r="E74" s="89">
        <f>IF('1.収穫を予測する'!$C$2="なし", SUM('inv3.直径階分布'!DO151:DO152),SUM('inv3.直径階分布'!DO142:DO143))</f>
        <v>0</v>
      </c>
      <c r="F74" s="89">
        <f>IF('1.収穫を予測する'!$C$2="なし", SUM('inv3.直径階分布'!DP151:DP152),SUM('inv3.直径階分布'!DP142:DP143))</f>
        <v>0</v>
      </c>
      <c r="G74" s="89">
        <f>IF('1.収穫を予測する'!$C$2="なし", SUM('inv3.直径階分布'!DQ151:DQ152),SUM('inv3.直径階分布'!DQ142:DQ143))</f>
        <v>0</v>
      </c>
      <c r="H74" s="89">
        <f>IF('1.収穫を予測する'!$C$2="なし", SUM('inv3.直径階分布'!DR151:DR152),SUM('inv3.直径階分布'!DR142:DR143))</f>
        <v>0</v>
      </c>
      <c r="I74" s="89">
        <f>IF('1.収穫を予測する'!$C$2="なし", SUM('inv3.直径階分布'!DS151:DS152),SUM('inv3.直径階分布'!DS142:DS143))</f>
        <v>0</v>
      </c>
      <c r="J74" s="89">
        <f>IF('1.収穫を予測する'!$C$2="なし", SUM('inv3.直径階分布'!DT151:DT152),SUM('inv3.直径階分布'!DT142:DT143))</f>
        <v>0</v>
      </c>
      <c r="K74" s="89">
        <f>IF('1.収穫を予測する'!$C$2="なし", SUM('inv3.直径階分布'!DU151:DU152),SUM('inv3.直径階分布'!DU142:DU143))</f>
        <v>0</v>
      </c>
      <c r="L74" s="89">
        <f>IF('1.収穫を予測する'!$C$2="なし", SUM('inv3.直径階分布'!DV151:DV152),SUM('inv3.直径階分布'!DV142:DV143))</f>
        <v>0</v>
      </c>
      <c r="M74" s="89">
        <f>IF('1.収穫を予測する'!$C$2="なし", SUM('inv3.直径階分布'!DW151:DW152),SUM('inv3.直径階分布'!DW142:DW143))</f>
        <v>0</v>
      </c>
      <c r="N74" s="89">
        <f>IF('1.収穫を予測する'!$C$2="なし", SUM('inv3.直径階分布'!DX151:DX152),SUM('inv3.直径階分布'!DX142:DX143))</f>
        <v>0</v>
      </c>
      <c r="O74" s="89">
        <f>IF('1.収穫を予測する'!$C$2="なし", SUM('inv3.直径階分布'!DY151:DY152),SUM('inv3.直径階分布'!DY142:DY143))</f>
        <v>0</v>
      </c>
      <c r="P74" s="89">
        <f>IF('1.収穫を予測する'!$C$2="なし", SUM('inv3.直径階分布'!DZ151:DZ152),SUM('inv3.直径階分布'!DZ142:DZ143))</f>
        <v>0</v>
      </c>
      <c r="Q74" s="89">
        <f>IF('1.収穫を予測する'!$C$2="なし", SUM('inv3.直径階分布'!EA151:EA152),SUM('inv3.直径階分布'!EA142:EA143))</f>
        <v>0</v>
      </c>
      <c r="R74" s="89">
        <f>IF('1.収穫を予測する'!$C$2="なし", SUM('inv3.直径階分布'!EB151:EB152),SUM('inv3.直径階分布'!EB142:EB143))</f>
        <v>0</v>
      </c>
      <c r="S74" s="89">
        <f>IF('1.収穫を予測する'!$C$2="なし", SUM('inv3.直径階分布'!EC151:EC152),SUM('inv3.直径階分布'!EC142:EC143))</f>
        <v>0</v>
      </c>
      <c r="T74" s="89">
        <f>IF('1.収穫を予測する'!$C$2="なし", SUM('inv3.直径階分布'!ED151:ED152),SUM('inv3.直径階分布'!ED142:ED143))</f>
        <v>0</v>
      </c>
      <c r="U74" s="89">
        <f>IF('1.収穫を予測する'!$C$2="なし", SUM('inv3.直径階分布'!EE151:EE152),SUM('inv3.直径階分布'!EE142:EE143))</f>
        <v>0</v>
      </c>
      <c r="V74" s="89">
        <f>IF('1.収穫を予測する'!$C$2="なし", SUM('inv3.直径階分布'!EF151:EF152),SUM('inv3.直径階分布'!EF142:EF143))</f>
        <v>0</v>
      </c>
      <c r="W74" s="89">
        <f>IF('1.収穫を予測する'!$C$2="なし", SUM('inv3.直径階分布'!EG151:EG152),SUM('inv3.直径階分布'!EG142:EG143))</f>
        <v>0</v>
      </c>
      <c r="X74" s="89">
        <f>IF('1.収穫を予測する'!$C$2="なし", SUM('inv3.直径階分布'!EH151:EH152),SUM('inv3.直径階分布'!EH142:EH143))</f>
        <v>0</v>
      </c>
      <c r="Y74" s="89">
        <f>IF('1.収穫を予測する'!$C$2="なし", SUM('inv3.直径階分布'!EI151:EI152),SUM('inv3.直径階分布'!EI142:EI143))</f>
        <v>0</v>
      </c>
      <c r="Z74" s="89">
        <f>IF('1.収穫を予測する'!$C$2="なし", SUM('inv3.直径階分布'!EJ151:EJ152),SUM('inv3.直径階分布'!EJ142:EJ143))</f>
        <v>0</v>
      </c>
      <c r="AA74" s="89">
        <f>IF('1.収穫を予測する'!$C$2="なし", SUM('inv3.直径階分布'!EK151:EK152),SUM('inv3.直径階分布'!EK142:EK143))</f>
        <v>0</v>
      </c>
      <c r="AB74" s="90">
        <f>IF('1.収穫を予測する'!$C$2="なし", SUM('inv3.直径階分布'!EL151:EL152),SUM('inv3.直径階分布'!EL142:EL143))</f>
        <v>0</v>
      </c>
    </row>
    <row r="75" spans="1:28">
      <c r="A75" s="91"/>
      <c r="B75" s="101" t="str">
        <f t="shared" si="0"/>
        <v>~ 64</v>
      </c>
      <c r="C75" s="66">
        <f>IF('1.収穫を予測する'!$C$2="なし", SUM('inv3.直径階分布'!DM153:DM154),SUM('inv3.直径階分布'!DM144:DM145))</f>
        <v>0</v>
      </c>
      <c r="D75" s="89">
        <f>IF('1.収穫を予測する'!$C$2="なし", SUM('inv3.直径階分布'!DN153:DN154),SUM('inv3.直径階分布'!DN144:DN145))</f>
        <v>0</v>
      </c>
      <c r="E75" s="89">
        <f>IF('1.収穫を予測する'!$C$2="なし", SUM('inv3.直径階分布'!DO153:DO154),SUM('inv3.直径階分布'!DO144:DO145))</f>
        <v>0</v>
      </c>
      <c r="F75" s="89">
        <f>IF('1.収穫を予測する'!$C$2="なし", SUM('inv3.直径階分布'!DP153:DP154),SUM('inv3.直径階分布'!DP144:DP145))</f>
        <v>0</v>
      </c>
      <c r="G75" s="89">
        <f>IF('1.収穫を予測する'!$C$2="なし", SUM('inv3.直径階分布'!DQ153:DQ154),SUM('inv3.直径階分布'!DQ144:DQ145))</f>
        <v>0</v>
      </c>
      <c r="H75" s="89">
        <f>IF('1.収穫を予測する'!$C$2="なし", SUM('inv3.直径階分布'!DR153:DR154),SUM('inv3.直径階分布'!DR144:DR145))</f>
        <v>0</v>
      </c>
      <c r="I75" s="89">
        <f>IF('1.収穫を予測する'!$C$2="なし", SUM('inv3.直径階分布'!DS153:DS154),SUM('inv3.直径階分布'!DS144:DS145))</f>
        <v>0</v>
      </c>
      <c r="J75" s="89">
        <f>IF('1.収穫を予測する'!$C$2="なし", SUM('inv3.直径階分布'!DT153:DT154),SUM('inv3.直径階分布'!DT144:DT145))</f>
        <v>0</v>
      </c>
      <c r="K75" s="89">
        <f>IF('1.収穫を予測する'!$C$2="なし", SUM('inv3.直径階分布'!DU153:DU154),SUM('inv3.直径階分布'!DU144:DU145))</f>
        <v>0</v>
      </c>
      <c r="L75" s="89">
        <f>IF('1.収穫を予測する'!$C$2="なし", SUM('inv3.直径階分布'!DV153:DV154),SUM('inv3.直径階分布'!DV144:DV145))</f>
        <v>0</v>
      </c>
      <c r="M75" s="89">
        <f>IF('1.収穫を予測する'!$C$2="なし", SUM('inv3.直径階分布'!DW153:DW154),SUM('inv3.直径階分布'!DW144:DW145))</f>
        <v>0</v>
      </c>
      <c r="N75" s="89">
        <f>IF('1.収穫を予測する'!$C$2="なし", SUM('inv3.直径階分布'!DX153:DX154),SUM('inv3.直径階分布'!DX144:DX145))</f>
        <v>0</v>
      </c>
      <c r="O75" s="89">
        <f>IF('1.収穫を予測する'!$C$2="なし", SUM('inv3.直径階分布'!DY153:DY154),SUM('inv3.直径階分布'!DY144:DY145))</f>
        <v>0</v>
      </c>
      <c r="P75" s="89">
        <f>IF('1.収穫を予測する'!$C$2="なし", SUM('inv3.直径階分布'!DZ153:DZ154),SUM('inv3.直径階分布'!DZ144:DZ145))</f>
        <v>0</v>
      </c>
      <c r="Q75" s="89">
        <f>IF('1.収穫を予測する'!$C$2="なし", SUM('inv3.直径階分布'!EA153:EA154),SUM('inv3.直径階分布'!EA144:EA145))</f>
        <v>0</v>
      </c>
      <c r="R75" s="89">
        <f>IF('1.収穫を予測する'!$C$2="なし", SUM('inv3.直径階分布'!EB153:EB154),SUM('inv3.直径階分布'!EB144:EB145))</f>
        <v>0</v>
      </c>
      <c r="S75" s="89">
        <f>IF('1.収穫を予測する'!$C$2="なし", SUM('inv3.直径階分布'!EC153:EC154),SUM('inv3.直径階分布'!EC144:EC145))</f>
        <v>0</v>
      </c>
      <c r="T75" s="89">
        <f>IF('1.収穫を予測する'!$C$2="なし", SUM('inv3.直径階分布'!ED153:ED154),SUM('inv3.直径階分布'!ED144:ED145))</f>
        <v>0</v>
      </c>
      <c r="U75" s="89">
        <f>IF('1.収穫を予測する'!$C$2="なし", SUM('inv3.直径階分布'!EE153:EE154),SUM('inv3.直径階分布'!EE144:EE145))</f>
        <v>0</v>
      </c>
      <c r="V75" s="89">
        <f>IF('1.収穫を予測する'!$C$2="なし", SUM('inv3.直径階分布'!EF153:EF154),SUM('inv3.直径階分布'!EF144:EF145))</f>
        <v>0</v>
      </c>
      <c r="W75" s="89">
        <f>IF('1.収穫を予測する'!$C$2="なし", SUM('inv3.直径階分布'!EG153:EG154),SUM('inv3.直径階分布'!EG144:EG145))</f>
        <v>0</v>
      </c>
      <c r="X75" s="89">
        <f>IF('1.収穫を予測する'!$C$2="なし", SUM('inv3.直径階分布'!EH153:EH154),SUM('inv3.直径階分布'!EH144:EH145))</f>
        <v>0</v>
      </c>
      <c r="Y75" s="89">
        <f>IF('1.収穫を予測する'!$C$2="なし", SUM('inv3.直径階分布'!EI153:EI154),SUM('inv3.直径階分布'!EI144:EI145))</f>
        <v>0</v>
      </c>
      <c r="Z75" s="89">
        <f>IF('1.収穫を予測する'!$C$2="なし", SUM('inv3.直径階分布'!EJ153:EJ154),SUM('inv3.直径階分布'!EJ144:EJ145))</f>
        <v>0</v>
      </c>
      <c r="AA75" s="89">
        <f>IF('1.収穫を予測する'!$C$2="なし", SUM('inv3.直径階分布'!EK153:EK154),SUM('inv3.直径階分布'!EK144:EK145))</f>
        <v>0</v>
      </c>
      <c r="AB75" s="90">
        <f>IF('1.収穫を予測する'!$C$2="なし", SUM('inv3.直径階分布'!EL153:EL154),SUM('inv3.直径階分布'!EL144:EL145))</f>
        <v>0</v>
      </c>
    </row>
    <row r="76" spans="1:28">
      <c r="A76" s="91"/>
      <c r="B76" s="101" t="str">
        <f t="shared" si="0"/>
        <v>~ 66</v>
      </c>
      <c r="C76" s="66">
        <f>IF('1.収穫を予測する'!$C$2="なし", SUM('inv3.直径階分布'!DM155:DM156),SUM('inv3.直径階分布'!DM146:DM147))</f>
        <v>0</v>
      </c>
      <c r="D76" s="89">
        <f>IF('1.収穫を予測する'!$C$2="なし", SUM('inv3.直径階分布'!DN155:DN156),SUM('inv3.直径階分布'!DN146:DN147))</f>
        <v>0</v>
      </c>
      <c r="E76" s="89">
        <f>IF('1.収穫を予測する'!$C$2="なし", SUM('inv3.直径階分布'!DO155:DO156),SUM('inv3.直径階分布'!DO146:DO147))</f>
        <v>0</v>
      </c>
      <c r="F76" s="89">
        <f>IF('1.収穫を予測する'!$C$2="なし", SUM('inv3.直径階分布'!DP155:DP156),SUM('inv3.直径階分布'!DP146:DP147))</f>
        <v>0</v>
      </c>
      <c r="G76" s="89">
        <f>IF('1.収穫を予測する'!$C$2="なし", SUM('inv3.直径階分布'!DQ155:DQ156),SUM('inv3.直径階分布'!DQ146:DQ147))</f>
        <v>0</v>
      </c>
      <c r="H76" s="89">
        <f>IF('1.収穫を予測する'!$C$2="なし", SUM('inv3.直径階分布'!DR155:DR156),SUM('inv3.直径階分布'!DR146:DR147))</f>
        <v>0</v>
      </c>
      <c r="I76" s="89">
        <f>IF('1.収穫を予測する'!$C$2="なし", SUM('inv3.直径階分布'!DS155:DS156),SUM('inv3.直径階分布'!DS146:DS147))</f>
        <v>0</v>
      </c>
      <c r="J76" s="89">
        <f>IF('1.収穫を予測する'!$C$2="なし", SUM('inv3.直径階分布'!DT155:DT156),SUM('inv3.直径階分布'!DT146:DT147))</f>
        <v>0</v>
      </c>
      <c r="K76" s="89">
        <f>IF('1.収穫を予測する'!$C$2="なし", SUM('inv3.直径階分布'!DU155:DU156),SUM('inv3.直径階分布'!DU146:DU147))</f>
        <v>0</v>
      </c>
      <c r="L76" s="89">
        <f>IF('1.収穫を予測する'!$C$2="なし", SUM('inv3.直径階分布'!DV155:DV156),SUM('inv3.直径階分布'!DV146:DV147))</f>
        <v>0</v>
      </c>
      <c r="M76" s="89">
        <f>IF('1.収穫を予測する'!$C$2="なし", SUM('inv3.直径階分布'!DW155:DW156),SUM('inv3.直径階分布'!DW146:DW147))</f>
        <v>0</v>
      </c>
      <c r="N76" s="89">
        <f>IF('1.収穫を予測する'!$C$2="なし", SUM('inv3.直径階分布'!DX155:DX156),SUM('inv3.直径階分布'!DX146:DX147))</f>
        <v>0</v>
      </c>
      <c r="O76" s="89">
        <f>IF('1.収穫を予測する'!$C$2="なし", SUM('inv3.直径階分布'!DY155:DY156),SUM('inv3.直径階分布'!DY146:DY147))</f>
        <v>0</v>
      </c>
      <c r="P76" s="89">
        <f>IF('1.収穫を予測する'!$C$2="なし", SUM('inv3.直径階分布'!DZ155:DZ156),SUM('inv3.直径階分布'!DZ146:DZ147))</f>
        <v>0</v>
      </c>
      <c r="Q76" s="89">
        <f>IF('1.収穫を予測する'!$C$2="なし", SUM('inv3.直径階分布'!EA155:EA156),SUM('inv3.直径階分布'!EA146:EA147))</f>
        <v>0</v>
      </c>
      <c r="R76" s="89">
        <f>IF('1.収穫を予測する'!$C$2="なし", SUM('inv3.直径階分布'!EB155:EB156),SUM('inv3.直径階分布'!EB146:EB147))</f>
        <v>0</v>
      </c>
      <c r="S76" s="89">
        <f>IF('1.収穫を予測する'!$C$2="なし", SUM('inv3.直径階分布'!EC155:EC156),SUM('inv3.直径階分布'!EC146:EC147))</f>
        <v>0</v>
      </c>
      <c r="T76" s="89">
        <f>IF('1.収穫を予測する'!$C$2="なし", SUM('inv3.直径階分布'!ED155:ED156),SUM('inv3.直径階分布'!ED146:ED147))</f>
        <v>0</v>
      </c>
      <c r="U76" s="89">
        <f>IF('1.収穫を予測する'!$C$2="なし", SUM('inv3.直径階分布'!EE155:EE156),SUM('inv3.直径階分布'!EE146:EE147))</f>
        <v>0</v>
      </c>
      <c r="V76" s="89">
        <f>IF('1.収穫を予測する'!$C$2="なし", SUM('inv3.直径階分布'!EF155:EF156),SUM('inv3.直径階分布'!EF146:EF147))</f>
        <v>0</v>
      </c>
      <c r="W76" s="89">
        <f>IF('1.収穫を予測する'!$C$2="なし", SUM('inv3.直径階分布'!EG155:EG156),SUM('inv3.直径階分布'!EG146:EG147))</f>
        <v>0</v>
      </c>
      <c r="X76" s="89">
        <f>IF('1.収穫を予測する'!$C$2="なし", SUM('inv3.直径階分布'!EH155:EH156),SUM('inv3.直径階分布'!EH146:EH147))</f>
        <v>0</v>
      </c>
      <c r="Y76" s="89">
        <f>IF('1.収穫を予測する'!$C$2="なし", SUM('inv3.直径階分布'!EI155:EI156),SUM('inv3.直径階分布'!EI146:EI147))</f>
        <v>0</v>
      </c>
      <c r="Z76" s="89">
        <f>IF('1.収穫を予測する'!$C$2="なし", SUM('inv3.直径階分布'!EJ155:EJ156),SUM('inv3.直径階分布'!EJ146:EJ147))</f>
        <v>0</v>
      </c>
      <c r="AA76" s="89">
        <f>IF('1.収穫を予測する'!$C$2="なし", SUM('inv3.直径階分布'!EK155:EK156),SUM('inv3.直径階分布'!EK146:EK147))</f>
        <v>0</v>
      </c>
      <c r="AB76" s="90">
        <f>IF('1.収穫を予測する'!$C$2="なし", SUM('inv3.直径階分布'!EL155:EL156),SUM('inv3.直径階分布'!EL146:EL147))</f>
        <v>0</v>
      </c>
    </row>
    <row r="77" spans="1:28">
      <c r="A77" s="91"/>
      <c r="B77" s="101" t="str">
        <f t="shared" si="0"/>
        <v>~ 68</v>
      </c>
      <c r="C77" s="66">
        <f>IF('1.収穫を予測する'!$C$2="なし", SUM('inv3.直径階分布'!DM157:DM158),SUM('inv3.直径階分布'!DM148:DM149))</f>
        <v>0</v>
      </c>
      <c r="D77" s="89">
        <f>IF('1.収穫を予測する'!$C$2="なし", SUM('inv3.直径階分布'!DN157:DN158),SUM('inv3.直径階分布'!DN148:DN149))</f>
        <v>0</v>
      </c>
      <c r="E77" s="89">
        <f>IF('1.収穫を予測する'!$C$2="なし", SUM('inv3.直径階分布'!DO157:DO158),SUM('inv3.直径階分布'!DO148:DO149))</f>
        <v>0</v>
      </c>
      <c r="F77" s="89">
        <f>IF('1.収穫を予測する'!$C$2="なし", SUM('inv3.直径階分布'!DP157:DP158),SUM('inv3.直径階分布'!DP148:DP149))</f>
        <v>0</v>
      </c>
      <c r="G77" s="89">
        <f>IF('1.収穫を予測する'!$C$2="なし", SUM('inv3.直径階分布'!DQ157:DQ158),SUM('inv3.直径階分布'!DQ148:DQ149))</f>
        <v>0</v>
      </c>
      <c r="H77" s="89">
        <f>IF('1.収穫を予測する'!$C$2="なし", SUM('inv3.直径階分布'!DR157:DR158),SUM('inv3.直径階分布'!DR148:DR149))</f>
        <v>0</v>
      </c>
      <c r="I77" s="89">
        <f>IF('1.収穫を予測する'!$C$2="なし", SUM('inv3.直径階分布'!DS157:DS158),SUM('inv3.直径階分布'!DS148:DS149))</f>
        <v>0</v>
      </c>
      <c r="J77" s="89">
        <f>IF('1.収穫を予測する'!$C$2="なし", SUM('inv3.直径階分布'!DT157:DT158),SUM('inv3.直径階分布'!DT148:DT149))</f>
        <v>0</v>
      </c>
      <c r="K77" s="89">
        <f>IF('1.収穫を予測する'!$C$2="なし", SUM('inv3.直径階分布'!DU157:DU158),SUM('inv3.直径階分布'!DU148:DU149))</f>
        <v>0</v>
      </c>
      <c r="L77" s="89">
        <f>IF('1.収穫を予測する'!$C$2="なし", SUM('inv3.直径階分布'!DV157:DV158),SUM('inv3.直径階分布'!DV148:DV149))</f>
        <v>0</v>
      </c>
      <c r="M77" s="89">
        <f>IF('1.収穫を予測する'!$C$2="なし", SUM('inv3.直径階分布'!DW157:DW158),SUM('inv3.直径階分布'!DW148:DW149))</f>
        <v>0</v>
      </c>
      <c r="N77" s="89">
        <f>IF('1.収穫を予測する'!$C$2="なし", SUM('inv3.直径階分布'!DX157:DX158),SUM('inv3.直径階分布'!DX148:DX149))</f>
        <v>0</v>
      </c>
      <c r="O77" s="89">
        <f>IF('1.収穫を予測する'!$C$2="なし", SUM('inv3.直径階分布'!DY157:DY158),SUM('inv3.直径階分布'!DY148:DY149))</f>
        <v>0</v>
      </c>
      <c r="P77" s="89">
        <f>IF('1.収穫を予測する'!$C$2="なし", SUM('inv3.直径階分布'!DZ157:DZ158),SUM('inv3.直径階分布'!DZ148:DZ149))</f>
        <v>0</v>
      </c>
      <c r="Q77" s="89">
        <f>IF('1.収穫を予測する'!$C$2="なし", SUM('inv3.直径階分布'!EA157:EA158),SUM('inv3.直径階分布'!EA148:EA149))</f>
        <v>0</v>
      </c>
      <c r="R77" s="89">
        <f>IF('1.収穫を予測する'!$C$2="なし", SUM('inv3.直径階分布'!EB157:EB158),SUM('inv3.直径階分布'!EB148:EB149))</f>
        <v>0</v>
      </c>
      <c r="S77" s="89">
        <f>IF('1.収穫を予測する'!$C$2="なし", SUM('inv3.直径階分布'!EC157:EC158),SUM('inv3.直径階分布'!EC148:EC149))</f>
        <v>0</v>
      </c>
      <c r="T77" s="89">
        <f>IF('1.収穫を予測する'!$C$2="なし", SUM('inv3.直径階分布'!ED157:ED158),SUM('inv3.直径階分布'!ED148:ED149))</f>
        <v>0</v>
      </c>
      <c r="U77" s="89">
        <f>IF('1.収穫を予測する'!$C$2="なし", SUM('inv3.直径階分布'!EE157:EE158),SUM('inv3.直径階分布'!EE148:EE149))</f>
        <v>0</v>
      </c>
      <c r="V77" s="89">
        <f>IF('1.収穫を予測する'!$C$2="なし", SUM('inv3.直径階分布'!EF157:EF158),SUM('inv3.直径階分布'!EF148:EF149))</f>
        <v>0</v>
      </c>
      <c r="W77" s="89">
        <f>IF('1.収穫を予測する'!$C$2="なし", SUM('inv3.直径階分布'!EG157:EG158),SUM('inv3.直径階分布'!EG148:EG149))</f>
        <v>0</v>
      </c>
      <c r="X77" s="89">
        <f>IF('1.収穫を予測する'!$C$2="なし", SUM('inv3.直径階分布'!EH157:EH158),SUM('inv3.直径階分布'!EH148:EH149))</f>
        <v>0</v>
      </c>
      <c r="Y77" s="89">
        <f>IF('1.収穫を予測する'!$C$2="なし", SUM('inv3.直径階分布'!EI157:EI158),SUM('inv3.直径階分布'!EI148:EI149))</f>
        <v>0</v>
      </c>
      <c r="Z77" s="89">
        <f>IF('1.収穫を予測する'!$C$2="なし", SUM('inv3.直径階分布'!EJ157:EJ158),SUM('inv3.直径階分布'!EJ148:EJ149))</f>
        <v>0</v>
      </c>
      <c r="AA77" s="89">
        <f>IF('1.収穫を予測する'!$C$2="なし", SUM('inv3.直径階分布'!EK157:EK158),SUM('inv3.直径階分布'!EK148:EK149))</f>
        <v>0</v>
      </c>
      <c r="AB77" s="90">
        <f>IF('1.収穫を予測する'!$C$2="なし", SUM('inv3.直径階分布'!EL157:EL158),SUM('inv3.直径階分布'!EL148:EL149))</f>
        <v>0</v>
      </c>
    </row>
    <row r="78" spans="1:28">
      <c r="A78" s="91"/>
      <c r="B78" s="101" t="str">
        <f t="shared" si="0"/>
        <v>~ 70</v>
      </c>
      <c r="C78" s="66">
        <f>IF('1.収穫を予測する'!$C$2="なし", SUM('inv3.直径階分布'!DM159:DM160),SUM('inv3.直径階分布'!DM150:DM151))</f>
        <v>0</v>
      </c>
      <c r="D78" s="89">
        <f>IF('1.収穫を予測する'!$C$2="なし", SUM('inv3.直径階分布'!DN159:DN160),SUM('inv3.直径階分布'!DN150:DN151))</f>
        <v>0</v>
      </c>
      <c r="E78" s="89">
        <f>IF('1.収穫を予測する'!$C$2="なし", SUM('inv3.直径階分布'!DO159:DO160),SUM('inv3.直径階分布'!DO150:DO151))</f>
        <v>0</v>
      </c>
      <c r="F78" s="89">
        <f>IF('1.収穫を予測する'!$C$2="なし", SUM('inv3.直径階分布'!DP159:DP160),SUM('inv3.直径階分布'!DP150:DP151))</f>
        <v>0</v>
      </c>
      <c r="G78" s="89">
        <f>IF('1.収穫を予測する'!$C$2="なし", SUM('inv3.直径階分布'!DQ159:DQ160),SUM('inv3.直径階分布'!DQ150:DQ151))</f>
        <v>0</v>
      </c>
      <c r="H78" s="89">
        <f>IF('1.収穫を予測する'!$C$2="なし", SUM('inv3.直径階分布'!DR159:DR160),SUM('inv3.直径階分布'!DR150:DR151))</f>
        <v>0</v>
      </c>
      <c r="I78" s="89">
        <f>IF('1.収穫を予測する'!$C$2="なし", SUM('inv3.直径階分布'!DS159:DS160),SUM('inv3.直径階分布'!DS150:DS151))</f>
        <v>0</v>
      </c>
      <c r="J78" s="89">
        <f>IF('1.収穫を予測する'!$C$2="なし", SUM('inv3.直径階分布'!DT159:DT160),SUM('inv3.直径階分布'!DT150:DT151))</f>
        <v>0</v>
      </c>
      <c r="K78" s="89">
        <f>IF('1.収穫を予測する'!$C$2="なし", SUM('inv3.直径階分布'!DU159:DU160),SUM('inv3.直径階分布'!DU150:DU151))</f>
        <v>0</v>
      </c>
      <c r="L78" s="89">
        <f>IF('1.収穫を予測する'!$C$2="なし", SUM('inv3.直径階分布'!DV159:DV160),SUM('inv3.直径階分布'!DV150:DV151))</f>
        <v>0</v>
      </c>
      <c r="M78" s="89">
        <f>IF('1.収穫を予測する'!$C$2="なし", SUM('inv3.直径階分布'!DW159:DW160),SUM('inv3.直径階分布'!DW150:DW151))</f>
        <v>0</v>
      </c>
      <c r="N78" s="89">
        <f>IF('1.収穫を予測する'!$C$2="なし", SUM('inv3.直径階分布'!DX159:DX160),SUM('inv3.直径階分布'!DX150:DX151))</f>
        <v>0</v>
      </c>
      <c r="O78" s="89">
        <f>IF('1.収穫を予測する'!$C$2="なし", SUM('inv3.直径階分布'!DY159:DY160),SUM('inv3.直径階分布'!DY150:DY151))</f>
        <v>0</v>
      </c>
      <c r="P78" s="89">
        <f>IF('1.収穫を予測する'!$C$2="なし", SUM('inv3.直径階分布'!DZ159:DZ160),SUM('inv3.直径階分布'!DZ150:DZ151))</f>
        <v>0</v>
      </c>
      <c r="Q78" s="89">
        <f>IF('1.収穫を予測する'!$C$2="なし", SUM('inv3.直径階分布'!EA159:EA160),SUM('inv3.直径階分布'!EA150:EA151))</f>
        <v>0</v>
      </c>
      <c r="R78" s="89">
        <f>IF('1.収穫を予測する'!$C$2="なし", SUM('inv3.直径階分布'!EB159:EB160),SUM('inv3.直径階分布'!EB150:EB151))</f>
        <v>0</v>
      </c>
      <c r="S78" s="89">
        <f>IF('1.収穫を予測する'!$C$2="なし", SUM('inv3.直径階分布'!EC159:EC160),SUM('inv3.直径階分布'!EC150:EC151))</f>
        <v>0</v>
      </c>
      <c r="T78" s="89">
        <f>IF('1.収穫を予測する'!$C$2="なし", SUM('inv3.直径階分布'!ED159:ED160),SUM('inv3.直径階分布'!ED150:ED151))</f>
        <v>0</v>
      </c>
      <c r="U78" s="89">
        <f>IF('1.収穫を予測する'!$C$2="なし", SUM('inv3.直径階分布'!EE159:EE160),SUM('inv3.直径階分布'!EE150:EE151))</f>
        <v>0</v>
      </c>
      <c r="V78" s="89">
        <f>IF('1.収穫を予測する'!$C$2="なし", SUM('inv3.直径階分布'!EF159:EF160),SUM('inv3.直径階分布'!EF150:EF151))</f>
        <v>0</v>
      </c>
      <c r="W78" s="89">
        <f>IF('1.収穫を予測する'!$C$2="なし", SUM('inv3.直径階分布'!EG159:EG160),SUM('inv3.直径階分布'!EG150:EG151))</f>
        <v>0</v>
      </c>
      <c r="X78" s="89">
        <f>IF('1.収穫を予測する'!$C$2="なし", SUM('inv3.直径階分布'!EH159:EH160),SUM('inv3.直径階分布'!EH150:EH151))</f>
        <v>0</v>
      </c>
      <c r="Y78" s="89">
        <f>IF('1.収穫を予測する'!$C$2="なし", SUM('inv3.直径階分布'!EI159:EI160),SUM('inv3.直径階分布'!EI150:EI151))</f>
        <v>0</v>
      </c>
      <c r="Z78" s="89">
        <f>IF('1.収穫を予測する'!$C$2="なし", SUM('inv3.直径階分布'!EJ159:EJ160),SUM('inv3.直径階分布'!EJ150:EJ151))</f>
        <v>0</v>
      </c>
      <c r="AA78" s="89">
        <f>IF('1.収穫を予測する'!$C$2="なし", SUM('inv3.直径階分布'!EK159:EK160),SUM('inv3.直径階分布'!EK150:EK151))</f>
        <v>0</v>
      </c>
      <c r="AB78" s="90">
        <f>IF('1.収穫を予測する'!$C$2="なし", SUM('inv3.直径階分布'!EL159:EL160),SUM('inv3.直径階分布'!EL150:EL151))</f>
        <v>0</v>
      </c>
    </row>
    <row r="79" spans="1:28">
      <c r="A79" s="91"/>
      <c r="B79" s="101" t="str">
        <f t="shared" si="0"/>
        <v>~ 72</v>
      </c>
      <c r="C79" s="66">
        <f>IF('1.収穫を予測する'!$C$2="なし", SUM('inv3.直径階分布'!DM161:DM162),SUM('inv3.直径階分布'!DM152:DM153))</f>
        <v>0</v>
      </c>
      <c r="D79" s="89">
        <f>IF('1.収穫を予測する'!$C$2="なし", SUM('inv3.直径階分布'!DN161:DN162),SUM('inv3.直径階分布'!DN152:DN153))</f>
        <v>0</v>
      </c>
      <c r="E79" s="89">
        <f>IF('1.収穫を予測する'!$C$2="なし", SUM('inv3.直径階分布'!DO161:DO162),SUM('inv3.直径階分布'!DO152:DO153))</f>
        <v>0</v>
      </c>
      <c r="F79" s="89">
        <f>IF('1.収穫を予測する'!$C$2="なし", SUM('inv3.直径階分布'!DP161:DP162),SUM('inv3.直径階分布'!DP152:DP153))</f>
        <v>0</v>
      </c>
      <c r="G79" s="89">
        <f>IF('1.収穫を予測する'!$C$2="なし", SUM('inv3.直径階分布'!DQ161:DQ162),SUM('inv3.直径階分布'!DQ152:DQ153))</f>
        <v>0</v>
      </c>
      <c r="H79" s="89">
        <f>IF('1.収穫を予測する'!$C$2="なし", SUM('inv3.直径階分布'!DR161:DR162),SUM('inv3.直径階分布'!DR152:DR153))</f>
        <v>0</v>
      </c>
      <c r="I79" s="89">
        <f>IF('1.収穫を予測する'!$C$2="なし", SUM('inv3.直径階分布'!DS161:DS162),SUM('inv3.直径階分布'!DS152:DS153))</f>
        <v>0</v>
      </c>
      <c r="J79" s="89">
        <f>IF('1.収穫を予測する'!$C$2="なし", SUM('inv3.直径階分布'!DT161:DT162),SUM('inv3.直径階分布'!DT152:DT153))</f>
        <v>0</v>
      </c>
      <c r="K79" s="89">
        <f>IF('1.収穫を予測する'!$C$2="なし", SUM('inv3.直径階分布'!DU161:DU162),SUM('inv3.直径階分布'!DU152:DU153))</f>
        <v>0</v>
      </c>
      <c r="L79" s="89">
        <f>IF('1.収穫を予測する'!$C$2="なし", SUM('inv3.直径階分布'!DV161:DV162),SUM('inv3.直径階分布'!DV152:DV153))</f>
        <v>0</v>
      </c>
      <c r="M79" s="89">
        <f>IF('1.収穫を予測する'!$C$2="なし", SUM('inv3.直径階分布'!DW161:DW162),SUM('inv3.直径階分布'!DW152:DW153))</f>
        <v>0</v>
      </c>
      <c r="N79" s="89">
        <f>IF('1.収穫を予測する'!$C$2="なし", SUM('inv3.直径階分布'!DX161:DX162),SUM('inv3.直径階分布'!DX152:DX153))</f>
        <v>0</v>
      </c>
      <c r="O79" s="89">
        <f>IF('1.収穫を予測する'!$C$2="なし", SUM('inv3.直径階分布'!DY161:DY162),SUM('inv3.直径階分布'!DY152:DY153))</f>
        <v>0</v>
      </c>
      <c r="P79" s="89">
        <f>IF('1.収穫を予測する'!$C$2="なし", SUM('inv3.直径階分布'!DZ161:DZ162),SUM('inv3.直径階分布'!DZ152:DZ153))</f>
        <v>0</v>
      </c>
      <c r="Q79" s="89">
        <f>IF('1.収穫を予測する'!$C$2="なし", SUM('inv3.直径階分布'!EA161:EA162),SUM('inv3.直径階分布'!EA152:EA153))</f>
        <v>0</v>
      </c>
      <c r="R79" s="89">
        <f>IF('1.収穫を予測する'!$C$2="なし", SUM('inv3.直径階分布'!EB161:EB162),SUM('inv3.直径階分布'!EB152:EB153))</f>
        <v>0</v>
      </c>
      <c r="S79" s="89">
        <f>IF('1.収穫を予測する'!$C$2="なし", SUM('inv3.直径階分布'!EC161:EC162),SUM('inv3.直径階分布'!EC152:EC153))</f>
        <v>0</v>
      </c>
      <c r="T79" s="89">
        <f>IF('1.収穫を予測する'!$C$2="なし", SUM('inv3.直径階分布'!ED161:ED162),SUM('inv3.直径階分布'!ED152:ED153))</f>
        <v>0</v>
      </c>
      <c r="U79" s="89">
        <f>IF('1.収穫を予測する'!$C$2="なし", SUM('inv3.直径階分布'!EE161:EE162),SUM('inv3.直径階分布'!EE152:EE153))</f>
        <v>0</v>
      </c>
      <c r="V79" s="89">
        <f>IF('1.収穫を予測する'!$C$2="なし", SUM('inv3.直径階分布'!EF161:EF162),SUM('inv3.直径階分布'!EF152:EF153))</f>
        <v>0</v>
      </c>
      <c r="W79" s="89">
        <f>IF('1.収穫を予測する'!$C$2="なし", SUM('inv3.直径階分布'!EG161:EG162),SUM('inv3.直径階分布'!EG152:EG153))</f>
        <v>0</v>
      </c>
      <c r="X79" s="89">
        <f>IF('1.収穫を予測する'!$C$2="なし", SUM('inv3.直径階分布'!EH161:EH162),SUM('inv3.直径階分布'!EH152:EH153))</f>
        <v>0</v>
      </c>
      <c r="Y79" s="89">
        <f>IF('1.収穫を予測する'!$C$2="なし", SUM('inv3.直径階分布'!EI161:EI162),SUM('inv3.直径階分布'!EI152:EI153))</f>
        <v>0</v>
      </c>
      <c r="Z79" s="89">
        <f>IF('1.収穫を予測する'!$C$2="なし", SUM('inv3.直径階分布'!EJ161:EJ162),SUM('inv3.直径階分布'!EJ152:EJ153))</f>
        <v>0</v>
      </c>
      <c r="AA79" s="89">
        <f>IF('1.収穫を予測する'!$C$2="なし", SUM('inv3.直径階分布'!EK161:EK162),SUM('inv3.直径階分布'!EK152:EK153))</f>
        <v>0</v>
      </c>
      <c r="AB79" s="90">
        <f>IF('1.収穫を予測する'!$C$2="なし", SUM('inv3.直径階分布'!EL161:EL162),SUM('inv3.直径階分布'!EL152:EL153))</f>
        <v>0</v>
      </c>
    </row>
    <row r="80" spans="1:28">
      <c r="A80" s="91"/>
      <c r="B80" s="101" t="str">
        <f t="shared" si="0"/>
        <v>~ 74</v>
      </c>
      <c r="C80" s="66">
        <f>IF('1.収穫を予測する'!$C$2="なし", SUM('inv3.直径階分布'!DM163:DM164),SUM('inv3.直径階分布'!DM154:DM155))</f>
        <v>0</v>
      </c>
      <c r="D80" s="89">
        <f>IF('1.収穫を予測する'!$C$2="なし", SUM('inv3.直径階分布'!DN163:DN164),SUM('inv3.直径階分布'!DN154:DN155))</f>
        <v>0</v>
      </c>
      <c r="E80" s="89">
        <f>IF('1.収穫を予測する'!$C$2="なし", SUM('inv3.直径階分布'!DO163:DO164),SUM('inv3.直径階分布'!DO154:DO155))</f>
        <v>0</v>
      </c>
      <c r="F80" s="89">
        <f>IF('1.収穫を予測する'!$C$2="なし", SUM('inv3.直径階分布'!DP163:DP164),SUM('inv3.直径階分布'!DP154:DP155))</f>
        <v>0</v>
      </c>
      <c r="G80" s="89">
        <f>IF('1.収穫を予測する'!$C$2="なし", SUM('inv3.直径階分布'!DQ163:DQ164),SUM('inv3.直径階分布'!DQ154:DQ155))</f>
        <v>0</v>
      </c>
      <c r="H80" s="89">
        <f>IF('1.収穫を予測する'!$C$2="なし", SUM('inv3.直径階分布'!DR163:DR164),SUM('inv3.直径階分布'!DR154:DR155))</f>
        <v>0</v>
      </c>
      <c r="I80" s="89">
        <f>IF('1.収穫を予測する'!$C$2="なし", SUM('inv3.直径階分布'!DS163:DS164),SUM('inv3.直径階分布'!DS154:DS155))</f>
        <v>0</v>
      </c>
      <c r="J80" s="89">
        <f>IF('1.収穫を予測する'!$C$2="なし", SUM('inv3.直径階分布'!DT163:DT164),SUM('inv3.直径階分布'!DT154:DT155))</f>
        <v>0</v>
      </c>
      <c r="K80" s="89">
        <f>IF('1.収穫を予測する'!$C$2="なし", SUM('inv3.直径階分布'!DU163:DU164),SUM('inv3.直径階分布'!DU154:DU155))</f>
        <v>0</v>
      </c>
      <c r="L80" s="89">
        <f>IF('1.収穫を予測する'!$C$2="なし", SUM('inv3.直径階分布'!DV163:DV164),SUM('inv3.直径階分布'!DV154:DV155))</f>
        <v>0</v>
      </c>
      <c r="M80" s="89">
        <f>IF('1.収穫を予測する'!$C$2="なし", SUM('inv3.直径階分布'!DW163:DW164),SUM('inv3.直径階分布'!DW154:DW155))</f>
        <v>0</v>
      </c>
      <c r="N80" s="89">
        <f>IF('1.収穫を予測する'!$C$2="なし", SUM('inv3.直径階分布'!DX163:DX164),SUM('inv3.直径階分布'!DX154:DX155))</f>
        <v>0</v>
      </c>
      <c r="O80" s="89">
        <f>IF('1.収穫を予測する'!$C$2="なし", SUM('inv3.直径階分布'!DY163:DY164),SUM('inv3.直径階分布'!DY154:DY155))</f>
        <v>0</v>
      </c>
      <c r="P80" s="89">
        <f>IF('1.収穫を予測する'!$C$2="なし", SUM('inv3.直径階分布'!DZ163:DZ164),SUM('inv3.直径階分布'!DZ154:DZ155))</f>
        <v>0</v>
      </c>
      <c r="Q80" s="89">
        <f>IF('1.収穫を予測する'!$C$2="なし", SUM('inv3.直径階分布'!EA163:EA164),SUM('inv3.直径階分布'!EA154:EA155))</f>
        <v>0</v>
      </c>
      <c r="R80" s="89">
        <f>IF('1.収穫を予測する'!$C$2="なし", SUM('inv3.直径階分布'!EB163:EB164),SUM('inv3.直径階分布'!EB154:EB155))</f>
        <v>0</v>
      </c>
      <c r="S80" s="89">
        <f>IF('1.収穫を予測する'!$C$2="なし", SUM('inv3.直径階分布'!EC163:EC164),SUM('inv3.直径階分布'!EC154:EC155))</f>
        <v>0</v>
      </c>
      <c r="T80" s="89">
        <f>IF('1.収穫を予測する'!$C$2="なし", SUM('inv3.直径階分布'!ED163:ED164),SUM('inv3.直径階分布'!ED154:ED155))</f>
        <v>0</v>
      </c>
      <c r="U80" s="89">
        <f>IF('1.収穫を予測する'!$C$2="なし", SUM('inv3.直径階分布'!EE163:EE164),SUM('inv3.直径階分布'!EE154:EE155))</f>
        <v>0</v>
      </c>
      <c r="V80" s="89">
        <f>IF('1.収穫を予測する'!$C$2="なし", SUM('inv3.直径階分布'!EF163:EF164),SUM('inv3.直径階分布'!EF154:EF155))</f>
        <v>0</v>
      </c>
      <c r="W80" s="89">
        <f>IF('1.収穫を予測する'!$C$2="なし", SUM('inv3.直径階分布'!EG163:EG164),SUM('inv3.直径階分布'!EG154:EG155))</f>
        <v>0</v>
      </c>
      <c r="X80" s="89">
        <f>IF('1.収穫を予測する'!$C$2="なし", SUM('inv3.直径階分布'!EH163:EH164),SUM('inv3.直径階分布'!EH154:EH155))</f>
        <v>0</v>
      </c>
      <c r="Y80" s="89">
        <f>IF('1.収穫を予測する'!$C$2="なし", SUM('inv3.直径階分布'!EI163:EI164),SUM('inv3.直径階分布'!EI154:EI155))</f>
        <v>0</v>
      </c>
      <c r="Z80" s="89">
        <f>IF('1.収穫を予測する'!$C$2="なし", SUM('inv3.直径階分布'!EJ163:EJ164),SUM('inv3.直径階分布'!EJ154:EJ155))</f>
        <v>0</v>
      </c>
      <c r="AA80" s="89">
        <f>IF('1.収穫を予測する'!$C$2="なし", SUM('inv3.直径階分布'!EK163:EK164),SUM('inv3.直径階分布'!EK154:EK155))</f>
        <v>0</v>
      </c>
      <c r="AB80" s="90">
        <f>IF('1.収穫を予測する'!$C$2="なし", SUM('inv3.直径階分布'!EL163:EL164),SUM('inv3.直径階分布'!EL154:EL155))</f>
        <v>0</v>
      </c>
    </row>
    <row r="81" spans="1:28">
      <c r="A81" s="91"/>
      <c r="B81" s="101" t="str">
        <f t="shared" si="0"/>
        <v>~ 76</v>
      </c>
      <c r="C81" s="66">
        <f>IF('1.収穫を予測する'!$C$2="なし", SUM('inv3.直径階分布'!DM165:DM166),SUM('inv3.直径階分布'!DM156:DM157))</f>
        <v>0</v>
      </c>
      <c r="D81" s="89">
        <f>IF('1.収穫を予測する'!$C$2="なし", SUM('inv3.直径階分布'!DN165:DN166),SUM('inv3.直径階分布'!DN156:DN157))</f>
        <v>0</v>
      </c>
      <c r="E81" s="89">
        <f>IF('1.収穫を予測する'!$C$2="なし", SUM('inv3.直径階分布'!DO165:DO166),SUM('inv3.直径階分布'!DO156:DO157))</f>
        <v>0</v>
      </c>
      <c r="F81" s="89">
        <f>IF('1.収穫を予測する'!$C$2="なし", SUM('inv3.直径階分布'!DP165:DP166),SUM('inv3.直径階分布'!DP156:DP157))</f>
        <v>0</v>
      </c>
      <c r="G81" s="89">
        <f>IF('1.収穫を予測する'!$C$2="なし", SUM('inv3.直径階分布'!DQ165:DQ166),SUM('inv3.直径階分布'!DQ156:DQ157))</f>
        <v>0</v>
      </c>
      <c r="H81" s="89">
        <f>IF('1.収穫を予測する'!$C$2="なし", SUM('inv3.直径階分布'!DR165:DR166),SUM('inv3.直径階分布'!DR156:DR157))</f>
        <v>0</v>
      </c>
      <c r="I81" s="89">
        <f>IF('1.収穫を予測する'!$C$2="なし", SUM('inv3.直径階分布'!DS165:DS166),SUM('inv3.直径階分布'!DS156:DS157))</f>
        <v>0</v>
      </c>
      <c r="J81" s="89">
        <f>IF('1.収穫を予測する'!$C$2="なし", SUM('inv3.直径階分布'!DT165:DT166),SUM('inv3.直径階分布'!DT156:DT157))</f>
        <v>0</v>
      </c>
      <c r="K81" s="89">
        <f>IF('1.収穫を予測する'!$C$2="なし", SUM('inv3.直径階分布'!DU165:DU166),SUM('inv3.直径階分布'!DU156:DU157))</f>
        <v>0</v>
      </c>
      <c r="L81" s="89">
        <f>IF('1.収穫を予測する'!$C$2="なし", SUM('inv3.直径階分布'!DV165:DV166),SUM('inv3.直径階分布'!DV156:DV157))</f>
        <v>0</v>
      </c>
      <c r="M81" s="89">
        <f>IF('1.収穫を予測する'!$C$2="なし", SUM('inv3.直径階分布'!DW165:DW166),SUM('inv3.直径階分布'!DW156:DW157))</f>
        <v>0</v>
      </c>
      <c r="N81" s="89">
        <f>IF('1.収穫を予測する'!$C$2="なし", SUM('inv3.直径階分布'!DX165:DX166),SUM('inv3.直径階分布'!DX156:DX157))</f>
        <v>0</v>
      </c>
      <c r="O81" s="89">
        <f>IF('1.収穫を予測する'!$C$2="なし", SUM('inv3.直径階分布'!DY165:DY166),SUM('inv3.直径階分布'!DY156:DY157))</f>
        <v>0</v>
      </c>
      <c r="P81" s="89">
        <f>IF('1.収穫を予測する'!$C$2="なし", SUM('inv3.直径階分布'!DZ165:DZ166),SUM('inv3.直径階分布'!DZ156:DZ157))</f>
        <v>0</v>
      </c>
      <c r="Q81" s="89">
        <f>IF('1.収穫を予測する'!$C$2="なし", SUM('inv3.直径階分布'!EA165:EA166),SUM('inv3.直径階分布'!EA156:EA157))</f>
        <v>0</v>
      </c>
      <c r="R81" s="89">
        <f>IF('1.収穫を予測する'!$C$2="なし", SUM('inv3.直径階分布'!EB165:EB166),SUM('inv3.直径階分布'!EB156:EB157))</f>
        <v>0</v>
      </c>
      <c r="S81" s="89">
        <f>IF('1.収穫を予測する'!$C$2="なし", SUM('inv3.直径階分布'!EC165:EC166),SUM('inv3.直径階分布'!EC156:EC157))</f>
        <v>0</v>
      </c>
      <c r="T81" s="89">
        <f>IF('1.収穫を予測する'!$C$2="なし", SUM('inv3.直径階分布'!ED165:ED166),SUM('inv3.直径階分布'!ED156:ED157))</f>
        <v>0</v>
      </c>
      <c r="U81" s="89">
        <f>IF('1.収穫を予測する'!$C$2="なし", SUM('inv3.直径階分布'!EE165:EE166),SUM('inv3.直径階分布'!EE156:EE157))</f>
        <v>0</v>
      </c>
      <c r="V81" s="89">
        <f>IF('1.収穫を予測する'!$C$2="なし", SUM('inv3.直径階分布'!EF165:EF166),SUM('inv3.直径階分布'!EF156:EF157))</f>
        <v>0</v>
      </c>
      <c r="W81" s="89">
        <f>IF('1.収穫を予測する'!$C$2="なし", SUM('inv3.直径階分布'!EG165:EG166),SUM('inv3.直径階分布'!EG156:EG157))</f>
        <v>0</v>
      </c>
      <c r="X81" s="89">
        <f>IF('1.収穫を予測する'!$C$2="なし", SUM('inv3.直径階分布'!EH165:EH166),SUM('inv3.直径階分布'!EH156:EH157))</f>
        <v>0</v>
      </c>
      <c r="Y81" s="89">
        <f>IF('1.収穫を予測する'!$C$2="なし", SUM('inv3.直径階分布'!EI165:EI166),SUM('inv3.直径階分布'!EI156:EI157))</f>
        <v>0</v>
      </c>
      <c r="Z81" s="89">
        <f>IF('1.収穫を予測する'!$C$2="なし", SUM('inv3.直径階分布'!EJ165:EJ166),SUM('inv3.直径階分布'!EJ156:EJ157))</f>
        <v>0</v>
      </c>
      <c r="AA81" s="89">
        <f>IF('1.収穫を予測する'!$C$2="なし", SUM('inv3.直径階分布'!EK165:EK166),SUM('inv3.直径階分布'!EK156:EK157))</f>
        <v>0</v>
      </c>
      <c r="AB81" s="90">
        <f>IF('1.収穫を予測する'!$C$2="なし", SUM('inv3.直径階分布'!EL165:EL166),SUM('inv3.直径階分布'!EL156:EL157))</f>
        <v>0</v>
      </c>
    </row>
    <row r="82" spans="1:28">
      <c r="A82" s="91"/>
      <c r="B82" s="101" t="str">
        <f t="shared" si="0"/>
        <v>~ 78</v>
      </c>
      <c r="C82" s="66">
        <f>IF('1.収穫を予測する'!$C$2="なし", SUM('inv3.直径階分布'!DM167:DM168),SUM('inv3.直径階分布'!DM158:DM159))</f>
        <v>0</v>
      </c>
      <c r="D82" s="89">
        <f>IF('1.収穫を予測する'!$C$2="なし", SUM('inv3.直径階分布'!DN167:DN168),SUM('inv3.直径階分布'!DN158:DN159))</f>
        <v>0</v>
      </c>
      <c r="E82" s="89">
        <f>IF('1.収穫を予測する'!$C$2="なし", SUM('inv3.直径階分布'!DO167:DO168),SUM('inv3.直径階分布'!DO158:DO159))</f>
        <v>0</v>
      </c>
      <c r="F82" s="89">
        <f>IF('1.収穫を予測する'!$C$2="なし", SUM('inv3.直径階分布'!DP167:DP168),SUM('inv3.直径階分布'!DP158:DP159))</f>
        <v>0</v>
      </c>
      <c r="G82" s="89">
        <f>IF('1.収穫を予測する'!$C$2="なし", SUM('inv3.直径階分布'!DQ167:DQ168),SUM('inv3.直径階分布'!DQ158:DQ159))</f>
        <v>0</v>
      </c>
      <c r="H82" s="89">
        <f>IF('1.収穫を予測する'!$C$2="なし", SUM('inv3.直径階分布'!DR167:DR168),SUM('inv3.直径階分布'!DR158:DR159))</f>
        <v>0</v>
      </c>
      <c r="I82" s="89">
        <f>IF('1.収穫を予測する'!$C$2="なし", SUM('inv3.直径階分布'!DS167:DS168),SUM('inv3.直径階分布'!DS158:DS159))</f>
        <v>0</v>
      </c>
      <c r="J82" s="89">
        <f>IF('1.収穫を予測する'!$C$2="なし", SUM('inv3.直径階分布'!DT167:DT168),SUM('inv3.直径階分布'!DT158:DT159))</f>
        <v>0</v>
      </c>
      <c r="K82" s="89">
        <f>IF('1.収穫を予測する'!$C$2="なし", SUM('inv3.直径階分布'!DU167:DU168),SUM('inv3.直径階分布'!DU158:DU159))</f>
        <v>0</v>
      </c>
      <c r="L82" s="89">
        <f>IF('1.収穫を予測する'!$C$2="なし", SUM('inv3.直径階分布'!DV167:DV168),SUM('inv3.直径階分布'!DV158:DV159))</f>
        <v>0</v>
      </c>
      <c r="M82" s="89">
        <f>IF('1.収穫を予測する'!$C$2="なし", SUM('inv3.直径階分布'!DW167:DW168),SUM('inv3.直径階分布'!DW158:DW159))</f>
        <v>0</v>
      </c>
      <c r="N82" s="89">
        <f>IF('1.収穫を予測する'!$C$2="なし", SUM('inv3.直径階分布'!DX167:DX168),SUM('inv3.直径階分布'!DX158:DX159))</f>
        <v>0</v>
      </c>
      <c r="O82" s="89">
        <f>IF('1.収穫を予測する'!$C$2="なし", SUM('inv3.直径階分布'!DY167:DY168),SUM('inv3.直径階分布'!DY158:DY159))</f>
        <v>0</v>
      </c>
      <c r="P82" s="89">
        <f>IF('1.収穫を予測する'!$C$2="なし", SUM('inv3.直径階分布'!DZ167:DZ168),SUM('inv3.直径階分布'!DZ158:DZ159))</f>
        <v>0</v>
      </c>
      <c r="Q82" s="89">
        <f>IF('1.収穫を予測する'!$C$2="なし", SUM('inv3.直径階分布'!EA167:EA168),SUM('inv3.直径階分布'!EA158:EA159))</f>
        <v>0</v>
      </c>
      <c r="R82" s="89">
        <f>IF('1.収穫を予測する'!$C$2="なし", SUM('inv3.直径階分布'!EB167:EB168),SUM('inv3.直径階分布'!EB158:EB159))</f>
        <v>0</v>
      </c>
      <c r="S82" s="89">
        <f>IF('1.収穫を予測する'!$C$2="なし", SUM('inv3.直径階分布'!EC167:EC168),SUM('inv3.直径階分布'!EC158:EC159))</f>
        <v>0</v>
      </c>
      <c r="T82" s="89">
        <f>IF('1.収穫を予測する'!$C$2="なし", SUM('inv3.直径階分布'!ED167:ED168),SUM('inv3.直径階分布'!ED158:ED159))</f>
        <v>0</v>
      </c>
      <c r="U82" s="89">
        <f>IF('1.収穫を予測する'!$C$2="なし", SUM('inv3.直径階分布'!EE167:EE168),SUM('inv3.直径階分布'!EE158:EE159))</f>
        <v>0</v>
      </c>
      <c r="V82" s="89">
        <f>IF('1.収穫を予測する'!$C$2="なし", SUM('inv3.直径階分布'!EF167:EF168),SUM('inv3.直径階分布'!EF158:EF159))</f>
        <v>0</v>
      </c>
      <c r="W82" s="89">
        <f>IF('1.収穫を予測する'!$C$2="なし", SUM('inv3.直径階分布'!EG167:EG168),SUM('inv3.直径階分布'!EG158:EG159))</f>
        <v>0</v>
      </c>
      <c r="X82" s="89">
        <f>IF('1.収穫を予測する'!$C$2="なし", SUM('inv3.直径階分布'!EH167:EH168),SUM('inv3.直径階分布'!EH158:EH159))</f>
        <v>0</v>
      </c>
      <c r="Y82" s="89">
        <f>IF('1.収穫を予測する'!$C$2="なし", SUM('inv3.直径階分布'!EI167:EI168),SUM('inv3.直径階分布'!EI158:EI159))</f>
        <v>0</v>
      </c>
      <c r="Z82" s="89">
        <f>IF('1.収穫を予測する'!$C$2="なし", SUM('inv3.直径階分布'!EJ167:EJ168),SUM('inv3.直径階分布'!EJ158:EJ159))</f>
        <v>0</v>
      </c>
      <c r="AA82" s="89">
        <f>IF('1.収穫を予測する'!$C$2="なし", SUM('inv3.直径階分布'!EK167:EK168),SUM('inv3.直径階分布'!EK158:EK159))</f>
        <v>0</v>
      </c>
      <c r="AB82" s="90">
        <f>IF('1.収穫を予測する'!$C$2="なし", SUM('inv3.直径階分布'!EL167:EL168),SUM('inv3.直径階分布'!EL158:EL159))</f>
        <v>0</v>
      </c>
    </row>
    <row r="83" spans="1:28">
      <c r="A83" s="92"/>
      <c r="B83" s="102" t="str">
        <f t="shared" si="0"/>
        <v>~ 80</v>
      </c>
      <c r="C83" s="73">
        <f>IF('1.収穫を予測する'!$C$2="なし", SUM('inv3.直径階分布'!DM169:DM170),SUM('inv3.直径階分布'!DM160:DM161))</f>
        <v>0</v>
      </c>
      <c r="D83" s="94">
        <f>IF('1.収穫を予測する'!$C$2="なし", SUM('inv3.直径階分布'!DN169:DN170),SUM('inv3.直径階分布'!DN160:DN161))</f>
        <v>0</v>
      </c>
      <c r="E83" s="94">
        <f>IF('1.収穫を予測する'!$C$2="なし", SUM('inv3.直径階分布'!DO169:DO170),SUM('inv3.直径階分布'!DO160:DO161))</f>
        <v>0</v>
      </c>
      <c r="F83" s="94">
        <f>IF('1.収穫を予測する'!$C$2="なし", SUM('inv3.直径階分布'!DP169:DP170),SUM('inv3.直径階分布'!DP160:DP161))</f>
        <v>0</v>
      </c>
      <c r="G83" s="94">
        <f>IF('1.収穫を予測する'!$C$2="なし", SUM('inv3.直径階分布'!DQ169:DQ170),SUM('inv3.直径階分布'!DQ160:DQ161))</f>
        <v>0</v>
      </c>
      <c r="H83" s="94">
        <f>IF('1.収穫を予測する'!$C$2="なし", SUM('inv3.直径階分布'!DR169:DR170),SUM('inv3.直径階分布'!DR160:DR161))</f>
        <v>0</v>
      </c>
      <c r="I83" s="94">
        <f>IF('1.収穫を予測する'!$C$2="なし", SUM('inv3.直径階分布'!DS169:DS170),SUM('inv3.直径階分布'!DS160:DS161))</f>
        <v>0</v>
      </c>
      <c r="J83" s="94">
        <f>IF('1.収穫を予測する'!$C$2="なし", SUM('inv3.直径階分布'!DT169:DT170),SUM('inv3.直径階分布'!DT160:DT161))</f>
        <v>0</v>
      </c>
      <c r="K83" s="94">
        <f>IF('1.収穫を予測する'!$C$2="なし", SUM('inv3.直径階分布'!DU169:DU170),SUM('inv3.直径階分布'!DU160:DU161))</f>
        <v>0</v>
      </c>
      <c r="L83" s="94">
        <f>IF('1.収穫を予測する'!$C$2="なし", SUM('inv3.直径階分布'!DV169:DV170),SUM('inv3.直径階分布'!DV160:DV161))</f>
        <v>0</v>
      </c>
      <c r="M83" s="94">
        <f>IF('1.収穫を予測する'!$C$2="なし", SUM('inv3.直径階分布'!DW169:DW170),SUM('inv3.直径階分布'!DW160:DW161))</f>
        <v>0</v>
      </c>
      <c r="N83" s="94">
        <f>IF('1.収穫を予測する'!$C$2="なし", SUM('inv3.直径階分布'!DX169:DX170),SUM('inv3.直径階分布'!DX160:DX161))</f>
        <v>0</v>
      </c>
      <c r="O83" s="94">
        <f>IF('1.収穫を予測する'!$C$2="なし", SUM('inv3.直径階分布'!DY169:DY170),SUM('inv3.直径階分布'!DY160:DY161))</f>
        <v>0</v>
      </c>
      <c r="P83" s="94">
        <f>IF('1.収穫を予測する'!$C$2="なし", SUM('inv3.直径階分布'!DZ169:DZ170),SUM('inv3.直径階分布'!DZ160:DZ161))</f>
        <v>0</v>
      </c>
      <c r="Q83" s="94">
        <f>IF('1.収穫を予測する'!$C$2="なし", SUM('inv3.直径階分布'!EA169:EA170),SUM('inv3.直径階分布'!EA160:EA161))</f>
        <v>0</v>
      </c>
      <c r="R83" s="94">
        <f>IF('1.収穫を予測する'!$C$2="なし", SUM('inv3.直径階分布'!EB169:EB170),SUM('inv3.直径階分布'!EB160:EB161))</f>
        <v>0</v>
      </c>
      <c r="S83" s="94">
        <f>IF('1.収穫を予測する'!$C$2="なし", SUM('inv3.直径階分布'!EC169:EC170),SUM('inv3.直径階分布'!EC160:EC161))</f>
        <v>0</v>
      </c>
      <c r="T83" s="94">
        <f>IF('1.収穫を予測する'!$C$2="なし", SUM('inv3.直径階分布'!ED169:ED170),SUM('inv3.直径階分布'!ED160:ED161))</f>
        <v>0</v>
      </c>
      <c r="U83" s="94">
        <f>IF('1.収穫を予測する'!$C$2="なし", SUM('inv3.直径階分布'!EE169:EE170),SUM('inv3.直径階分布'!EE160:EE161))</f>
        <v>0</v>
      </c>
      <c r="V83" s="94">
        <f>IF('1.収穫を予測する'!$C$2="なし", SUM('inv3.直径階分布'!EF169:EF170),SUM('inv3.直径階分布'!EF160:EF161))</f>
        <v>0</v>
      </c>
      <c r="W83" s="94">
        <f>IF('1.収穫を予測する'!$C$2="なし", SUM('inv3.直径階分布'!EG169:EG170),SUM('inv3.直径階分布'!EG160:EG161))</f>
        <v>0</v>
      </c>
      <c r="X83" s="94">
        <f>IF('1.収穫を予測する'!$C$2="なし", SUM('inv3.直径階分布'!EH169:EH170),SUM('inv3.直径階分布'!EH160:EH161))</f>
        <v>0</v>
      </c>
      <c r="Y83" s="94">
        <f>IF('1.収穫を予測する'!$C$2="なし", SUM('inv3.直径階分布'!EI169:EI170),SUM('inv3.直径階分布'!EI160:EI161))</f>
        <v>0</v>
      </c>
      <c r="Z83" s="94">
        <f>IF('1.収穫を予測する'!$C$2="なし", SUM('inv3.直径階分布'!EJ169:EJ170),SUM('inv3.直径階分布'!EJ160:EJ161))</f>
        <v>0</v>
      </c>
      <c r="AA83" s="94">
        <f>IF('1.収穫を予測する'!$C$2="なし", SUM('inv3.直径階分布'!EK169:EK170),SUM('inv3.直径階分布'!EK160:EK161))</f>
        <v>0</v>
      </c>
      <c r="AB83" s="95">
        <f>IF('1.収穫を予測する'!$C$2="なし", SUM('inv3.直径階分布'!EL169:EL170),SUM('inv3.直径階分布'!EL160:EL161))</f>
        <v>0</v>
      </c>
    </row>
    <row r="84" spans="1:28">
      <c r="C84" s="103"/>
    </row>
    <row r="86" spans="1:28">
      <c r="B86" s="262" t="s">
        <v>163</v>
      </c>
      <c r="C86" s="263"/>
      <c r="D86" s="263"/>
      <c r="E86" s="263"/>
      <c r="F86" s="264"/>
    </row>
    <row r="87" spans="1:28">
      <c r="B87" s="79" t="s">
        <v>184</v>
      </c>
      <c r="C87" s="104">
        <f>'inv3.直径階分布'!N2</f>
        <v>0</v>
      </c>
      <c r="D87" s="80">
        <f>'inv3.直径階分布'!O2</f>
        <v>2</v>
      </c>
      <c r="E87" s="80">
        <f>'inv3.直径階分布'!P2</f>
        <v>4</v>
      </c>
      <c r="F87" s="80">
        <f>'inv3.直径階分布'!Q2</f>
        <v>6</v>
      </c>
      <c r="G87" s="80">
        <f>'inv3.直径階分布'!R2</f>
        <v>8</v>
      </c>
      <c r="H87" s="80">
        <f>'inv3.直径階分布'!S2</f>
        <v>10</v>
      </c>
      <c r="I87" s="80">
        <f>'inv3.直径階分布'!T2</f>
        <v>12</v>
      </c>
      <c r="J87" s="80">
        <f>'inv3.直径階分布'!U2</f>
        <v>14</v>
      </c>
      <c r="K87" s="80">
        <f>'inv3.直径階分布'!V2</f>
        <v>16</v>
      </c>
      <c r="L87" s="80">
        <f>'inv3.直径階分布'!W2</f>
        <v>18</v>
      </c>
      <c r="M87" s="80">
        <f>'inv3.直径階分布'!X2</f>
        <v>20</v>
      </c>
      <c r="N87" s="80">
        <f>'inv3.直径階分布'!Y2</f>
        <v>22</v>
      </c>
      <c r="O87" s="80">
        <f>'inv3.直径階分布'!Z2</f>
        <v>24</v>
      </c>
      <c r="P87" s="80">
        <f>'inv3.直径階分布'!AA2</f>
        <v>26</v>
      </c>
      <c r="Q87" s="80">
        <f>'inv3.直径階分布'!AB2</f>
        <v>28</v>
      </c>
      <c r="R87" s="80">
        <f>'inv3.直径階分布'!AC2</f>
        <v>30</v>
      </c>
      <c r="S87" s="80">
        <f>'inv3.直径階分布'!AD2</f>
        <v>32</v>
      </c>
      <c r="T87" s="80">
        <f>'inv3.直径階分布'!AE2</f>
        <v>34</v>
      </c>
      <c r="U87" s="80">
        <f>'inv3.直径階分布'!AF2</f>
        <v>36</v>
      </c>
      <c r="V87" s="80">
        <f>'inv3.直径階分布'!AG2</f>
        <v>38</v>
      </c>
      <c r="W87" s="80">
        <f>'inv3.直径階分布'!AH2</f>
        <v>40</v>
      </c>
      <c r="X87" s="80">
        <f>'inv3.直径階分布'!AI2</f>
        <v>42</v>
      </c>
      <c r="Y87" s="80">
        <f>'inv3.直径階分布'!AJ2</f>
        <v>44</v>
      </c>
      <c r="Z87" s="80">
        <f>'inv3.直径階分布'!AK2</f>
        <v>46</v>
      </c>
      <c r="AA87" s="80">
        <f>'inv3.直径階分布'!AL2</f>
        <v>48</v>
      </c>
      <c r="AB87" s="81">
        <f>'inv3.直径階分布'!AM2</f>
        <v>50</v>
      </c>
    </row>
    <row r="88" spans="1:28">
      <c r="B88" s="105" t="s">
        <v>185</v>
      </c>
      <c r="C88" s="206">
        <f>'inv3.直径階分布'!O2</f>
        <v>2</v>
      </c>
      <c r="D88" s="97">
        <f>'inv3.直径階分布'!P2</f>
        <v>4</v>
      </c>
      <c r="E88" s="97">
        <f>'inv3.直径階分布'!Q2</f>
        <v>6</v>
      </c>
      <c r="F88" s="97">
        <f>'inv3.直径階分布'!R2</f>
        <v>8</v>
      </c>
      <c r="G88" s="97">
        <f>'inv3.直径階分布'!S2</f>
        <v>10</v>
      </c>
      <c r="H88" s="97">
        <f>'inv3.直径階分布'!T2</f>
        <v>12</v>
      </c>
      <c r="I88" s="97">
        <f>'inv3.直径階分布'!U2</f>
        <v>14</v>
      </c>
      <c r="J88" s="97">
        <f>'inv3.直径階分布'!V2</f>
        <v>16</v>
      </c>
      <c r="K88" s="97">
        <f>'inv3.直径階分布'!W2</f>
        <v>18</v>
      </c>
      <c r="L88" s="97">
        <f>'inv3.直径階分布'!X2</f>
        <v>20</v>
      </c>
      <c r="M88" s="97">
        <f>'inv3.直径階分布'!Y2</f>
        <v>22</v>
      </c>
      <c r="N88" s="97">
        <f>'inv3.直径階分布'!Z2</f>
        <v>24</v>
      </c>
      <c r="O88" s="97">
        <f>'inv3.直径階分布'!AA2</f>
        <v>26</v>
      </c>
      <c r="P88" s="97">
        <f>'inv3.直径階分布'!AB2</f>
        <v>28</v>
      </c>
      <c r="Q88" s="97">
        <f>'inv3.直径階分布'!AC2</f>
        <v>30</v>
      </c>
      <c r="R88" s="97">
        <f>'inv3.直径階分布'!AD2</f>
        <v>32</v>
      </c>
      <c r="S88" s="97">
        <f>'inv3.直径階分布'!AE2</f>
        <v>34</v>
      </c>
      <c r="T88" s="97">
        <f>'inv3.直径階分布'!AF2</f>
        <v>36</v>
      </c>
      <c r="U88" s="97">
        <f>'inv3.直径階分布'!AG2</f>
        <v>38</v>
      </c>
      <c r="V88" s="97">
        <f>'inv3.直径階分布'!AH2</f>
        <v>40</v>
      </c>
      <c r="W88" s="97">
        <f>'inv3.直径階分布'!AI2</f>
        <v>42</v>
      </c>
      <c r="X88" s="97">
        <f>'inv3.直径階分布'!AJ2</f>
        <v>44</v>
      </c>
      <c r="Y88" s="97">
        <f>'inv3.直径階分布'!AK2</f>
        <v>46</v>
      </c>
      <c r="Z88" s="97">
        <f>'inv3.直径階分布'!AL2</f>
        <v>48</v>
      </c>
      <c r="AA88" s="97">
        <f>'inv3.直径階分布'!AM2</f>
        <v>50</v>
      </c>
      <c r="AB88" s="98">
        <f>'inv3.直径階分布'!AN2</f>
        <v>52</v>
      </c>
    </row>
    <row r="89" spans="1:28">
      <c r="A89" s="271" t="s">
        <v>35</v>
      </c>
      <c r="B89" s="203" t="str">
        <f>"~" &amp; B7</f>
        <v>~10</v>
      </c>
      <c r="C89" s="58">
        <f>IF('1.収穫を予測する'!$C$2="なし",SUM('inv3.直径階分布'!DM175:DM184),'inv3.直径階分布'!DM175)</f>
        <v>0</v>
      </c>
      <c r="D89" s="86">
        <f>IF('1.収穫を予測する'!$C$2="なし",SUM('inv3.直径階分布'!DN175:DN184),'inv3.直径階分布'!DN175)</f>
        <v>0</v>
      </c>
      <c r="E89" s="86">
        <f>IF('1.収穫を予測する'!$C$2="なし",SUM('inv3.直径階分布'!DO175:DO184),'inv3.直径階分布'!DO175)</f>
        <v>0</v>
      </c>
      <c r="F89" s="86">
        <f>IF('1.収穫を予測する'!$C$2="なし",SUM('inv3.直径階分布'!DP175:DP184),'inv3.直径階分布'!DP175)</f>
        <v>0</v>
      </c>
      <c r="G89" s="86">
        <f>IF('1.収穫を予測する'!$C$2="なし",SUM('inv3.直径階分布'!DQ175:DQ184),'inv3.直径階分布'!DQ175)</f>
        <v>0</v>
      </c>
      <c r="H89" s="86">
        <f>IF('1.収穫を予測する'!$C$2="なし",SUM('inv3.直径階分布'!DR175:DR184),'inv3.直径階分布'!DR175)</f>
        <v>0</v>
      </c>
      <c r="I89" s="86">
        <f>IF('1.収穫を予測する'!$C$2="なし",SUM('inv3.直径階分布'!DS175:DS184),'inv3.直径階分布'!DS175)</f>
        <v>0</v>
      </c>
      <c r="J89" s="86">
        <f>IF('1.収穫を予測する'!$C$2="なし",SUM('inv3.直径階分布'!DT175:DT184),'inv3.直径階分布'!DT175)</f>
        <v>0</v>
      </c>
      <c r="K89" s="86">
        <f>IF('1.収穫を予測する'!$C$2="なし",SUM('inv3.直径階分布'!DU175:DU184),'inv3.直径階分布'!DU175)</f>
        <v>0</v>
      </c>
      <c r="L89" s="86">
        <f>IF('1.収穫を予測する'!$C$2="なし",SUM('inv3.直径階分布'!DV175:DV184),'inv3.直径階分布'!DV175)</f>
        <v>0</v>
      </c>
      <c r="M89" s="86">
        <f>IF('1.収穫を予測する'!$C$2="なし",SUM('inv3.直径階分布'!DW175:DW184),'inv3.直径階分布'!DW175)</f>
        <v>0</v>
      </c>
      <c r="N89" s="86">
        <f>IF('1.収穫を予測する'!$C$2="なし",SUM('inv3.直径階分布'!DX175:DX184),'inv3.直径階分布'!DX175)</f>
        <v>0</v>
      </c>
      <c r="O89" s="86">
        <f>IF('1.収穫を予測する'!$C$2="なし",SUM('inv3.直径階分布'!DY175:DY184),'inv3.直径階分布'!DY175)</f>
        <v>0</v>
      </c>
      <c r="P89" s="86">
        <f>IF('1.収穫を予測する'!$C$2="なし",SUM('inv3.直径階分布'!DZ175:DZ184),'inv3.直径階分布'!DZ175)</f>
        <v>0</v>
      </c>
      <c r="Q89" s="86">
        <f>IF('1.収穫を予測する'!$C$2="なし",SUM('inv3.直径階分布'!EA175:EA184),'inv3.直径階分布'!EA175)</f>
        <v>0</v>
      </c>
      <c r="R89" s="86">
        <f>IF('1.収穫を予測する'!$C$2="なし",SUM('inv3.直径階分布'!EB175:EB184),'inv3.直径階分布'!EB175)</f>
        <v>0</v>
      </c>
      <c r="S89" s="86">
        <f>IF('1.収穫を予測する'!$C$2="なし",SUM('inv3.直径階分布'!EC175:EC184),'inv3.直径階分布'!EC175)</f>
        <v>0</v>
      </c>
      <c r="T89" s="86">
        <f>IF('1.収穫を予測する'!$C$2="なし",SUM('inv3.直径階分布'!ED175:ED184),'inv3.直径階分布'!ED175)</f>
        <v>0</v>
      </c>
      <c r="U89" s="86">
        <f>IF('1.収穫を予測する'!$C$2="なし",SUM('inv3.直径階分布'!EE175:EE184),'inv3.直径階分布'!EE175)</f>
        <v>0</v>
      </c>
      <c r="V89" s="86">
        <f>IF('1.収穫を予測する'!$C$2="なし",SUM('inv3.直径階分布'!EF175:EF184),'inv3.直径階分布'!EF175)</f>
        <v>0</v>
      </c>
      <c r="W89" s="86">
        <f>IF('1.収穫を予測する'!$C$2="なし",SUM('inv3.直径階分布'!EG175:EG184),'inv3.直径階分布'!EG175)</f>
        <v>0</v>
      </c>
      <c r="X89" s="86">
        <f>IF('1.収穫を予測する'!$C$2="なし",SUM('inv3.直径階分布'!EH175:EH184),'inv3.直径階分布'!EH175)</f>
        <v>0</v>
      </c>
      <c r="Y89" s="86">
        <f>IF('1.収穫を予測する'!$C$2="なし",SUM('inv3.直径階分布'!EI175:EI184),'inv3.直径階分布'!EI175)</f>
        <v>0</v>
      </c>
      <c r="Z89" s="86">
        <f>IF('1.収穫を予測する'!$C$2="なし",SUM('inv3.直径階分布'!EJ175:EJ184),'inv3.直径階分布'!EJ175)</f>
        <v>0</v>
      </c>
      <c r="AA89" s="86">
        <f>IF('1.収穫を予測する'!$C$2="なし",SUM('inv3.直径階分布'!EK175:EK184),'inv3.直径階分布'!EK175)</f>
        <v>0</v>
      </c>
      <c r="AB89" s="87">
        <f>IF('1.収穫を予測する'!$C$2="なし",SUM('inv3.直径階分布'!EL175:EL184),'inv3.直径階分布'!EL175)</f>
        <v>0</v>
      </c>
    </row>
    <row r="90" spans="1:28">
      <c r="A90" s="272"/>
      <c r="B90" s="204" t="str">
        <f t="shared" ref="B90:B124" si="1">"~" &amp; B8</f>
        <v>~12</v>
      </c>
      <c r="C90" s="66">
        <f>IF('1.収穫を予測する'!$C$2="なし",SUM('inv3.直径階分布'!DM185:DM186),SUM('inv3.直径階分布'!DM176:DM177))</f>
        <v>0</v>
      </c>
      <c r="D90" s="89">
        <f>IF('1.収穫を予測する'!$C$2="なし",SUM('inv3.直径階分布'!DN185:DN186),SUM('inv3.直径階分布'!DN176:DN177))</f>
        <v>0</v>
      </c>
      <c r="E90" s="89">
        <f>IF('1.収穫を予測する'!$C$2="なし",SUM('inv3.直径階分布'!DO185:DO186),SUM('inv3.直径階分布'!DO176:DO177))</f>
        <v>0</v>
      </c>
      <c r="F90" s="89">
        <f>IF('1.収穫を予測する'!$C$2="なし",SUM('inv3.直径階分布'!DP185:DP186),SUM('inv3.直径階分布'!DP176:DP177))</f>
        <v>0</v>
      </c>
      <c r="G90" s="89">
        <f>IF('1.収穫を予測する'!$C$2="なし",SUM('inv3.直径階分布'!DQ185:DQ186),SUM('inv3.直径階分布'!DQ176:DQ177))</f>
        <v>0</v>
      </c>
      <c r="H90" s="89">
        <f>IF('1.収穫を予測する'!$C$2="なし",SUM('inv3.直径階分布'!DR185:DR186),SUM('inv3.直径階分布'!DR176:DR177))</f>
        <v>0</v>
      </c>
      <c r="I90" s="89">
        <f>IF('1.収穫を予測する'!$C$2="なし",SUM('inv3.直径階分布'!DS185:DS186),SUM('inv3.直径階分布'!DS176:DS177))</f>
        <v>0</v>
      </c>
      <c r="J90" s="89">
        <f>IF('1.収穫を予測する'!$C$2="なし",SUM('inv3.直径階分布'!DT185:DT186),SUM('inv3.直径階分布'!DT176:DT177))</f>
        <v>0</v>
      </c>
      <c r="K90" s="89">
        <f>IF('1.収穫を予測する'!$C$2="なし",SUM('inv3.直径階分布'!DU185:DU186),SUM('inv3.直径階分布'!DU176:DU177))</f>
        <v>0</v>
      </c>
      <c r="L90" s="89">
        <f>IF('1.収穫を予測する'!$C$2="なし",SUM('inv3.直径階分布'!DV185:DV186),SUM('inv3.直径階分布'!DV176:DV177))</f>
        <v>0</v>
      </c>
      <c r="M90" s="89">
        <f>IF('1.収穫を予測する'!$C$2="なし",SUM('inv3.直径階分布'!DW185:DW186),SUM('inv3.直径階分布'!DW176:DW177))</f>
        <v>0</v>
      </c>
      <c r="N90" s="89">
        <f>IF('1.収穫を予測する'!$C$2="なし",SUM('inv3.直径階分布'!DX185:DX186),SUM('inv3.直径階分布'!DX176:DX177))</f>
        <v>0</v>
      </c>
      <c r="O90" s="89">
        <f>IF('1.収穫を予測する'!$C$2="なし",SUM('inv3.直径階分布'!DY185:DY186),SUM('inv3.直径階分布'!DY176:DY177))</f>
        <v>0</v>
      </c>
      <c r="P90" s="89">
        <f>IF('1.収穫を予測する'!$C$2="なし",SUM('inv3.直径階分布'!DZ185:DZ186),SUM('inv3.直径階分布'!DZ176:DZ177))</f>
        <v>0</v>
      </c>
      <c r="Q90" s="89">
        <f>IF('1.収穫を予測する'!$C$2="なし",SUM('inv3.直径階分布'!EA185:EA186),SUM('inv3.直径階分布'!EA176:EA177))</f>
        <v>0</v>
      </c>
      <c r="R90" s="89">
        <f>IF('1.収穫を予測する'!$C$2="なし",SUM('inv3.直径階分布'!EB185:EB186),SUM('inv3.直径階分布'!EB176:EB177))</f>
        <v>0</v>
      </c>
      <c r="S90" s="89">
        <f>IF('1.収穫を予測する'!$C$2="なし",SUM('inv3.直径階分布'!EC185:EC186),SUM('inv3.直径階分布'!EC176:EC177))</f>
        <v>0</v>
      </c>
      <c r="T90" s="89">
        <f>IF('1.収穫を予測する'!$C$2="なし",SUM('inv3.直径階分布'!ED185:ED186),SUM('inv3.直径階分布'!ED176:ED177))</f>
        <v>0</v>
      </c>
      <c r="U90" s="89">
        <f>IF('1.収穫を予測する'!$C$2="なし",SUM('inv3.直径階分布'!EE185:EE186),SUM('inv3.直径階分布'!EE176:EE177))</f>
        <v>0</v>
      </c>
      <c r="V90" s="89">
        <f>IF('1.収穫を予測する'!$C$2="なし",SUM('inv3.直径階分布'!EF185:EF186),SUM('inv3.直径階分布'!EF176:EF177))</f>
        <v>0</v>
      </c>
      <c r="W90" s="89">
        <f>IF('1.収穫を予測する'!$C$2="なし",SUM('inv3.直径階分布'!EG185:EG186),SUM('inv3.直径階分布'!EG176:EG177))</f>
        <v>0</v>
      </c>
      <c r="X90" s="89">
        <f>IF('1.収穫を予測する'!$C$2="なし",SUM('inv3.直径階分布'!EH185:EH186),SUM('inv3.直径階分布'!EH176:EH177))</f>
        <v>0</v>
      </c>
      <c r="Y90" s="89">
        <f>IF('1.収穫を予測する'!$C$2="なし",SUM('inv3.直径階分布'!EI185:EI186),SUM('inv3.直径階分布'!EI176:EI177))</f>
        <v>0</v>
      </c>
      <c r="Z90" s="89">
        <f>IF('1.収穫を予測する'!$C$2="なし",SUM('inv3.直径階分布'!EJ185:EJ186),SUM('inv3.直径階分布'!EJ176:EJ177))</f>
        <v>0</v>
      </c>
      <c r="AA90" s="89">
        <f>IF('1.収穫を予測する'!$C$2="なし",SUM('inv3.直径階分布'!EK185:EK186),SUM('inv3.直径階分布'!EK176:EK177))</f>
        <v>0</v>
      </c>
      <c r="AB90" s="90">
        <f>IF('1.収穫を予測する'!$C$2="なし",SUM('inv3.直径階分布'!EL185:EL186),SUM('inv3.直径階分布'!EL176:EL177))</f>
        <v>0</v>
      </c>
    </row>
    <row r="91" spans="1:28">
      <c r="A91" s="272"/>
      <c r="B91" s="204" t="str">
        <f t="shared" si="1"/>
        <v>~14</v>
      </c>
      <c r="C91" s="66">
        <f>IF('1.収穫を予測する'!$C$2="なし", SUM('inv3.直径階分布'!DM187:DM188),SUM('inv3.直径階分布'!DM178:DM179))</f>
        <v>0</v>
      </c>
      <c r="D91" s="89">
        <f>IF('1.収穫を予測する'!$C$2="なし", SUM('inv3.直径階分布'!DN187:DN188),SUM('inv3.直径階分布'!DN178:DN179))</f>
        <v>0</v>
      </c>
      <c r="E91" s="89">
        <f>IF('1.収穫を予測する'!$C$2="なし", SUM('inv3.直径階分布'!DO187:DO188),SUM('inv3.直径階分布'!DO178:DO179))</f>
        <v>0</v>
      </c>
      <c r="F91" s="89">
        <f>IF('1.収穫を予測する'!$C$2="なし", SUM('inv3.直径階分布'!DP187:DP188),SUM('inv3.直径階分布'!DP178:DP179))</f>
        <v>0</v>
      </c>
      <c r="G91" s="89">
        <f>IF('1.収穫を予測する'!$C$2="なし", SUM('inv3.直径階分布'!DQ187:DQ188),SUM('inv3.直径階分布'!DQ178:DQ179))</f>
        <v>0</v>
      </c>
      <c r="H91" s="89">
        <f>IF('1.収穫を予測する'!$C$2="なし", SUM('inv3.直径階分布'!DR187:DR188),SUM('inv3.直径階分布'!DR178:DR179))</f>
        <v>0</v>
      </c>
      <c r="I91" s="89">
        <f>IF('1.収穫を予測する'!$C$2="なし", SUM('inv3.直径階分布'!DS187:DS188),SUM('inv3.直径階分布'!DS178:DS179))</f>
        <v>0</v>
      </c>
      <c r="J91" s="89">
        <f>IF('1.収穫を予測する'!$C$2="なし", SUM('inv3.直径階分布'!DT187:DT188),SUM('inv3.直径階分布'!DT178:DT179))</f>
        <v>0</v>
      </c>
      <c r="K91" s="89">
        <f>IF('1.収穫を予測する'!$C$2="なし", SUM('inv3.直径階分布'!DU187:DU188),SUM('inv3.直径階分布'!DU178:DU179))</f>
        <v>0</v>
      </c>
      <c r="L91" s="89">
        <f>IF('1.収穫を予測する'!$C$2="なし", SUM('inv3.直径階分布'!DV187:DV188),SUM('inv3.直径階分布'!DV178:DV179))</f>
        <v>0</v>
      </c>
      <c r="M91" s="89">
        <f>IF('1.収穫を予測する'!$C$2="なし", SUM('inv3.直径階分布'!DW187:DW188),SUM('inv3.直径階分布'!DW178:DW179))</f>
        <v>0</v>
      </c>
      <c r="N91" s="89">
        <f>IF('1.収穫を予測する'!$C$2="なし", SUM('inv3.直径階分布'!DX187:DX188),SUM('inv3.直径階分布'!DX178:DX179))</f>
        <v>0</v>
      </c>
      <c r="O91" s="89">
        <f>IF('1.収穫を予測する'!$C$2="なし", SUM('inv3.直径階分布'!DY187:DY188),SUM('inv3.直径階分布'!DY178:DY179))</f>
        <v>0</v>
      </c>
      <c r="P91" s="89">
        <f>IF('1.収穫を予測する'!$C$2="なし", SUM('inv3.直径階分布'!DZ187:DZ188),SUM('inv3.直径階分布'!DZ178:DZ179))</f>
        <v>0</v>
      </c>
      <c r="Q91" s="89">
        <f>IF('1.収穫を予測する'!$C$2="なし", SUM('inv3.直径階分布'!EA187:EA188),SUM('inv3.直径階分布'!EA178:EA179))</f>
        <v>0</v>
      </c>
      <c r="R91" s="89">
        <f>IF('1.収穫を予測する'!$C$2="なし", SUM('inv3.直径階分布'!EB187:EB188),SUM('inv3.直径階分布'!EB178:EB179))</f>
        <v>0</v>
      </c>
      <c r="S91" s="89">
        <f>IF('1.収穫を予測する'!$C$2="なし", SUM('inv3.直径階分布'!EC187:EC188),SUM('inv3.直径階分布'!EC178:EC179))</f>
        <v>0</v>
      </c>
      <c r="T91" s="89">
        <f>IF('1.収穫を予測する'!$C$2="なし", SUM('inv3.直径階分布'!ED187:ED188),SUM('inv3.直径階分布'!ED178:ED179))</f>
        <v>0</v>
      </c>
      <c r="U91" s="89">
        <f>IF('1.収穫を予測する'!$C$2="なし", SUM('inv3.直径階分布'!EE187:EE188),SUM('inv3.直径階分布'!EE178:EE179))</f>
        <v>0</v>
      </c>
      <c r="V91" s="89">
        <f>IF('1.収穫を予測する'!$C$2="なし", SUM('inv3.直径階分布'!EF187:EF188),SUM('inv3.直径階分布'!EF178:EF179))</f>
        <v>0</v>
      </c>
      <c r="W91" s="89">
        <f>IF('1.収穫を予測する'!$C$2="なし", SUM('inv3.直径階分布'!EG187:EG188),SUM('inv3.直径階分布'!EG178:EG179))</f>
        <v>0</v>
      </c>
      <c r="X91" s="89">
        <f>IF('1.収穫を予測する'!$C$2="なし", SUM('inv3.直径階分布'!EH187:EH188),SUM('inv3.直径階分布'!EH178:EH179))</f>
        <v>0</v>
      </c>
      <c r="Y91" s="89">
        <f>IF('1.収穫を予測する'!$C$2="なし", SUM('inv3.直径階分布'!EI187:EI188),SUM('inv3.直径階分布'!EI178:EI179))</f>
        <v>0</v>
      </c>
      <c r="Z91" s="89">
        <f>IF('1.収穫を予測する'!$C$2="なし", SUM('inv3.直径階分布'!EJ187:EJ188),SUM('inv3.直径階分布'!EJ178:EJ179))</f>
        <v>0</v>
      </c>
      <c r="AA91" s="89">
        <f>IF('1.収穫を予測する'!$C$2="なし", SUM('inv3.直径階分布'!EK187:EK188),SUM('inv3.直径階分布'!EK178:EK179))</f>
        <v>0</v>
      </c>
      <c r="AB91" s="90">
        <f>IF('1.収穫を予測する'!$C$2="なし", SUM('inv3.直径階分布'!EL187:EL188),SUM('inv3.直径階分布'!EL178:EL179))</f>
        <v>0</v>
      </c>
    </row>
    <row r="92" spans="1:28">
      <c r="A92" s="272"/>
      <c r="B92" s="204" t="str">
        <f t="shared" si="1"/>
        <v>~16</v>
      </c>
      <c r="C92" s="66">
        <f>IF('1.収穫を予測する'!$C$2="なし", SUM('inv3.直径階分布'!DM189:DM190),SUM('inv3.直径階分布'!DM180:DM181))</f>
        <v>0</v>
      </c>
      <c r="D92" s="89">
        <f>IF('1.収穫を予測する'!$C$2="なし", SUM('inv3.直径階分布'!DN189:DN190),SUM('inv3.直径階分布'!DN180:DN181))</f>
        <v>0</v>
      </c>
      <c r="E92" s="89">
        <f>IF('1.収穫を予測する'!$C$2="なし", SUM('inv3.直径階分布'!DO189:DO190),SUM('inv3.直径階分布'!DO180:DO181))</f>
        <v>0</v>
      </c>
      <c r="F92" s="89">
        <f>IF('1.収穫を予測する'!$C$2="なし", SUM('inv3.直径階分布'!DP189:DP190),SUM('inv3.直径階分布'!DP180:DP181))</f>
        <v>0</v>
      </c>
      <c r="G92" s="89">
        <f>IF('1.収穫を予測する'!$C$2="なし", SUM('inv3.直径階分布'!DQ189:DQ190),SUM('inv3.直径階分布'!DQ180:DQ181))</f>
        <v>0</v>
      </c>
      <c r="H92" s="89">
        <f>IF('1.収穫を予測する'!$C$2="なし", SUM('inv3.直径階分布'!DR189:DR190),SUM('inv3.直径階分布'!DR180:DR181))</f>
        <v>0</v>
      </c>
      <c r="I92" s="89">
        <f>IF('1.収穫を予測する'!$C$2="なし", SUM('inv3.直径階分布'!DS189:DS190),SUM('inv3.直径階分布'!DS180:DS181))</f>
        <v>0</v>
      </c>
      <c r="J92" s="89">
        <f>IF('1.収穫を予測する'!$C$2="なし", SUM('inv3.直径階分布'!DT189:DT190),SUM('inv3.直径階分布'!DT180:DT181))</f>
        <v>0</v>
      </c>
      <c r="K92" s="89">
        <f>IF('1.収穫を予測する'!$C$2="なし", SUM('inv3.直径階分布'!DU189:DU190),SUM('inv3.直径階分布'!DU180:DU181))</f>
        <v>0</v>
      </c>
      <c r="L92" s="89">
        <f>IF('1.収穫を予測する'!$C$2="なし", SUM('inv3.直径階分布'!DV189:DV190),SUM('inv3.直径階分布'!DV180:DV181))</f>
        <v>0</v>
      </c>
      <c r="M92" s="89">
        <f>IF('1.収穫を予測する'!$C$2="なし", SUM('inv3.直径階分布'!DW189:DW190),SUM('inv3.直径階分布'!DW180:DW181))</f>
        <v>0</v>
      </c>
      <c r="N92" s="89">
        <f>IF('1.収穫を予測する'!$C$2="なし", SUM('inv3.直径階分布'!DX189:DX190),SUM('inv3.直径階分布'!DX180:DX181))</f>
        <v>0</v>
      </c>
      <c r="O92" s="89">
        <f>IF('1.収穫を予測する'!$C$2="なし", SUM('inv3.直径階分布'!DY189:DY190),SUM('inv3.直径階分布'!DY180:DY181))</f>
        <v>0</v>
      </c>
      <c r="P92" s="89">
        <f>IF('1.収穫を予測する'!$C$2="なし", SUM('inv3.直径階分布'!DZ189:DZ190),SUM('inv3.直径階分布'!DZ180:DZ181))</f>
        <v>0</v>
      </c>
      <c r="Q92" s="89">
        <f>IF('1.収穫を予測する'!$C$2="なし", SUM('inv3.直径階分布'!EA189:EA190),SUM('inv3.直径階分布'!EA180:EA181))</f>
        <v>0</v>
      </c>
      <c r="R92" s="89">
        <f>IF('1.収穫を予測する'!$C$2="なし", SUM('inv3.直径階分布'!EB189:EB190),SUM('inv3.直径階分布'!EB180:EB181))</f>
        <v>0</v>
      </c>
      <c r="S92" s="89">
        <f>IF('1.収穫を予測する'!$C$2="なし", SUM('inv3.直径階分布'!EC189:EC190),SUM('inv3.直径階分布'!EC180:EC181))</f>
        <v>0</v>
      </c>
      <c r="T92" s="89">
        <f>IF('1.収穫を予測する'!$C$2="なし", SUM('inv3.直径階分布'!ED189:ED190),SUM('inv3.直径階分布'!ED180:ED181))</f>
        <v>0</v>
      </c>
      <c r="U92" s="89">
        <f>IF('1.収穫を予測する'!$C$2="なし", SUM('inv3.直径階分布'!EE189:EE190),SUM('inv3.直径階分布'!EE180:EE181))</f>
        <v>0</v>
      </c>
      <c r="V92" s="89">
        <f>IF('1.収穫を予測する'!$C$2="なし", SUM('inv3.直径階分布'!EF189:EF190),SUM('inv3.直径階分布'!EF180:EF181))</f>
        <v>0</v>
      </c>
      <c r="W92" s="89">
        <f>IF('1.収穫を予測する'!$C$2="なし", SUM('inv3.直径階分布'!EG189:EG190),SUM('inv3.直径階分布'!EG180:EG181))</f>
        <v>0</v>
      </c>
      <c r="X92" s="89">
        <f>IF('1.収穫を予測する'!$C$2="なし", SUM('inv3.直径階分布'!EH189:EH190),SUM('inv3.直径階分布'!EH180:EH181))</f>
        <v>0</v>
      </c>
      <c r="Y92" s="89">
        <f>IF('1.収穫を予測する'!$C$2="なし", SUM('inv3.直径階分布'!EI189:EI190),SUM('inv3.直径階分布'!EI180:EI181))</f>
        <v>0</v>
      </c>
      <c r="Z92" s="89">
        <f>IF('1.収穫を予測する'!$C$2="なし", SUM('inv3.直径階分布'!EJ189:EJ190),SUM('inv3.直径階分布'!EJ180:EJ181))</f>
        <v>0</v>
      </c>
      <c r="AA92" s="89">
        <f>IF('1.収穫を予測する'!$C$2="なし", SUM('inv3.直径階分布'!EK189:EK190),SUM('inv3.直径階分布'!EK180:EK181))</f>
        <v>0</v>
      </c>
      <c r="AB92" s="90">
        <f>IF('1.収穫を予測する'!$C$2="なし", SUM('inv3.直径階分布'!EL189:EL190),SUM('inv3.直径階分布'!EL180:EL181))</f>
        <v>0</v>
      </c>
    </row>
    <row r="93" spans="1:28">
      <c r="A93" s="272"/>
      <c r="B93" s="204" t="str">
        <f t="shared" si="1"/>
        <v>~18</v>
      </c>
      <c r="C93" s="66">
        <f>IF('1.収穫を予測する'!$C$2="なし", SUM('inv3.直径階分布'!DM191:DM192),SUM('inv3.直径階分布'!DM182:DM183))</f>
        <v>0</v>
      </c>
      <c r="D93" s="89">
        <f>IF('1.収穫を予測する'!$C$2="なし", SUM('inv3.直径階分布'!DN191:DN192),SUM('inv3.直径階分布'!DN182:DN183))</f>
        <v>0</v>
      </c>
      <c r="E93" s="89">
        <f>IF('1.収穫を予測する'!$C$2="なし", SUM('inv3.直径階分布'!DO191:DO192),SUM('inv3.直径階分布'!DO182:DO183))</f>
        <v>0</v>
      </c>
      <c r="F93" s="89">
        <f>IF('1.収穫を予測する'!$C$2="なし", SUM('inv3.直径階分布'!DP191:DP192),SUM('inv3.直径階分布'!DP182:DP183))</f>
        <v>0</v>
      </c>
      <c r="G93" s="89">
        <f>IF('1.収穫を予測する'!$C$2="なし", SUM('inv3.直径階分布'!DQ191:DQ192),SUM('inv3.直径階分布'!DQ182:DQ183))</f>
        <v>0</v>
      </c>
      <c r="H93" s="89">
        <f>IF('1.収穫を予測する'!$C$2="なし", SUM('inv3.直径階分布'!DR191:DR192),SUM('inv3.直径階分布'!DR182:DR183))</f>
        <v>0</v>
      </c>
      <c r="I93" s="89">
        <f>IF('1.収穫を予測する'!$C$2="なし", SUM('inv3.直径階分布'!DS191:DS192),SUM('inv3.直径階分布'!DS182:DS183))</f>
        <v>0</v>
      </c>
      <c r="J93" s="89">
        <f>IF('1.収穫を予測する'!$C$2="なし", SUM('inv3.直径階分布'!DT191:DT192),SUM('inv3.直径階分布'!DT182:DT183))</f>
        <v>0</v>
      </c>
      <c r="K93" s="89">
        <f>IF('1.収穫を予測する'!$C$2="なし", SUM('inv3.直径階分布'!DU191:DU192),SUM('inv3.直径階分布'!DU182:DU183))</f>
        <v>0</v>
      </c>
      <c r="L93" s="89">
        <f>IF('1.収穫を予測する'!$C$2="なし", SUM('inv3.直径階分布'!DV191:DV192),SUM('inv3.直径階分布'!DV182:DV183))</f>
        <v>0</v>
      </c>
      <c r="M93" s="89">
        <f>IF('1.収穫を予測する'!$C$2="なし", SUM('inv3.直径階分布'!DW191:DW192),SUM('inv3.直径階分布'!DW182:DW183))</f>
        <v>0</v>
      </c>
      <c r="N93" s="89">
        <f>IF('1.収穫を予測する'!$C$2="なし", SUM('inv3.直径階分布'!DX191:DX192),SUM('inv3.直径階分布'!DX182:DX183))</f>
        <v>0</v>
      </c>
      <c r="O93" s="89">
        <f>IF('1.収穫を予測する'!$C$2="なし", SUM('inv3.直径階分布'!DY191:DY192),SUM('inv3.直径階分布'!DY182:DY183))</f>
        <v>0</v>
      </c>
      <c r="P93" s="89">
        <f>IF('1.収穫を予測する'!$C$2="なし", SUM('inv3.直径階分布'!DZ191:DZ192),SUM('inv3.直径階分布'!DZ182:DZ183))</f>
        <v>0</v>
      </c>
      <c r="Q93" s="89">
        <f>IF('1.収穫を予測する'!$C$2="なし", SUM('inv3.直径階分布'!EA191:EA192),SUM('inv3.直径階分布'!EA182:EA183))</f>
        <v>0</v>
      </c>
      <c r="R93" s="89">
        <f>IF('1.収穫を予測する'!$C$2="なし", SUM('inv3.直径階分布'!EB191:EB192),SUM('inv3.直径階分布'!EB182:EB183))</f>
        <v>0</v>
      </c>
      <c r="S93" s="89">
        <f>IF('1.収穫を予測する'!$C$2="なし", SUM('inv3.直径階分布'!EC191:EC192),SUM('inv3.直径階分布'!EC182:EC183))</f>
        <v>0</v>
      </c>
      <c r="T93" s="89">
        <f>IF('1.収穫を予測する'!$C$2="なし", SUM('inv3.直径階分布'!ED191:ED192),SUM('inv3.直径階分布'!ED182:ED183))</f>
        <v>0</v>
      </c>
      <c r="U93" s="89">
        <f>IF('1.収穫を予測する'!$C$2="なし", SUM('inv3.直径階分布'!EE191:EE192),SUM('inv3.直径階分布'!EE182:EE183))</f>
        <v>0</v>
      </c>
      <c r="V93" s="89">
        <f>IF('1.収穫を予測する'!$C$2="なし", SUM('inv3.直径階分布'!EF191:EF192),SUM('inv3.直径階分布'!EF182:EF183))</f>
        <v>0</v>
      </c>
      <c r="W93" s="89">
        <f>IF('1.収穫を予測する'!$C$2="なし", SUM('inv3.直径階分布'!EG191:EG192),SUM('inv3.直径階分布'!EG182:EG183))</f>
        <v>0</v>
      </c>
      <c r="X93" s="89">
        <f>IF('1.収穫を予測する'!$C$2="なし", SUM('inv3.直径階分布'!EH191:EH192),SUM('inv3.直径階分布'!EH182:EH183))</f>
        <v>0</v>
      </c>
      <c r="Y93" s="89">
        <f>IF('1.収穫を予測する'!$C$2="なし", SUM('inv3.直径階分布'!EI191:EI192),SUM('inv3.直径階分布'!EI182:EI183))</f>
        <v>0</v>
      </c>
      <c r="Z93" s="89">
        <f>IF('1.収穫を予測する'!$C$2="なし", SUM('inv3.直径階分布'!EJ191:EJ192),SUM('inv3.直径階分布'!EJ182:EJ183))</f>
        <v>0</v>
      </c>
      <c r="AA93" s="89">
        <f>IF('1.収穫を予測する'!$C$2="なし", SUM('inv3.直径階分布'!EK191:EK192),SUM('inv3.直径階分布'!EK182:EK183))</f>
        <v>0</v>
      </c>
      <c r="AB93" s="90">
        <f>IF('1.収穫を予測する'!$C$2="なし", SUM('inv3.直径階分布'!EL191:EL192),SUM('inv3.直径階分布'!EL182:EL183))</f>
        <v>0</v>
      </c>
    </row>
    <row r="94" spans="1:28">
      <c r="A94" s="272"/>
      <c r="B94" s="204" t="str">
        <f t="shared" si="1"/>
        <v>~20</v>
      </c>
      <c r="C94" s="66">
        <f>IF('1.収穫を予測する'!$C$2="なし", SUM('inv3.直径階分布'!DM193:DM194),SUM('inv3.直径階分布'!DM184:DM185))</f>
        <v>0</v>
      </c>
      <c r="D94" s="89">
        <f>IF('1.収穫を予測する'!$C$2="なし", SUM('inv3.直径階分布'!DN193:DN194),SUM('inv3.直径階分布'!DN184:DN185))</f>
        <v>0</v>
      </c>
      <c r="E94" s="89">
        <f>IF('1.収穫を予測する'!$C$2="なし", SUM('inv3.直径階分布'!DO193:DO194),SUM('inv3.直径階分布'!DO184:DO185))</f>
        <v>0</v>
      </c>
      <c r="F94" s="89">
        <f>IF('1.収穫を予測する'!$C$2="なし", SUM('inv3.直径階分布'!DP193:DP194),SUM('inv3.直径階分布'!DP184:DP185))</f>
        <v>0</v>
      </c>
      <c r="G94" s="89">
        <f>IF('1.収穫を予測する'!$C$2="なし", SUM('inv3.直径階分布'!DQ193:DQ194),SUM('inv3.直径階分布'!DQ184:DQ185))</f>
        <v>0</v>
      </c>
      <c r="H94" s="89">
        <f>IF('1.収穫を予測する'!$C$2="なし", SUM('inv3.直径階分布'!DR193:DR194),SUM('inv3.直径階分布'!DR184:DR185))</f>
        <v>0</v>
      </c>
      <c r="I94" s="89">
        <f>IF('1.収穫を予測する'!$C$2="なし", SUM('inv3.直径階分布'!DS193:DS194),SUM('inv3.直径階分布'!DS184:DS185))</f>
        <v>0</v>
      </c>
      <c r="J94" s="89">
        <f>IF('1.収穫を予測する'!$C$2="なし", SUM('inv3.直径階分布'!DT193:DT194),SUM('inv3.直径階分布'!DT184:DT185))</f>
        <v>0</v>
      </c>
      <c r="K94" s="89">
        <f>IF('1.収穫を予測する'!$C$2="なし", SUM('inv3.直径階分布'!DU193:DU194),SUM('inv3.直径階分布'!DU184:DU185))</f>
        <v>0</v>
      </c>
      <c r="L94" s="89">
        <f>IF('1.収穫を予測する'!$C$2="なし", SUM('inv3.直径階分布'!DV193:DV194),SUM('inv3.直径階分布'!DV184:DV185))</f>
        <v>0</v>
      </c>
      <c r="M94" s="89">
        <f>IF('1.収穫を予測する'!$C$2="なし", SUM('inv3.直径階分布'!DW193:DW194),SUM('inv3.直径階分布'!DW184:DW185))</f>
        <v>0</v>
      </c>
      <c r="N94" s="89">
        <f>IF('1.収穫を予測する'!$C$2="なし", SUM('inv3.直径階分布'!DX193:DX194),SUM('inv3.直径階分布'!DX184:DX185))</f>
        <v>0</v>
      </c>
      <c r="O94" s="89">
        <f>IF('1.収穫を予測する'!$C$2="なし", SUM('inv3.直径階分布'!DY193:DY194),SUM('inv3.直径階分布'!DY184:DY185))</f>
        <v>0</v>
      </c>
      <c r="P94" s="89">
        <f>IF('1.収穫を予測する'!$C$2="なし", SUM('inv3.直径階分布'!DZ193:DZ194),SUM('inv3.直径階分布'!DZ184:DZ185))</f>
        <v>0</v>
      </c>
      <c r="Q94" s="89">
        <f>IF('1.収穫を予測する'!$C$2="なし", SUM('inv3.直径階分布'!EA193:EA194),SUM('inv3.直径階分布'!EA184:EA185))</f>
        <v>0</v>
      </c>
      <c r="R94" s="89">
        <f>IF('1.収穫を予測する'!$C$2="なし", SUM('inv3.直径階分布'!EB193:EB194),SUM('inv3.直径階分布'!EB184:EB185))</f>
        <v>0</v>
      </c>
      <c r="S94" s="89">
        <f>IF('1.収穫を予測する'!$C$2="なし", SUM('inv3.直径階分布'!EC193:EC194),SUM('inv3.直径階分布'!EC184:EC185))</f>
        <v>0</v>
      </c>
      <c r="T94" s="89">
        <f>IF('1.収穫を予測する'!$C$2="なし", SUM('inv3.直径階分布'!ED193:ED194),SUM('inv3.直径階分布'!ED184:ED185))</f>
        <v>0</v>
      </c>
      <c r="U94" s="89">
        <f>IF('1.収穫を予測する'!$C$2="なし", SUM('inv3.直径階分布'!EE193:EE194),SUM('inv3.直径階分布'!EE184:EE185))</f>
        <v>0</v>
      </c>
      <c r="V94" s="89">
        <f>IF('1.収穫を予測する'!$C$2="なし", SUM('inv3.直径階分布'!EF193:EF194),SUM('inv3.直径階分布'!EF184:EF185))</f>
        <v>0</v>
      </c>
      <c r="W94" s="89">
        <f>IF('1.収穫を予測する'!$C$2="なし", SUM('inv3.直径階分布'!EG193:EG194),SUM('inv3.直径階分布'!EG184:EG185))</f>
        <v>0</v>
      </c>
      <c r="X94" s="89">
        <f>IF('1.収穫を予測する'!$C$2="なし", SUM('inv3.直径階分布'!EH193:EH194),SUM('inv3.直径階分布'!EH184:EH185))</f>
        <v>0</v>
      </c>
      <c r="Y94" s="89">
        <f>IF('1.収穫を予測する'!$C$2="なし", SUM('inv3.直径階分布'!EI193:EI194),SUM('inv3.直径階分布'!EI184:EI185))</f>
        <v>0</v>
      </c>
      <c r="Z94" s="89">
        <f>IF('1.収穫を予測する'!$C$2="なし", SUM('inv3.直径階分布'!EJ193:EJ194),SUM('inv3.直径階分布'!EJ184:EJ185))</f>
        <v>0</v>
      </c>
      <c r="AA94" s="89">
        <f>IF('1.収穫を予測する'!$C$2="なし", SUM('inv3.直径階分布'!EK193:EK194),SUM('inv3.直径階分布'!EK184:EK185))</f>
        <v>0</v>
      </c>
      <c r="AB94" s="90">
        <f>IF('1.収穫を予測する'!$C$2="なし", SUM('inv3.直径階分布'!EL193:EL194),SUM('inv3.直径階分布'!EL184:EL185))</f>
        <v>0</v>
      </c>
    </row>
    <row r="95" spans="1:28">
      <c r="A95" s="272"/>
      <c r="B95" s="204" t="str">
        <f t="shared" si="1"/>
        <v>~22</v>
      </c>
      <c r="C95" s="66">
        <f>IF('1.収穫を予測する'!$C$2="なし", SUM('inv3.直径階分布'!DM195:DM196),SUM('inv3.直径階分布'!DM186:DM187))</f>
        <v>0</v>
      </c>
      <c r="D95" s="89">
        <f>IF('1.収穫を予測する'!$C$2="なし", SUM('inv3.直径階分布'!DN195:DN196),SUM('inv3.直径階分布'!DN186:DN187))</f>
        <v>0</v>
      </c>
      <c r="E95" s="89">
        <f>IF('1.収穫を予測する'!$C$2="なし", SUM('inv3.直径階分布'!DO195:DO196),SUM('inv3.直径階分布'!DO186:DO187))</f>
        <v>0</v>
      </c>
      <c r="F95" s="89">
        <f>IF('1.収穫を予測する'!$C$2="なし", SUM('inv3.直径階分布'!DP195:DP196),SUM('inv3.直径階分布'!DP186:DP187))</f>
        <v>0</v>
      </c>
      <c r="G95" s="89">
        <f>IF('1.収穫を予測する'!$C$2="なし", SUM('inv3.直径階分布'!DQ195:DQ196),SUM('inv3.直径階分布'!DQ186:DQ187))</f>
        <v>0</v>
      </c>
      <c r="H95" s="89">
        <f>IF('1.収穫を予測する'!$C$2="なし", SUM('inv3.直径階分布'!DR195:DR196),SUM('inv3.直径階分布'!DR186:DR187))</f>
        <v>0</v>
      </c>
      <c r="I95" s="89">
        <f>IF('1.収穫を予測する'!$C$2="なし", SUM('inv3.直径階分布'!DS195:DS196),SUM('inv3.直径階分布'!DS186:DS187))</f>
        <v>0</v>
      </c>
      <c r="J95" s="89">
        <f>IF('1.収穫を予測する'!$C$2="なし", SUM('inv3.直径階分布'!DT195:DT196),SUM('inv3.直径階分布'!DT186:DT187))</f>
        <v>0</v>
      </c>
      <c r="K95" s="89">
        <f>IF('1.収穫を予測する'!$C$2="なし", SUM('inv3.直径階分布'!DU195:DU196),SUM('inv3.直径階分布'!DU186:DU187))</f>
        <v>0</v>
      </c>
      <c r="L95" s="89">
        <f>IF('1.収穫を予測する'!$C$2="なし", SUM('inv3.直径階分布'!DV195:DV196),SUM('inv3.直径階分布'!DV186:DV187))</f>
        <v>0</v>
      </c>
      <c r="M95" s="89">
        <f>IF('1.収穫を予測する'!$C$2="なし", SUM('inv3.直径階分布'!DW195:DW196),SUM('inv3.直径階分布'!DW186:DW187))</f>
        <v>0</v>
      </c>
      <c r="N95" s="89">
        <f>IF('1.収穫を予測する'!$C$2="なし", SUM('inv3.直径階分布'!DX195:DX196),SUM('inv3.直径階分布'!DX186:DX187))</f>
        <v>0</v>
      </c>
      <c r="O95" s="89">
        <f>IF('1.収穫を予測する'!$C$2="なし", SUM('inv3.直径階分布'!DY195:DY196),SUM('inv3.直径階分布'!DY186:DY187))</f>
        <v>0</v>
      </c>
      <c r="P95" s="89">
        <f>IF('1.収穫を予測する'!$C$2="なし", SUM('inv3.直径階分布'!DZ195:DZ196),SUM('inv3.直径階分布'!DZ186:DZ187))</f>
        <v>0</v>
      </c>
      <c r="Q95" s="89">
        <f>IF('1.収穫を予測する'!$C$2="なし", SUM('inv3.直径階分布'!EA195:EA196),SUM('inv3.直径階分布'!EA186:EA187))</f>
        <v>0</v>
      </c>
      <c r="R95" s="89">
        <f>IF('1.収穫を予測する'!$C$2="なし", SUM('inv3.直径階分布'!EB195:EB196),SUM('inv3.直径階分布'!EB186:EB187))</f>
        <v>0</v>
      </c>
      <c r="S95" s="89">
        <f>IF('1.収穫を予測する'!$C$2="なし", SUM('inv3.直径階分布'!EC195:EC196),SUM('inv3.直径階分布'!EC186:EC187))</f>
        <v>0</v>
      </c>
      <c r="T95" s="89">
        <f>IF('1.収穫を予測する'!$C$2="なし", SUM('inv3.直径階分布'!ED195:ED196),SUM('inv3.直径階分布'!ED186:ED187))</f>
        <v>0</v>
      </c>
      <c r="U95" s="89">
        <f>IF('1.収穫を予測する'!$C$2="なし", SUM('inv3.直径階分布'!EE195:EE196),SUM('inv3.直径階分布'!EE186:EE187))</f>
        <v>0</v>
      </c>
      <c r="V95" s="89">
        <f>IF('1.収穫を予測する'!$C$2="なし", SUM('inv3.直径階分布'!EF195:EF196),SUM('inv3.直径階分布'!EF186:EF187))</f>
        <v>0</v>
      </c>
      <c r="W95" s="89">
        <f>IF('1.収穫を予測する'!$C$2="なし", SUM('inv3.直径階分布'!EG195:EG196),SUM('inv3.直径階分布'!EG186:EG187))</f>
        <v>0</v>
      </c>
      <c r="X95" s="89">
        <f>IF('1.収穫を予測する'!$C$2="なし", SUM('inv3.直径階分布'!EH195:EH196),SUM('inv3.直径階分布'!EH186:EH187))</f>
        <v>0</v>
      </c>
      <c r="Y95" s="89">
        <f>IF('1.収穫を予測する'!$C$2="なし", SUM('inv3.直径階分布'!EI195:EI196),SUM('inv3.直径階分布'!EI186:EI187))</f>
        <v>0</v>
      </c>
      <c r="Z95" s="89">
        <f>IF('1.収穫を予測する'!$C$2="なし", SUM('inv3.直径階分布'!EJ195:EJ196),SUM('inv3.直径階分布'!EJ186:EJ187))</f>
        <v>0</v>
      </c>
      <c r="AA95" s="89">
        <f>IF('1.収穫を予測する'!$C$2="なし", SUM('inv3.直径階分布'!EK195:EK196),SUM('inv3.直径階分布'!EK186:EK187))</f>
        <v>0</v>
      </c>
      <c r="AB95" s="90">
        <f>IF('1.収穫を予測する'!$C$2="なし", SUM('inv3.直径階分布'!EL195:EL196),SUM('inv3.直径階分布'!EL186:EL187))</f>
        <v>0</v>
      </c>
    </row>
    <row r="96" spans="1:28">
      <c r="A96" s="272"/>
      <c r="B96" s="204" t="str">
        <f t="shared" si="1"/>
        <v>~24</v>
      </c>
      <c r="C96" s="66">
        <f>IF('1.収穫を予測する'!$C$2="なし", SUM('inv3.直径階分布'!DM197:DM198),SUM('inv3.直径階分布'!DM188:DM189))</f>
        <v>0</v>
      </c>
      <c r="D96" s="89">
        <f>IF('1.収穫を予測する'!$C$2="なし", SUM('inv3.直径階分布'!DN197:DN198),SUM('inv3.直径階分布'!DN188:DN189))</f>
        <v>0</v>
      </c>
      <c r="E96" s="89">
        <f>IF('1.収穫を予測する'!$C$2="なし", SUM('inv3.直径階分布'!DO197:DO198),SUM('inv3.直径階分布'!DO188:DO189))</f>
        <v>0</v>
      </c>
      <c r="F96" s="89">
        <f>IF('1.収穫を予測する'!$C$2="なし", SUM('inv3.直径階分布'!DP197:DP198),SUM('inv3.直径階分布'!DP188:DP189))</f>
        <v>0</v>
      </c>
      <c r="G96" s="89">
        <f>IF('1.収穫を予測する'!$C$2="なし", SUM('inv3.直径階分布'!DQ197:DQ198),SUM('inv3.直径階分布'!DQ188:DQ189))</f>
        <v>0</v>
      </c>
      <c r="H96" s="89">
        <f>IF('1.収穫を予測する'!$C$2="なし", SUM('inv3.直径階分布'!DR197:DR198),SUM('inv3.直径階分布'!DR188:DR189))</f>
        <v>0</v>
      </c>
      <c r="I96" s="89">
        <f>IF('1.収穫を予測する'!$C$2="なし", SUM('inv3.直径階分布'!DS197:DS198),SUM('inv3.直径階分布'!DS188:DS189))</f>
        <v>0</v>
      </c>
      <c r="J96" s="89">
        <f>IF('1.収穫を予測する'!$C$2="なし", SUM('inv3.直径階分布'!DT197:DT198),SUM('inv3.直径階分布'!DT188:DT189))</f>
        <v>0</v>
      </c>
      <c r="K96" s="89">
        <f>IF('1.収穫を予測する'!$C$2="なし", SUM('inv3.直径階分布'!DU197:DU198),SUM('inv3.直径階分布'!DU188:DU189))</f>
        <v>0</v>
      </c>
      <c r="L96" s="89">
        <f>IF('1.収穫を予測する'!$C$2="なし", SUM('inv3.直径階分布'!DV197:DV198),SUM('inv3.直径階分布'!DV188:DV189))</f>
        <v>0</v>
      </c>
      <c r="M96" s="89">
        <f>IF('1.収穫を予測する'!$C$2="なし", SUM('inv3.直径階分布'!DW197:DW198),SUM('inv3.直径階分布'!DW188:DW189))</f>
        <v>0</v>
      </c>
      <c r="N96" s="89">
        <f>IF('1.収穫を予測する'!$C$2="なし", SUM('inv3.直径階分布'!DX197:DX198),SUM('inv3.直径階分布'!DX188:DX189))</f>
        <v>0</v>
      </c>
      <c r="O96" s="89">
        <f>IF('1.収穫を予測する'!$C$2="なし", SUM('inv3.直径階分布'!DY197:DY198),SUM('inv3.直径階分布'!DY188:DY189))</f>
        <v>0</v>
      </c>
      <c r="P96" s="89">
        <f>IF('1.収穫を予測する'!$C$2="なし", SUM('inv3.直径階分布'!DZ197:DZ198),SUM('inv3.直径階分布'!DZ188:DZ189))</f>
        <v>0</v>
      </c>
      <c r="Q96" s="89">
        <f>IF('1.収穫を予測する'!$C$2="なし", SUM('inv3.直径階分布'!EA197:EA198),SUM('inv3.直径階分布'!EA188:EA189))</f>
        <v>0</v>
      </c>
      <c r="R96" s="89">
        <f>IF('1.収穫を予測する'!$C$2="なし", SUM('inv3.直径階分布'!EB197:EB198),SUM('inv3.直径階分布'!EB188:EB189))</f>
        <v>0</v>
      </c>
      <c r="S96" s="89">
        <f>IF('1.収穫を予測する'!$C$2="なし", SUM('inv3.直径階分布'!EC197:EC198),SUM('inv3.直径階分布'!EC188:EC189))</f>
        <v>0</v>
      </c>
      <c r="T96" s="89">
        <f>IF('1.収穫を予測する'!$C$2="なし", SUM('inv3.直径階分布'!ED197:ED198),SUM('inv3.直径階分布'!ED188:ED189))</f>
        <v>0</v>
      </c>
      <c r="U96" s="89">
        <f>IF('1.収穫を予測する'!$C$2="なし", SUM('inv3.直径階分布'!EE197:EE198),SUM('inv3.直径階分布'!EE188:EE189))</f>
        <v>0</v>
      </c>
      <c r="V96" s="89">
        <f>IF('1.収穫を予測する'!$C$2="なし", SUM('inv3.直径階分布'!EF197:EF198),SUM('inv3.直径階分布'!EF188:EF189))</f>
        <v>0</v>
      </c>
      <c r="W96" s="89">
        <f>IF('1.収穫を予測する'!$C$2="なし", SUM('inv3.直径階分布'!EG197:EG198),SUM('inv3.直径階分布'!EG188:EG189))</f>
        <v>0</v>
      </c>
      <c r="X96" s="89">
        <f>IF('1.収穫を予測する'!$C$2="なし", SUM('inv3.直径階分布'!EH197:EH198),SUM('inv3.直径階分布'!EH188:EH189))</f>
        <v>0</v>
      </c>
      <c r="Y96" s="89">
        <f>IF('1.収穫を予測する'!$C$2="なし", SUM('inv3.直径階分布'!EI197:EI198),SUM('inv3.直径階分布'!EI188:EI189))</f>
        <v>0</v>
      </c>
      <c r="Z96" s="89">
        <f>IF('1.収穫を予測する'!$C$2="なし", SUM('inv3.直径階分布'!EJ197:EJ198),SUM('inv3.直径階分布'!EJ188:EJ189))</f>
        <v>0</v>
      </c>
      <c r="AA96" s="89">
        <f>IF('1.収穫を予測する'!$C$2="なし", SUM('inv3.直径階分布'!EK197:EK198),SUM('inv3.直径階分布'!EK188:EK189))</f>
        <v>0</v>
      </c>
      <c r="AB96" s="90">
        <f>IF('1.収穫を予測する'!$C$2="なし", SUM('inv3.直径階分布'!EL197:EL198),SUM('inv3.直径階分布'!EL188:EL189))</f>
        <v>0</v>
      </c>
    </row>
    <row r="97" spans="1:28">
      <c r="A97" s="272"/>
      <c r="B97" s="204" t="str">
        <f t="shared" si="1"/>
        <v>~26</v>
      </c>
      <c r="C97" s="66">
        <f>IF('1.収穫を予測する'!$C$2="なし", SUM('inv3.直径階分布'!DM199:DM200),SUM('inv3.直径階分布'!DM190:DM191))</f>
        <v>0</v>
      </c>
      <c r="D97" s="89">
        <f>IF('1.収穫を予測する'!$C$2="なし", SUM('inv3.直径階分布'!DN199:DN200),SUM('inv3.直径階分布'!DN190:DN191))</f>
        <v>0</v>
      </c>
      <c r="E97" s="89">
        <f>IF('1.収穫を予測する'!$C$2="なし", SUM('inv3.直径階分布'!DO199:DO200),SUM('inv3.直径階分布'!DO190:DO191))</f>
        <v>0</v>
      </c>
      <c r="F97" s="89">
        <f>IF('1.収穫を予測する'!$C$2="なし", SUM('inv3.直径階分布'!DP199:DP200),SUM('inv3.直径階分布'!DP190:DP191))</f>
        <v>0</v>
      </c>
      <c r="G97" s="89">
        <f>IF('1.収穫を予測する'!$C$2="なし", SUM('inv3.直径階分布'!DQ199:DQ200),SUM('inv3.直径階分布'!DQ190:DQ191))</f>
        <v>0</v>
      </c>
      <c r="H97" s="89">
        <f>IF('1.収穫を予測する'!$C$2="なし", SUM('inv3.直径階分布'!DR199:DR200),SUM('inv3.直径階分布'!DR190:DR191))</f>
        <v>0</v>
      </c>
      <c r="I97" s="89">
        <f>IF('1.収穫を予測する'!$C$2="なし", SUM('inv3.直径階分布'!DS199:DS200),SUM('inv3.直径階分布'!DS190:DS191))</f>
        <v>0</v>
      </c>
      <c r="J97" s="89">
        <f>IF('1.収穫を予測する'!$C$2="なし", SUM('inv3.直径階分布'!DT199:DT200),SUM('inv3.直径階分布'!DT190:DT191))</f>
        <v>0</v>
      </c>
      <c r="K97" s="89">
        <f>IF('1.収穫を予測する'!$C$2="なし", SUM('inv3.直径階分布'!DU199:DU200),SUM('inv3.直径階分布'!DU190:DU191))</f>
        <v>0</v>
      </c>
      <c r="L97" s="89">
        <f>IF('1.収穫を予測する'!$C$2="なし", SUM('inv3.直径階分布'!DV199:DV200),SUM('inv3.直径階分布'!DV190:DV191))</f>
        <v>0</v>
      </c>
      <c r="M97" s="89">
        <f>IF('1.収穫を予測する'!$C$2="なし", SUM('inv3.直径階分布'!DW199:DW200),SUM('inv3.直径階分布'!DW190:DW191))</f>
        <v>0</v>
      </c>
      <c r="N97" s="89">
        <f>IF('1.収穫を予測する'!$C$2="なし", SUM('inv3.直径階分布'!DX199:DX200),SUM('inv3.直径階分布'!DX190:DX191))</f>
        <v>0</v>
      </c>
      <c r="O97" s="89">
        <f>IF('1.収穫を予測する'!$C$2="なし", SUM('inv3.直径階分布'!DY199:DY200),SUM('inv3.直径階分布'!DY190:DY191))</f>
        <v>0</v>
      </c>
      <c r="P97" s="89">
        <f>IF('1.収穫を予測する'!$C$2="なし", SUM('inv3.直径階分布'!DZ199:DZ200),SUM('inv3.直径階分布'!DZ190:DZ191))</f>
        <v>0</v>
      </c>
      <c r="Q97" s="89">
        <f>IF('1.収穫を予測する'!$C$2="なし", SUM('inv3.直径階分布'!EA199:EA200),SUM('inv3.直径階分布'!EA190:EA191))</f>
        <v>0</v>
      </c>
      <c r="R97" s="89">
        <f>IF('1.収穫を予測する'!$C$2="なし", SUM('inv3.直径階分布'!EB199:EB200),SUM('inv3.直径階分布'!EB190:EB191))</f>
        <v>0</v>
      </c>
      <c r="S97" s="89">
        <f>IF('1.収穫を予測する'!$C$2="なし", SUM('inv3.直径階分布'!EC199:EC200),SUM('inv3.直径階分布'!EC190:EC191))</f>
        <v>0</v>
      </c>
      <c r="T97" s="89">
        <f>IF('1.収穫を予測する'!$C$2="なし", SUM('inv3.直径階分布'!ED199:ED200),SUM('inv3.直径階分布'!ED190:ED191))</f>
        <v>0</v>
      </c>
      <c r="U97" s="89">
        <f>IF('1.収穫を予測する'!$C$2="なし", SUM('inv3.直径階分布'!EE199:EE200),SUM('inv3.直径階分布'!EE190:EE191))</f>
        <v>0</v>
      </c>
      <c r="V97" s="89">
        <f>IF('1.収穫を予測する'!$C$2="なし", SUM('inv3.直径階分布'!EF199:EF200),SUM('inv3.直径階分布'!EF190:EF191))</f>
        <v>0</v>
      </c>
      <c r="W97" s="89">
        <f>IF('1.収穫を予測する'!$C$2="なし", SUM('inv3.直径階分布'!EG199:EG200),SUM('inv3.直径階分布'!EG190:EG191))</f>
        <v>0</v>
      </c>
      <c r="X97" s="89">
        <f>IF('1.収穫を予測する'!$C$2="なし", SUM('inv3.直径階分布'!EH199:EH200),SUM('inv3.直径階分布'!EH190:EH191))</f>
        <v>0</v>
      </c>
      <c r="Y97" s="89">
        <f>IF('1.収穫を予測する'!$C$2="なし", SUM('inv3.直径階分布'!EI199:EI200),SUM('inv3.直径階分布'!EI190:EI191))</f>
        <v>0</v>
      </c>
      <c r="Z97" s="89">
        <f>IF('1.収穫を予測する'!$C$2="なし", SUM('inv3.直径階分布'!EJ199:EJ200),SUM('inv3.直径階分布'!EJ190:EJ191))</f>
        <v>0</v>
      </c>
      <c r="AA97" s="89">
        <f>IF('1.収穫を予測する'!$C$2="なし", SUM('inv3.直径階分布'!EK199:EK200),SUM('inv3.直径階分布'!EK190:EK191))</f>
        <v>0</v>
      </c>
      <c r="AB97" s="90">
        <f>IF('1.収穫を予測する'!$C$2="なし", SUM('inv3.直径階分布'!EL199:EL200),SUM('inv3.直径階分布'!EL190:EL191))</f>
        <v>0</v>
      </c>
    </row>
    <row r="98" spans="1:28">
      <c r="A98" s="272"/>
      <c r="B98" s="204" t="str">
        <f t="shared" si="1"/>
        <v>~28</v>
      </c>
      <c r="C98" s="66">
        <f>IF('1.収穫を予測する'!$C$2="なし", SUM('inv3.直径階分布'!DM201:DM202),SUM('inv3.直径階分布'!DM192:DM193))</f>
        <v>0</v>
      </c>
      <c r="D98" s="89">
        <f>IF('1.収穫を予測する'!$C$2="なし", SUM('inv3.直径階分布'!DN201:DN202),SUM('inv3.直径階分布'!DN192:DN193))</f>
        <v>0</v>
      </c>
      <c r="E98" s="89">
        <f>IF('1.収穫を予測する'!$C$2="なし", SUM('inv3.直径階分布'!DO201:DO202),SUM('inv3.直径階分布'!DO192:DO193))</f>
        <v>0</v>
      </c>
      <c r="F98" s="89">
        <f>IF('1.収穫を予測する'!$C$2="なし", SUM('inv3.直径階分布'!DP201:DP202),SUM('inv3.直径階分布'!DP192:DP193))</f>
        <v>0</v>
      </c>
      <c r="G98" s="89">
        <f>IF('1.収穫を予測する'!$C$2="なし", SUM('inv3.直径階分布'!DQ201:DQ202),SUM('inv3.直径階分布'!DQ192:DQ193))</f>
        <v>0</v>
      </c>
      <c r="H98" s="89">
        <f>IF('1.収穫を予測する'!$C$2="なし", SUM('inv3.直径階分布'!DR201:DR202),SUM('inv3.直径階分布'!DR192:DR193))</f>
        <v>0</v>
      </c>
      <c r="I98" s="89">
        <f>IF('1.収穫を予測する'!$C$2="なし", SUM('inv3.直径階分布'!DS201:DS202),SUM('inv3.直径階分布'!DS192:DS193))</f>
        <v>0</v>
      </c>
      <c r="J98" s="89">
        <f>IF('1.収穫を予測する'!$C$2="なし", SUM('inv3.直径階分布'!DT201:DT202),SUM('inv3.直径階分布'!DT192:DT193))</f>
        <v>0</v>
      </c>
      <c r="K98" s="89">
        <f>IF('1.収穫を予測する'!$C$2="なし", SUM('inv3.直径階分布'!DU201:DU202),SUM('inv3.直径階分布'!DU192:DU193))</f>
        <v>0</v>
      </c>
      <c r="L98" s="89">
        <f>IF('1.収穫を予測する'!$C$2="なし", SUM('inv3.直径階分布'!DV201:DV202),SUM('inv3.直径階分布'!DV192:DV193))</f>
        <v>0</v>
      </c>
      <c r="M98" s="89">
        <f>IF('1.収穫を予測する'!$C$2="なし", SUM('inv3.直径階分布'!DW201:DW202),SUM('inv3.直径階分布'!DW192:DW193))</f>
        <v>0</v>
      </c>
      <c r="N98" s="89">
        <f>IF('1.収穫を予測する'!$C$2="なし", SUM('inv3.直径階分布'!DX201:DX202),SUM('inv3.直径階分布'!DX192:DX193))</f>
        <v>0</v>
      </c>
      <c r="O98" s="89">
        <f>IF('1.収穫を予測する'!$C$2="なし", SUM('inv3.直径階分布'!DY201:DY202),SUM('inv3.直径階分布'!DY192:DY193))</f>
        <v>0</v>
      </c>
      <c r="P98" s="89">
        <f>IF('1.収穫を予測する'!$C$2="なし", SUM('inv3.直径階分布'!DZ201:DZ202),SUM('inv3.直径階分布'!DZ192:DZ193))</f>
        <v>0</v>
      </c>
      <c r="Q98" s="89">
        <f>IF('1.収穫を予測する'!$C$2="なし", SUM('inv3.直径階分布'!EA201:EA202),SUM('inv3.直径階分布'!EA192:EA193))</f>
        <v>0</v>
      </c>
      <c r="R98" s="89">
        <f>IF('1.収穫を予測する'!$C$2="なし", SUM('inv3.直径階分布'!EB201:EB202),SUM('inv3.直径階分布'!EB192:EB193))</f>
        <v>0</v>
      </c>
      <c r="S98" s="89">
        <f>IF('1.収穫を予測する'!$C$2="なし", SUM('inv3.直径階分布'!EC201:EC202),SUM('inv3.直径階分布'!EC192:EC193))</f>
        <v>0</v>
      </c>
      <c r="T98" s="89">
        <f>IF('1.収穫を予測する'!$C$2="なし", SUM('inv3.直径階分布'!ED201:ED202),SUM('inv3.直径階分布'!ED192:ED193))</f>
        <v>0</v>
      </c>
      <c r="U98" s="89">
        <f>IF('1.収穫を予測する'!$C$2="なし", SUM('inv3.直径階分布'!EE201:EE202),SUM('inv3.直径階分布'!EE192:EE193))</f>
        <v>0</v>
      </c>
      <c r="V98" s="89">
        <f>IF('1.収穫を予測する'!$C$2="なし", SUM('inv3.直径階分布'!EF201:EF202),SUM('inv3.直径階分布'!EF192:EF193))</f>
        <v>0</v>
      </c>
      <c r="W98" s="89">
        <f>IF('1.収穫を予測する'!$C$2="なし", SUM('inv3.直径階分布'!EG201:EG202),SUM('inv3.直径階分布'!EG192:EG193))</f>
        <v>0</v>
      </c>
      <c r="X98" s="89">
        <f>IF('1.収穫を予測する'!$C$2="なし", SUM('inv3.直径階分布'!EH201:EH202),SUM('inv3.直径階分布'!EH192:EH193))</f>
        <v>0</v>
      </c>
      <c r="Y98" s="89">
        <f>IF('1.収穫を予測する'!$C$2="なし", SUM('inv3.直径階分布'!EI201:EI202),SUM('inv3.直径階分布'!EI192:EI193))</f>
        <v>0</v>
      </c>
      <c r="Z98" s="89">
        <f>IF('1.収穫を予測する'!$C$2="なし", SUM('inv3.直径階分布'!EJ201:EJ202),SUM('inv3.直径階分布'!EJ192:EJ193))</f>
        <v>0</v>
      </c>
      <c r="AA98" s="89">
        <f>IF('1.収穫を予測する'!$C$2="なし", SUM('inv3.直径階分布'!EK201:EK202),SUM('inv3.直径階分布'!EK192:EK193))</f>
        <v>0</v>
      </c>
      <c r="AB98" s="90">
        <f>IF('1.収穫を予測する'!$C$2="なし", SUM('inv3.直径階分布'!EL201:EL202),SUM('inv3.直径階分布'!EL192:EL193))</f>
        <v>0</v>
      </c>
    </row>
    <row r="99" spans="1:28">
      <c r="A99" s="107"/>
      <c r="B99" s="204" t="str">
        <f t="shared" si="1"/>
        <v>~30</v>
      </c>
      <c r="C99" s="66">
        <f>IF('1.収穫を予測する'!$C$2="なし", SUM('inv3.直径階分布'!DM203:DM204),SUM('inv3.直径階分布'!DM194:DM195))</f>
        <v>0</v>
      </c>
      <c r="D99" s="89">
        <f>IF('1.収穫を予測する'!$C$2="なし", SUM('inv3.直径階分布'!DN203:DN204),SUM('inv3.直径階分布'!DN194:DN195))</f>
        <v>0</v>
      </c>
      <c r="E99" s="89">
        <f>IF('1.収穫を予測する'!$C$2="なし", SUM('inv3.直径階分布'!DO203:DO204),SUM('inv3.直径階分布'!DO194:DO195))</f>
        <v>0</v>
      </c>
      <c r="F99" s="89">
        <f>IF('1.収穫を予測する'!$C$2="なし", SUM('inv3.直径階分布'!DP203:DP204),SUM('inv3.直径階分布'!DP194:DP195))</f>
        <v>0</v>
      </c>
      <c r="G99" s="89">
        <f>IF('1.収穫を予測する'!$C$2="なし", SUM('inv3.直径階分布'!DQ203:DQ204),SUM('inv3.直径階分布'!DQ194:DQ195))</f>
        <v>0</v>
      </c>
      <c r="H99" s="89">
        <f>IF('1.収穫を予測する'!$C$2="なし", SUM('inv3.直径階分布'!DR203:DR204),SUM('inv3.直径階分布'!DR194:DR195))</f>
        <v>0</v>
      </c>
      <c r="I99" s="89">
        <f>IF('1.収穫を予測する'!$C$2="なし", SUM('inv3.直径階分布'!DS203:DS204),SUM('inv3.直径階分布'!DS194:DS195))</f>
        <v>0</v>
      </c>
      <c r="J99" s="89">
        <f>IF('1.収穫を予測する'!$C$2="なし", SUM('inv3.直径階分布'!DT203:DT204),SUM('inv3.直径階分布'!DT194:DT195))</f>
        <v>0</v>
      </c>
      <c r="K99" s="89">
        <f>IF('1.収穫を予測する'!$C$2="なし", SUM('inv3.直径階分布'!DU203:DU204),SUM('inv3.直径階分布'!DU194:DU195))</f>
        <v>0</v>
      </c>
      <c r="L99" s="89">
        <f>IF('1.収穫を予測する'!$C$2="なし", SUM('inv3.直径階分布'!DV203:DV204),SUM('inv3.直径階分布'!DV194:DV195))</f>
        <v>0</v>
      </c>
      <c r="M99" s="89">
        <f>IF('1.収穫を予測する'!$C$2="なし", SUM('inv3.直径階分布'!DW203:DW204),SUM('inv3.直径階分布'!DW194:DW195))</f>
        <v>0</v>
      </c>
      <c r="N99" s="89">
        <f>IF('1.収穫を予測する'!$C$2="なし", SUM('inv3.直径階分布'!DX203:DX204),SUM('inv3.直径階分布'!DX194:DX195))</f>
        <v>0</v>
      </c>
      <c r="O99" s="89">
        <f>IF('1.収穫を予測する'!$C$2="なし", SUM('inv3.直径階分布'!DY203:DY204),SUM('inv3.直径階分布'!DY194:DY195))</f>
        <v>0</v>
      </c>
      <c r="P99" s="89">
        <f>IF('1.収穫を予測する'!$C$2="なし", SUM('inv3.直径階分布'!DZ203:DZ204),SUM('inv3.直径階分布'!DZ194:DZ195))</f>
        <v>0</v>
      </c>
      <c r="Q99" s="89">
        <f>IF('1.収穫を予測する'!$C$2="なし", SUM('inv3.直径階分布'!EA203:EA204),SUM('inv3.直径階分布'!EA194:EA195))</f>
        <v>0</v>
      </c>
      <c r="R99" s="89">
        <f>IF('1.収穫を予測する'!$C$2="なし", SUM('inv3.直径階分布'!EB203:EB204),SUM('inv3.直径階分布'!EB194:EB195))</f>
        <v>0</v>
      </c>
      <c r="S99" s="89">
        <f>IF('1.収穫を予測する'!$C$2="なし", SUM('inv3.直径階分布'!EC203:EC204),SUM('inv3.直径階分布'!EC194:EC195))</f>
        <v>0</v>
      </c>
      <c r="T99" s="89">
        <f>IF('1.収穫を予測する'!$C$2="なし", SUM('inv3.直径階分布'!ED203:ED204),SUM('inv3.直径階分布'!ED194:ED195))</f>
        <v>0</v>
      </c>
      <c r="U99" s="89">
        <f>IF('1.収穫を予測する'!$C$2="なし", SUM('inv3.直径階分布'!EE203:EE204),SUM('inv3.直径階分布'!EE194:EE195))</f>
        <v>0</v>
      </c>
      <c r="V99" s="89">
        <f>IF('1.収穫を予測する'!$C$2="なし", SUM('inv3.直径階分布'!EF203:EF204),SUM('inv3.直径階分布'!EF194:EF195))</f>
        <v>0</v>
      </c>
      <c r="W99" s="89">
        <f>IF('1.収穫を予測する'!$C$2="なし", SUM('inv3.直径階分布'!EG203:EG204),SUM('inv3.直径階分布'!EG194:EG195))</f>
        <v>0</v>
      </c>
      <c r="X99" s="89">
        <f>IF('1.収穫を予測する'!$C$2="なし", SUM('inv3.直径階分布'!EH203:EH204),SUM('inv3.直径階分布'!EH194:EH195))</f>
        <v>0</v>
      </c>
      <c r="Y99" s="89">
        <f>IF('1.収穫を予測する'!$C$2="なし", SUM('inv3.直径階分布'!EI203:EI204),SUM('inv3.直径階分布'!EI194:EI195))</f>
        <v>0</v>
      </c>
      <c r="Z99" s="89">
        <f>IF('1.収穫を予測する'!$C$2="なし", SUM('inv3.直径階分布'!EJ203:EJ204),SUM('inv3.直径階分布'!EJ194:EJ195))</f>
        <v>0</v>
      </c>
      <c r="AA99" s="89">
        <f>IF('1.収穫を予測する'!$C$2="なし", SUM('inv3.直径階分布'!EK203:EK204),SUM('inv3.直径階分布'!EK194:EK195))</f>
        <v>0</v>
      </c>
      <c r="AB99" s="90">
        <f>IF('1.収穫を予測する'!$C$2="なし", SUM('inv3.直径階分布'!EL203:EL204),SUM('inv3.直径階分布'!EL194:EL195))</f>
        <v>0</v>
      </c>
    </row>
    <row r="100" spans="1:28">
      <c r="A100" s="107"/>
      <c r="B100" s="204" t="str">
        <f t="shared" si="1"/>
        <v>~32</v>
      </c>
      <c r="C100" s="66">
        <f>IF('1.収穫を予測する'!$C$2="なし", SUM('inv3.直径階分布'!DM205:DM206),SUM('inv3.直径階分布'!DM196:DM197))</f>
        <v>0</v>
      </c>
      <c r="D100" s="89">
        <f>IF('1.収穫を予測する'!$C$2="なし", SUM('inv3.直径階分布'!DN205:DN206),SUM('inv3.直径階分布'!DN196:DN197))</f>
        <v>0</v>
      </c>
      <c r="E100" s="89">
        <f>IF('1.収穫を予測する'!$C$2="なし", SUM('inv3.直径階分布'!DO205:DO206),SUM('inv3.直径階分布'!DO196:DO197))</f>
        <v>0</v>
      </c>
      <c r="F100" s="89">
        <f>IF('1.収穫を予測する'!$C$2="なし", SUM('inv3.直径階分布'!DP205:DP206),SUM('inv3.直径階分布'!DP196:DP197))</f>
        <v>0</v>
      </c>
      <c r="G100" s="89">
        <f>IF('1.収穫を予測する'!$C$2="なし", SUM('inv3.直径階分布'!DQ205:DQ206),SUM('inv3.直径階分布'!DQ196:DQ197))</f>
        <v>0</v>
      </c>
      <c r="H100" s="89">
        <f>IF('1.収穫を予測する'!$C$2="なし", SUM('inv3.直径階分布'!DR205:DR206),SUM('inv3.直径階分布'!DR196:DR197))</f>
        <v>0</v>
      </c>
      <c r="I100" s="89">
        <f>IF('1.収穫を予測する'!$C$2="なし", SUM('inv3.直径階分布'!DS205:DS206),SUM('inv3.直径階分布'!DS196:DS197))</f>
        <v>0</v>
      </c>
      <c r="J100" s="89">
        <f>IF('1.収穫を予測する'!$C$2="なし", SUM('inv3.直径階分布'!DT205:DT206),SUM('inv3.直径階分布'!DT196:DT197))</f>
        <v>0</v>
      </c>
      <c r="K100" s="89">
        <f>IF('1.収穫を予測する'!$C$2="なし", SUM('inv3.直径階分布'!DU205:DU206),SUM('inv3.直径階分布'!DU196:DU197))</f>
        <v>0</v>
      </c>
      <c r="L100" s="89">
        <f>IF('1.収穫を予測する'!$C$2="なし", SUM('inv3.直径階分布'!DV205:DV206),SUM('inv3.直径階分布'!DV196:DV197))</f>
        <v>0</v>
      </c>
      <c r="M100" s="89">
        <f>IF('1.収穫を予測する'!$C$2="なし", SUM('inv3.直径階分布'!DW205:DW206),SUM('inv3.直径階分布'!DW196:DW197))</f>
        <v>0</v>
      </c>
      <c r="N100" s="89">
        <f>IF('1.収穫を予測する'!$C$2="なし", SUM('inv3.直径階分布'!DX205:DX206),SUM('inv3.直径階分布'!DX196:DX197))</f>
        <v>0</v>
      </c>
      <c r="O100" s="89">
        <f>IF('1.収穫を予測する'!$C$2="なし", SUM('inv3.直径階分布'!DY205:DY206),SUM('inv3.直径階分布'!DY196:DY197))</f>
        <v>0</v>
      </c>
      <c r="P100" s="89">
        <f>IF('1.収穫を予測する'!$C$2="なし", SUM('inv3.直径階分布'!DZ205:DZ206),SUM('inv3.直径階分布'!DZ196:DZ197))</f>
        <v>0</v>
      </c>
      <c r="Q100" s="89">
        <f>IF('1.収穫を予測する'!$C$2="なし", SUM('inv3.直径階分布'!EA205:EA206),SUM('inv3.直径階分布'!EA196:EA197))</f>
        <v>0</v>
      </c>
      <c r="R100" s="89">
        <f>IF('1.収穫を予測する'!$C$2="なし", SUM('inv3.直径階分布'!EB205:EB206),SUM('inv3.直径階分布'!EB196:EB197))</f>
        <v>0</v>
      </c>
      <c r="S100" s="89">
        <f>IF('1.収穫を予測する'!$C$2="なし", SUM('inv3.直径階分布'!EC205:EC206),SUM('inv3.直径階分布'!EC196:EC197))</f>
        <v>0</v>
      </c>
      <c r="T100" s="89">
        <f>IF('1.収穫を予測する'!$C$2="なし", SUM('inv3.直径階分布'!ED205:ED206),SUM('inv3.直径階分布'!ED196:ED197))</f>
        <v>0</v>
      </c>
      <c r="U100" s="89">
        <f>IF('1.収穫を予測する'!$C$2="なし", SUM('inv3.直径階分布'!EE205:EE206),SUM('inv3.直径階分布'!EE196:EE197))</f>
        <v>0</v>
      </c>
      <c r="V100" s="89">
        <f>IF('1.収穫を予測する'!$C$2="なし", SUM('inv3.直径階分布'!EF205:EF206),SUM('inv3.直径階分布'!EF196:EF197))</f>
        <v>0</v>
      </c>
      <c r="W100" s="89">
        <f>IF('1.収穫を予測する'!$C$2="なし", SUM('inv3.直径階分布'!EG205:EG206),SUM('inv3.直径階分布'!EG196:EG197))</f>
        <v>0</v>
      </c>
      <c r="X100" s="89">
        <f>IF('1.収穫を予測する'!$C$2="なし", SUM('inv3.直径階分布'!EH205:EH206),SUM('inv3.直径階分布'!EH196:EH197))</f>
        <v>0</v>
      </c>
      <c r="Y100" s="89">
        <f>IF('1.収穫を予測する'!$C$2="なし", SUM('inv3.直径階分布'!EI205:EI206),SUM('inv3.直径階分布'!EI196:EI197))</f>
        <v>0</v>
      </c>
      <c r="Z100" s="89">
        <f>IF('1.収穫を予測する'!$C$2="なし", SUM('inv3.直径階分布'!EJ205:EJ206),SUM('inv3.直径階分布'!EJ196:EJ197))</f>
        <v>0</v>
      </c>
      <c r="AA100" s="89">
        <f>IF('1.収穫を予測する'!$C$2="なし", SUM('inv3.直径階分布'!EK205:EK206),SUM('inv3.直径階分布'!EK196:EK197))</f>
        <v>0</v>
      </c>
      <c r="AB100" s="90">
        <f>IF('1.収穫を予測する'!$C$2="なし", SUM('inv3.直径階分布'!EL205:EL206),SUM('inv3.直径階分布'!EL196:EL197))</f>
        <v>0</v>
      </c>
    </row>
    <row r="101" spans="1:28">
      <c r="A101" s="107"/>
      <c r="B101" s="204" t="str">
        <f t="shared" si="1"/>
        <v>~34</v>
      </c>
      <c r="C101" s="66">
        <f>IF('1.収穫を予測する'!$C$2="なし", SUM('inv3.直径階分布'!DM207:DM208),SUM('inv3.直径階分布'!DM198:DM199))</f>
        <v>0</v>
      </c>
      <c r="D101" s="89">
        <f>IF('1.収穫を予測する'!$C$2="なし", SUM('inv3.直径階分布'!DN207:DN208),SUM('inv3.直径階分布'!DN198:DN199))</f>
        <v>0</v>
      </c>
      <c r="E101" s="89">
        <f>IF('1.収穫を予測する'!$C$2="なし", SUM('inv3.直径階分布'!DO207:DO208),SUM('inv3.直径階分布'!DO198:DO199))</f>
        <v>0</v>
      </c>
      <c r="F101" s="89">
        <f>IF('1.収穫を予測する'!$C$2="なし", SUM('inv3.直径階分布'!DP207:DP208),SUM('inv3.直径階分布'!DP198:DP199))</f>
        <v>0</v>
      </c>
      <c r="G101" s="89">
        <f>IF('1.収穫を予測する'!$C$2="なし", SUM('inv3.直径階分布'!DQ207:DQ208),SUM('inv3.直径階分布'!DQ198:DQ199))</f>
        <v>0</v>
      </c>
      <c r="H101" s="89">
        <f>IF('1.収穫を予測する'!$C$2="なし", SUM('inv3.直径階分布'!DR207:DR208),SUM('inv3.直径階分布'!DR198:DR199))</f>
        <v>0</v>
      </c>
      <c r="I101" s="89">
        <f>IF('1.収穫を予測する'!$C$2="なし", SUM('inv3.直径階分布'!DS207:DS208),SUM('inv3.直径階分布'!DS198:DS199))</f>
        <v>0</v>
      </c>
      <c r="J101" s="89">
        <f>IF('1.収穫を予測する'!$C$2="なし", SUM('inv3.直径階分布'!DT207:DT208),SUM('inv3.直径階分布'!DT198:DT199))</f>
        <v>0</v>
      </c>
      <c r="K101" s="89">
        <f>IF('1.収穫を予測する'!$C$2="なし", SUM('inv3.直径階分布'!DU207:DU208),SUM('inv3.直径階分布'!DU198:DU199))</f>
        <v>0</v>
      </c>
      <c r="L101" s="89">
        <f>IF('1.収穫を予測する'!$C$2="なし", SUM('inv3.直径階分布'!DV207:DV208),SUM('inv3.直径階分布'!DV198:DV199))</f>
        <v>0</v>
      </c>
      <c r="M101" s="89">
        <f>IF('1.収穫を予測する'!$C$2="なし", SUM('inv3.直径階分布'!DW207:DW208),SUM('inv3.直径階分布'!DW198:DW199))</f>
        <v>0</v>
      </c>
      <c r="N101" s="89">
        <f>IF('1.収穫を予測する'!$C$2="なし", SUM('inv3.直径階分布'!DX207:DX208),SUM('inv3.直径階分布'!DX198:DX199))</f>
        <v>0</v>
      </c>
      <c r="O101" s="89">
        <f>IF('1.収穫を予測する'!$C$2="なし", SUM('inv3.直径階分布'!DY207:DY208),SUM('inv3.直径階分布'!DY198:DY199))</f>
        <v>0</v>
      </c>
      <c r="P101" s="89">
        <f>IF('1.収穫を予測する'!$C$2="なし", SUM('inv3.直径階分布'!DZ207:DZ208),SUM('inv3.直径階分布'!DZ198:DZ199))</f>
        <v>0</v>
      </c>
      <c r="Q101" s="89">
        <f>IF('1.収穫を予測する'!$C$2="なし", SUM('inv3.直径階分布'!EA207:EA208),SUM('inv3.直径階分布'!EA198:EA199))</f>
        <v>0</v>
      </c>
      <c r="R101" s="89">
        <f>IF('1.収穫を予測する'!$C$2="なし", SUM('inv3.直径階分布'!EB207:EB208),SUM('inv3.直径階分布'!EB198:EB199))</f>
        <v>0</v>
      </c>
      <c r="S101" s="89">
        <f>IF('1.収穫を予測する'!$C$2="なし", SUM('inv3.直径階分布'!EC207:EC208),SUM('inv3.直径階分布'!EC198:EC199))</f>
        <v>0</v>
      </c>
      <c r="T101" s="89">
        <f>IF('1.収穫を予測する'!$C$2="なし", SUM('inv3.直径階分布'!ED207:ED208),SUM('inv3.直径階分布'!ED198:ED199))</f>
        <v>0</v>
      </c>
      <c r="U101" s="89">
        <f>IF('1.収穫を予測する'!$C$2="なし", SUM('inv3.直径階分布'!EE207:EE208),SUM('inv3.直径階分布'!EE198:EE199))</f>
        <v>0</v>
      </c>
      <c r="V101" s="89">
        <f>IF('1.収穫を予測する'!$C$2="なし", SUM('inv3.直径階分布'!EF207:EF208),SUM('inv3.直径階分布'!EF198:EF199))</f>
        <v>0</v>
      </c>
      <c r="W101" s="89">
        <f>IF('1.収穫を予測する'!$C$2="なし", SUM('inv3.直径階分布'!EG207:EG208),SUM('inv3.直径階分布'!EG198:EG199))</f>
        <v>0</v>
      </c>
      <c r="X101" s="89">
        <f>IF('1.収穫を予測する'!$C$2="なし", SUM('inv3.直径階分布'!EH207:EH208),SUM('inv3.直径階分布'!EH198:EH199))</f>
        <v>0</v>
      </c>
      <c r="Y101" s="89">
        <f>IF('1.収穫を予測する'!$C$2="なし", SUM('inv3.直径階分布'!EI207:EI208),SUM('inv3.直径階分布'!EI198:EI199))</f>
        <v>0</v>
      </c>
      <c r="Z101" s="89">
        <f>IF('1.収穫を予測する'!$C$2="なし", SUM('inv3.直径階分布'!EJ207:EJ208),SUM('inv3.直径階分布'!EJ198:EJ199))</f>
        <v>0</v>
      </c>
      <c r="AA101" s="89">
        <f>IF('1.収穫を予測する'!$C$2="なし", SUM('inv3.直径階分布'!EK207:EK208),SUM('inv3.直径階分布'!EK198:EK199))</f>
        <v>0</v>
      </c>
      <c r="AB101" s="90">
        <f>IF('1.収穫を予測する'!$C$2="なし", SUM('inv3.直径階分布'!EL207:EL208),SUM('inv3.直径階分布'!EL198:EL199))</f>
        <v>0</v>
      </c>
    </row>
    <row r="102" spans="1:28">
      <c r="A102" s="107"/>
      <c r="B102" s="204" t="str">
        <f t="shared" si="1"/>
        <v>~36</v>
      </c>
      <c r="C102" s="66">
        <f>IF('1.収穫を予測する'!$C$2="なし", SUM('inv3.直径階分布'!DM209:DM210),SUM('inv3.直径階分布'!DM200:DM201))</f>
        <v>0</v>
      </c>
      <c r="D102" s="89">
        <f>IF('1.収穫を予測する'!$C$2="なし", SUM('inv3.直径階分布'!DN209:DN210),SUM('inv3.直径階分布'!DN200:DN201))</f>
        <v>0</v>
      </c>
      <c r="E102" s="89">
        <f>IF('1.収穫を予測する'!$C$2="なし", SUM('inv3.直径階分布'!DO209:DO210),SUM('inv3.直径階分布'!DO200:DO201))</f>
        <v>0</v>
      </c>
      <c r="F102" s="89">
        <f>IF('1.収穫を予測する'!$C$2="なし", SUM('inv3.直径階分布'!DP209:DP210),SUM('inv3.直径階分布'!DP200:DP201))</f>
        <v>0</v>
      </c>
      <c r="G102" s="89">
        <f>IF('1.収穫を予測する'!$C$2="なし", SUM('inv3.直径階分布'!DQ209:DQ210),SUM('inv3.直径階分布'!DQ200:DQ201))</f>
        <v>0</v>
      </c>
      <c r="H102" s="89">
        <f>IF('1.収穫を予測する'!$C$2="なし", SUM('inv3.直径階分布'!DR209:DR210),SUM('inv3.直径階分布'!DR200:DR201))</f>
        <v>0</v>
      </c>
      <c r="I102" s="89">
        <f>IF('1.収穫を予測する'!$C$2="なし", SUM('inv3.直径階分布'!DS209:DS210),SUM('inv3.直径階分布'!DS200:DS201))</f>
        <v>0</v>
      </c>
      <c r="J102" s="89">
        <f>IF('1.収穫を予測する'!$C$2="なし", SUM('inv3.直径階分布'!DT209:DT210),SUM('inv3.直径階分布'!DT200:DT201))</f>
        <v>0</v>
      </c>
      <c r="K102" s="89">
        <f>IF('1.収穫を予測する'!$C$2="なし", SUM('inv3.直径階分布'!DU209:DU210),SUM('inv3.直径階分布'!DU200:DU201))</f>
        <v>0</v>
      </c>
      <c r="L102" s="89">
        <f>IF('1.収穫を予測する'!$C$2="なし", SUM('inv3.直径階分布'!DV209:DV210),SUM('inv3.直径階分布'!DV200:DV201))</f>
        <v>0</v>
      </c>
      <c r="M102" s="89">
        <f>IF('1.収穫を予測する'!$C$2="なし", SUM('inv3.直径階分布'!DW209:DW210),SUM('inv3.直径階分布'!DW200:DW201))</f>
        <v>0</v>
      </c>
      <c r="N102" s="89">
        <f>IF('1.収穫を予測する'!$C$2="なし", SUM('inv3.直径階分布'!DX209:DX210),SUM('inv3.直径階分布'!DX200:DX201))</f>
        <v>0</v>
      </c>
      <c r="O102" s="89">
        <f>IF('1.収穫を予測する'!$C$2="なし", SUM('inv3.直径階分布'!DY209:DY210),SUM('inv3.直径階分布'!DY200:DY201))</f>
        <v>0</v>
      </c>
      <c r="P102" s="89">
        <f>IF('1.収穫を予測する'!$C$2="なし", SUM('inv3.直径階分布'!DZ209:DZ210),SUM('inv3.直径階分布'!DZ200:DZ201))</f>
        <v>0</v>
      </c>
      <c r="Q102" s="89">
        <f>IF('1.収穫を予測する'!$C$2="なし", SUM('inv3.直径階分布'!EA209:EA210),SUM('inv3.直径階分布'!EA200:EA201))</f>
        <v>0</v>
      </c>
      <c r="R102" s="89">
        <f>IF('1.収穫を予測する'!$C$2="なし", SUM('inv3.直径階分布'!EB209:EB210),SUM('inv3.直径階分布'!EB200:EB201))</f>
        <v>0</v>
      </c>
      <c r="S102" s="89">
        <f>IF('1.収穫を予測する'!$C$2="なし", SUM('inv3.直径階分布'!EC209:EC210),SUM('inv3.直径階分布'!EC200:EC201))</f>
        <v>0</v>
      </c>
      <c r="T102" s="89">
        <f>IF('1.収穫を予測する'!$C$2="なし", SUM('inv3.直径階分布'!ED209:ED210),SUM('inv3.直径階分布'!ED200:ED201))</f>
        <v>0</v>
      </c>
      <c r="U102" s="89">
        <f>IF('1.収穫を予測する'!$C$2="なし", SUM('inv3.直径階分布'!EE209:EE210),SUM('inv3.直径階分布'!EE200:EE201))</f>
        <v>0</v>
      </c>
      <c r="V102" s="89">
        <f>IF('1.収穫を予測する'!$C$2="なし", SUM('inv3.直径階分布'!EF209:EF210),SUM('inv3.直径階分布'!EF200:EF201))</f>
        <v>0</v>
      </c>
      <c r="W102" s="89">
        <f>IF('1.収穫を予測する'!$C$2="なし", SUM('inv3.直径階分布'!EG209:EG210),SUM('inv3.直径階分布'!EG200:EG201))</f>
        <v>0</v>
      </c>
      <c r="X102" s="89">
        <f>IF('1.収穫を予測する'!$C$2="なし", SUM('inv3.直径階分布'!EH209:EH210),SUM('inv3.直径階分布'!EH200:EH201))</f>
        <v>0</v>
      </c>
      <c r="Y102" s="89">
        <f>IF('1.収穫を予測する'!$C$2="なし", SUM('inv3.直径階分布'!EI209:EI210),SUM('inv3.直径階分布'!EI200:EI201))</f>
        <v>0</v>
      </c>
      <c r="Z102" s="89">
        <f>IF('1.収穫を予測する'!$C$2="なし", SUM('inv3.直径階分布'!EJ209:EJ210),SUM('inv3.直径階分布'!EJ200:EJ201))</f>
        <v>0</v>
      </c>
      <c r="AA102" s="89">
        <f>IF('1.収穫を予測する'!$C$2="なし", SUM('inv3.直径階分布'!EK209:EK210),SUM('inv3.直径階分布'!EK200:EK201))</f>
        <v>0</v>
      </c>
      <c r="AB102" s="90">
        <f>IF('1.収穫を予測する'!$C$2="なし", SUM('inv3.直径階分布'!EL209:EL210),SUM('inv3.直径階分布'!EL200:EL201))</f>
        <v>0</v>
      </c>
    </row>
    <row r="103" spans="1:28">
      <c r="A103" s="107"/>
      <c r="B103" s="204" t="str">
        <f t="shared" si="1"/>
        <v>~38</v>
      </c>
      <c r="C103" s="66">
        <f>IF('1.収穫を予測する'!$C$2="なし", SUM('inv3.直径階分布'!DM211:DM212),SUM('inv3.直径階分布'!DM202:DM203))</f>
        <v>0</v>
      </c>
      <c r="D103" s="89">
        <f>IF('1.収穫を予測する'!$C$2="なし", SUM('inv3.直径階分布'!DN211:DN212),SUM('inv3.直径階分布'!DN202:DN203))</f>
        <v>0</v>
      </c>
      <c r="E103" s="89">
        <f>IF('1.収穫を予測する'!$C$2="なし", SUM('inv3.直径階分布'!DO211:DO212),SUM('inv3.直径階分布'!DO202:DO203))</f>
        <v>0</v>
      </c>
      <c r="F103" s="89">
        <f>IF('1.収穫を予測する'!$C$2="なし", SUM('inv3.直径階分布'!DP211:DP212),SUM('inv3.直径階分布'!DP202:DP203))</f>
        <v>0</v>
      </c>
      <c r="G103" s="89">
        <f>IF('1.収穫を予測する'!$C$2="なし", SUM('inv3.直径階分布'!DQ211:DQ212),SUM('inv3.直径階分布'!DQ202:DQ203))</f>
        <v>0</v>
      </c>
      <c r="H103" s="89">
        <f>IF('1.収穫を予測する'!$C$2="なし", SUM('inv3.直径階分布'!DR211:DR212),SUM('inv3.直径階分布'!DR202:DR203))</f>
        <v>0</v>
      </c>
      <c r="I103" s="89">
        <f>IF('1.収穫を予測する'!$C$2="なし", SUM('inv3.直径階分布'!DS211:DS212),SUM('inv3.直径階分布'!DS202:DS203))</f>
        <v>0</v>
      </c>
      <c r="J103" s="89">
        <f>IF('1.収穫を予測する'!$C$2="なし", SUM('inv3.直径階分布'!DT211:DT212),SUM('inv3.直径階分布'!DT202:DT203))</f>
        <v>0</v>
      </c>
      <c r="K103" s="89">
        <f>IF('1.収穫を予測する'!$C$2="なし", SUM('inv3.直径階分布'!DU211:DU212),SUM('inv3.直径階分布'!DU202:DU203))</f>
        <v>0</v>
      </c>
      <c r="L103" s="89">
        <f>IF('1.収穫を予測する'!$C$2="なし", SUM('inv3.直径階分布'!DV211:DV212),SUM('inv3.直径階分布'!DV202:DV203))</f>
        <v>0</v>
      </c>
      <c r="M103" s="89">
        <f>IF('1.収穫を予測する'!$C$2="なし", SUM('inv3.直径階分布'!DW211:DW212),SUM('inv3.直径階分布'!DW202:DW203))</f>
        <v>0</v>
      </c>
      <c r="N103" s="89">
        <f>IF('1.収穫を予測する'!$C$2="なし", SUM('inv3.直径階分布'!DX211:DX212),SUM('inv3.直径階分布'!DX202:DX203))</f>
        <v>0</v>
      </c>
      <c r="O103" s="89">
        <f>IF('1.収穫を予測する'!$C$2="なし", SUM('inv3.直径階分布'!DY211:DY212),SUM('inv3.直径階分布'!DY202:DY203))</f>
        <v>0</v>
      </c>
      <c r="P103" s="89">
        <f>IF('1.収穫を予測する'!$C$2="なし", SUM('inv3.直径階分布'!DZ211:DZ212),SUM('inv3.直径階分布'!DZ202:DZ203))</f>
        <v>0</v>
      </c>
      <c r="Q103" s="89">
        <f>IF('1.収穫を予測する'!$C$2="なし", SUM('inv3.直径階分布'!EA211:EA212),SUM('inv3.直径階分布'!EA202:EA203))</f>
        <v>0</v>
      </c>
      <c r="R103" s="89">
        <f>IF('1.収穫を予測する'!$C$2="なし", SUM('inv3.直径階分布'!EB211:EB212),SUM('inv3.直径階分布'!EB202:EB203))</f>
        <v>0</v>
      </c>
      <c r="S103" s="89">
        <f>IF('1.収穫を予測する'!$C$2="なし", SUM('inv3.直径階分布'!EC211:EC212),SUM('inv3.直径階分布'!EC202:EC203))</f>
        <v>0</v>
      </c>
      <c r="T103" s="89">
        <f>IF('1.収穫を予測する'!$C$2="なし", SUM('inv3.直径階分布'!ED211:ED212),SUM('inv3.直径階分布'!ED202:ED203))</f>
        <v>0</v>
      </c>
      <c r="U103" s="89">
        <f>IF('1.収穫を予測する'!$C$2="なし", SUM('inv3.直径階分布'!EE211:EE212),SUM('inv3.直径階分布'!EE202:EE203))</f>
        <v>0</v>
      </c>
      <c r="V103" s="89">
        <f>IF('1.収穫を予測する'!$C$2="なし", SUM('inv3.直径階分布'!EF211:EF212),SUM('inv3.直径階分布'!EF202:EF203))</f>
        <v>0</v>
      </c>
      <c r="W103" s="89">
        <f>IF('1.収穫を予測する'!$C$2="なし", SUM('inv3.直径階分布'!EG211:EG212),SUM('inv3.直径階分布'!EG202:EG203))</f>
        <v>0</v>
      </c>
      <c r="X103" s="89">
        <f>IF('1.収穫を予測する'!$C$2="なし", SUM('inv3.直径階分布'!EH211:EH212),SUM('inv3.直径階分布'!EH202:EH203))</f>
        <v>0</v>
      </c>
      <c r="Y103" s="89">
        <f>IF('1.収穫を予測する'!$C$2="なし", SUM('inv3.直径階分布'!EI211:EI212),SUM('inv3.直径階分布'!EI202:EI203))</f>
        <v>0</v>
      </c>
      <c r="Z103" s="89">
        <f>IF('1.収穫を予測する'!$C$2="なし", SUM('inv3.直径階分布'!EJ211:EJ212),SUM('inv3.直径階分布'!EJ202:EJ203))</f>
        <v>0</v>
      </c>
      <c r="AA103" s="89">
        <f>IF('1.収穫を予測する'!$C$2="なし", SUM('inv3.直径階分布'!EK211:EK212),SUM('inv3.直径階分布'!EK202:EK203))</f>
        <v>0</v>
      </c>
      <c r="AB103" s="90">
        <f>IF('1.収穫を予測する'!$C$2="なし", SUM('inv3.直径階分布'!EL211:EL212),SUM('inv3.直径階分布'!EL202:EL203))</f>
        <v>0</v>
      </c>
    </row>
    <row r="104" spans="1:28">
      <c r="A104" s="107"/>
      <c r="B104" s="204" t="str">
        <f t="shared" si="1"/>
        <v>~40</v>
      </c>
      <c r="C104" s="66">
        <f>IF('1.収穫を予測する'!$C$2="なし", SUM('inv3.直径階分布'!DM213:DM214),SUM('inv3.直径階分布'!DM204:DM205))</f>
        <v>0</v>
      </c>
      <c r="D104" s="89">
        <f>IF('1.収穫を予測する'!$C$2="なし", SUM('inv3.直径階分布'!DN213:DN214),SUM('inv3.直径階分布'!DN204:DN205))</f>
        <v>0</v>
      </c>
      <c r="E104" s="89">
        <f>IF('1.収穫を予測する'!$C$2="なし", SUM('inv3.直径階分布'!DO213:DO214),SUM('inv3.直径階分布'!DO204:DO205))</f>
        <v>0</v>
      </c>
      <c r="F104" s="89">
        <f>IF('1.収穫を予測する'!$C$2="なし", SUM('inv3.直径階分布'!DP213:DP214),SUM('inv3.直径階分布'!DP204:DP205))</f>
        <v>0</v>
      </c>
      <c r="G104" s="89">
        <f>IF('1.収穫を予測する'!$C$2="なし", SUM('inv3.直径階分布'!DQ213:DQ214),SUM('inv3.直径階分布'!DQ204:DQ205))</f>
        <v>0</v>
      </c>
      <c r="H104" s="89">
        <f>IF('1.収穫を予測する'!$C$2="なし", SUM('inv3.直径階分布'!DR213:DR214),SUM('inv3.直径階分布'!DR204:DR205))</f>
        <v>0</v>
      </c>
      <c r="I104" s="89">
        <f>IF('1.収穫を予測する'!$C$2="なし", SUM('inv3.直径階分布'!DS213:DS214),SUM('inv3.直径階分布'!DS204:DS205))</f>
        <v>0</v>
      </c>
      <c r="J104" s="89">
        <f>IF('1.収穫を予測する'!$C$2="なし", SUM('inv3.直径階分布'!DT213:DT214),SUM('inv3.直径階分布'!DT204:DT205))</f>
        <v>0</v>
      </c>
      <c r="K104" s="89">
        <f>IF('1.収穫を予測する'!$C$2="なし", SUM('inv3.直径階分布'!DU213:DU214),SUM('inv3.直径階分布'!DU204:DU205))</f>
        <v>0</v>
      </c>
      <c r="L104" s="89">
        <f>IF('1.収穫を予測する'!$C$2="なし", SUM('inv3.直径階分布'!DV213:DV214),SUM('inv3.直径階分布'!DV204:DV205))</f>
        <v>0</v>
      </c>
      <c r="M104" s="89">
        <f>IF('1.収穫を予測する'!$C$2="なし", SUM('inv3.直径階分布'!DW213:DW214),SUM('inv3.直径階分布'!DW204:DW205))</f>
        <v>0</v>
      </c>
      <c r="N104" s="89">
        <f>IF('1.収穫を予測する'!$C$2="なし", SUM('inv3.直径階分布'!DX213:DX214),SUM('inv3.直径階分布'!DX204:DX205))</f>
        <v>0</v>
      </c>
      <c r="O104" s="89">
        <f>IF('1.収穫を予測する'!$C$2="なし", SUM('inv3.直径階分布'!DY213:DY214),SUM('inv3.直径階分布'!DY204:DY205))</f>
        <v>0</v>
      </c>
      <c r="P104" s="89">
        <f>IF('1.収穫を予測する'!$C$2="なし", SUM('inv3.直径階分布'!DZ213:DZ214),SUM('inv3.直径階分布'!DZ204:DZ205))</f>
        <v>0</v>
      </c>
      <c r="Q104" s="89">
        <f>IF('1.収穫を予測する'!$C$2="なし", SUM('inv3.直径階分布'!EA213:EA214),SUM('inv3.直径階分布'!EA204:EA205))</f>
        <v>0</v>
      </c>
      <c r="R104" s="89">
        <f>IF('1.収穫を予測する'!$C$2="なし", SUM('inv3.直径階分布'!EB213:EB214),SUM('inv3.直径階分布'!EB204:EB205))</f>
        <v>0</v>
      </c>
      <c r="S104" s="89">
        <f>IF('1.収穫を予測する'!$C$2="なし", SUM('inv3.直径階分布'!EC213:EC214),SUM('inv3.直径階分布'!EC204:EC205))</f>
        <v>0</v>
      </c>
      <c r="T104" s="89">
        <f>IF('1.収穫を予測する'!$C$2="なし", SUM('inv3.直径階分布'!ED213:ED214),SUM('inv3.直径階分布'!ED204:ED205))</f>
        <v>0</v>
      </c>
      <c r="U104" s="89">
        <f>IF('1.収穫を予測する'!$C$2="なし", SUM('inv3.直径階分布'!EE213:EE214),SUM('inv3.直径階分布'!EE204:EE205))</f>
        <v>0</v>
      </c>
      <c r="V104" s="89">
        <f>IF('1.収穫を予測する'!$C$2="なし", SUM('inv3.直径階分布'!EF213:EF214),SUM('inv3.直径階分布'!EF204:EF205))</f>
        <v>0</v>
      </c>
      <c r="W104" s="89">
        <f>IF('1.収穫を予測する'!$C$2="なし", SUM('inv3.直径階分布'!EG213:EG214),SUM('inv3.直径階分布'!EG204:EG205))</f>
        <v>0</v>
      </c>
      <c r="X104" s="89">
        <f>IF('1.収穫を予測する'!$C$2="なし", SUM('inv3.直径階分布'!EH213:EH214),SUM('inv3.直径階分布'!EH204:EH205))</f>
        <v>0</v>
      </c>
      <c r="Y104" s="89">
        <f>IF('1.収穫を予測する'!$C$2="なし", SUM('inv3.直径階分布'!EI213:EI214),SUM('inv3.直径階分布'!EI204:EI205))</f>
        <v>0</v>
      </c>
      <c r="Z104" s="89">
        <f>IF('1.収穫を予測する'!$C$2="なし", SUM('inv3.直径階分布'!EJ213:EJ214),SUM('inv3.直径階分布'!EJ204:EJ205))</f>
        <v>0</v>
      </c>
      <c r="AA104" s="89">
        <f>IF('1.収穫を予測する'!$C$2="なし", SUM('inv3.直径階分布'!EK213:EK214),SUM('inv3.直径階分布'!EK204:EK205))</f>
        <v>0</v>
      </c>
      <c r="AB104" s="90">
        <f>IF('1.収穫を予測する'!$C$2="なし", SUM('inv3.直径階分布'!EL213:EL214),SUM('inv3.直径階分布'!EL204:EL205))</f>
        <v>0</v>
      </c>
    </row>
    <row r="105" spans="1:28">
      <c r="A105" s="107"/>
      <c r="B105" s="204" t="str">
        <f t="shared" si="1"/>
        <v>~42</v>
      </c>
      <c r="C105" s="66">
        <f>IF('1.収穫を予測する'!$C$2="なし", SUM('inv3.直径階分布'!DM215:DM216),SUM('inv3.直径階分布'!DM206:DM207))</f>
        <v>0</v>
      </c>
      <c r="D105" s="89">
        <f>IF('1.収穫を予測する'!$C$2="なし", SUM('inv3.直径階分布'!DN215:DN216),SUM('inv3.直径階分布'!DN206:DN207))</f>
        <v>0</v>
      </c>
      <c r="E105" s="89">
        <f>IF('1.収穫を予測する'!$C$2="なし", SUM('inv3.直径階分布'!DO215:DO216),SUM('inv3.直径階分布'!DO206:DO207))</f>
        <v>0</v>
      </c>
      <c r="F105" s="89">
        <f>IF('1.収穫を予測する'!$C$2="なし", SUM('inv3.直径階分布'!DP215:DP216),SUM('inv3.直径階分布'!DP206:DP207))</f>
        <v>0</v>
      </c>
      <c r="G105" s="89">
        <f>IF('1.収穫を予測する'!$C$2="なし", SUM('inv3.直径階分布'!DQ215:DQ216),SUM('inv3.直径階分布'!DQ206:DQ207))</f>
        <v>0</v>
      </c>
      <c r="H105" s="89">
        <f>IF('1.収穫を予測する'!$C$2="なし", SUM('inv3.直径階分布'!DR215:DR216),SUM('inv3.直径階分布'!DR206:DR207))</f>
        <v>0</v>
      </c>
      <c r="I105" s="89">
        <f>IF('1.収穫を予測する'!$C$2="なし", SUM('inv3.直径階分布'!DS215:DS216),SUM('inv3.直径階分布'!DS206:DS207))</f>
        <v>0</v>
      </c>
      <c r="J105" s="89">
        <f>IF('1.収穫を予測する'!$C$2="なし", SUM('inv3.直径階分布'!DT215:DT216),SUM('inv3.直径階分布'!DT206:DT207))</f>
        <v>0</v>
      </c>
      <c r="K105" s="89">
        <f>IF('1.収穫を予測する'!$C$2="なし", SUM('inv3.直径階分布'!DU215:DU216),SUM('inv3.直径階分布'!DU206:DU207))</f>
        <v>0</v>
      </c>
      <c r="L105" s="89">
        <f>IF('1.収穫を予測する'!$C$2="なし", SUM('inv3.直径階分布'!DV215:DV216),SUM('inv3.直径階分布'!DV206:DV207))</f>
        <v>0</v>
      </c>
      <c r="M105" s="89">
        <f>IF('1.収穫を予測する'!$C$2="なし", SUM('inv3.直径階分布'!DW215:DW216),SUM('inv3.直径階分布'!DW206:DW207))</f>
        <v>0</v>
      </c>
      <c r="N105" s="89">
        <f>IF('1.収穫を予測する'!$C$2="なし", SUM('inv3.直径階分布'!DX215:DX216),SUM('inv3.直径階分布'!DX206:DX207))</f>
        <v>0</v>
      </c>
      <c r="O105" s="89">
        <f>IF('1.収穫を予測する'!$C$2="なし", SUM('inv3.直径階分布'!DY215:DY216),SUM('inv3.直径階分布'!DY206:DY207))</f>
        <v>0</v>
      </c>
      <c r="P105" s="89">
        <f>IF('1.収穫を予測する'!$C$2="なし", SUM('inv3.直径階分布'!DZ215:DZ216),SUM('inv3.直径階分布'!DZ206:DZ207))</f>
        <v>0</v>
      </c>
      <c r="Q105" s="89">
        <f>IF('1.収穫を予測する'!$C$2="なし", SUM('inv3.直径階分布'!EA215:EA216),SUM('inv3.直径階分布'!EA206:EA207))</f>
        <v>0</v>
      </c>
      <c r="R105" s="89">
        <f>IF('1.収穫を予測する'!$C$2="なし", SUM('inv3.直径階分布'!EB215:EB216),SUM('inv3.直径階分布'!EB206:EB207))</f>
        <v>0</v>
      </c>
      <c r="S105" s="89">
        <f>IF('1.収穫を予測する'!$C$2="なし", SUM('inv3.直径階分布'!EC215:EC216),SUM('inv3.直径階分布'!EC206:EC207))</f>
        <v>0</v>
      </c>
      <c r="T105" s="89">
        <f>IF('1.収穫を予測する'!$C$2="なし", SUM('inv3.直径階分布'!ED215:ED216),SUM('inv3.直径階分布'!ED206:ED207))</f>
        <v>0</v>
      </c>
      <c r="U105" s="89">
        <f>IF('1.収穫を予測する'!$C$2="なし", SUM('inv3.直径階分布'!EE215:EE216),SUM('inv3.直径階分布'!EE206:EE207))</f>
        <v>0</v>
      </c>
      <c r="V105" s="89">
        <f>IF('1.収穫を予測する'!$C$2="なし", SUM('inv3.直径階分布'!EF215:EF216),SUM('inv3.直径階分布'!EF206:EF207))</f>
        <v>0</v>
      </c>
      <c r="W105" s="89">
        <f>IF('1.収穫を予測する'!$C$2="なし", SUM('inv3.直径階分布'!EG215:EG216),SUM('inv3.直径階分布'!EG206:EG207))</f>
        <v>0</v>
      </c>
      <c r="X105" s="89">
        <f>IF('1.収穫を予測する'!$C$2="なし", SUM('inv3.直径階分布'!EH215:EH216),SUM('inv3.直径階分布'!EH206:EH207))</f>
        <v>0</v>
      </c>
      <c r="Y105" s="89">
        <f>IF('1.収穫を予測する'!$C$2="なし", SUM('inv3.直径階分布'!EI215:EI216),SUM('inv3.直径階分布'!EI206:EI207))</f>
        <v>0</v>
      </c>
      <c r="Z105" s="89">
        <f>IF('1.収穫を予測する'!$C$2="なし", SUM('inv3.直径階分布'!EJ215:EJ216),SUM('inv3.直径階分布'!EJ206:EJ207))</f>
        <v>0</v>
      </c>
      <c r="AA105" s="89">
        <f>IF('1.収穫を予測する'!$C$2="なし", SUM('inv3.直径階分布'!EK215:EK216),SUM('inv3.直径階分布'!EK206:EK207))</f>
        <v>0</v>
      </c>
      <c r="AB105" s="90">
        <f>IF('1.収穫を予測する'!$C$2="なし", SUM('inv3.直径階分布'!EL215:EL216),SUM('inv3.直径階分布'!EL206:EL207))</f>
        <v>0</v>
      </c>
    </row>
    <row r="106" spans="1:28">
      <c r="A106" s="107"/>
      <c r="B106" s="204" t="str">
        <f t="shared" si="1"/>
        <v>~44</v>
      </c>
      <c r="C106" s="66">
        <f>IF('1.収穫を予測する'!$C$2="なし", SUM('inv3.直径階分布'!DM217:DM218),SUM('inv3.直径階分布'!DM208:DM209))</f>
        <v>0</v>
      </c>
      <c r="D106" s="89">
        <f>IF('1.収穫を予測する'!$C$2="なし", SUM('inv3.直径階分布'!DN217:DN218),SUM('inv3.直径階分布'!DN208:DN209))</f>
        <v>0</v>
      </c>
      <c r="E106" s="89">
        <f>IF('1.収穫を予測する'!$C$2="なし", SUM('inv3.直径階分布'!DO217:DO218),SUM('inv3.直径階分布'!DO208:DO209))</f>
        <v>0</v>
      </c>
      <c r="F106" s="89">
        <f>IF('1.収穫を予測する'!$C$2="なし", SUM('inv3.直径階分布'!DP217:DP218),SUM('inv3.直径階分布'!DP208:DP209))</f>
        <v>0</v>
      </c>
      <c r="G106" s="89">
        <f>IF('1.収穫を予測する'!$C$2="なし", SUM('inv3.直径階分布'!DQ217:DQ218),SUM('inv3.直径階分布'!DQ208:DQ209))</f>
        <v>0</v>
      </c>
      <c r="H106" s="89">
        <f>IF('1.収穫を予測する'!$C$2="なし", SUM('inv3.直径階分布'!DR217:DR218),SUM('inv3.直径階分布'!DR208:DR209))</f>
        <v>0</v>
      </c>
      <c r="I106" s="89">
        <f>IF('1.収穫を予測する'!$C$2="なし", SUM('inv3.直径階分布'!DS217:DS218),SUM('inv3.直径階分布'!DS208:DS209))</f>
        <v>0</v>
      </c>
      <c r="J106" s="89">
        <f>IF('1.収穫を予測する'!$C$2="なし", SUM('inv3.直径階分布'!DT217:DT218),SUM('inv3.直径階分布'!DT208:DT209))</f>
        <v>0</v>
      </c>
      <c r="K106" s="89">
        <f>IF('1.収穫を予測する'!$C$2="なし", SUM('inv3.直径階分布'!DU217:DU218),SUM('inv3.直径階分布'!DU208:DU209))</f>
        <v>0</v>
      </c>
      <c r="L106" s="89">
        <f>IF('1.収穫を予測する'!$C$2="なし", SUM('inv3.直径階分布'!DV217:DV218),SUM('inv3.直径階分布'!DV208:DV209))</f>
        <v>0</v>
      </c>
      <c r="M106" s="89">
        <f>IF('1.収穫を予測する'!$C$2="なし", SUM('inv3.直径階分布'!DW217:DW218),SUM('inv3.直径階分布'!DW208:DW209))</f>
        <v>0</v>
      </c>
      <c r="N106" s="89">
        <f>IF('1.収穫を予測する'!$C$2="なし", SUM('inv3.直径階分布'!DX217:DX218),SUM('inv3.直径階分布'!DX208:DX209))</f>
        <v>0</v>
      </c>
      <c r="O106" s="89">
        <f>IF('1.収穫を予測する'!$C$2="なし", SUM('inv3.直径階分布'!DY217:DY218),SUM('inv3.直径階分布'!DY208:DY209))</f>
        <v>0</v>
      </c>
      <c r="P106" s="89">
        <f>IF('1.収穫を予測する'!$C$2="なし", SUM('inv3.直径階分布'!DZ217:DZ218),SUM('inv3.直径階分布'!DZ208:DZ209))</f>
        <v>0</v>
      </c>
      <c r="Q106" s="89">
        <f>IF('1.収穫を予測する'!$C$2="なし", SUM('inv3.直径階分布'!EA217:EA218),SUM('inv3.直径階分布'!EA208:EA209))</f>
        <v>0</v>
      </c>
      <c r="R106" s="89">
        <f>IF('1.収穫を予測する'!$C$2="なし", SUM('inv3.直径階分布'!EB217:EB218),SUM('inv3.直径階分布'!EB208:EB209))</f>
        <v>0</v>
      </c>
      <c r="S106" s="89">
        <f>IF('1.収穫を予測する'!$C$2="なし", SUM('inv3.直径階分布'!EC217:EC218),SUM('inv3.直径階分布'!EC208:EC209))</f>
        <v>0</v>
      </c>
      <c r="T106" s="89">
        <f>IF('1.収穫を予測する'!$C$2="なし", SUM('inv3.直径階分布'!ED217:ED218),SUM('inv3.直径階分布'!ED208:ED209))</f>
        <v>0</v>
      </c>
      <c r="U106" s="89">
        <f>IF('1.収穫を予測する'!$C$2="なし", SUM('inv3.直径階分布'!EE217:EE218),SUM('inv3.直径階分布'!EE208:EE209))</f>
        <v>0</v>
      </c>
      <c r="V106" s="89">
        <f>IF('1.収穫を予測する'!$C$2="なし", SUM('inv3.直径階分布'!EF217:EF218),SUM('inv3.直径階分布'!EF208:EF209))</f>
        <v>0</v>
      </c>
      <c r="W106" s="89">
        <f>IF('1.収穫を予測する'!$C$2="なし", SUM('inv3.直径階分布'!EG217:EG218),SUM('inv3.直径階分布'!EG208:EG209))</f>
        <v>0</v>
      </c>
      <c r="X106" s="89">
        <f>IF('1.収穫を予測する'!$C$2="なし", SUM('inv3.直径階分布'!EH217:EH218),SUM('inv3.直径階分布'!EH208:EH209))</f>
        <v>0</v>
      </c>
      <c r="Y106" s="89">
        <f>IF('1.収穫を予測する'!$C$2="なし", SUM('inv3.直径階分布'!EI217:EI218),SUM('inv3.直径階分布'!EI208:EI209))</f>
        <v>0</v>
      </c>
      <c r="Z106" s="89">
        <f>IF('1.収穫を予測する'!$C$2="なし", SUM('inv3.直径階分布'!EJ217:EJ218),SUM('inv3.直径階分布'!EJ208:EJ209))</f>
        <v>0</v>
      </c>
      <c r="AA106" s="89">
        <f>IF('1.収穫を予測する'!$C$2="なし", SUM('inv3.直径階分布'!EK217:EK218),SUM('inv3.直径階分布'!EK208:EK209))</f>
        <v>0</v>
      </c>
      <c r="AB106" s="90">
        <f>IF('1.収穫を予測する'!$C$2="なし", SUM('inv3.直径階分布'!EL217:EL218),SUM('inv3.直径階分布'!EL208:EL209))</f>
        <v>0</v>
      </c>
    </row>
    <row r="107" spans="1:28">
      <c r="A107" s="107"/>
      <c r="B107" s="204" t="str">
        <f t="shared" si="1"/>
        <v>~46</v>
      </c>
      <c r="C107" s="66">
        <f>IF('1.収穫を予測する'!$C$2="なし", SUM('inv3.直径階分布'!DM219:DM220),SUM('inv3.直径階分布'!DM210:DM211))</f>
        <v>0</v>
      </c>
      <c r="D107" s="89">
        <f>IF('1.収穫を予測する'!$C$2="なし", SUM('inv3.直径階分布'!DN219:DN220),SUM('inv3.直径階分布'!DN210:DN211))</f>
        <v>0</v>
      </c>
      <c r="E107" s="89">
        <f>IF('1.収穫を予測する'!$C$2="なし", SUM('inv3.直径階分布'!DO219:DO220),SUM('inv3.直径階分布'!DO210:DO211))</f>
        <v>0</v>
      </c>
      <c r="F107" s="89">
        <f>IF('1.収穫を予測する'!$C$2="なし", SUM('inv3.直径階分布'!DP219:DP220),SUM('inv3.直径階分布'!DP210:DP211))</f>
        <v>0</v>
      </c>
      <c r="G107" s="89">
        <f>IF('1.収穫を予測する'!$C$2="なし", SUM('inv3.直径階分布'!DQ219:DQ220),SUM('inv3.直径階分布'!DQ210:DQ211))</f>
        <v>0</v>
      </c>
      <c r="H107" s="89">
        <f>IF('1.収穫を予測する'!$C$2="なし", SUM('inv3.直径階分布'!DR219:DR220),SUM('inv3.直径階分布'!DR210:DR211))</f>
        <v>0</v>
      </c>
      <c r="I107" s="89">
        <f>IF('1.収穫を予測する'!$C$2="なし", SUM('inv3.直径階分布'!DS219:DS220),SUM('inv3.直径階分布'!DS210:DS211))</f>
        <v>0</v>
      </c>
      <c r="J107" s="89">
        <f>IF('1.収穫を予測する'!$C$2="なし", SUM('inv3.直径階分布'!DT219:DT220),SUM('inv3.直径階分布'!DT210:DT211))</f>
        <v>0</v>
      </c>
      <c r="K107" s="89">
        <f>IF('1.収穫を予測する'!$C$2="なし", SUM('inv3.直径階分布'!DU219:DU220),SUM('inv3.直径階分布'!DU210:DU211))</f>
        <v>0</v>
      </c>
      <c r="L107" s="89">
        <f>IF('1.収穫を予測する'!$C$2="なし", SUM('inv3.直径階分布'!DV219:DV220),SUM('inv3.直径階分布'!DV210:DV211))</f>
        <v>0</v>
      </c>
      <c r="M107" s="89">
        <f>IF('1.収穫を予測する'!$C$2="なし", SUM('inv3.直径階分布'!DW219:DW220),SUM('inv3.直径階分布'!DW210:DW211))</f>
        <v>0</v>
      </c>
      <c r="N107" s="89">
        <f>IF('1.収穫を予測する'!$C$2="なし", SUM('inv3.直径階分布'!DX219:DX220),SUM('inv3.直径階分布'!DX210:DX211))</f>
        <v>0</v>
      </c>
      <c r="O107" s="89">
        <f>IF('1.収穫を予測する'!$C$2="なし", SUM('inv3.直径階分布'!DY219:DY220),SUM('inv3.直径階分布'!DY210:DY211))</f>
        <v>0</v>
      </c>
      <c r="P107" s="89">
        <f>IF('1.収穫を予測する'!$C$2="なし", SUM('inv3.直径階分布'!DZ219:DZ220),SUM('inv3.直径階分布'!DZ210:DZ211))</f>
        <v>0</v>
      </c>
      <c r="Q107" s="89">
        <f>IF('1.収穫を予測する'!$C$2="なし", SUM('inv3.直径階分布'!EA219:EA220),SUM('inv3.直径階分布'!EA210:EA211))</f>
        <v>0</v>
      </c>
      <c r="R107" s="89">
        <f>IF('1.収穫を予測する'!$C$2="なし", SUM('inv3.直径階分布'!EB219:EB220),SUM('inv3.直径階分布'!EB210:EB211))</f>
        <v>0</v>
      </c>
      <c r="S107" s="89">
        <f>IF('1.収穫を予測する'!$C$2="なし", SUM('inv3.直径階分布'!EC219:EC220),SUM('inv3.直径階分布'!EC210:EC211))</f>
        <v>0</v>
      </c>
      <c r="T107" s="89">
        <f>IF('1.収穫を予測する'!$C$2="なし", SUM('inv3.直径階分布'!ED219:ED220),SUM('inv3.直径階分布'!ED210:ED211))</f>
        <v>0</v>
      </c>
      <c r="U107" s="89">
        <f>IF('1.収穫を予測する'!$C$2="なし", SUM('inv3.直径階分布'!EE219:EE220),SUM('inv3.直径階分布'!EE210:EE211))</f>
        <v>0</v>
      </c>
      <c r="V107" s="89">
        <f>IF('1.収穫を予測する'!$C$2="なし", SUM('inv3.直径階分布'!EF219:EF220),SUM('inv3.直径階分布'!EF210:EF211))</f>
        <v>0</v>
      </c>
      <c r="W107" s="89">
        <f>IF('1.収穫を予測する'!$C$2="なし", SUM('inv3.直径階分布'!EG219:EG220),SUM('inv3.直径階分布'!EG210:EG211))</f>
        <v>0</v>
      </c>
      <c r="X107" s="89">
        <f>IF('1.収穫を予測する'!$C$2="なし", SUM('inv3.直径階分布'!EH219:EH220),SUM('inv3.直径階分布'!EH210:EH211))</f>
        <v>0</v>
      </c>
      <c r="Y107" s="89">
        <f>IF('1.収穫を予測する'!$C$2="なし", SUM('inv3.直径階分布'!EI219:EI220),SUM('inv3.直径階分布'!EI210:EI211))</f>
        <v>0</v>
      </c>
      <c r="Z107" s="89">
        <f>IF('1.収穫を予測する'!$C$2="なし", SUM('inv3.直径階分布'!EJ219:EJ220),SUM('inv3.直径階分布'!EJ210:EJ211))</f>
        <v>0</v>
      </c>
      <c r="AA107" s="89">
        <f>IF('1.収穫を予測する'!$C$2="なし", SUM('inv3.直径階分布'!EK219:EK220),SUM('inv3.直径階分布'!EK210:EK211))</f>
        <v>0</v>
      </c>
      <c r="AB107" s="90">
        <f>IF('1.収穫を予測する'!$C$2="なし", SUM('inv3.直径階分布'!EL219:EL220),SUM('inv3.直径階分布'!EL210:EL211))</f>
        <v>0</v>
      </c>
    </row>
    <row r="108" spans="1:28">
      <c r="A108" s="107"/>
      <c r="B108" s="204" t="str">
        <f t="shared" si="1"/>
        <v>~48</v>
      </c>
      <c r="C108" s="66">
        <f>IF('1.収穫を予測する'!$C$2="なし", SUM('inv3.直径階分布'!DM221:DM222),SUM('inv3.直径階分布'!DM212:DM213))</f>
        <v>0</v>
      </c>
      <c r="D108" s="89">
        <f>IF('1.収穫を予測する'!$C$2="なし", SUM('inv3.直径階分布'!DN221:DN222),SUM('inv3.直径階分布'!DN212:DN213))</f>
        <v>0</v>
      </c>
      <c r="E108" s="89">
        <f>IF('1.収穫を予測する'!$C$2="なし", SUM('inv3.直径階分布'!DO221:DO222),SUM('inv3.直径階分布'!DO212:DO213))</f>
        <v>0</v>
      </c>
      <c r="F108" s="89">
        <f>IF('1.収穫を予測する'!$C$2="なし", SUM('inv3.直径階分布'!DP221:DP222),SUM('inv3.直径階分布'!DP212:DP213))</f>
        <v>0</v>
      </c>
      <c r="G108" s="89">
        <f>IF('1.収穫を予測する'!$C$2="なし", SUM('inv3.直径階分布'!DQ221:DQ222),SUM('inv3.直径階分布'!DQ212:DQ213))</f>
        <v>0</v>
      </c>
      <c r="H108" s="89">
        <f>IF('1.収穫を予測する'!$C$2="なし", SUM('inv3.直径階分布'!DR221:DR222),SUM('inv3.直径階分布'!DR212:DR213))</f>
        <v>0</v>
      </c>
      <c r="I108" s="89">
        <f>IF('1.収穫を予測する'!$C$2="なし", SUM('inv3.直径階分布'!DS221:DS222),SUM('inv3.直径階分布'!DS212:DS213))</f>
        <v>0</v>
      </c>
      <c r="J108" s="89">
        <f>IF('1.収穫を予測する'!$C$2="なし", SUM('inv3.直径階分布'!DT221:DT222),SUM('inv3.直径階分布'!DT212:DT213))</f>
        <v>0</v>
      </c>
      <c r="K108" s="89">
        <f>IF('1.収穫を予測する'!$C$2="なし", SUM('inv3.直径階分布'!DU221:DU222),SUM('inv3.直径階分布'!DU212:DU213))</f>
        <v>0</v>
      </c>
      <c r="L108" s="89">
        <f>IF('1.収穫を予測する'!$C$2="なし", SUM('inv3.直径階分布'!DV221:DV222),SUM('inv3.直径階分布'!DV212:DV213))</f>
        <v>0</v>
      </c>
      <c r="M108" s="89">
        <f>IF('1.収穫を予測する'!$C$2="なし", SUM('inv3.直径階分布'!DW221:DW222),SUM('inv3.直径階分布'!DW212:DW213))</f>
        <v>0</v>
      </c>
      <c r="N108" s="89">
        <f>IF('1.収穫を予測する'!$C$2="なし", SUM('inv3.直径階分布'!DX221:DX222),SUM('inv3.直径階分布'!DX212:DX213))</f>
        <v>0</v>
      </c>
      <c r="O108" s="89">
        <f>IF('1.収穫を予測する'!$C$2="なし", SUM('inv3.直径階分布'!DY221:DY222),SUM('inv3.直径階分布'!DY212:DY213))</f>
        <v>0</v>
      </c>
      <c r="P108" s="89">
        <f>IF('1.収穫を予測する'!$C$2="なし", SUM('inv3.直径階分布'!DZ221:DZ222),SUM('inv3.直径階分布'!DZ212:DZ213))</f>
        <v>0</v>
      </c>
      <c r="Q108" s="89">
        <f>IF('1.収穫を予測する'!$C$2="なし", SUM('inv3.直径階分布'!EA221:EA222),SUM('inv3.直径階分布'!EA212:EA213))</f>
        <v>0</v>
      </c>
      <c r="R108" s="89">
        <f>IF('1.収穫を予測する'!$C$2="なし", SUM('inv3.直径階分布'!EB221:EB222),SUM('inv3.直径階分布'!EB212:EB213))</f>
        <v>0</v>
      </c>
      <c r="S108" s="89">
        <f>IF('1.収穫を予測する'!$C$2="なし", SUM('inv3.直径階分布'!EC221:EC222),SUM('inv3.直径階分布'!EC212:EC213))</f>
        <v>0</v>
      </c>
      <c r="T108" s="89">
        <f>IF('1.収穫を予測する'!$C$2="なし", SUM('inv3.直径階分布'!ED221:ED222),SUM('inv3.直径階分布'!ED212:ED213))</f>
        <v>0</v>
      </c>
      <c r="U108" s="89">
        <f>IF('1.収穫を予測する'!$C$2="なし", SUM('inv3.直径階分布'!EE221:EE222),SUM('inv3.直径階分布'!EE212:EE213))</f>
        <v>0</v>
      </c>
      <c r="V108" s="89">
        <f>IF('1.収穫を予測する'!$C$2="なし", SUM('inv3.直径階分布'!EF221:EF222),SUM('inv3.直径階分布'!EF212:EF213))</f>
        <v>0</v>
      </c>
      <c r="W108" s="89">
        <f>IF('1.収穫を予測する'!$C$2="なし", SUM('inv3.直径階分布'!EG221:EG222),SUM('inv3.直径階分布'!EG212:EG213))</f>
        <v>0</v>
      </c>
      <c r="X108" s="89">
        <f>IF('1.収穫を予測する'!$C$2="なし", SUM('inv3.直径階分布'!EH221:EH222),SUM('inv3.直径階分布'!EH212:EH213))</f>
        <v>0</v>
      </c>
      <c r="Y108" s="89">
        <f>IF('1.収穫を予測する'!$C$2="なし", SUM('inv3.直径階分布'!EI221:EI222),SUM('inv3.直径階分布'!EI212:EI213))</f>
        <v>0</v>
      </c>
      <c r="Z108" s="89">
        <f>IF('1.収穫を予測する'!$C$2="なし", SUM('inv3.直径階分布'!EJ221:EJ222),SUM('inv3.直径階分布'!EJ212:EJ213))</f>
        <v>0</v>
      </c>
      <c r="AA108" s="89">
        <f>IF('1.収穫を予測する'!$C$2="なし", SUM('inv3.直径階分布'!EK221:EK222),SUM('inv3.直径階分布'!EK212:EK213))</f>
        <v>0</v>
      </c>
      <c r="AB108" s="90">
        <f>IF('1.収穫を予測する'!$C$2="なし", SUM('inv3.直径階分布'!EL221:EL222),SUM('inv3.直径階分布'!EL212:EL213))</f>
        <v>0</v>
      </c>
    </row>
    <row r="109" spans="1:28">
      <c r="A109" s="107"/>
      <c r="B109" s="204" t="str">
        <f t="shared" si="1"/>
        <v>~50</v>
      </c>
      <c r="C109" s="66">
        <f>IF('1.収穫を予測する'!$C$2="なし", SUM('inv3.直径階分布'!DM223:DM224),SUM('inv3.直径階分布'!DM214:DM215))</f>
        <v>0</v>
      </c>
      <c r="D109" s="89">
        <f>IF('1.収穫を予測する'!$C$2="なし", SUM('inv3.直径階分布'!DN223:DN224),SUM('inv3.直径階分布'!DN214:DN215))</f>
        <v>0</v>
      </c>
      <c r="E109" s="89">
        <f>IF('1.収穫を予測する'!$C$2="なし", SUM('inv3.直径階分布'!DO223:DO224),SUM('inv3.直径階分布'!DO214:DO215))</f>
        <v>0</v>
      </c>
      <c r="F109" s="89">
        <f>IF('1.収穫を予測する'!$C$2="なし", SUM('inv3.直径階分布'!DP223:DP224),SUM('inv3.直径階分布'!DP214:DP215))</f>
        <v>0</v>
      </c>
      <c r="G109" s="89">
        <f>IF('1.収穫を予測する'!$C$2="なし", SUM('inv3.直径階分布'!DQ223:DQ224),SUM('inv3.直径階分布'!DQ214:DQ215))</f>
        <v>0</v>
      </c>
      <c r="H109" s="89">
        <f>IF('1.収穫を予測する'!$C$2="なし", SUM('inv3.直径階分布'!DR223:DR224),SUM('inv3.直径階分布'!DR214:DR215))</f>
        <v>0</v>
      </c>
      <c r="I109" s="89">
        <f>IF('1.収穫を予測する'!$C$2="なし", SUM('inv3.直径階分布'!DS223:DS224),SUM('inv3.直径階分布'!DS214:DS215))</f>
        <v>0</v>
      </c>
      <c r="J109" s="89">
        <f>IF('1.収穫を予測する'!$C$2="なし", SUM('inv3.直径階分布'!DT223:DT224),SUM('inv3.直径階分布'!DT214:DT215))</f>
        <v>0</v>
      </c>
      <c r="K109" s="89">
        <f>IF('1.収穫を予測する'!$C$2="なし", SUM('inv3.直径階分布'!DU223:DU224),SUM('inv3.直径階分布'!DU214:DU215))</f>
        <v>0</v>
      </c>
      <c r="L109" s="89">
        <f>IF('1.収穫を予測する'!$C$2="なし", SUM('inv3.直径階分布'!DV223:DV224),SUM('inv3.直径階分布'!DV214:DV215))</f>
        <v>0</v>
      </c>
      <c r="M109" s="89">
        <f>IF('1.収穫を予測する'!$C$2="なし", SUM('inv3.直径階分布'!DW223:DW224),SUM('inv3.直径階分布'!DW214:DW215))</f>
        <v>0</v>
      </c>
      <c r="N109" s="89">
        <f>IF('1.収穫を予測する'!$C$2="なし", SUM('inv3.直径階分布'!DX223:DX224),SUM('inv3.直径階分布'!DX214:DX215))</f>
        <v>0</v>
      </c>
      <c r="O109" s="89">
        <f>IF('1.収穫を予測する'!$C$2="なし", SUM('inv3.直径階分布'!DY223:DY224),SUM('inv3.直径階分布'!DY214:DY215))</f>
        <v>0</v>
      </c>
      <c r="P109" s="89">
        <f>IF('1.収穫を予測する'!$C$2="なし", SUM('inv3.直径階分布'!DZ223:DZ224),SUM('inv3.直径階分布'!DZ214:DZ215))</f>
        <v>0</v>
      </c>
      <c r="Q109" s="89">
        <f>IF('1.収穫を予測する'!$C$2="なし", SUM('inv3.直径階分布'!EA223:EA224),SUM('inv3.直径階分布'!EA214:EA215))</f>
        <v>0</v>
      </c>
      <c r="R109" s="89">
        <f>IF('1.収穫を予測する'!$C$2="なし", SUM('inv3.直径階分布'!EB223:EB224),SUM('inv3.直径階分布'!EB214:EB215))</f>
        <v>0</v>
      </c>
      <c r="S109" s="89">
        <f>IF('1.収穫を予測する'!$C$2="なし", SUM('inv3.直径階分布'!EC223:EC224),SUM('inv3.直径階分布'!EC214:EC215))</f>
        <v>0</v>
      </c>
      <c r="T109" s="89">
        <f>IF('1.収穫を予測する'!$C$2="なし", SUM('inv3.直径階分布'!ED223:ED224),SUM('inv3.直径階分布'!ED214:ED215))</f>
        <v>0</v>
      </c>
      <c r="U109" s="89">
        <f>IF('1.収穫を予測する'!$C$2="なし", SUM('inv3.直径階分布'!EE223:EE224),SUM('inv3.直径階分布'!EE214:EE215))</f>
        <v>0</v>
      </c>
      <c r="V109" s="89">
        <f>IF('1.収穫を予測する'!$C$2="なし", SUM('inv3.直径階分布'!EF223:EF224),SUM('inv3.直径階分布'!EF214:EF215))</f>
        <v>0</v>
      </c>
      <c r="W109" s="89">
        <f>IF('1.収穫を予測する'!$C$2="なし", SUM('inv3.直径階分布'!EG223:EG224),SUM('inv3.直径階分布'!EG214:EG215))</f>
        <v>0</v>
      </c>
      <c r="X109" s="89">
        <f>IF('1.収穫を予測する'!$C$2="なし", SUM('inv3.直径階分布'!EH223:EH224),SUM('inv3.直径階分布'!EH214:EH215))</f>
        <v>0</v>
      </c>
      <c r="Y109" s="89">
        <f>IF('1.収穫を予測する'!$C$2="なし", SUM('inv3.直径階分布'!EI223:EI224),SUM('inv3.直径階分布'!EI214:EI215))</f>
        <v>0</v>
      </c>
      <c r="Z109" s="89">
        <f>IF('1.収穫を予測する'!$C$2="なし", SUM('inv3.直径階分布'!EJ223:EJ224),SUM('inv3.直径階分布'!EJ214:EJ215))</f>
        <v>0</v>
      </c>
      <c r="AA109" s="89">
        <f>IF('1.収穫を予測する'!$C$2="なし", SUM('inv3.直径階分布'!EK223:EK224),SUM('inv3.直径階分布'!EK214:EK215))</f>
        <v>0</v>
      </c>
      <c r="AB109" s="90">
        <f>IF('1.収穫を予測する'!$C$2="なし", SUM('inv3.直径階分布'!EL223:EL224),SUM('inv3.直径階分布'!EL214:EL215))</f>
        <v>0</v>
      </c>
    </row>
    <row r="110" spans="1:28">
      <c r="A110" s="107"/>
      <c r="B110" s="204" t="str">
        <f t="shared" si="1"/>
        <v>~52</v>
      </c>
      <c r="C110" s="66">
        <f>IF('1.収穫を予測する'!$C$2="なし", SUM('inv3.直径階分布'!DM225:DM226),SUM('inv3.直径階分布'!DM216:DM217))</f>
        <v>0</v>
      </c>
      <c r="D110" s="89">
        <f>IF('1.収穫を予測する'!$C$2="なし", SUM('inv3.直径階分布'!DN225:DN226),SUM('inv3.直径階分布'!DN216:DN217))</f>
        <v>0</v>
      </c>
      <c r="E110" s="89">
        <f>IF('1.収穫を予測する'!$C$2="なし", SUM('inv3.直径階分布'!DO225:DO226),SUM('inv3.直径階分布'!DO216:DO217))</f>
        <v>0</v>
      </c>
      <c r="F110" s="89">
        <f>IF('1.収穫を予測する'!$C$2="なし", SUM('inv3.直径階分布'!DP225:DP226),SUM('inv3.直径階分布'!DP216:DP217))</f>
        <v>0</v>
      </c>
      <c r="G110" s="89">
        <f>IF('1.収穫を予測する'!$C$2="なし", SUM('inv3.直径階分布'!DQ225:DQ226),SUM('inv3.直径階分布'!DQ216:DQ217))</f>
        <v>0</v>
      </c>
      <c r="H110" s="89">
        <f>IF('1.収穫を予測する'!$C$2="なし", SUM('inv3.直径階分布'!DR225:DR226),SUM('inv3.直径階分布'!DR216:DR217))</f>
        <v>0</v>
      </c>
      <c r="I110" s="89">
        <f>IF('1.収穫を予測する'!$C$2="なし", SUM('inv3.直径階分布'!DS225:DS226),SUM('inv3.直径階分布'!DS216:DS217))</f>
        <v>0</v>
      </c>
      <c r="J110" s="89">
        <f>IF('1.収穫を予測する'!$C$2="なし", SUM('inv3.直径階分布'!DT225:DT226),SUM('inv3.直径階分布'!DT216:DT217))</f>
        <v>0</v>
      </c>
      <c r="K110" s="89">
        <f>IF('1.収穫を予測する'!$C$2="なし", SUM('inv3.直径階分布'!DU225:DU226),SUM('inv3.直径階分布'!DU216:DU217))</f>
        <v>0</v>
      </c>
      <c r="L110" s="89">
        <f>IF('1.収穫を予測する'!$C$2="なし", SUM('inv3.直径階分布'!DV225:DV226),SUM('inv3.直径階分布'!DV216:DV217))</f>
        <v>0</v>
      </c>
      <c r="M110" s="89">
        <f>IF('1.収穫を予測する'!$C$2="なし", SUM('inv3.直径階分布'!DW225:DW226),SUM('inv3.直径階分布'!DW216:DW217))</f>
        <v>0</v>
      </c>
      <c r="N110" s="89">
        <f>IF('1.収穫を予測する'!$C$2="なし", SUM('inv3.直径階分布'!DX225:DX226),SUM('inv3.直径階分布'!DX216:DX217))</f>
        <v>0</v>
      </c>
      <c r="O110" s="89">
        <f>IF('1.収穫を予測する'!$C$2="なし", SUM('inv3.直径階分布'!DY225:DY226),SUM('inv3.直径階分布'!DY216:DY217))</f>
        <v>0</v>
      </c>
      <c r="P110" s="89">
        <f>IF('1.収穫を予測する'!$C$2="なし", SUM('inv3.直径階分布'!DZ225:DZ226),SUM('inv3.直径階分布'!DZ216:DZ217))</f>
        <v>0</v>
      </c>
      <c r="Q110" s="89">
        <f>IF('1.収穫を予測する'!$C$2="なし", SUM('inv3.直径階分布'!EA225:EA226),SUM('inv3.直径階分布'!EA216:EA217))</f>
        <v>0</v>
      </c>
      <c r="R110" s="89">
        <f>IF('1.収穫を予測する'!$C$2="なし", SUM('inv3.直径階分布'!EB225:EB226),SUM('inv3.直径階分布'!EB216:EB217))</f>
        <v>0</v>
      </c>
      <c r="S110" s="89">
        <f>IF('1.収穫を予測する'!$C$2="なし", SUM('inv3.直径階分布'!EC225:EC226),SUM('inv3.直径階分布'!EC216:EC217))</f>
        <v>0</v>
      </c>
      <c r="T110" s="89">
        <f>IF('1.収穫を予測する'!$C$2="なし", SUM('inv3.直径階分布'!ED225:ED226),SUM('inv3.直径階分布'!ED216:ED217))</f>
        <v>0</v>
      </c>
      <c r="U110" s="89">
        <f>IF('1.収穫を予測する'!$C$2="なし", SUM('inv3.直径階分布'!EE225:EE226),SUM('inv3.直径階分布'!EE216:EE217))</f>
        <v>0</v>
      </c>
      <c r="V110" s="89">
        <f>IF('1.収穫を予測する'!$C$2="なし", SUM('inv3.直径階分布'!EF225:EF226),SUM('inv3.直径階分布'!EF216:EF217))</f>
        <v>0</v>
      </c>
      <c r="W110" s="89">
        <f>IF('1.収穫を予測する'!$C$2="なし", SUM('inv3.直径階分布'!EG225:EG226),SUM('inv3.直径階分布'!EG216:EG217))</f>
        <v>0</v>
      </c>
      <c r="X110" s="89">
        <f>IF('1.収穫を予測する'!$C$2="なし", SUM('inv3.直径階分布'!EH225:EH226),SUM('inv3.直径階分布'!EH216:EH217))</f>
        <v>0</v>
      </c>
      <c r="Y110" s="89">
        <f>IF('1.収穫を予測する'!$C$2="なし", SUM('inv3.直径階分布'!EI225:EI226),SUM('inv3.直径階分布'!EI216:EI217))</f>
        <v>0</v>
      </c>
      <c r="Z110" s="89">
        <f>IF('1.収穫を予測する'!$C$2="なし", SUM('inv3.直径階分布'!EJ225:EJ226),SUM('inv3.直径階分布'!EJ216:EJ217))</f>
        <v>0</v>
      </c>
      <c r="AA110" s="89">
        <f>IF('1.収穫を予測する'!$C$2="なし", SUM('inv3.直径階分布'!EK225:EK226),SUM('inv3.直径階分布'!EK216:EK217))</f>
        <v>0</v>
      </c>
      <c r="AB110" s="90">
        <f>IF('1.収穫を予測する'!$C$2="なし", SUM('inv3.直径階分布'!EL225:EL226),SUM('inv3.直径階分布'!EL216:EL217))</f>
        <v>0</v>
      </c>
    </row>
    <row r="111" spans="1:28">
      <c r="A111" s="107"/>
      <c r="B111" s="204" t="str">
        <f t="shared" si="1"/>
        <v>~54</v>
      </c>
      <c r="C111" s="66">
        <f>IF('1.収穫を予測する'!$C$2="なし", SUM('inv3.直径階分布'!DM227:DM228),SUM('inv3.直径階分布'!DM218:DM219))</f>
        <v>0</v>
      </c>
      <c r="D111" s="89">
        <f>IF('1.収穫を予測する'!$C$2="なし", SUM('inv3.直径階分布'!DN227:DN228),SUM('inv3.直径階分布'!DN218:DN219))</f>
        <v>0</v>
      </c>
      <c r="E111" s="89">
        <f>IF('1.収穫を予測する'!$C$2="なし", SUM('inv3.直径階分布'!DO227:DO228),SUM('inv3.直径階分布'!DO218:DO219))</f>
        <v>0</v>
      </c>
      <c r="F111" s="89">
        <f>IF('1.収穫を予測する'!$C$2="なし", SUM('inv3.直径階分布'!DP227:DP228),SUM('inv3.直径階分布'!DP218:DP219))</f>
        <v>0</v>
      </c>
      <c r="G111" s="89">
        <f>IF('1.収穫を予測する'!$C$2="なし", SUM('inv3.直径階分布'!DQ227:DQ228),SUM('inv3.直径階分布'!DQ218:DQ219))</f>
        <v>0</v>
      </c>
      <c r="H111" s="89">
        <f>IF('1.収穫を予測する'!$C$2="なし", SUM('inv3.直径階分布'!DR227:DR228),SUM('inv3.直径階分布'!DR218:DR219))</f>
        <v>0</v>
      </c>
      <c r="I111" s="89">
        <f>IF('1.収穫を予測する'!$C$2="なし", SUM('inv3.直径階分布'!DS227:DS228),SUM('inv3.直径階分布'!DS218:DS219))</f>
        <v>0</v>
      </c>
      <c r="J111" s="89">
        <f>IF('1.収穫を予測する'!$C$2="なし", SUM('inv3.直径階分布'!DT227:DT228),SUM('inv3.直径階分布'!DT218:DT219))</f>
        <v>0</v>
      </c>
      <c r="K111" s="89">
        <f>IF('1.収穫を予測する'!$C$2="なし", SUM('inv3.直径階分布'!DU227:DU228),SUM('inv3.直径階分布'!DU218:DU219))</f>
        <v>0</v>
      </c>
      <c r="L111" s="89">
        <f>IF('1.収穫を予測する'!$C$2="なし", SUM('inv3.直径階分布'!DV227:DV228),SUM('inv3.直径階分布'!DV218:DV219))</f>
        <v>0</v>
      </c>
      <c r="M111" s="89">
        <f>IF('1.収穫を予測する'!$C$2="なし", SUM('inv3.直径階分布'!DW227:DW228),SUM('inv3.直径階分布'!DW218:DW219))</f>
        <v>0</v>
      </c>
      <c r="N111" s="89">
        <f>IF('1.収穫を予測する'!$C$2="なし", SUM('inv3.直径階分布'!DX227:DX228),SUM('inv3.直径階分布'!DX218:DX219))</f>
        <v>0</v>
      </c>
      <c r="O111" s="89">
        <f>IF('1.収穫を予測する'!$C$2="なし", SUM('inv3.直径階分布'!DY227:DY228),SUM('inv3.直径階分布'!DY218:DY219))</f>
        <v>0</v>
      </c>
      <c r="P111" s="89">
        <f>IF('1.収穫を予測する'!$C$2="なし", SUM('inv3.直径階分布'!DZ227:DZ228),SUM('inv3.直径階分布'!DZ218:DZ219))</f>
        <v>0</v>
      </c>
      <c r="Q111" s="89">
        <f>IF('1.収穫を予測する'!$C$2="なし", SUM('inv3.直径階分布'!EA227:EA228),SUM('inv3.直径階分布'!EA218:EA219))</f>
        <v>0</v>
      </c>
      <c r="R111" s="89">
        <f>IF('1.収穫を予測する'!$C$2="なし", SUM('inv3.直径階分布'!EB227:EB228),SUM('inv3.直径階分布'!EB218:EB219))</f>
        <v>0</v>
      </c>
      <c r="S111" s="89">
        <f>IF('1.収穫を予測する'!$C$2="なし", SUM('inv3.直径階分布'!EC227:EC228),SUM('inv3.直径階分布'!EC218:EC219))</f>
        <v>0</v>
      </c>
      <c r="T111" s="89">
        <f>IF('1.収穫を予測する'!$C$2="なし", SUM('inv3.直径階分布'!ED227:ED228),SUM('inv3.直径階分布'!ED218:ED219))</f>
        <v>0</v>
      </c>
      <c r="U111" s="89">
        <f>IF('1.収穫を予測する'!$C$2="なし", SUM('inv3.直径階分布'!EE227:EE228),SUM('inv3.直径階分布'!EE218:EE219))</f>
        <v>0</v>
      </c>
      <c r="V111" s="89">
        <f>IF('1.収穫を予測する'!$C$2="なし", SUM('inv3.直径階分布'!EF227:EF228),SUM('inv3.直径階分布'!EF218:EF219))</f>
        <v>0</v>
      </c>
      <c r="W111" s="89">
        <f>IF('1.収穫を予測する'!$C$2="なし", SUM('inv3.直径階分布'!EG227:EG228),SUM('inv3.直径階分布'!EG218:EG219))</f>
        <v>0</v>
      </c>
      <c r="X111" s="89">
        <f>IF('1.収穫を予測する'!$C$2="なし", SUM('inv3.直径階分布'!EH227:EH228),SUM('inv3.直径階分布'!EH218:EH219))</f>
        <v>0</v>
      </c>
      <c r="Y111" s="89">
        <f>IF('1.収穫を予測する'!$C$2="なし", SUM('inv3.直径階分布'!EI227:EI228),SUM('inv3.直径階分布'!EI218:EI219))</f>
        <v>0</v>
      </c>
      <c r="Z111" s="89">
        <f>IF('1.収穫を予測する'!$C$2="なし", SUM('inv3.直径階分布'!EJ227:EJ228),SUM('inv3.直径階分布'!EJ218:EJ219))</f>
        <v>0</v>
      </c>
      <c r="AA111" s="89">
        <f>IF('1.収穫を予測する'!$C$2="なし", SUM('inv3.直径階分布'!EK227:EK228),SUM('inv3.直径階分布'!EK218:EK219))</f>
        <v>0</v>
      </c>
      <c r="AB111" s="90">
        <f>IF('1.収穫を予測する'!$C$2="なし", SUM('inv3.直径階分布'!EL227:EL228),SUM('inv3.直径階分布'!EL218:EL219))</f>
        <v>0</v>
      </c>
    </row>
    <row r="112" spans="1:28">
      <c r="A112" s="107"/>
      <c r="B112" s="204" t="str">
        <f t="shared" si="1"/>
        <v>~56</v>
      </c>
      <c r="C112" s="66">
        <f>IF('1.収穫を予測する'!$C$2="なし", SUM('inv3.直径階分布'!DM229:DM230),SUM('inv3.直径階分布'!DM220:DM221))</f>
        <v>0</v>
      </c>
      <c r="D112" s="89">
        <f>IF('1.収穫を予測する'!$C$2="なし", SUM('inv3.直径階分布'!DN229:DN230),SUM('inv3.直径階分布'!DN220:DN221))</f>
        <v>0</v>
      </c>
      <c r="E112" s="89">
        <f>IF('1.収穫を予測する'!$C$2="なし", SUM('inv3.直径階分布'!DO229:DO230),SUM('inv3.直径階分布'!DO220:DO221))</f>
        <v>0</v>
      </c>
      <c r="F112" s="89">
        <f>IF('1.収穫を予測する'!$C$2="なし", SUM('inv3.直径階分布'!DP229:DP230),SUM('inv3.直径階分布'!DP220:DP221))</f>
        <v>0</v>
      </c>
      <c r="G112" s="89">
        <f>IF('1.収穫を予測する'!$C$2="なし", SUM('inv3.直径階分布'!DQ229:DQ230),SUM('inv3.直径階分布'!DQ220:DQ221))</f>
        <v>0</v>
      </c>
      <c r="H112" s="89">
        <f>IF('1.収穫を予測する'!$C$2="なし", SUM('inv3.直径階分布'!DR229:DR230),SUM('inv3.直径階分布'!DR220:DR221))</f>
        <v>0</v>
      </c>
      <c r="I112" s="89">
        <f>IF('1.収穫を予測する'!$C$2="なし", SUM('inv3.直径階分布'!DS229:DS230),SUM('inv3.直径階分布'!DS220:DS221))</f>
        <v>0</v>
      </c>
      <c r="J112" s="89">
        <f>IF('1.収穫を予測する'!$C$2="なし", SUM('inv3.直径階分布'!DT229:DT230),SUM('inv3.直径階分布'!DT220:DT221))</f>
        <v>0</v>
      </c>
      <c r="K112" s="89">
        <f>IF('1.収穫を予測する'!$C$2="なし", SUM('inv3.直径階分布'!DU229:DU230),SUM('inv3.直径階分布'!DU220:DU221))</f>
        <v>0</v>
      </c>
      <c r="L112" s="89">
        <f>IF('1.収穫を予測する'!$C$2="なし", SUM('inv3.直径階分布'!DV229:DV230),SUM('inv3.直径階分布'!DV220:DV221))</f>
        <v>0</v>
      </c>
      <c r="M112" s="89">
        <f>IF('1.収穫を予測する'!$C$2="なし", SUM('inv3.直径階分布'!DW229:DW230),SUM('inv3.直径階分布'!DW220:DW221))</f>
        <v>0</v>
      </c>
      <c r="N112" s="89">
        <f>IF('1.収穫を予測する'!$C$2="なし", SUM('inv3.直径階分布'!DX229:DX230),SUM('inv3.直径階分布'!DX220:DX221))</f>
        <v>0</v>
      </c>
      <c r="O112" s="89">
        <f>IF('1.収穫を予測する'!$C$2="なし", SUM('inv3.直径階分布'!DY229:DY230),SUM('inv3.直径階分布'!DY220:DY221))</f>
        <v>0</v>
      </c>
      <c r="P112" s="89">
        <f>IF('1.収穫を予測する'!$C$2="なし", SUM('inv3.直径階分布'!DZ229:DZ230),SUM('inv3.直径階分布'!DZ220:DZ221))</f>
        <v>0</v>
      </c>
      <c r="Q112" s="89">
        <f>IF('1.収穫を予測する'!$C$2="なし", SUM('inv3.直径階分布'!EA229:EA230),SUM('inv3.直径階分布'!EA220:EA221))</f>
        <v>0</v>
      </c>
      <c r="R112" s="89">
        <f>IF('1.収穫を予測する'!$C$2="なし", SUM('inv3.直径階分布'!EB229:EB230),SUM('inv3.直径階分布'!EB220:EB221))</f>
        <v>0</v>
      </c>
      <c r="S112" s="89">
        <f>IF('1.収穫を予測する'!$C$2="なし", SUM('inv3.直径階分布'!EC229:EC230),SUM('inv3.直径階分布'!EC220:EC221))</f>
        <v>0</v>
      </c>
      <c r="T112" s="89">
        <f>IF('1.収穫を予測する'!$C$2="なし", SUM('inv3.直径階分布'!ED229:ED230),SUM('inv3.直径階分布'!ED220:ED221))</f>
        <v>0</v>
      </c>
      <c r="U112" s="89">
        <f>IF('1.収穫を予測する'!$C$2="なし", SUM('inv3.直径階分布'!EE229:EE230),SUM('inv3.直径階分布'!EE220:EE221))</f>
        <v>0</v>
      </c>
      <c r="V112" s="89">
        <f>IF('1.収穫を予測する'!$C$2="なし", SUM('inv3.直径階分布'!EF229:EF230),SUM('inv3.直径階分布'!EF220:EF221))</f>
        <v>0</v>
      </c>
      <c r="W112" s="89">
        <f>IF('1.収穫を予測する'!$C$2="なし", SUM('inv3.直径階分布'!EG229:EG230),SUM('inv3.直径階分布'!EG220:EG221))</f>
        <v>0</v>
      </c>
      <c r="X112" s="89">
        <f>IF('1.収穫を予測する'!$C$2="なし", SUM('inv3.直径階分布'!EH229:EH230),SUM('inv3.直径階分布'!EH220:EH221))</f>
        <v>0</v>
      </c>
      <c r="Y112" s="89">
        <f>IF('1.収穫を予測する'!$C$2="なし", SUM('inv3.直径階分布'!EI229:EI230),SUM('inv3.直径階分布'!EI220:EI221))</f>
        <v>0</v>
      </c>
      <c r="Z112" s="89">
        <f>IF('1.収穫を予測する'!$C$2="なし", SUM('inv3.直径階分布'!EJ229:EJ230),SUM('inv3.直径階分布'!EJ220:EJ221))</f>
        <v>0</v>
      </c>
      <c r="AA112" s="89">
        <f>IF('1.収穫を予測する'!$C$2="なし", SUM('inv3.直径階分布'!EK229:EK230),SUM('inv3.直径階分布'!EK220:EK221))</f>
        <v>0</v>
      </c>
      <c r="AB112" s="90">
        <f>IF('1.収穫を予測する'!$C$2="なし", SUM('inv3.直径階分布'!EL229:EL230),SUM('inv3.直径階分布'!EL220:EL221))</f>
        <v>0</v>
      </c>
    </row>
    <row r="113" spans="1:28">
      <c r="A113" s="107"/>
      <c r="B113" s="204" t="str">
        <f t="shared" si="1"/>
        <v>~58</v>
      </c>
      <c r="C113" s="66">
        <f>IF('1.収穫を予測する'!$C$2="なし", SUM('inv3.直径階分布'!DM231:DM232),SUM('inv3.直径階分布'!DM222:DM223))</f>
        <v>0</v>
      </c>
      <c r="D113" s="89">
        <f>IF('1.収穫を予測する'!$C$2="なし", SUM('inv3.直径階分布'!DN231:DN232),SUM('inv3.直径階分布'!DN222:DN223))</f>
        <v>0</v>
      </c>
      <c r="E113" s="89">
        <f>IF('1.収穫を予測する'!$C$2="なし", SUM('inv3.直径階分布'!DO231:DO232),SUM('inv3.直径階分布'!DO222:DO223))</f>
        <v>0</v>
      </c>
      <c r="F113" s="89">
        <f>IF('1.収穫を予測する'!$C$2="なし", SUM('inv3.直径階分布'!DP231:DP232),SUM('inv3.直径階分布'!DP222:DP223))</f>
        <v>0</v>
      </c>
      <c r="G113" s="89">
        <f>IF('1.収穫を予測する'!$C$2="なし", SUM('inv3.直径階分布'!DQ231:DQ232),SUM('inv3.直径階分布'!DQ222:DQ223))</f>
        <v>0</v>
      </c>
      <c r="H113" s="89">
        <f>IF('1.収穫を予測する'!$C$2="なし", SUM('inv3.直径階分布'!DR231:DR232),SUM('inv3.直径階分布'!DR222:DR223))</f>
        <v>0</v>
      </c>
      <c r="I113" s="89">
        <f>IF('1.収穫を予測する'!$C$2="なし", SUM('inv3.直径階分布'!DS231:DS232),SUM('inv3.直径階分布'!DS222:DS223))</f>
        <v>0</v>
      </c>
      <c r="J113" s="89">
        <f>IF('1.収穫を予測する'!$C$2="なし", SUM('inv3.直径階分布'!DT231:DT232),SUM('inv3.直径階分布'!DT222:DT223))</f>
        <v>0</v>
      </c>
      <c r="K113" s="89">
        <f>IF('1.収穫を予測する'!$C$2="なし", SUM('inv3.直径階分布'!DU231:DU232),SUM('inv3.直径階分布'!DU222:DU223))</f>
        <v>0</v>
      </c>
      <c r="L113" s="89">
        <f>IF('1.収穫を予測する'!$C$2="なし", SUM('inv3.直径階分布'!DV231:DV232),SUM('inv3.直径階分布'!DV222:DV223))</f>
        <v>0</v>
      </c>
      <c r="M113" s="89">
        <f>IF('1.収穫を予測する'!$C$2="なし", SUM('inv3.直径階分布'!DW231:DW232),SUM('inv3.直径階分布'!DW222:DW223))</f>
        <v>0</v>
      </c>
      <c r="N113" s="89">
        <f>IF('1.収穫を予測する'!$C$2="なし", SUM('inv3.直径階分布'!DX231:DX232),SUM('inv3.直径階分布'!DX222:DX223))</f>
        <v>0</v>
      </c>
      <c r="O113" s="89">
        <f>IF('1.収穫を予測する'!$C$2="なし", SUM('inv3.直径階分布'!DY231:DY232),SUM('inv3.直径階分布'!DY222:DY223))</f>
        <v>0</v>
      </c>
      <c r="P113" s="89">
        <f>IF('1.収穫を予測する'!$C$2="なし", SUM('inv3.直径階分布'!DZ231:DZ232),SUM('inv3.直径階分布'!DZ222:DZ223))</f>
        <v>0</v>
      </c>
      <c r="Q113" s="89">
        <f>IF('1.収穫を予測する'!$C$2="なし", SUM('inv3.直径階分布'!EA231:EA232),SUM('inv3.直径階分布'!EA222:EA223))</f>
        <v>0</v>
      </c>
      <c r="R113" s="89">
        <f>IF('1.収穫を予測する'!$C$2="なし", SUM('inv3.直径階分布'!EB231:EB232),SUM('inv3.直径階分布'!EB222:EB223))</f>
        <v>0</v>
      </c>
      <c r="S113" s="89">
        <f>IF('1.収穫を予測する'!$C$2="なし", SUM('inv3.直径階分布'!EC231:EC232),SUM('inv3.直径階分布'!EC222:EC223))</f>
        <v>0</v>
      </c>
      <c r="T113" s="89">
        <f>IF('1.収穫を予測する'!$C$2="なし", SUM('inv3.直径階分布'!ED231:ED232),SUM('inv3.直径階分布'!ED222:ED223))</f>
        <v>0</v>
      </c>
      <c r="U113" s="89">
        <f>IF('1.収穫を予測する'!$C$2="なし", SUM('inv3.直径階分布'!EE231:EE232),SUM('inv3.直径階分布'!EE222:EE223))</f>
        <v>0</v>
      </c>
      <c r="V113" s="89">
        <f>IF('1.収穫を予測する'!$C$2="なし", SUM('inv3.直径階分布'!EF231:EF232),SUM('inv3.直径階分布'!EF222:EF223))</f>
        <v>0</v>
      </c>
      <c r="W113" s="89">
        <f>IF('1.収穫を予測する'!$C$2="なし", SUM('inv3.直径階分布'!EG231:EG232),SUM('inv3.直径階分布'!EG222:EG223))</f>
        <v>0</v>
      </c>
      <c r="X113" s="89">
        <f>IF('1.収穫を予測する'!$C$2="なし", SUM('inv3.直径階分布'!EH231:EH232),SUM('inv3.直径階分布'!EH222:EH223))</f>
        <v>0</v>
      </c>
      <c r="Y113" s="89">
        <f>IF('1.収穫を予測する'!$C$2="なし", SUM('inv3.直径階分布'!EI231:EI232),SUM('inv3.直径階分布'!EI222:EI223))</f>
        <v>0</v>
      </c>
      <c r="Z113" s="89">
        <f>IF('1.収穫を予測する'!$C$2="なし", SUM('inv3.直径階分布'!EJ231:EJ232),SUM('inv3.直径階分布'!EJ222:EJ223))</f>
        <v>0</v>
      </c>
      <c r="AA113" s="89">
        <f>IF('1.収穫を予測する'!$C$2="なし", SUM('inv3.直径階分布'!EK231:EK232),SUM('inv3.直径階分布'!EK222:EK223))</f>
        <v>0</v>
      </c>
      <c r="AB113" s="90">
        <f>IF('1.収穫を予測する'!$C$2="なし", SUM('inv3.直径階分布'!EL231:EL232),SUM('inv3.直径階分布'!EL222:EL223))</f>
        <v>0</v>
      </c>
    </row>
    <row r="114" spans="1:28">
      <c r="A114" s="107"/>
      <c r="B114" s="204" t="str">
        <f t="shared" si="1"/>
        <v>~60</v>
      </c>
      <c r="C114" s="66">
        <f>IF('1.収穫を予測する'!$C$2="なし", SUM('inv3.直径階分布'!DM233:DM234),SUM('inv3.直径階分布'!DM224:DM225))</f>
        <v>0</v>
      </c>
      <c r="D114" s="89">
        <f>IF('1.収穫を予測する'!$C$2="なし", SUM('inv3.直径階分布'!DN233:DN234),SUM('inv3.直径階分布'!DN224:DN225))</f>
        <v>0</v>
      </c>
      <c r="E114" s="89">
        <f>IF('1.収穫を予測する'!$C$2="なし", SUM('inv3.直径階分布'!DO233:DO234),SUM('inv3.直径階分布'!DO224:DO225))</f>
        <v>0</v>
      </c>
      <c r="F114" s="89">
        <f>IF('1.収穫を予測する'!$C$2="なし", SUM('inv3.直径階分布'!DP233:DP234),SUM('inv3.直径階分布'!DP224:DP225))</f>
        <v>0</v>
      </c>
      <c r="G114" s="89">
        <f>IF('1.収穫を予測する'!$C$2="なし", SUM('inv3.直径階分布'!DQ233:DQ234),SUM('inv3.直径階分布'!DQ224:DQ225))</f>
        <v>0</v>
      </c>
      <c r="H114" s="89">
        <f>IF('1.収穫を予測する'!$C$2="なし", SUM('inv3.直径階分布'!DR233:DR234),SUM('inv3.直径階分布'!DR224:DR225))</f>
        <v>0</v>
      </c>
      <c r="I114" s="89">
        <f>IF('1.収穫を予測する'!$C$2="なし", SUM('inv3.直径階分布'!DS233:DS234),SUM('inv3.直径階分布'!DS224:DS225))</f>
        <v>0</v>
      </c>
      <c r="J114" s="89">
        <f>IF('1.収穫を予測する'!$C$2="なし", SUM('inv3.直径階分布'!DT233:DT234),SUM('inv3.直径階分布'!DT224:DT225))</f>
        <v>0</v>
      </c>
      <c r="K114" s="89">
        <f>IF('1.収穫を予測する'!$C$2="なし", SUM('inv3.直径階分布'!DU233:DU234),SUM('inv3.直径階分布'!DU224:DU225))</f>
        <v>0</v>
      </c>
      <c r="L114" s="89">
        <f>IF('1.収穫を予測する'!$C$2="なし", SUM('inv3.直径階分布'!DV233:DV234),SUM('inv3.直径階分布'!DV224:DV225))</f>
        <v>0</v>
      </c>
      <c r="M114" s="89">
        <f>IF('1.収穫を予測する'!$C$2="なし", SUM('inv3.直径階分布'!DW233:DW234),SUM('inv3.直径階分布'!DW224:DW225))</f>
        <v>0</v>
      </c>
      <c r="N114" s="89">
        <f>IF('1.収穫を予測する'!$C$2="なし", SUM('inv3.直径階分布'!DX233:DX234),SUM('inv3.直径階分布'!DX224:DX225))</f>
        <v>0</v>
      </c>
      <c r="O114" s="89">
        <f>IF('1.収穫を予測する'!$C$2="なし", SUM('inv3.直径階分布'!DY233:DY234),SUM('inv3.直径階分布'!DY224:DY225))</f>
        <v>0</v>
      </c>
      <c r="P114" s="89">
        <f>IF('1.収穫を予測する'!$C$2="なし", SUM('inv3.直径階分布'!DZ233:DZ234),SUM('inv3.直径階分布'!DZ224:DZ225))</f>
        <v>0</v>
      </c>
      <c r="Q114" s="89">
        <f>IF('1.収穫を予測する'!$C$2="なし", SUM('inv3.直径階分布'!EA233:EA234),SUM('inv3.直径階分布'!EA224:EA225))</f>
        <v>0</v>
      </c>
      <c r="R114" s="89">
        <f>IF('1.収穫を予測する'!$C$2="なし", SUM('inv3.直径階分布'!EB233:EB234),SUM('inv3.直径階分布'!EB224:EB225))</f>
        <v>0</v>
      </c>
      <c r="S114" s="89">
        <f>IF('1.収穫を予測する'!$C$2="なし", SUM('inv3.直径階分布'!EC233:EC234),SUM('inv3.直径階分布'!EC224:EC225))</f>
        <v>0</v>
      </c>
      <c r="T114" s="89">
        <f>IF('1.収穫を予測する'!$C$2="なし", SUM('inv3.直径階分布'!ED233:ED234),SUM('inv3.直径階分布'!ED224:ED225))</f>
        <v>0</v>
      </c>
      <c r="U114" s="89">
        <f>IF('1.収穫を予測する'!$C$2="なし", SUM('inv3.直径階分布'!EE233:EE234),SUM('inv3.直径階分布'!EE224:EE225))</f>
        <v>0</v>
      </c>
      <c r="V114" s="89">
        <f>IF('1.収穫を予測する'!$C$2="なし", SUM('inv3.直径階分布'!EF233:EF234),SUM('inv3.直径階分布'!EF224:EF225))</f>
        <v>0</v>
      </c>
      <c r="W114" s="89">
        <f>IF('1.収穫を予測する'!$C$2="なし", SUM('inv3.直径階分布'!EG233:EG234),SUM('inv3.直径階分布'!EG224:EG225))</f>
        <v>0</v>
      </c>
      <c r="X114" s="89">
        <f>IF('1.収穫を予測する'!$C$2="なし", SUM('inv3.直径階分布'!EH233:EH234),SUM('inv3.直径階分布'!EH224:EH225))</f>
        <v>0</v>
      </c>
      <c r="Y114" s="89">
        <f>IF('1.収穫を予測する'!$C$2="なし", SUM('inv3.直径階分布'!EI233:EI234),SUM('inv3.直径階分布'!EI224:EI225))</f>
        <v>0</v>
      </c>
      <c r="Z114" s="89">
        <f>IF('1.収穫を予測する'!$C$2="なし", SUM('inv3.直径階分布'!EJ233:EJ234),SUM('inv3.直径階分布'!EJ224:EJ225))</f>
        <v>0</v>
      </c>
      <c r="AA114" s="89">
        <f>IF('1.収穫を予測する'!$C$2="なし", SUM('inv3.直径階分布'!EK233:EK234),SUM('inv3.直径階分布'!EK224:EK225))</f>
        <v>0</v>
      </c>
      <c r="AB114" s="90">
        <f>IF('1.収穫を予測する'!$C$2="なし", SUM('inv3.直径階分布'!EL233:EL234),SUM('inv3.直径階分布'!EL224:EL225))</f>
        <v>0</v>
      </c>
    </row>
    <row r="115" spans="1:28">
      <c r="A115" s="107"/>
      <c r="B115" s="204" t="str">
        <f t="shared" si="1"/>
        <v>~62</v>
      </c>
      <c r="C115" s="66">
        <f>IF('1.収穫を予測する'!$C$2="なし", SUM('inv3.直径階分布'!DM235:DM236),SUM('inv3.直径階分布'!DM226:DM227))</f>
        <v>0</v>
      </c>
      <c r="D115" s="89">
        <f>IF('1.収穫を予測する'!$C$2="なし", SUM('inv3.直径階分布'!DN235:DN236),SUM('inv3.直径階分布'!DN226:DN227))</f>
        <v>0</v>
      </c>
      <c r="E115" s="89">
        <f>IF('1.収穫を予測する'!$C$2="なし", SUM('inv3.直径階分布'!DO235:DO236),SUM('inv3.直径階分布'!DO226:DO227))</f>
        <v>0</v>
      </c>
      <c r="F115" s="89">
        <f>IF('1.収穫を予測する'!$C$2="なし", SUM('inv3.直径階分布'!DP235:DP236),SUM('inv3.直径階分布'!DP226:DP227))</f>
        <v>0</v>
      </c>
      <c r="G115" s="89">
        <f>IF('1.収穫を予測する'!$C$2="なし", SUM('inv3.直径階分布'!DQ235:DQ236),SUM('inv3.直径階分布'!DQ226:DQ227))</f>
        <v>0</v>
      </c>
      <c r="H115" s="89">
        <f>IF('1.収穫を予測する'!$C$2="なし", SUM('inv3.直径階分布'!DR235:DR236),SUM('inv3.直径階分布'!DR226:DR227))</f>
        <v>0</v>
      </c>
      <c r="I115" s="89">
        <f>IF('1.収穫を予測する'!$C$2="なし", SUM('inv3.直径階分布'!DS235:DS236),SUM('inv3.直径階分布'!DS226:DS227))</f>
        <v>0</v>
      </c>
      <c r="J115" s="89">
        <f>IF('1.収穫を予測する'!$C$2="なし", SUM('inv3.直径階分布'!DT235:DT236),SUM('inv3.直径階分布'!DT226:DT227))</f>
        <v>0</v>
      </c>
      <c r="K115" s="89">
        <f>IF('1.収穫を予測する'!$C$2="なし", SUM('inv3.直径階分布'!DU235:DU236),SUM('inv3.直径階分布'!DU226:DU227))</f>
        <v>0</v>
      </c>
      <c r="L115" s="89">
        <f>IF('1.収穫を予測する'!$C$2="なし", SUM('inv3.直径階分布'!DV235:DV236),SUM('inv3.直径階分布'!DV226:DV227))</f>
        <v>0</v>
      </c>
      <c r="M115" s="89">
        <f>IF('1.収穫を予測する'!$C$2="なし", SUM('inv3.直径階分布'!DW235:DW236),SUM('inv3.直径階分布'!DW226:DW227))</f>
        <v>0</v>
      </c>
      <c r="N115" s="89">
        <f>IF('1.収穫を予測する'!$C$2="なし", SUM('inv3.直径階分布'!DX235:DX236),SUM('inv3.直径階分布'!DX226:DX227))</f>
        <v>0</v>
      </c>
      <c r="O115" s="89">
        <f>IF('1.収穫を予測する'!$C$2="なし", SUM('inv3.直径階分布'!DY235:DY236),SUM('inv3.直径階分布'!DY226:DY227))</f>
        <v>0</v>
      </c>
      <c r="P115" s="89">
        <f>IF('1.収穫を予測する'!$C$2="なし", SUM('inv3.直径階分布'!DZ235:DZ236),SUM('inv3.直径階分布'!DZ226:DZ227))</f>
        <v>0</v>
      </c>
      <c r="Q115" s="89">
        <f>IF('1.収穫を予測する'!$C$2="なし", SUM('inv3.直径階分布'!EA235:EA236),SUM('inv3.直径階分布'!EA226:EA227))</f>
        <v>0</v>
      </c>
      <c r="R115" s="89">
        <f>IF('1.収穫を予測する'!$C$2="なし", SUM('inv3.直径階分布'!EB235:EB236),SUM('inv3.直径階分布'!EB226:EB227))</f>
        <v>0</v>
      </c>
      <c r="S115" s="89">
        <f>IF('1.収穫を予測する'!$C$2="なし", SUM('inv3.直径階分布'!EC235:EC236),SUM('inv3.直径階分布'!EC226:EC227))</f>
        <v>0</v>
      </c>
      <c r="T115" s="89">
        <f>IF('1.収穫を予測する'!$C$2="なし", SUM('inv3.直径階分布'!ED235:ED236),SUM('inv3.直径階分布'!ED226:ED227))</f>
        <v>0</v>
      </c>
      <c r="U115" s="89">
        <f>IF('1.収穫を予測する'!$C$2="なし", SUM('inv3.直径階分布'!EE235:EE236),SUM('inv3.直径階分布'!EE226:EE227))</f>
        <v>0</v>
      </c>
      <c r="V115" s="89">
        <f>IF('1.収穫を予測する'!$C$2="なし", SUM('inv3.直径階分布'!EF235:EF236),SUM('inv3.直径階分布'!EF226:EF227))</f>
        <v>0</v>
      </c>
      <c r="W115" s="89">
        <f>IF('1.収穫を予測する'!$C$2="なし", SUM('inv3.直径階分布'!EG235:EG236),SUM('inv3.直径階分布'!EG226:EG227))</f>
        <v>0</v>
      </c>
      <c r="X115" s="89">
        <f>IF('1.収穫を予測する'!$C$2="なし", SUM('inv3.直径階分布'!EH235:EH236),SUM('inv3.直径階分布'!EH226:EH227))</f>
        <v>0</v>
      </c>
      <c r="Y115" s="89">
        <f>IF('1.収穫を予測する'!$C$2="なし", SUM('inv3.直径階分布'!EI235:EI236),SUM('inv3.直径階分布'!EI226:EI227))</f>
        <v>0</v>
      </c>
      <c r="Z115" s="89">
        <f>IF('1.収穫を予測する'!$C$2="なし", SUM('inv3.直径階分布'!EJ235:EJ236),SUM('inv3.直径階分布'!EJ226:EJ227))</f>
        <v>0</v>
      </c>
      <c r="AA115" s="89">
        <f>IF('1.収穫を予測する'!$C$2="なし", SUM('inv3.直径階分布'!EK235:EK236),SUM('inv3.直径階分布'!EK226:EK227))</f>
        <v>0</v>
      </c>
      <c r="AB115" s="90">
        <f>IF('1.収穫を予測する'!$C$2="なし", SUM('inv3.直径階分布'!EL235:EL236),SUM('inv3.直径階分布'!EL226:EL227))</f>
        <v>0</v>
      </c>
    </row>
    <row r="116" spans="1:28">
      <c r="A116" s="107"/>
      <c r="B116" s="204" t="str">
        <f t="shared" si="1"/>
        <v>~64</v>
      </c>
      <c r="C116" s="66">
        <f>IF('1.収穫を予測する'!$C$2="なし", SUM('inv3.直径階分布'!DM237:DM238),SUM('inv3.直径階分布'!DM228:DM229))</f>
        <v>0</v>
      </c>
      <c r="D116" s="89">
        <f>IF('1.収穫を予測する'!$C$2="なし", SUM('inv3.直径階分布'!DN237:DN238),SUM('inv3.直径階分布'!DN228:DN229))</f>
        <v>0</v>
      </c>
      <c r="E116" s="89">
        <f>IF('1.収穫を予測する'!$C$2="なし", SUM('inv3.直径階分布'!DO237:DO238),SUM('inv3.直径階分布'!DO228:DO229))</f>
        <v>0</v>
      </c>
      <c r="F116" s="89">
        <f>IF('1.収穫を予測する'!$C$2="なし", SUM('inv3.直径階分布'!DP237:DP238),SUM('inv3.直径階分布'!DP228:DP229))</f>
        <v>0</v>
      </c>
      <c r="G116" s="89">
        <f>IF('1.収穫を予測する'!$C$2="なし", SUM('inv3.直径階分布'!DQ237:DQ238),SUM('inv3.直径階分布'!DQ228:DQ229))</f>
        <v>0</v>
      </c>
      <c r="H116" s="89">
        <f>IF('1.収穫を予測する'!$C$2="なし", SUM('inv3.直径階分布'!DR237:DR238),SUM('inv3.直径階分布'!DR228:DR229))</f>
        <v>0</v>
      </c>
      <c r="I116" s="89">
        <f>IF('1.収穫を予測する'!$C$2="なし", SUM('inv3.直径階分布'!DS237:DS238),SUM('inv3.直径階分布'!DS228:DS229))</f>
        <v>0</v>
      </c>
      <c r="J116" s="89">
        <f>IF('1.収穫を予測する'!$C$2="なし", SUM('inv3.直径階分布'!DT237:DT238),SUM('inv3.直径階分布'!DT228:DT229))</f>
        <v>0</v>
      </c>
      <c r="K116" s="89">
        <f>IF('1.収穫を予測する'!$C$2="なし", SUM('inv3.直径階分布'!DU237:DU238),SUM('inv3.直径階分布'!DU228:DU229))</f>
        <v>0</v>
      </c>
      <c r="L116" s="89">
        <f>IF('1.収穫を予測する'!$C$2="なし", SUM('inv3.直径階分布'!DV237:DV238),SUM('inv3.直径階分布'!DV228:DV229))</f>
        <v>0</v>
      </c>
      <c r="M116" s="89">
        <f>IF('1.収穫を予測する'!$C$2="なし", SUM('inv3.直径階分布'!DW237:DW238),SUM('inv3.直径階分布'!DW228:DW229))</f>
        <v>0</v>
      </c>
      <c r="N116" s="89">
        <f>IF('1.収穫を予測する'!$C$2="なし", SUM('inv3.直径階分布'!DX237:DX238),SUM('inv3.直径階分布'!DX228:DX229))</f>
        <v>0</v>
      </c>
      <c r="O116" s="89">
        <f>IF('1.収穫を予測する'!$C$2="なし", SUM('inv3.直径階分布'!DY237:DY238),SUM('inv3.直径階分布'!DY228:DY229))</f>
        <v>0</v>
      </c>
      <c r="P116" s="89">
        <f>IF('1.収穫を予測する'!$C$2="なし", SUM('inv3.直径階分布'!DZ237:DZ238),SUM('inv3.直径階分布'!DZ228:DZ229))</f>
        <v>0</v>
      </c>
      <c r="Q116" s="89">
        <f>IF('1.収穫を予測する'!$C$2="なし", SUM('inv3.直径階分布'!EA237:EA238),SUM('inv3.直径階分布'!EA228:EA229))</f>
        <v>0</v>
      </c>
      <c r="R116" s="89">
        <f>IF('1.収穫を予測する'!$C$2="なし", SUM('inv3.直径階分布'!EB237:EB238),SUM('inv3.直径階分布'!EB228:EB229))</f>
        <v>0</v>
      </c>
      <c r="S116" s="89">
        <f>IF('1.収穫を予測する'!$C$2="なし", SUM('inv3.直径階分布'!EC237:EC238),SUM('inv3.直径階分布'!EC228:EC229))</f>
        <v>0</v>
      </c>
      <c r="T116" s="89">
        <f>IF('1.収穫を予測する'!$C$2="なし", SUM('inv3.直径階分布'!ED237:ED238),SUM('inv3.直径階分布'!ED228:ED229))</f>
        <v>0</v>
      </c>
      <c r="U116" s="89">
        <f>IF('1.収穫を予測する'!$C$2="なし", SUM('inv3.直径階分布'!EE237:EE238),SUM('inv3.直径階分布'!EE228:EE229))</f>
        <v>0</v>
      </c>
      <c r="V116" s="89">
        <f>IF('1.収穫を予測する'!$C$2="なし", SUM('inv3.直径階分布'!EF237:EF238),SUM('inv3.直径階分布'!EF228:EF229))</f>
        <v>0</v>
      </c>
      <c r="W116" s="89">
        <f>IF('1.収穫を予測する'!$C$2="なし", SUM('inv3.直径階分布'!EG237:EG238),SUM('inv3.直径階分布'!EG228:EG229))</f>
        <v>0</v>
      </c>
      <c r="X116" s="89">
        <f>IF('1.収穫を予測する'!$C$2="なし", SUM('inv3.直径階分布'!EH237:EH238),SUM('inv3.直径階分布'!EH228:EH229))</f>
        <v>0</v>
      </c>
      <c r="Y116" s="89">
        <f>IF('1.収穫を予測する'!$C$2="なし", SUM('inv3.直径階分布'!EI237:EI238),SUM('inv3.直径階分布'!EI228:EI229))</f>
        <v>0</v>
      </c>
      <c r="Z116" s="89">
        <f>IF('1.収穫を予測する'!$C$2="なし", SUM('inv3.直径階分布'!EJ237:EJ238),SUM('inv3.直径階分布'!EJ228:EJ229))</f>
        <v>0</v>
      </c>
      <c r="AA116" s="89">
        <f>IF('1.収穫を予測する'!$C$2="なし", SUM('inv3.直径階分布'!EK237:EK238),SUM('inv3.直径階分布'!EK228:EK229))</f>
        <v>0</v>
      </c>
      <c r="AB116" s="90">
        <f>IF('1.収穫を予測する'!$C$2="なし", SUM('inv3.直径階分布'!EL237:EL238),SUM('inv3.直径階分布'!EL228:EL229))</f>
        <v>0</v>
      </c>
    </row>
    <row r="117" spans="1:28">
      <c r="A117" s="107"/>
      <c r="B117" s="204" t="str">
        <f t="shared" si="1"/>
        <v>~66</v>
      </c>
      <c r="C117" s="66">
        <f>IF('1.収穫を予測する'!$C$2="なし", SUM('inv3.直径階分布'!DM239:DM240),SUM('inv3.直径階分布'!DM230:DM231))</f>
        <v>0</v>
      </c>
      <c r="D117" s="89">
        <f>IF('1.収穫を予測する'!$C$2="なし", SUM('inv3.直径階分布'!DN239:DN240),SUM('inv3.直径階分布'!DN230:DN231))</f>
        <v>0</v>
      </c>
      <c r="E117" s="89">
        <f>IF('1.収穫を予測する'!$C$2="なし", SUM('inv3.直径階分布'!DO239:DO240),SUM('inv3.直径階分布'!DO230:DO231))</f>
        <v>0</v>
      </c>
      <c r="F117" s="89">
        <f>IF('1.収穫を予測する'!$C$2="なし", SUM('inv3.直径階分布'!DP239:DP240),SUM('inv3.直径階分布'!DP230:DP231))</f>
        <v>0</v>
      </c>
      <c r="G117" s="89">
        <f>IF('1.収穫を予測する'!$C$2="なし", SUM('inv3.直径階分布'!DQ239:DQ240),SUM('inv3.直径階分布'!DQ230:DQ231))</f>
        <v>0</v>
      </c>
      <c r="H117" s="89">
        <f>IF('1.収穫を予測する'!$C$2="なし", SUM('inv3.直径階分布'!DR239:DR240),SUM('inv3.直径階分布'!DR230:DR231))</f>
        <v>0</v>
      </c>
      <c r="I117" s="89">
        <f>IF('1.収穫を予測する'!$C$2="なし", SUM('inv3.直径階分布'!DS239:DS240),SUM('inv3.直径階分布'!DS230:DS231))</f>
        <v>0</v>
      </c>
      <c r="J117" s="89">
        <f>IF('1.収穫を予測する'!$C$2="なし", SUM('inv3.直径階分布'!DT239:DT240),SUM('inv3.直径階分布'!DT230:DT231))</f>
        <v>0</v>
      </c>
      <c r="K117" s="89">
        <f>IF('1.収穫を予測する'!$C$2="なし", SUM('inv3.直径階分布'!DU239:DU240),SUM('inv3.直径階分布'!DU230:DU231))</f>
        <v>0</v>
      </c>
      <c r="L117" s="89">
        <f>IF('1.収穫を予測する'!$C$2="なし", SUM('inv3.直径階分布'!DV239:DV240),SUM('inv3.直径階分布'!DV230:DV231))</f>
        <v>0</v>
      </c>
      <c r="M117" s="89">
        <f>IF('1.収穫を予測する'!$C$2="なし", SUM('inv3.直径階分布'!DW239:DW240),SUM('inv3.直径階分布'!DW230:DW231))</f>
        <v>0</v>
      </c>
      <c r="N117" s="89">
        <f>IF('1.収穫を予測する'!$C$2="なし", SUM('inv3.直径階分布'!DX239:DX240),SUM('inv3.直径階分布'!DX230:DX231))</f>
        <v>0</v>
      </c>
      <c r="O117" s="89">
        <f>IF('1.収穫を予測する'!$C$2="なし", SUM('inv3.直径階分布'!DY239:DY240),SUM('inv3.直径階分布'!DY230:DY231))</f>
        <v>0</v>
      </c>
      <c r="P117" s="89">
        <f>IF('1.収穫を予測する'!$C$2="なし", SUM('inv3.直径階分布'!DZ239:DZ240),SUM('inv3.直径階分布'!DZ230:DZ231))</f>
        <v>0</v>
      </c>
      <c r="Q117" s="89">
        <f>IF('1.収穫を予測する'!$C$2="なし", SUM('inv3.直径階分布'!EA239:EA240),SUM('inv3.直径階分布'!EA230:EA231))</f>
        <v>0</v>
      </c>
      <c r="R117" s="89">
        <f>IF('1.収穫を予測する'!$C$2="なし", SUM('inv3.直径階分布'!EB239:EB240),SUM('inv3.直径階分布'!EB230:EB231))</f>
        <v>0</v>
      </c>
      <c r="S117" s="89">
        <f>IF('1.収穫を予測する'!$C$2="なし", SUM('inv3.直径階分布'!EC239:EC240),SUM('inv3.直径階分布'!EC230:EC231))</f>
        <v>0</v>
      </c>
      <c r="T117" s="89">
        <f>IF('1.収穫を予測する'!$C$2="なし", SUM('inv3.直径階分布'!ED239:ED240),SUM('inv3.直径階分布'!ED230:ED231))</f>
        <v>0</v>
      </c>
      <c r="U117" s="89">
        <f>IF('1.収穫を予測する'!$C$2="なし", SUM('inv3.直径階分布'!EE239:EE240),SUM('inv3.直径階分布'!EE230:EE231))</f>
        <v>0</v>
      </c>
      <c r="V117" s="89">
        <f>IF('1.収穫を予測する'!$C$2="なし", SUM('inv3.直径階分布'!EF239:EF240),SUM('inv3.直径階分布'!EF230:EF231))</f>
        <v>0</v>
      </c>
      <c r="W117" s="89">
        <f>IF('1.収穫を予測する'!$C$2="なし", SUM('inv3.直径階分布'!EG239:EG240),SUM('inv3.直径階分布'!EG230:EG231))</f>
        <v>0</v>
      </c>
      <c r="X117" s="89">
        <f>IF('1.収穫を予測する'!$C$2="なし", SUM('inv3.直径階分布'!EH239:EH240),SUM('inv3.直径階分布'!EH230:EH231))</f>
        <v>0</v>
      </c>
      <c r="Y117" s="89">
        <f>IF('1.収穫を予測する'!$C$2="なし", SUM('inv3.直径階分布'!EI239:EI240),SUM('inv3.直径階分布'!EI230:EI231))</f>
        <v>0</v>
      </c>
      <c r="Z117" s="89">
        <f>IF('1.収穫を予測する'!$C$2="なし", SUM('inv3.直径階分布'!EJ239:EJ240),SUM('inv3.直径階分布'!EJ230:EJ231))</f>
        <v>0</v>
      </c>
      <c r="AA117" s="89">
        <f>IF('1.収穫を予測する'!$C$2="なし", SUM('inv3.直径階分布'!EK239:EK240),SUM('inv3.直径階分布'!EK230:EK231))</f>
        <v>0</v>
      </c>
      <c r="AB117" s="90">
        <f>IF('1.収穫を予測する'!$C$2="なし", SUM('inv3.直径階分布'!EL239:EL240),SUM('inv3.直径階分布'!EL230:EL231))</f>
        <v>0</v>
      </c>
    </row>
    <row r="118" spans="1:28">
      <c r="A118" s="107"/>
      <c r="B118" s="204" t="str">
        <f t="shared" si="1"/>
        <v>~68</v>
      </c>
      <c r="C118" s="66">
        <f>IF('1.収穫を予測する'!$C$2="なし", SUM('inv3.直径階分布'!DM241:DM242),SUM('inv3.直径階分布'!DM232:DM233))</f>
        <v>0</v>
      </c>
      <c r="D118" s="89">
        <f>IF('1.収穫を予測する'!$C$2="なし", SUM('inv3.直径階分布'!DN241:DN242),SUM('inv3.直径階分布'!DN232:DN233))</f>
        <v>0</v>
      </c>
      <c r="E118" s="89">
        <f>IF('1.収穫を予測する'!$C$2="なし", SUM('inv3.直径階分布'!DO241:DO242),SUM('inv3.直径階分布'!DO232:DO233))</f>
        <v>0</v>
      </c>
      <c r="F118" s="89">
        <f>IF('1.収穫を予測する'!$C$2="なし", SUM('inv3.直径階分布'!DP241:DP242),SUM('inv3.直径階分布'!DP232:DP233))</f>
        <v>0</v>
      </c>
      <c r="G118" s="89">
        <f>IF('1.収穫を予測する'!$C$2="なし", SUM('inv3.直径階分布'!DQ241:DQ242),SUM('inv3.直径階分布'!DQ232:DQ233))</f>
        <v>0</v>
      </c>
      <c r="H118" s="89">
        <f>IF('1.収穫を予測する'!$C$2="なし", SUM('inv3.直径階分布'!DR241:DR242),SUM('inv3.直径階分布'!DR232:DR233))</f>
        <v>0</v>
      </c>
      <c r="I118" s="89">
        <f>IF('1.収穫を予測する'!$C$2="なし", SUM('inv3.直径階分布'!DS241:DS242),SUM('inv3.直径階分布'!DS232:DS233))</f>
        <v>0</v>
      </c>
      <c r="J118" s="89">
        <f>IF('1.収穫を予測する'!$C$2="なし", SUM('inv3.直径階分布'!DT241:DT242),SUM('inv3.直径階分布'!DT232:DT233))</f>
        <v>0</v>
      </c>
      <c r="K118" s="89">
        <f>IF('1.収穫を予測する'!$C$2="なし", SUM('inv3.直径階分布'!DU241:DU242),SUM('inv3.直径階分布'!DU232:DU233))</f>
        <v>0</v>
      </c>
      <c r="L118" s="89">
        <f>IF('1.収穫を予測する'!$C$2="なし", SUM('inv3.直径階分布'!DV241:DV242),SUM('inv3.直径階分布'!DV232:DV233))</f>
        <v>0</v>
      </c>
      <c r="M118" s="89">
        <f>IF('1.収穫を予測する'!$C$2="なし", SUM('inv3.直径階分布'!DW241:DW242),SUM('inv3.直径階分布'!DW232:DW233))</f>
        <v>0</v>
      </c>
      <c r="N118" s="89">
        <f>IF('1.収穫を予測する'!$C$2="なし", SUM('inv3.直径階分布'!DX241:DX242),SUM('inv3.直径階分布'!DX232:DX233))</f>
        <v>0</v>
      </c>
      <c r="O118" s="89">
        <f>IF('1.収穫を予測する'!$C$2="なし", SUM('inv3.直径階分布'!DY241:DY242),SUM('inv3.直径階分布'!DY232:DY233))</f>
        <v>0</v>
      </c>
      <c r="P118" s="89">
        <f>IF('1.収穫を予測する'!$C$2="なし", SUM('inv3.直径階分布'!DZ241:DZ242),SUM('inv3.直径階分布'!DZ232:DZ233))</f>
        <v>0</v>
      </c>
      <c r="Q118" s="89">
        <f>IF('1.収穫を予測する'!$C$2="なし", SUM('inv3.直径階分布'!EA241:EA242),SUM('inv3.直径階分布'!EA232:EA233))</f>
        <v>0</v>
      </c>
      <c r="R118" s="89">
        <f>IF('1.収穫を予測する'!$C$2="なし", SUM('inv3.直径階分布'!EB241:EB242),SUM('inv3.直径階分布'!EB232:EB233))</f>
        <v>0</v>
      </c>
      <c r="S118" s="89">
        <f>IF('1.収穫を予測する'!$C$2="なし", SUM('inv3.直径階分布'!EC241:EC242),SUM('inv3.直径階分布'!EC232:EC233))</f>
        <v>0</v>
      </c>
      <c r="T118" s="89">
        <f>IF('1.収穫を予測する'!$C$2="なし", SUM('inv3.直径階分布'!ED241:ED242),SUM('inv3.直径階分布'!ED232:ED233))</f>
        <v>0</v>
      </c>
      <c r="U118" s="89">
        <f>IF('1.収穫を予測する'!$C$2="なし", SUM('inv3.直径階分布'!EE241:EE242),SUM('inv3.直径階分布'!EE232:EE233))</f>
        <v>0</v>
      </c>
      <c r="V118" s="89">
        <f>IF('1.収穫を予測する'!$C$2="なし", SUM('inv3.直径階分布'!EF241:EF242),SUM('inv3.直径階分布'!EF232:EF233))</f>
        <v>0</v>
      </c>
      <c r="W118" s="89">
        <f>IF('1.収穫を予測する'!$C$2="なし", SUM('inv3.直径階分布'!EG241:EG242),SUM('inv3.直径階分布'!EG232:EG233))</f>
        <v>0</v>
      </c>
      <c r="X118" s="89">
        <f>IF('1.収穫を予測する'!$C$2="なし", SUM('inv3.直径階分布'!EH241:EH242),SUM('inv3.直径階分布'!EH232:EH233))</f>
        <v>0</v>
      </c>
      <c r="Y118" s="89">
        <f>IF('1.収穫を予測する'!$C$2="なし", SUM('inv3.直径階分布'!EI241:EI242),SUM('inv3.直径階分布'!EI232:EI233))</f>
        <v>0</v>
      </c>
      <c r="Z118" s="89">
        <f>IF('1.収穫を予測する'!$C$2="なし", SUM('inv3.直径階分布'!EJ241:EJ242),SUM('inv3.直径階分布'!EJ232:EJ233))</f>
        <v>0</v>
      </c>
      <c r="AA118" s="89">
        <f>IF('1.収穫を予測する'!$C$2="なし", SUM('inv3.直径階分布'!EK241:EK242),SUM('inv3.直径階分布'!EK232:EK233))</f>
        <v>0</v>
      </c>
      <c r="AB118" s="90">
        <f>IF('1.収穫を予測する'!$C$2="なし", SUM('inv3.直径階分布'!EL241:EL242),SUM('inv3.直径階分布'!EL232:EL233))</f>
        <v>0</v>
      </c>
    </row>
    <row r="119" spans="1:28">
      <c r="A119" s="107"/>
      <c r="B119" s="204" t="str">
        <f t="shared" si="1"/>
        <v>~70</v>
      </c>
      <c r="C119" s="66">
        <f>IF('1.収穫を予測する'!$C$2="なし", SUM('inv3.直径階分布'!DM243:DM244),SUM('inv3.直径階分布'!DM234:DM235))</f>
        <v>0</v>
      </c>
      <c r="D119" s="89">
        <f>IF('1.収穫を予測する'!$C$2="なし", SUM('inv3.直径階分布'!DN243:DN244),SUM('inv3.直径階分布'!DN234:DN235))</f>
        <v>0</v>
      </c>
      <c r="E119" s="89">
        <f>IF('1.収穫を予測する'!$C$2="なし", SUM('inv3.直径階分布'!DO243:DO244),SUM('inv3.直径階分布'!DO234:DO235))</f>
        <v>0</v>
      </c>
      <c r="F119" s="89">
        <f>IF('1.収穫を予測する'!$C$2="なし", SUM('inv3.直径階分布'!DP243:DP244),SUM('inv3.直径階分布'!DP234:DP235))</f>
        <v>0</v>
      </c>
      <c r="G119" s="89">
        <f>IF('1.収穫を予測する'!$C$2="なし", SUM('inv3.直径階分布'!DQ243:DQ244),SUM('inv3.直径階分布'!DQ234:DQ235))</f>
        <v>0</v>
      </c>
      <c r="H119" s="89">
        <f>IF('1.収穫を予測する'!$C$2="なし", SUM('inv3.直径階分布'!DR243:DR244),SUM('inv3.直径階分布'!DR234:DR235))</f>
        <v>0</v>
      </c>
      <c r="I119" s="89">
        <f>IF('1.収穫を予測する'!$C$2="なし", SUM('inv3.直径階分布'!DS243:DS244),SUM('inv3.直径階分布'!DS234:DS235))</f>
        <v>0</v>
      </c>
      <c r="J119" s="89">
        <f>IF('1.収穫を予測する'!$C$2="なし", SUM('inv3.直径階分布'!DT243:DT244),SUM('inv3.直径階分布'!DT234:DT235))</f>
        <v>0</v>
      </c>
      <c r="K119" s="89">
        <f>IF('1.収穫を予測する'!$C$2="なし", SUM('inv3.直径階分布'!DU243:DU244),SUM('inv3.直径階分布'!DU234:DU235))</f>
        <v>0</v>
      </c>
      <c r="L119" s="89">
        <f>IF('1.収穫を予測する'!$C$2="なし", SUM('inv3.直径階分布'!DV243:DV244),SUM('inv3.直径階分布'!DV234:DV235))</f>
        <v>0</v>
      </c>
      <c r="M119" s="89">
        <f>IF('1.収穫を予測する'!$C$2="なし", SUM('inv3.直径階分布'!DW243:DW244),SUM('inv3.直径階分布'!DW234:DW235))</f>
        <v>0</v>
      </c>
      <c r="N119" s="89">
        <f>IF('1.収穫を予測する'!$C$2="なし", SUM('inv3.直径階分布'!DX243:DX244),SUM('inv3.直径階分布'!DX234:DX235))</f>
        <v>0</v>
      </c>
      <c r="O119" s="89">
        <f>IF('1.収穫を予測する'!$C$2="なし", SUM('inv3.直径階分布'!DY243:DY244),SUM('inv3.直径階分布'!DY234:DY235))</f>
        <v>0</v>
      </c>
      <c r="P119" s="89">
        <f>IF('1.収穫を予測する'!$C$2="なし", SUM('inv3.直径階分布'!DZ243:DZ244),SUM('inv3.直径階分布'!DZ234:DZ235))</f>
        <v>0</v>
      </c>
      <c r="Q119" s="89">
        <f>IF('1.収穫を予測する'!$C$2="なし", SUM('inv3.直径階分布'!EA243:EA244),SUM('inv3.直径階分布'!EA234:EA235))</f>
        <v>0</v>
      </c>
      <c r="R119" s="89">
        <f>IF('1.収穫を予測する'!$C$2="なし", SUM('inv3.直径階分布'!EB243:EB244),SUM('inv3.直径階分布'!EB234:EB235))</f>
        <v>0</v>
      </c>
      <c r="S119" s="89">
        <f>IF('1.収穫を予測する'!$C$2="なし", SUM('inv3.直径階分布'!EC243:EC244),SUM('inv3.直径階分布'!EC234:EC235))</f>
        <v>0</v>
      </c>
      <c r="T119" s="89">
        <f>IF('1.収穫を予測する'!$C$2="なし", SUM('inv3.直径階分布'!ED243:ED244),SUM('inv3.直径階分布'!ED234:ED235))</f>
        <v>0</v>
      </c>
      <c r="U119" s="89">
        <f>IF('1.収穫を予測する'!$C$2="なし", SUM('inv3.直径階分布'!EE243:EE244),SUM('inv3.直径階分布'!EE234:EE235))</f>
        <v>0</v>
      </c>
      <c r="V119" s="89">
        <f>IF('1.収穫を予測する'!$C$2="なし", SUM('inv3.直径階分布'!EF243:EF244),SUM('inv3.直径階分布'!EF234:EF235))</f>
        <v>0</v>
      </c>
      <c r="W119" s="89">
        <f>IF('1.収穫を予測する'!$C$2="なし", SUM('inv3.直径階分布'!EG243:EG244),SUM('inv3.直径階分布'!EG234:EG235))</f>
        <v>0</v>
      </c>
      <c r="X119" s="89">
        <f>IF('1.収穫を予測する'!$C$2="なし", SUM('inv3.直径階分布'!EH243:EH244),SUM('inv3.直径階分布'!EH234:EH235))</f>
        <v>0</v>
      </c>
      <c r="Y119" s="89">
        <f>IF('1.収穫を予測する'!$C$2="なし", SUM('inv3.直径階分布'!EI243:EI244),SUM('inv3.直径階分布'!EI234:EI235))</f>
        <v>0</v>
      </c>
      <c r="Z119" s="89">
        <f>IF('1.収穫を予測する'!$C$2="なし", SUM('inv3.直径階分布'!EJ243:EJ244),SUM('inv3.直径階分布'!EJ234:EJ235))</f>
        <v>0</v>
      </c>
      <c r="AA119" s="89">
        <f>IF('1.収穫を予測する'!$C$2="なし", SUM('inv3.直径階分布'!EK243:EK244),SUM('inv3.直径階分布'!EK234:EK235))</f>
        <v>0</v>
      </c>
      <c r="AB119" s="90">
        <f>IF('1.収穫を予測する'!$C$2="なし", SUM('inv3.直径階分布'!EL243:EL244),SUM('inv3.直径階分布'!EL234:EL235))</f>
        <v>0</v>
      </c>
    </row>
    <row r="120" spans="1:28">
      <c r="A120" s="107"/>
      <c r="B120" s="204" t="str">
        <f t="shared" si="1"/>
        <v>~72</v>
      </c>
      <c r="C120" s="66">
        <f>IF('1.収穫を予測する'!$C$2="なし", SUM('inv3.直径階分布'!DM245:DM246),SUM('inv3.直径階分布'!DM236:DM237))</f>
        <v>0</v>
      </c>
      <c r="D120" s="89">
        <f>IF('1.収穫を予測する'!$C$2="なし", SUM('inv3.直径階分布'!DN245:DN246),SUM('inv3.直径階分布'!DN236:DN237))</f>
        <v>0</v>
      </c>
      <c r="E120" s="89">
        <f>IF('1.収穫を予測する'!$C$2="なし", SUM('inv3.直径階分布'!DO245:DO246),SUM('inv3.直径階分布'!DO236:DO237))</f>
        <v>0</v>
      </c>
      <c r="F120" s="89">
        <f>IF('1.収穫を予測する'!$C$2="なし", SUM('inv3.直径階分布'!DP245:DP246),SUM('inv3.直径階分布'!DP236:DP237))</f>
        <v>0</v>
      </c>
      <c r="G120" s="89">
        <f>IF('1.収穫を予測する'!$C$2="なし", SUM('inv3.直径階分布'!DQ245:DQ246),SUM('inv3.直径階分布'!DQ236:DQ237))</f>
        <v>0</v>
      </c>
      <c r="H120" s="89">
        <f>IF('1.収穫を予測する'!$C$2="なし", SUM('inv3.直径階分布'!DR245:DR246),SUM('inv3.直径階分布'!DR236:DR237))</f>
        <v>0</v>
      </c>
      <c r="I120" s="89">
        <f>IF('1.収穫を予測する'!$C$2="なし", SUM('inv3.直径階分布'!DS245:DS246),SUM('inv3.直径階分布'!DS236:DS237))</f>
        <v>0</v>
      </c>
      <c r="J120" s="89">
        <f>IF('1.収穫を予測する'!$C$2="なし", SUM('inv3.直径階分布'!DT245:DT246),SUM('inv3.直径階分布'!DT236:DT237))</f>
        <v>0</v>
      </c>
      <c r="K120" s="89">
        <f>IF('1.収穫を予測する'!$C$2="なし", SUM('inv3.直径階分布'!DU245:DU246),SUM('inv3.直径階分布'!DU236:DU237))</f>
        <v>0</v>
      </c>
      <c r="L120" s="89">
        <f>IF('1.収穫を予測する'!$C$2="なし", SUM('inv3.直径階分布'!DV245:DV246),SUM('inv3.直径階分布'!DV236:DV237))</f>
        <v>0</v>
      </c>
      <c r="M120" s="89">
        <f>IF('1.収穫を予測する'!$C$2="なし", SUM('inv3.直径階分布'!DW245:DW246),SUM('inv3.直径階分布'!DW236:DW237))</f>
        <v>0</v>
      </c>
      <c r="N120" s="89">
        <f>IF('1.収穫を予測する'!$C$2="なし", SUM('inv3.直径階分布'!DX245:DX246),SUM('inv3.直径階分布'!DX236:DX237))</f>
        <v>0</v>
      </c>
      <c r="O120" s="89">
        <f>IF('1.収穫を予測する'!$C$2="なし", SUM('inv3.直径階分布'!DY245:DY246),SUM('inv3.直径階分布'!DY236:DY237))</f>
        <v>0</v>
      </c>
      <c r="P120" s="89">
        <f>IF('1.収穫を予測する'!$C$2="なし", SUM('inv3.直径階分布'!DZ245:DZ246),SUM('inv3.直径階分布'!DZ236:DZ237))</f>
        <v>0</v>
      </c>
      <c r="Q120" s="89">
        <f>IF('1.収穫を予測する'!$C$2="なし", SUM('inv3.直径階分布'!EA245:EA246),SUM('inv3.直径階分布'!EA236:EA237))</f>
        <v>0</v>
      </c>
      <c r="R120" s="89">
        <f>IF('1.収穫を予測する'!$C$2="なし", SUM('inv3.直径階分布'!EB245:EB246),SUM('inv3.直径階分布'!EB236:EB237))</f>
        <v>0</v>
      </c>
      <c r="S120" s="89">
        <f>IF('1.収穫を予測する'!$C$2="なし", SUM('inv3.直径階分布'!EC245:EC246),SUM('inv3.直径階分布'!EC236:EC237))</f>
        <v>0</v>
      </c>
      <c r="T120" s="89">
        <f>IF('1.収穫を予測する'!$C$2="なし", SUM('inv3.直径階分布'!ED245:ED246),SUM('inv3.直径階分布'!ED236:ED237))</f>
        <v>0</v>
      </c>
      <c r="U120" s="89">
        <f>IF('1.収穫を予測する'!$C$2="なし", SUM('inv3.直径階分布'!EE245:EE246),SUM('inv3.直径階分布'!EE236:EE237))</f>
        <v>0</v>
      </c>
      <c r="V120" s="89">
        <f>IF('1.収穫を予測する'!$C$2="なし", SUM('inv3.直径階分布'!EF245:EF246),SUM('inv3.直径階分布'!EF236:EF237))</f>
        <v>0</v>
      </c>
      <c r="W120" s="89">
        <f>IF('1.収穫を予測する'!$C$2="なし", SUM('inv3.直径階分布'!EG245:EG246),SUM('inv3.直径階分布'!EG236:EG237))</f>
        <v>0</v>
      </c>
      <c r="X120" s="89">
        <f>IF('1.収穫を予測する'!$C$2="なし", SUM('inv3.直径階分布'!EH245:EH246),SUM('inv3.直径階分布'!EH236:EH237))</f>
        <v>0</v>
      </c>
      <c r="Y120" s="89">
        <f>IF('1.収穫を予測する'!$C$2="なし", SUM('inv3.直径階分布'!EI245:EI246),SUM('inv3.直径階分布'!EI236:EI237))</f>
        <v>0</v>
      </c>
      <c r="Z120" s="89">
        <f>IF('1.収穫を予測する'!$C$2="なし", SUM('inv3.直径階分布'!EJ245:EJ246),SUM('inv3.直径階分布'!EJ236:EJ237))</f>
        <v>0</v>
      </c>
      <c r="AA120" s="89">
        <f>IF('1.収穫を予測する'!$C$2="なし", SUM('inv3.直径階分布'!EK245:EK246),SUM('inv3.直径階分布'!EK236:EK237))</f>
        <v>0</v>
      </c>
      <c r="AB120" s="90">
        <f>IF('1.収穫を予測する'!$C$2="なし", SUM('inv3.直径階分布'!EL245:EL246),SUM('inv3.直径階分布'!EL236:EL237))</f>
        <v>0</v>
      </c>
    </row>
    <row r="121" spans="1:28">
      <c r="A121" s="107"/>
      <c r="B121" s="204" t="str">
        <f t="shared" si="1"/>
        <v>~74</v>
      </c>
      <c r="C121" s="66">
        <f>IF('1.収穫を予測する'!$C$2="なし", SUM('inv3.直径階分布'!DM247:DM248),SUM('inv3.直径階分布'!DM238:DM239))</f>
        <v>0</v>
      </c>
      <c r="D121" s="89">
        <f>IF('1.収穫を予測する'!$C$2="なし", SUM('inv3.直径階分布'!DN247:DN248),SUM('inv3.直径階分布'!DN238:DN239))</f>
        <v>0</v>
      </c>
      <c r="E121" s="89">
        <f>IF('1.収穫を予測する'!$C$2="なし", SUM('inv3.直径階分布'!DO247:DO248),SUM('inv3.直径階分布'!DO238:DO239))</f>
        <v>0</v>
      </c>
      <c r="F121" s="89">
        <f>IF('1.収穫を予測する'!$C$2="なし", SUM('inv3.直径階分布'!DP247:DP248),SUM('inv3.直径階分布'!DP238:DP239))</f>
        <v>0</v>
      </c>
      <c r="G121" s="89">
        <f>IF('1.収穫を予測する'!$C$2="なし", SUM('inv3.直径階分布'!DQ247:DQ248),SUM('inv3.直径階分布'!DQ238:DQ239))</f>
        <v>0</v>
      </c>
      <c r="H121" s="89">
        <f>IF('1.収穫を予測する'!$C$2="なし", SUM('inv3.直径階分布'!DR247:DR248),SUM('inv3.直径階分布'!DR238:DR239))</f>
        <v>0</v>
      </c>
      <c r="I121" s="89">
        <f>IF('1.収穫を予測する'!$C$2="なし", SUM('inv3.直径階分布'!DS247:DS248),SUM('inv3.直径階分布'!DS238:DS239))</f>
        <v>0</v>
      </c>
      <c r="J121" s="89">
        <f>IF('1.収穫を予測する'!$C$2="なし", SUM('inv3.直径階分布'!DT247:DT248),SUM('inv3.直径階分布'!DT238:DT239))</f>
        <v>0</v>
      </c>
      <c r="K121" s="89">
        <f>IF('1.収穫を予測する'!$C$2="なし", SUM('inv3.直径階分布'!DU247:DU248),SUM('inv3.直径階分布'!DU238:DU239))</f>
        <v>0</v>
      </c>
      <c r="L121" s="89">
        <f>IF('1.収穫を予測する'!$C$2="なし", SUM('inv3.直径階分布'!DV247:DV248),SUM('inv3.直径階分布'!DV238:DV239))</f>
        <v>0</v>
      </c>
      <c r="M121" s="89">
        <f>IF('1.収穫を予測する'!$C$2="なし", SUM('inv3.直径階分布'!DW247:DW248),SUM('inv3.直径階分布'!DW238:DW239))</f>
        <v>0</v>
      </c>
      <c r="N121" s="89">
        <f>IF('1.収穫を予測する'!$C$2="なし", SUM('inv3.直径階分布'!DX247:DX248),SUM('inv3.直径階分布'!DX238:DX239))</f>
        <v>0</v>
      </c>
      <c r="O121" s="89">
        <f>IF('1.収穫を予測する'!$C$2="なし", SUM('inv3.直径階分布'!DY247:DY248),SUM('inv3.直径階分布'!DY238:DY239))</f>
        <v>0</v>
      </c>
      <c r="P121" s="89">
        <f>IF('1.収穫を予測する'!$C$2="なし", SUM('inv3.直径階分布'!DZ247:DZ248),SUM('inv3.直径階分布'!DZ238:DZ239))</f>
        <v>0</v>
      </c>
      <c r="Q121" s="89">
        <f>IF('1.収穫を予測する'!$C$2="なし", SUM('inv3.直径階分布'!EA247:EA248),SUM('inv3.直径階分布'!EA238:EA239))</f>
        <v>0</v>
      </c>
      <c r="R121" s="89">
        <f>IF('1.収穫を予測する'!$C$2="なし", SUM('inv3.直径階分布'!EB247:EB248),SUM('inv3.直径階分布'!EB238:EB239))</f>
        <v>0</v>
      </c>
      <c r="S121" s="89">
        <f>IF('1.収穫を予測する'!$C$2="なし", SUM('inv3.直径階分布'!EC247:EC248),SUM('inv3.直径階分布'!EC238:EC239))</f>
        <v>0</v>
      </c>
      <c r="T121" s="89">
        <f>IF('1.収穫を予測する'!$C$2="なし", SUM('inv3.直径階分布'!ED247:ED248),SUM('inv3.直径階分布'!ED238:ED239))</f>
        <v>0</v>
      </c>
      <c r="U121" s="89">
        <f>IF('1.収穫を予測する'!$C$2="なし", SUM('inv3.直径階分布'!EE247:EE248),SUM('inv3.直径階分布'!EE238:EE239))</f>
        <v>0</v>
      </c>
      <c r="V121" s="89">
        <f>IF('1.収穫を予測する'!$C$2="なし", SUM('inv3.直径階分布'!EF247:EF248),SUM('inv3.直径階分布'!EF238:EF239))</f>
        <v>0</v>
      </c>
      <c r="W121" s="89">
        <f>IF('1.収穫を予測する'!$C$2="なし", SUM('inv3.直径階分布'!EG247:EG248),SUM('inv3.直径階分布'!EG238:EG239))</f>
        <v>0</v>
      </c>
      <c r="X121" s="89">
        <f>IF('1.収穫を予測する'!$C$2="なし", SUM('inv3.直径階分布'!EH247:EH248),SUM('inv3.直径階分布'!EH238:EH239))</f>
        <v>0</v>
      </c>
      <c r="Y121" s="89">
        <f>IF('1.収穫を予測する'!$C$2="なし", SUM('inv3.直径階分布'!EI247:EI248),SUM('inv3.直径階分布'!EI238:EI239))</f>
        <v>0</v>
      </c>
      <c r="Z121" s="89">
        <f>IF('1.収穫を予測する'!$C$2="なし", SUM('inv3.直径階分布'!EJ247:EJ248),SUM('inv3.直径階分布'!EJ238:EJ239))</f>
        <v>0</v>
      </c>
      <c r="AA121" s="89">
        <f>IF('1.収穫を予測する'!$C$2="なし", SUM('inv3.直径階分布'!EK247:EK248),SUM('inv3.直径階分布'!EK238:EK239))</f>
        <v>0</v>
      </c>
      <c r="AB121" s="90">
        <f>IF('1.収穫を予測する'!$C$2="なし", SUM('inv3.直径階分布'!EL247:EL248),SUM('inv3.直径階分布'!EL238:EL239))</f>
        <v>0</v>
      </c>
    </row>
    <row r="122" spans="1:28">
      <c r="A122" s="107"/>
      <c r="B122" s="204" t="str">
        <f t="shared" si="1"/>
        <v>~76</v>
      </c>
      <c r="C122" s="66">
        <f>IF('1.収穫を予測する'!$C$2="なし", SUM('inv3.直径階分布'!DM249:DM250),SUM('inv3.直径階分布'!DM240:DM241))</f>
        <v>0</v>
      </c>
      <c r="D122" s="89">
        <f>IF('1.収穫を予測する'!$C$2="なし", SUM('inv3.直径階分布'!DN249:DN250),SUM('inv3.直径階分布'!DN240:DN241))</f>
        <v>0</v>
      </c>
      <c r="E122" s="89">
        <f>IF('1.収穫を予測する'!$C$2="なし", SUM('inv3.直径階分布'!DO249:DO250),SUM('inv3.直径階分布'!DO240:DO241))</f>
        <v>0</v>
      </c>
      <c r="F122" s="89">
        <f>IF('1.収穫を予測する'!$C$2="なし", SUM('inv3.直径階分布'!DP249:DP250),SUM('inv3.直径階分布'!DP240:DP241))</f>
        <v>0</v>
      </c>
      <c r="G122" s="89">
        <f>IF('1.収穫を予測する'!$C$2="なし", SUM('inv3.直径階分布'!DQ249:DQ250),SUM('inv3.直径階分布'!DQ240:DQ241))</f>
        <v>0</v>
      </c>
      <c r="H122" s="89">
        <f>IF('1.収穫を予測する'!$C$2="なし", SUM('inv3.直径階分布'!DR249:DR250),SUM('inv3.直径階分布'!DR240:DR241))</f>
        <v>0</v>
      </c>
      <c r="I122" s="89">
        <f>IF('1.収穫を予測する'!$C$2="なし", SUM('inv3.直径階分布'!DS249:DS250),SUM('inv3.直径階分布'!DS240:DS241))</f>
        <v>0</v>
      </c>
      <c r="J122" s="89">
        <f>IF('1.収穫を予測する'!$C$2="なし", SUM('inv3.直径階分布'!DT249:DT250),SUM('inv3.直径階分布'!DT240:DT241))</f>
        <v>0</v>
      </c>
      <c r="K122" s="89">
        <f>IF('1.収穫を予測する'!$C$2="なし", SUM('inv3.直径階分布'!DU249:DU250),SUM('inv3.直径階分布'!DU240:DU241))</f>
        <v>0</v>
      </c>
      <c r="L122" s="89">
        <f>IF('1.収穫を予測する'!$C$2="なし", SUM('inv3.直径階分布'!DV249:DV250),SUM('inv3.直径階分布'!DV240:DV241))</f>
        <v>0</v>
      </c>
      <c r="M122" s="89">
        <f>IF('1.収穫を予測する'!$C$2="なし", SUM('inv3.直径階分布'!DW249:DW250),SUM('inv3.直径階分布'!DW240:DW241))</f>
        <v>0</v>
      </c>
      <c r="N122" s="89">
        <f>IF('1.収穫を予測する'!$C$2="なし", SUM('inv3.直径階分布'!DX249:DX250),SUM('inv3.直径階分布'!DX240:DX241))</f>
        <v>0</v>
      </c>
      <c r="O122" s="89">
        <f>IF('1.収穫を予測する'!$C$2="なし", SUM('inv3.直径階分布'!DY249:DY250),SUM('inv3.直径階分布'!DY240:DY241))</f>
        <v>0</v>
      </c>
      <c r="P122" s="89">
        <f>IF('1.収穫を予測する'!$C$2="なし", SUM('inv3.直径階分布'!DZ249:DZ250),SUM('inv3.直径階分布'!DZ240:DZ241))</f>
        <v>0</v>
      </c>
      <c r="Q122" s="89">
        <f>IF('1.収穫を予測する'!$C$2="なし", SUM('inv3.直径階分布'!EA249:EA250),SUM('inv3.直径階分布'!EA240:EA241))</f>
        <v>0</v>
      </c>
      <c r="R122" s="89">
        <f>IF('1.収穫を予測する'!$C$2="なし", SUM('inv3.直径階分布'!EB249:EB250),SUM('inv3.直径階分布'!EB240:EB241))</f>
        <v>0</v>
      </c>
      <c r="S122" s="89">
        <f>IF('1.収穫を予測する'!$C$2="なし", SUM('inv3.直径階分布'!EC249:EC250),SUM('inv3.直径階分布'!EC240:EC241))</f>
        <v>0</v>
      </c>
      <c r="T122" s="89">
        <f>IF('1.収穫を予測する'!$C$2="なし", SUM('inv3.直径階分布'!ED249:ED250),SUM('inv3.直径階分布'!ED240:ED241))</f>
        <v>0</v>
      </c>
      <c r="U122" s="89">
        <f>IF('1.収穫を予測する'!$C$2="なし", SUM('inv3.直径階分布'!EE249:EE250),SUM('inv3.直径階分布'!EE240:EE241))</f>
        <v>0</v>
      </c>
      <c r="V122" s="89">
        <f>IF('1.収穫を予測する'!$C$2="なし", SUM('inv3.直径階分布'!EF249:EF250),SUM('inv3.直径階分布'!EF240:EF241))</f>
        <v>0</v>
      </c>
      <c r="W122" s="89">
        <f>IF('1.収穫を予測する'!$C$2="なし", SUM('inv3.直径階分布'!EG249:EG250),SUM('inv3.直径階分布'!EG240:EG241))</f>
        <v>0</v>
      </c>
      <c r="X122" s="89">
        <f>IF('1.収穫を予測する'!$C$2="なし", SUM('inv3.直径階分布'!EH249:EH250),SUM('inv3.直径階分布'!EH240:EH241))</f>
        <v>0</v>
      </c>
      <c r="Y122" s="89">
        <f>IF('1.収穫を予測する'!$C$2="なし", SUM('inv3.直径階分布'!EI249:EI250),SUM('inv3.直径階分布'!EI240:EI241))</f>
        <v>0</v>
      </c>
      <c r="Z122" s="89">
        <f>IF('1.収穫を予測する'!$C$2="なし", SUM('inv3.直径階分布'!EJ249:EJ250),SUM('inv3.直径階分布'!EJ240:EJ241))</f>
        <v>0</v>
      </c>
      <c r="AA122" s="89">
        <f>IF('1.収穫を予測する'!$C$2="なし", SUM('inv3.直径階分布'!EK249:EK250),SUM('inv3.直径階分布'!EK240:EK241))</f>
        <v>0</v>
      </c>
      <c r="AB122" s="90">
        <f>IF('1.収穫を予測する'!$C$2="なし", SUM('inv3.直径階分布'!EL249:EL250),SUM('inv3.直径階分布'!EL240:EL241))</f>
        <v>0</v>
      </c>
    </row>
    <row r="123" spans="1:28">
      <c r="A123" s="107"/>
      <c r="B123" s="204" t="str">
        <f t="shared" si="1"/>
        <v>~78</v>
      </c>
      <c r="C123" s="66">
        <f>IF('1.収穫を予測する'!$C$2="なし", SUM('inv3.直径階分布'!DM251:DM252),SUM('inv3.直径階分布'!DM242:DM243))</f>
        <v>0</v>
      </c>
      <c r="D123" s="89">
        <f>IF('1.収穫を予測する'!$C$2="なし", SUM('inv3.直径階分布'!DN251:DN252),SUM('inv3.直径階分布'!DN242:DN243))</f>
        <v>0</v>
      </c>
      <c r="E123" s="89">
        <f>IF('1.収穫を予測する'!$C$2="なし", SUM('inv3.直径階分布'!DO251:DO252),SUM('inv3.直径階分布'!DO242:DO243))</f>
        <v>0</v>
      </c>
      <c r="F123" s="89">
        <f>IF('1.収穫を予測する'!$C$2="なし", SUM('inv3.直径階分布'!DP251:DP252),SUM('inv3.直径階分布'!DP242:DP243))</f>
        <v>0</v>
      </c>
      <c r="G123" s="89">
        <f>IF('1.収穫を予測する'!$C$2="なし", SUM('inv3.直径階分布'!DQ251:DQ252),SUM('inv3.直径階分布'!DQ242:DQ243))</f>
        <v>0</v>
      </c>
      <c r="H123" s="89">
        <f>IF('1.収穫を予測する'!$C$2="なし", SUM('inv3.直径階分布'!DR251:DR252),SUM('inv3.直径階分布'!DR242:DR243))</f>
        <v>0</v>
      </c>
      <c r="I123" s="89">
        <f>IF('1.収穫を予測する'!$C$2="なし", SUM('inv3.直径階分布'!DS251:DS252),SUM('inv3.直径階分布'!DS242:DS243))</f>
        <v>0</v>
      </c>
      <c r="J123" s="89">
        <f>IF('1.収穫を予測する'!$C$2="なし", SUM('inv3.直径階分布'!DT251:DT252),SUM('inv3.直径階分布'!DT242:DT243))</f>
        <v>0</v>
      </c>
      <c r="K123" s="89">
        <f>IF('1.収穫を予測する'!$C$2="なし", SUM('inv3.直径階分布'!DU251:DU252),SUM('inv3.直径階分布'!DU242:DU243))</f>
        <v>0</v>
      </c>
      <c r="L123" s="89">
        <f>IF('1.収穫を予測する'!$C$2="なし", SUM('inv3.直径階分布'!DV251:DV252),SUM('inv3.直径階分布'!DV242:DV243))</f>
        <v>0</v>
      </c>
      <c r="M123" s="89">
        <f>IF('1.収穫を予測する'!$C$2="なし", SUM('inv3.直径階分布'!DW251:DW252),SUM('inv3.直径階分布'!DW242:DW243))</f>
        <v>0</v>
      </c>
      <c r="N123" s="89">
        <f>IF('1.収穫を予測する'!$C$2="なし", SUM('inv3.直径階分布'!DX251:DX252),SUM('inv3.直径階分布'!DX242:DX243))</f>
        <v>0</v>
      </c>
      <c r="O123" s="89">
        <f>IF('1.収穫を予測する'!$C$2="なし", SUM('inv3.直径階分布'!DY251:DY252),SUM('inv3.直径階分布'!DY242:DY243))</f>
        <v>0</v>
      </c>
      <c r="P123" s="89">
        <f>IF('1.収穫を予測する'!$C$2="なし", SUM('inv3.直径階分布'!DZ251:DZ252),SUM('inv3.直径階分布'!DZ242:DZ243))</f>
        <v>0</v>
      </c>
      <c r="Q123" s="89">
        <f>IF('1.収穫を予測する'!$C$2="なし", SUM('inv3.直径階分布'!EA251:EA252),SUM('inv3.直径階分布'!EA242:EA243))</f>
        <v>0</v>
      </c>
      <c r="R123" s="89">
        <f>IF('1.収穫を予測する'!$C$2="なし", SUM('inv3.直径階分布'!EB251:EB252),SUM('inv3.直径階分布'!EB242:EB243))</f>
        <v>0</v>
      </c>
      <c r="S123" s="89">
        <f>IF('1.収穫を予測する'!$C$2="なし", SUM('inv3.直径階分布'!EC251:EC252),SUM('inv3.直径階分布'!EC242:EC243))</f>
        <v>0</v>
      </c>
      <c r="T123" s="89">
        <f>IF('1.収穫を予測する'!$C$2="なし", SUM('inv3.直径階分布'!ED251:ED252),SUM('inv3.直径階分布'!ED242:ED243))</f>
        <v>0</v>
      </c>
      <c r="U123" s="89">
        <f>IF('1.収穫を予測する'!$C$2="なし", SUM('inv3.直径階分布'!EE251:EE252),SUM('inv3.直径階分布'!EE242:EE243))</f>
        <v>0</v>
      </c>
      <c r="V123" s="89">
        <f>IF('1.収穫を予測する'!$C$2="なし", SUM('inv3.直径階分布'!EF251:EF252),SUM('inv3.直径階分布'!EF242:EF243))</f>
        <v>0</v>
      </c>
      <c r="W123" s="89">
        <f>IF('1.収穫を予測する'!$C$2="なし", SUM('inv3.直径階分布'!EG251:EG252),SUM('inv3.直径階分布'!EG242:EG243))</f>
        <v>0</v>
      </c>
      <c r="X123" s="89">
        <f>IF('1.収穫を予測する'!$C$2="なし", SUM('inv3.直径階分布'!EH251:EH252),SUM('inv3.直径階分布'!EH242:EH243))</f>
        <v>0</v>
      </c>
      <c r="Y123" s="89">
        <f>IF('1.収穫を予測する'!$C$2="なし", SUM('inv3.直径階分布'!EI251:EI252),SUM('inv3.直径階分布'!EI242:EI243))</f>
        <v>0</v>
      </c>
      <c r="Z123" s="89">
        <f>IF('1.収穫を予測する'!$C$2="なし", SUM('inv3.直径階分布'!EJ251:EJ252),SUM('inv3.直径階分布'!EJ242:EJ243))</f>
        <v>0</v>
      </c>
      <c r="AA123" s="89">
        <f>IF('1.収穫を予測する'!$C$2="なし", SUM('inv3.直径階分布'!EK251:EK252),SUM('inv3.直径階分布'!EK242:EK243))</f>
        <v>0</v>
      </c>
      <c r="AB123" s="90">
        <f>IF('1.収穫を予測する'!$C$2="なし", SUM('inv3.直径階分布'!EL251:EL252),SUM('inv3.直径階分布'!EL242:EL243))</f>
        <v>0</v>
      </c>
    </row>
    <row r="124" spans="1:28">
      <c r="A124" s="108"/>
      <c r="B124" s="205" t="str">
        <f t="shared" si="1"/>
        <v>~80</v>
      </c>
      <c r="C124" s="73">
        <f>IF('1.収穫を予測する'!$C$2="なし", SUM('inv3.直径階分布'!DM253:DM254),SUM('inv3.直径階分布'!DM244:DM245))</f>
        <v>0</v>
      </c>
      <c r="D124" s="94">
        <f>IF('1.収穫を予測する'!$C$2="なし", SUM('inv3.直径階分布'!DN253:DN254),SUM('inv3.直径階分布'!DN244:DN245))</f>
        <v>0</v>
      </c>
      <c r="E124" s="94">
        <f>IF('1.収穫を予測する'!$C$2="なし", SUM('inv3.直径階分布'!DO253:DO254),SUM('inv3.直径階分布'!DO244:DO245))</f>
        <v>0</v>
      </c>
      <c r="F124" s="94">
        <f>IF('1.収穫を予測する'!$C$2="なし", SUM('inv3.直径階分布'!DP253:DP254),SUM('inv3.直径階分布'!DP244:DP245))</f>
        <v>0</v>
      </c>
      <c r="G124" s="94">
        <f>IF('1.収穫を予測する'!$C$2="なし", SUM('inv3.直径階分布'!DQ253:DQ254),SUM('inv3.直径階分布'!DQ244:DQ245))</f>
        <v>0</v>
      </c>
      <c r="H124" s="94">
        <f>IF('1.収穫を予測する'!$C$2="なし", SUM('inv3.直径階分布'!DR253:DR254),SUM('inv3.直径階分布'!DR244:DR245))</f>
        <v>0</v>
      </c>
      <c r="I124" s="94">
        <f>IF('1.収穫を予測する'!$C$2="なし", SUM('inv3.直径階分布'!DS253:DS254),SUM('inv3.直径階分布'!DS244:DS245))</f>
        <v>0</v>
      </c>
      <c r="J124" s="94">
        <f>IF('1.収穫を予測する'!$C$2="なし", SUM('inv3.直径階分布'!DT253:DT254),SUM('inv3.直径階分布'!DT244:DT245))</f>
        <v>0</v>
      </c>
      <c r="K124" s="94">
        <f>IF('1.収穫を予測する'!$C$2="なし", SUM('inv3.直径階分布'!DU253:DU254),SUM('inv3.直径階分布'!DU244:DU245))</f>
        <v>0</v>
      </c>
      <c r="L124" s="94">
        <f>IF('1.収穫を予測する'!$C$2="なし", SUM('inv3.直径階分布'!DV253:DV254),SUM('inv3.直径階分布'!DV244:DV245))</f>
        <v>0</v>
      </c>
      <c r="M124" s="94">
        <f>IF('1.収穫を予測する'!$C$2="なし", SUM('inv3.直径階分布'!DW253:DW254),SUM('inv3.直径階分布'!DW244:DW245))</f>
        <v>0</v>
      </c>
      <c r="N124" s="94">
        <f>IF('1.収穫を予測する'!$C$2="なし", SUM('inv3.直径階分布'!DX253:DX254),SUM('inv3.直径階分布'!DX244:DX245))</f>
        <v>0</v>
      </c>
      <c r="O124" s="94">
        <f>IF('1.収穫を予測する'!$C$2="なし", SUM('inv3.直径階分布'!DY253:DY254),SUM('inv3.直径階分布'!DY244:DY245))</f>
        <v>0</v>
      </c>
      <c r="P124" s="94">
        <f>IF('1.収穫を予測する'!$C$2="なし", SUM('inv3.直径階分布'!DZ253:DZ254),SUM('inv3.直径階分布'!DZ244:DZ245))</f>
        <v>0</v>
      </c>
      <c r="Q124" s="94">
        <f>IF('1.収穫を予測する'!$C$2="なし", SUM('inv3.直径階分布'!EA253:EA254),SUM('inv3.直径階分布'!EA244:EA245))</f>
        <v>0</v>
      </c>
      <c r="R124" s="94">
        <f>IF('1.収穫を予測する'!$C$2="なし", SUM('inv3.直径階分布'!EB253:EB254),SUM('inv3.直径階分布'!EB244:EB245))</f>
        <v>0</v>
      </c>
      <c r="S124" s="94">
        <f>IF('1.収穫を予測する'!$C$2="なし", SUM('inv3.直径階分布'!EC253:EC254),SUM('inv3.直径階分布'!EC244:EC245))</f>
        <v>0</v>
      </c>
      <c r="T124" s="94">
        <f>IF('1.収穫を予測する'!$C$2="なし", SUM('inv3.直径階分布'!ED253:ED254),SUM('inv3.直径階分布'!ED244:ED245))</f>
        <v>0</v>
      </c>
      <c r="U124" s="94">
        <f>IF('1.収穫を予測する'!$C$2="なし", SUM('inv3.直径階分布'!EE253:EE254),SUM('inv3.直径階分布'!EE244:EE245))</f>
        <v>0</v>
      </c>
      <c r="V124" s="94">
        <f>IF('1.収穫を予測する'!$C$2="なし", SUM('inv3.直径階分布'!EF253:EF254),SUM('inv3.直径階分布'!EF244:EF245))</f>
        <v>0</v>
      </c>
      <c r="W124" s="94">
        <f>IF('1.収穫を予測する'!$C$2="なし", SUM('inv3.直径階分布'!EG253:EG254),SUM('inv3.直径階分布'!EG244:EG245))</f>
        <v>0</v>
      </c>
      <c r="X124" s="94">
        <f>IF('1.収穫を予測する'!$C$2="なし", SUM('inv3.直径階分布'!EH253:EH254),SUM('inv3.直径階分布'!EH244:EH245))</f>
        <v>0</v>
      </c>
      <c r="Y124" s="94">
        <f>IF('1.収穫を予測する'!$C$2="なし", SUM('inv3.直径階分布'!EI253:EI254),SUM('inv3.直径階分布'!EI244:EI245))</f>
        <v>0</v>
      </c>
      <c r="Z124" s="94">
        <f>IF('1.収穫を予測する'!$C$2="なし", SUM('inv3.直径階分布'!EJ253:EJ254),SUM('inv3.直径階分布'!EJ244:EJ245))</f>
        <v>0</v>
      </c>
      <c r="AA124" s="94">
        <f>IF('1.収穫を予測する'!$C$2="なし", SUM('inv3.直径階分布'!EK253:EK254),SUM('inv3.直径階分布'!EK244:EK245))</f>
        <v>0</v>
      </c>
      <c r="AB124" s="95">
        <f>IF('1.収穫を予測する'!$C$2="なし", SUM('inv3.直径階分布'!EL253:EL254),SUM('inv3.直径階分布'!EL244:EL245))</f>
        <v>0</v>
      </c>
    </row>
    <row r="125" spans="1:28">
      <c r="C125" s="103"/>
    </row>
    <row r="127" spans="1:28">
      <c r="B127" s="249" t="s">
        <v>92</v>
      </c>
      <c r="C127" s="250"/>
      <c r="D127" s="250"/>
      <c r="E127" s="250"/>
      <c r="F127" s="251"/>
    </row>
    <row r="128" spans="1:28">
      <c r="B128" s="109" t="s">
        <v>184</v>
      </c>
      <c r="C128" s="110">
        <f>'inv3.直径階分布'!N2</f>
        <v>0</v>
      </c>
      <c r="D128" s="111">
        <f>'inv3.直径階分布'!O2</f>
        <v>2</v>
      </c>
      <c r="E128" s="111">
        <f>'inv3.直径階分布'!P2</f>
        <v>4</v>
      </c>
      <c r="F128" s="111">
        <f>'inv3.直径階分布'!Q2</f>
        <v>6</v>
      </c>
      <c r="G128" s="111">
        <f>'inv3.直径階分布'!R2</f>
        <v>8</v>
      </c>
      <c r="H128" s="111">
        <f>'inv3.直径階分布'!S2</f>
        <v>10</v>
      </c>
      <c r="I128" s="111">
        <f>'inv3.直径階分布'!T2</f>
        <v>12</v>
      </c>
      <c r="J128" s="111">
        <f>'inv3.直径階分布'!U2</f>
        <v>14</v>
      </c>
      <c r="K128" s="111">
        <f>'inv3.直径階分布'!V2</f>
        <v>16</v>
      </c>
      <c r="L128" s="111">
        <f>'inv3.直径階分布'!W2</f>
        <v>18</v>
      </c>
      <c r="M128" s="111">
        <f>'inv3.直径階分布'!X2</f>
        <v>20</v>
      </c>
      <c r="N128" s="111">
        <f>'inv3.直径階分布'!Y2</f>
        <v>22</v>
      </c>
      <c r="O128" s="111">
        <f>'inv3.直径階分布'!Z2</f>
        <v>24</v>
      </c>
      <c r="P128" s="111">
        <f>'inv3.直径階分布'!AA2</f>
        <v>26</v>
      </c>
      <c r="Q128" s="111">
        <f>'inv3.直径階分布'!AB2</f>
        <v>28</v>
      </c>
      <c r="R128" s="111">
        <f>'inv3.直径階分布'!AC2</f>
        <v>30</v>
      </c>
      <c r="S128" s="111">
        <f>'inv3.直径階分布'!AD2</f>
        <v>32</v>
      </c>
      <c r="T128" s="111">
        <f>'inv3.直径階分布'!AE2</f>
        <v>34</v>
      </c>
      <c r="U128" s="111">
        <f>'inv3.直径階分布'!AF2</f>
        <v>36</v>
      </c>
      <c r="V128" s="111">
        <f>'inv3.直径階分布'!AG2</f>
        <v>38</v>
      </c>
      <c r="W128" s="111">
        <f>'inv3.直径階分布'!AH2</f>
        <v>40</v>
      </c>
      <c r="X128" s="111">
        <f>'inv3.直径階分布'!AI2</f>
        <v>42</v>
      </c>
      <c r="Y128" s="111">
        <f>'inv3.直径階分布'!AJ2</f>
        <v>44</v>
      </c>
      <c r="Z128" s="111">
        <f>'inv3.直径階分布'!AK2</f>
        <v>46</v>
      </c>
      <c r="AA128" s="111">
        <f>'inv3.直径階分布'!AL2</f>
        <v>48</v>
      </c>
      <c r="AB128" s="112">
        <f>'inv3.直径階分布'!AM2</f>
        <v>50</v>
      </c>
    </row>
    <row r="129" spans="1:28">
      <c r="B129" s="113" t="s">
        <v>185</v>
      </c>
      <c r="C129" s="114">
        <f>'inv3.直径階分布'!O2</f>
        <v>2</v>
      </c>
      <c r="D129" s="115">
        <f>'inv3.直径階分布'!P2</f>
        <v>4</v>
      </c>
      <c r="E129" s="115">
        <f>'inv3.直径階分布'!Q2</f>
        <v>6</v>
      </c>
      <c r="F129" s="115">
        <f>'inv3.直径階分布'!R2</f>
        <v>8</v>
      </c>
      <c r="G129" s="115">
        <f>'inv3.直径階分布'!S2</f>
        <v>10</v>
      </c>
      <c r="H129" s="115">
        <f>'inv3.直径階分布'!T2</f>
        <v>12</v>
      </c>
      <c r="I129" s="115">
        <f>'inv3.直径階分布'!U2</f>
        <v>14</v>
      </c>
      <c r="J129" s="115">
        <f>'inv3.直径階分布'!V2</f>
        <v>16</v>
      </c>
      <c r="K129" s="115">
        <f>'inv3.直径階分布'!W2</f>
        <v>18</v>
      </c>
      <c r="L129" s="115">
        <f>'inv3.直径階分布'!X2</f>
        <v>20</v>
      </c>
      <c r="M129" s="115">
        <f>'inv3.直径階分布'!Y2</f>
        <v>22</v>
      </c>
      <c r="N129" s="115">
        <f>'inv3.直径階分布'!Z2</f>
        <v>24</v>
      </c>
      <c r="O129" s="115">
        <f>'inv3.直径階分布'!AA2</f>
        <v>26</v>
      </c>
      <c r="P129" s="115">
        <f>'inv3.直径階分布'!AB2</f>
        <v>28</v>
      </c>
      <c r="Q129" s="115">
        <f>'inv3.直径階分布'!AC2</f>
        <v>30</v>
      </c>
      <c r="R129" s="115">
        <f>'inv3.直径階分布'!AD2</f>
        <v>32</v>
      </c>
      <c r="S129" s="115">
        <f>'inv3.直径階分布'!AE2</f>
        <v>34</v>
      </c>
      <c r="T129" s="115">
        <f>'inv3.直径階分布'!AF2</f>
        <v>36</v>
      </c>
      <c r="U129" s="115">
        <f>'inv3.直径階分布'!AG2</f>
        <v>38</v>
      </c>
      <c r="V129" s="115">
        <f>'inv3.直径階分布'!AH2</f>
        <v>40</v>
      </c>
      <c r="W129" s="115">
        <f>'inv3.直径階分布'!AI2</f>
        <v>42</v>
      </c>
      <c r="X129" s="115">
        <f>'inv3.直径階分布'!AJ2</f>
        <v>44</v>
      </c>
      <c r="Y129" s="115">
        <f>'inv3.直径階分布'!AK2</f>
        <v>46</v>
      </c>
      <c r="Z129" s="115">
        <f>'inv3.直径階分布'!AL2</f>
        <v>48</v>
      </c>
      <c r="AA129" s="115">
        <f>'inv3.直径階分布'!AM2</f>
        <v>50</v>
      </c>
      <c r="AB129" s="116">
        <f>'inv3.直径階分布'!AN2</f>
        <v>52</v>
      </c>
    </row>
    <row r="130" spans="1:28">
      <c r="A130" s="267" t="s">
        <v>286</v>
      </c>
      <c r="B130" s="117" t="str">
        <f>IF(ISERROR(VLOOKUP(1,'inv1.組み合わせ番号表'!$I$2:$K$92,2,FALSE)),"",VLOOKUP(1,'inv1.組み合わせ番号表'!$I$2:$K$92,2,FALSE))</f>
        <v/>
      </c>
      <c r="C130" s="89" t="str">
        <f>IF($B130="","",VLOOKUP($B130,'inv3.直径階分布'!$DL$7:$FJ$86,2))</f>
        <v/>
      </c>
      <c r="D130" s="89" t="str">
        <f>IF($B130="","",VLOOKUP($B130,'inv3.直径階分布'!$DL$7:$FJ$86,3))</f>
        <v/>
      </c>
      <c r="E130" s="89" t="str">
        <f>IF($B130="","",VLOOKUP($B130,'inv3.直径階分布'!$DL$7:$FJ$86,4))</f>
        <v/>
      </c>
      <c r="F130" s="89" t="str">
        <f>IF($B130="","",VLOOKUP($B130,'inv3.直径階分布'!$DL$7:$FJ$86,5))</f>
        <v/>
      </c>
      <c r="G130" s="89" t="str">
        <f>IF($B130="","",VLOOKUP($B130,'inv3.直径階分布'!$DL$7:$FJ$86,6))</f>
        <v/>
      </c>
      <c r="H130" s="89" t="str">
        <f>IF($B130="","",VLOOKUP($B130,'inv3.直径階分布'!$DL$7:$FJ$86,7))</f>
        <v/>
      </c>
      <c r="I130" s="89" t="str">
        <f>IF($B130="","",VLOOKUP($B130,'inv3.直径階分布'!$DL$7:$FJ$86,8))</f>
        <v/>
      </c>
      <c r="J130" s="89" t="str">
        <f>IF($B130="","",VLOOKUP($B130,'inv3.直径階分布'!$DL$7:$FJ$86,9))</f>
        <v/>
      </c>
      <c r="K130" s="89" t="str">
        <f>IF($B130="","",VLOOKUP($B130,'inv3.直径階分布'!$DL$7:$FJ$86,10))</f>
        <v/>
      </c>
      <c r="L130" s="89" t="str">
        <f>IF($B130="","",VLOOKUP($B130,'inv3.直径階分布'!$DL$7:$FJ$86,11))</f>
        <v/>
      </c>
      <c r="M130" s="89" t="str">
        <f>IF($B130="","",VLOOKUP($B130,'inv3.直径階分布'!$DL$7:$FJ$86,12))</f>
        <v/>
      </c>
      <c r="N130" s="89" t="str">
        <f>IF($B130="","",VLOOKUP($B130,'inv3.直径階分布'!$DL$7:$FJ$86,13))</f>
        <v/>
      </c>
      <c r="O130" s="89" t="str">
        <f>IF($B130="","",VLOOKUP($B130,'inv3.直径階分布'!$DL$7:$FJ$86,14))</f>
        <v/>
      </c>
      <c r="P130" s="89" t="str">
        <f>IF($B130="","",VLOOKUP($B130,'inv3.直径階分布'!$DL$7:$FJ$86,15))</f>
        <v/>
      </c>
      <c r="Q130" s="89" t="str">
        <f>IF($B130="","",VLOOKUP($B130,'inv3.直径階分布'!$DL$7:$FJ$86,16))</f>
        <v/>
      </c>
      <c r="R130" s="89" t="str">
        <f>IF($B130="","",VLOOKUP($B130,'inv3.直径階分布'!$DL$7:$FJ$86,17))</f>
        <v/>
      </c>
      <c r="S130" s="89" t="str">
        <f>IF($B130="","",VLOOKUP($B130,'inv3.直径階分布'!$DL$7:$FJ$86,18))</f>
        <v/>
      </c>
      <c r="T130" s="89" t="str">
        <f>IF($B130="","",VLOOKUP($B130,'inv3.直径階分布'!$DL$7:$FJ$86,19))</f>
        <v/>
      </c>
      <c r="U130" s="89" t="str">
        <f>IF($B130="","",VLOOKUP($B130,'inv3.直径階分布'!$DL$7:$FJ$86,20))</f>
        <v/>
      </c>
      <c r="V130" s="89" t="str">
        <f>IF($B130="","",VLOOKUP($B130,'inv3.直径階分布'!$DL$7:$FJ$86,21))</f>
        <v/>
      </c>
      <c r="W130" s="89" t="str">
        <f>IF($B130="","",VLOOKUP($B130,'inv3.直径階分布'!$DL$7:$FJ$86,22))</f>
        <v/>
      </c>
      <c r="X130" s="89" t="str">
        <f>IF($B130="","",VLOOKUP($B130,'inv3.直径階分布'!$DL$7:$FJ$86,23))</f>
        <v/>
      </c>
      <c r="Y130" s="89" t="str">
        <f>IF($B130="","",VLOOKUP($B130,'inv3.直径階分布'!$DL$7:$FJ$86,24))</f>
        <v/>
      </c>
      <c r="Z130" s="89" t="str">
        <f>IF($B130="","",VLOOKUP($B130,'inv3.直径階分布'!$DL$7:$FJ$86,25))</f>
        <v/>
      </c>
      <c r="AA130" s="89" t="str">
        <f>IF($B130="","",VLOOKUP($B130,'inv3.直径階分布'!$DL$7:$FJ$86,26))</f>
        <v/>
      </c>
      <c r="AB130" s="90" t="str">
        <f>IF($B130="","",VLOOKUP($B130,'inv3.直径階分布'!$DL$7:$FJ$86,27))</f>
        <v/>
      </c>
    </row>
    <row r="131" spans="1:28">
      <c r="A131" s="268"/>
      <c r="B131" s="118" t="str">
        <f>IF(ISERROR(VLOOKUP(2,'inv1.組み合わせ番号表'!$I$2:$K$92,2,FALSE)),"",VLOOKUP(2,'inv1.組み合わせ番号表'!$I$2:$K$92,2,FALSE))</f>
        <v/>
      </c>
      <c r="C131" s="89" t="str">
        <f>IF($B131="","",VLOOKUP($B131,'inv3.直径階分布'!$DL$7:$FJ$86,2))</f>
        <v/>
      </c>
      <c r="D131" s="89" t="str">
        <f>IF($B131="","",VLOOKUP($B131,'inv3.直径階分布'!$DL$7:$FJ$86,3))</f>
        <v/>
      </c>
      <c r="E131" s="89" t="str">
        <f>IF($B131="","",VLOOKUP($B131,'inv3.直径階分布'!$DL$7:$FJ$86,4))</f>
        <v/>
      </c>
      <c r="F131" s="89" t="str">
        <f>IF($B131="","",VLOOKUP($B131,'inv3.直径階分布'!$DL$7:$FJ$86,5))</f>
        <v/>
      </c>
      <c r="G131" s="89" t="str">
        <f>IF($B131="","",VLOOKUP($B131,'inv3.直径階分布'!$DL$7:$FJ$86,6))</f>
        <v/>
      </c>
      <c r="H131" s="89" t="str">
        <f>IF($B131="","",VLOOKUP($B131,'inv3.直径階分布'!$DL$7:$FJ$86,7))</f>
        <v/>
      </c>
      <c r="I131" s="89" t="str">
        <f>IF($B131="","",VLOOKUP($B131,'inv3.直径階分布'!$DL$7:$FJ$86,8))</f>
        <v/>
      </c>
      <c r="J131" s="89" t="str">
        <f>IF($B131="","",VLOOKUP($B131,'inv3.直径階分布'!$DL$7:$FJ$86,9))</f>
        <v/>
      </c>
      <c r="K131" s="89" t="str">
        <f>IF($B131="","",VLOOKUP($B131,'inv3.直径階分布'!$DL$7:$FJ$86,10))</f>
        <v/>
      </c>
      <c r="L131" s="89" t="str">
        <f>IF($B131="","",VLOOKUP($B131,'inv3.直径階分布'!$DL$7:$FJ$86,11))</f>
        <v/>
      </c>
      <c r="M131" s="89" t="str">
        <f>IF($B131="","",VLOOKUP($B131,'inv3.直径階分布'!$DL$7:$FJ$86,12))</f>
        <v/>
      </c>
      <c r="N131" s="89" t="str">
        <f>IF($B131="","",VLOOKUP($B131,'inv3.直径階分布'!$DL$7:$FJ$86,13))</f>
        <v/>
      </c>
      <c r="O131" s="89" t="str">
        <f>IF($B131="","",VLOOKUP($B131,'inv3.直径階分布'!$DL$7:$FJ$86,14))</f>
        <v/>
      </c>
      <c r="P131" s="89" t="str">
        <f>IF($B131="","",VLOOKUP($B131,'inv3.直径階分布'!$DL$7:$FJ$86,15))</f>
        <v/>
      </c>
      <c r="Q131" s="89" t="str">
        <f>IF($B131="","",VLOOKUP($B131,'inv3.直径階分布'!$DL$7:$FJ$86,16))</f>
        <v/>
      </c>
      <c r="R131" s="89" t="str">
        <f>IF($B131="","",VLOOKUP($B131,'inv3.直径階分布'!$DL$7:$FJ$86,17))</f>
        <v/>
      </c>
      <c r="S131" s="89" t="str">
        <f>IF($B131="","",VLOOKUP($B131,'inv3.直径階分布'!$DL$7:$FJ$86,18))</f>
        <v/>
      </c>
      <c r="T131" s="89" t="str">
        <f>IF($B131="","",VLOOKUP($B131,'inv3.直径階分布'!$DL$7:$FJ$86,19))</f>
        <v/>
      </c>
      <c r="U131" s="89" t="str">
        <f>IF($B131="","",VLOOKUP($B131,'inv3.直径階分布'!$DL$7:$FJ$86,20))</f>
        <v/>
      </c>
      <c r="V131" s="89" t="str">
        <f>IF($B131="","",VLOOKUP($B131,'inv3.直径階分布'!$DL$7:$FJ$86,21))</f>
        <v/>
      </c>
      <c r="W131" s="89" t="str">
        <f>IF($B131="","",VLOOKUP($B131,'inv3.直径階分布'!$DL$7:$FJ$86,22))</f>
        <v/>
      </c>
      <c r="X131" s="89" t="str">
        <f>IF($B131="","",VLOOKUP($B131,'inv3.直径階分布'!$DL$7:$FJ$86,23))</f>
        <v/>
      </c>
      <c r="Y131" s="89" t="str">
        <f>IF($B131="","",VLOOKUP($B131,'inv3.直径階分布'!$DL$7:$FJ$86,24))</f>
        <v/>
      </c>
      <c r="Z131" s="89" t="str">
        <f>IF($B131="","",VLOOKUP($B131,'inv3.直径階分布'!$DL$7:$FJ$86,25))</f>
        <v/>
      </c>
      <c r="AA131" s="89" t="str">
        <f>IF($B131="","",VLOOKUP($B131,'inv3.直径階分布'!$DL$7:$FJ$86,26))</f>
        <v/>
      </c>
      <c r="AB131" s="90" t="str">
        <f>IF($B131="","",VLOOKUP($B131,'inv3.直径階分布'!$DL$7:$FJ$86,27))</f>
        <v/>
      </c>
    </row>
    <row r="132" spans="1:28">
      <c r="A132" s="268"/>
      <c r="B132" s="118" t="str">
        <f>IF(ISERROR(VLOOKUP(3,'inv1.組み合わせ番号表'!$I$2:$K$92,2,FALSE)),"",VLOOKUP(3,'inv1.組み合わせ番号表'!$I$2:$K$92,2,FALSE))</f>
        <v/>
      </c>
      <c r="C132" s="89" t="str">
        <f>IF($B132="","",VLOOKUP($B132,'inv3.直径階分布'!$DL$7:$FJ$86,2))</f>
        <v/>
      </c>
      <c r="D132" s="89" t="str">
        <f>IF($B132="","",VLOOKUP($B132,'inv3.直径階分布'!$DL$7:$FJ$86,3))</f>
        <v/>
      </c>
      <c r="E132" s="89" t="str">
        <f>IF($B132="","",VLOOKUP($B132,'inv3.直径階分布'!$DL$7:$FJ$86,4))</f>
        <v/>
      </c>
      <c r="F132" s="89" t="str">
        <f>IF($B132="","",VLOOKUP($B132,'inv3.直径階分布'!$DL$7:$FJ$86,5))</f>
        <v/>
      </c>
      <c r="G132" s="89" t="str">
        <f>IF($B132="","",VLOOKUP($B132,'inv3.直径階分布'!$DL$7:$FJ$86,6))</f>
        <v/>
      </c>
      <c r="H132" s="89" t="str">
        <f>IF($B132="","",VLOOKUP($B132,'inv3.直径階分布'!$DL$7:$FJ$86,7))</f>
        <v/>
      </c>
      <c r="I132" s="89" t="str">
        <f>IF($B132="","",VLOOKUP($B132,'inv3.直径階分布'!$DL$7:$FJ$86,8))</f>
        <v/>
      </c>
      <c r="J132" s="89" t="str">
        <f>IF($B132="","",VLOOKUP($B132,'inv3.直径階分布'!$DL$7:$FJ$86,9))</f>
        <v/>
      </c>
      <c r="K132" s="89" t="str">
        <f>IF($B132="","",VLOOKUP($B132,'inv3.直径階分布'!$DL$7:$FJ$86,10))</f>
        <v/>
      </c>
      <c r="L132" s="89" t="str">
        <f>IF($B132="","",VLOOKUP($B132,'inv3.直径階分布'!$DL$7:$FJ$86,11))</f>
        <v/>
      </c>
      <c r="M132" s="89" t="str">
        <f>IF($B132="","",VLOOKUP($B132,'inv3.直径階分布'!$DL$7:$FJ$86,12))</f>
        <v/>
      </c>
      <c r="N132" s="89" t="str">
        <f>IF($B132="","",VLOOKUP($B132,'inv3.直径階分布'!$DL$7:$FJ$86,13))</f>
        <v/>
      </c>
      <c r="O132" s="89" t="str">
        <f>IF($B132="","",VLOOKUP($B132,'inv3.直径階分布'!$DL$7:$FJ$86,14))</f>
        <v/>
      </c>
      <c r="P132" s="89" t="str">
        <f>IF($B132="","",VLOOKUP($B132,'inv3.直径階分布'!$DL$7:$FJ$86,15))</f>
        <v/>
      </c>
      <c r="Q132" s="89" t="str">
        <f>IF($B132="","",VLOOKUP($B132,'inv3.直径階分布'!$DL$7:$FJ$86,16))</f>
        <v/>
      </c>
      <c r="R132" s="89" t="str">
        <f>IF($B132="","",VLOOKUP($B132,'inv3.直径階分布'!$DL$7:$FJ$86,17))</f>
        <v/>
      </c>
      <c r="S132" s="89" t="str">
        <f>IF($B132="","",VLOOKUP($B132,'inv3.直径階分布'!$DL$7:$FJ$86,18))</f>
        <v/>
      </c>
      <c r="T132" s="89" t="str">
        <f>IF($B132="","",VLOOKUP($B132,'inv3.直径階分布'!$DL$7:$FJ$86,19))</f>
        <v/>
      </c>
      <c r="U132" s="89" t="str">
        <f>IF($B132="","",VLOOKUP($B132,'inv3.直径階分布'!$DL$7:$FJ$86,20))</f>
        <v/>
      </c>
      <c r="V132" s="89" t="str">
        <f>IF($B132="","",VLOOKUP($B132,'inv3.直径階分布'!$DL$7:$FJ$86,21))</f>
        <v/>
      </c>
      <c r="W132" s="89" t="str">
        <f>IF($B132="","",VLOOKUP($B132,'inv3.直径階分布'!$DL$7:$FJ$86,22))</f>
        <v/>
      </c>
      <c r="X132" s="89" t="str">
        <f>IF($B132="","",VLOOKUP($B132,'inv3.直径階分布'!$DL$7:$FJ$86,23))</f>
        <v/>
      </c>
      <c r="Y132" s="89" t="str">
        <f>IF($B132="","",VLOOKUP($B132,'inv3.直径階分布'!$DL$7:$FJ$86,24))</f>
        <v/>
      </c>
      <c r="Z132" s="89" t="str">
        <f>IF($B132="","",VLOOKUP($B132,'inv3.直径階分布'!$DL$7:$FJ$86,25))</f>
        <v/>
      </c>
      <c r="AA132" s="89" t="str">
        <f>IF($B132="","",VLOOKUP($B132,'inv3.直径階分布'!$DL$7:$FJ$86,26))</f>
        <v/>
      </c>
      <c r="AB132" s="90" t="str">
        <f>IF($B132="","",VLOOKUP($B132,'inv3.直径階分布'!$DL$7:$FJ$86,27))</f>
        <v/>
      </c>
    </row>
    <row r="133" spans="1:28">
      <c r="A133" s="268"/>
      <c r="B133" s="118" t="str">
        <f>IF(ISERROR(VLOOKUP(4,'inv1.組み合わせ番号表'!$I$2:$K$92,2,FALSE)),"",VLOOKUP(4,'inv1.組み合わせ番号表'!$I$2:$K$92,2,FALSE))</f>
        <v/>
      </c>
      <c r="C133" s="89" t="str">
        <f>IF($B133="","",VLOOKUP($B133,'inv3.直径階分布'!$DL$7:$FJ$86,2))</f>
        <v/>
      </c>
      <c r="D133" s="89" t="str">
        <f>IF($B133="","",VLOOKUP($B133,'inv3.直径階分布'!$DL$7:$FJ$86,3))</f>
        <v/>
      </c>
      <c r="E133" s="89" t="str">
        <f>IF($B133="","",VLOOKUP($B133,'inv3.直径階分布'!$DL$7:$FJ$86,4))</f>
        <v/>
      </c>
      <c r="F133" s="89" t="str">
        <f>IF($B133="","",VLOOKUP($B133,'inv3.直径階分布'!$DL$7:$FJ$86,5))</f>
        <v/>
      </c>
      <c r="G133" s="89" t="str">
        <f>IF($B133="","",VLOOKUP($B133,'inv3.直径階分布'!$DL$7:$FJ$86,6))</f>
        <v/>
      </c>
      <c r="H133" s="89" t="str">
        <f>IF($B133="","",VLOOKUP($B133,'inv3.直径階分布'!$DL$7:$FJ$86,7))</f>
        <v/>
      </c>
      <c r="I133" s="89" t="str">
        <f>IF($B133="","",VLOOKUP($B133,'inv3.直径階分布'!$DL$7:$FJ$86,8))</f>
        <v/>
      </c>
      <c r="J133" s="89" t="str">
        <f>IF($B133="","",VLOOKUP($B133,'inv3.直径階分布'!$DL$7:$FJ$86,9))</f>
        <v/>
      </c>
      <c r="K133" s="89" t="str">
        <f>IF($B133="","",VLOOKUP($B133,'inv3.直径階分布'!$DL$7:$FJ$86,10))</f>
        <v/>
      </c>
      <c r="L133" s="89" t="str">
        <f>IF($B133="","",VLOOKUP($B133,'inv3.直径階分布'!$DL$7:$FJ$86,11))</f>
        <v/>
      </c>
      <c r="M133" s="89" t="str">
        <f>IF($B133="","",VLOOKUP($B133,'inv3.直径階分布'!$DL$7:$FJ$86,12))</f>
        <v/>
      </c>
      <c r="N133" s="89" t="str">
        <f>IF($B133="","",VLOOKUP($B133,'inv3.直径階分布'!$DL$7:$FJ$86,13))</f>
        <v/>
      </c>
      <c r="O133" s="89" t="str">
        <f>IF($B133="","",VLOOKUP($B133,'inv3.直径階分布'!$DL$7:$FJ$86,14))</f>
        <v/>
      </c>
      <c r="P133" s="89" t="str">
        <f>IF($B133="","",VLOOKUP($B133,'inv3.直径階分布'!$DL$7:$FJ$86,15))</f>
        <v/>
      </c>
      <c r="Q133" s="89" t="str">
        <f>IF($B133="","",VLOOKUP($B133,'inv3.直径階分布'!$DL$7:$FJ$86,16))</f>
        <v/>
      </c>
      <c r="R133" s="89" t="str">
        <f>IF($B133="","",VLOOKUP($B133,'inv3.直径階分布'!$DL$7:$FJ$86,17))</f>
        <v/>
      </c>
      <c r="S133" s="89" t="str">
        <f>IF($B133="","",VLOOKUP($B133,'inv3.直径階分布'!$DL$7:$FJ$86,18))</f>
        <v/>
      </c>
      <c r="T133" s="89" t="str">
        <f>IF($B133="","",VLOOKUP($B133,'inv3.直径階分布'!$DL$7:$FJ$86,19))</f>
        <v/>
      </c>
      <c r="U133" s="89" t="str">
        <f>IF($B133="","",VLOOKUP($B133,'inv3.直径階分布'!$DL$7:$FJ$86,20))</f>
        <v/>
      </c>
      <c r="V133" s="89" t="str">
        <f>IF($B133="","",VLOOKUP($B133,'inv3.直径階分布'!$DL$7:$FJ$86,21))</f>
        <v/>
      </c>
      <c r="W133" s="89" t="str">
        <f>IF($B133="","",VLOOKUP($B133,'inv3.直径階分布'!$DL$7:$FJ$86,22))</f>
        <v/>
      </c>
      <c r="X133" s="89" t="str">
        <f>IF($B133="","",VLOOKUP($B133,'inv3.直径階分布'!$DL$7:$FJ$86,23))</f>
        <v/>
      </c>
      <c r="Y133" s="89" t="str">
        <f>IF($B133="","",VLOOKUP($B133,'inv3.直径階分布'!$DL$7:$FJ$86,24))</f>
        <v/>
      </c>
      <c r="Z133" s="89" t="str">
        <f>IF($B133="","",VLOOKUP($B133,'inv3.直径階分布'!$DL$7:$FJ$86,25))</f>
        <v/>
      </c>
      <c r="AA133" s="89" t="str">
        <f>IF($B133="","",VLOOKUP($B133,'inv3.直径階分布'!$DL$7:$FJ$86,26))</f>
        <v/>
      </c>
      <c r="AB133" s="90" t="str">
        <f>IF($B133="","",VLOOKUP($B133,'inv3.直径階分布'!$DL$7:$FJ$86,27))</f>
        <v/>
      </c>
    </row>
    <row r="134" spans="1:28">
      <c r="A134" s="268"/>
      <c r="B134" s="118" t="str">
        <f>IF(ISERROR(VLOOKUP(5,'inv1.組み合わせ番号表'!$I$2:$K$92,2,FALSE)),"",VLOOKUP(5,'inv1.組み合わせ番号表'!$I$2:$K$92,2,FALSE))</f>
        <v/>
      </c>
      <c r="C134" s="89" t="str">
        <f>IF($B134="","",VLOOKUP($B134,'inv3.直径階分布'!$DL$7:$FJ$86,2))</f>
        <v/>
      </c>
      <c r="D134" s="89" t="str">
        <f>IF($B134="","",VLOOKUP($B134,'inv3.直径階分布'!$DL$7:$FJ$86,3))</f>
        <v/>
      </c>
      <c r="E134" s="89" t="str">
        <f>IF($B134="","",VLOOKUP($B134,'inv3.直径階分布'!$DL$7:$FJ$86,4))</f>
        <v/>
      </c>
      <c r="F134" s="89" t="str">
        <f>IF($B134="","",VLOOKUP($B134,'inv3.直径階分布'!$DL$7:$FJ$86,5))</f>
        <v/>
      </c>
      <c r="G134" s="89" t="str">
        <f>IF($B134="","",VLOOKUP($B134,'inv3.直径階分布'!$DL$7:$FJ$86,6))</f>
        <v/>
      </c>
      <c r="H134" s="89" t="str">
        <f>IF($B134="","",VLOOKUP($B134,'inv3.直径階分布'!$DL$7:$FJ$86,7))</f>
        <v/>
      </c>
      <c r="I134" s="89" t="str">
        <f>IF($B134="","",VLOOKUP($B134,'inv3.直径階分布'!$DL$7:$FJ$86,8))</f>
        <v/>
      </c>
      <c r="J134" s="89" t="str">
        <f>IF($B134="","",VLOOKUP($B134,'inv3.直径階分布'!$DL$7:$FJ$86,9))</f>
        <v/>
      </c>
      <c r="K134" s="89" t="str">
        <f>IF($B134="","",VLOOKUP($B134,'inv3.直径階分布'!$DL$7:$FJ$86,10))</f>
        <v/>
      </c>
      <c r="L134" s="89" t="str">
        <f>IF($B134="","",VLOOKUP($B134,'inv3.直径階分布'!$DL$7:$FJ$86,11))</f>
        <v/>
      </c>
      <c r="M134" s="89" t="str">
        <f>IF($B134="","",VLOOKUP($B134,'inv3.直径階分布'!$DL$7:$FJ$86,12))</f>
        <v/>
      </c>
      <c r="N134" s="89" t="str">
        <f>IF($B134="","",VLOOKUP($B134,'inv3.直径階分布'!$DL$7:$FJ$86,13))</f>
        <v/>
      </c>
      <c r="O134" s="89" t="str">
        <f>IF($B134="","",VLOOKUP($B134,'inv3.直径階分布'!$DL$7:$FJ$86,14))</f>
        <v/>
      </c>
      <c r="P134" s="89" t="str">
        <f>IF($B134="","",VLOOKUP($B134,'inv3.直径階分布'!$DL$7:$FJ$86,15))</f>
        <v/>
      </c>
      <c r="Q134" s="89" t="str">
        <f>IF($B134="","",VLOOKUP($B134,'inv3.直径階分布'!$DL$7:$FJ$86,16))</f>
        <v/>
      </c>
      <c r="R134" s="89" t="str">
        <f>IF($B134="","",VLOOKUP($B134,'inv3.直径階分布'!$DL$7:$FJ$86,17))</f>
        <v/>
      </c>
      <c r="S134" s="89" t="str">
        <f>IF($B134="","",VLOOKUP($B134,'inv3.直径階分布'!$DL$7:$FJ$86,18))</f>
        <v/>
      </c>
      <c r="T134" s="89" t="str">
        <f>IF($B134="","",VLOOKUP($B134,'inv3.直径階分布'!$DL$7:$FJ$86,19))</f>
        <v/>
      </c>
      <c r="U134" s="89" t="str">
        <f>IF($B134="","",VLOOKUP($B134,'inv3.直径階分布'!$DL$7:$FJ$86,20))</f>
        <v/>
      </c>
      <c r="V134" s="89" t="str">
        <f>IF($B134="","",VLOOKUP($B134,'inv3.直径階分布'!$DL$7:$FJ$86,21))</f>
        <v/>
      </c>
      <c r="W134" s="89" t="str">
        <f>IF($B134="","",VLOOKUP($B134,'inv3.直径階分布'!$DL$7:$FJ$86,22))</f>
        <v/>
      </c>
      <c r="X134" s="89" t="str">
        <f>IF($B134="","",VLOOKUP($B134,'inv3.直径階分布'!$DL$7:$FJ$86,23))</f>
        <v/>
      </c>
      <c r="Y134" s="89" t="str">
        <f>IF($B134="","",VLOOKUP($B134,'inv3.直径階分布'!$DL$7:$FJ$86,24))</f>
        <v/>
      </c>
      <c r="Z134" s="89" t="str">
        <f>IF($B134="","",VLOOKUP($B134,'inv3.直径階分布'!$DL$7:$FJ$86,25))</f>
        <v/>
      </c>
      <c r="AA134" s="89" t="str">
        <f>IF($B134="","",VLOOKUP($B134,'inv3.直径階分布'!$DL$7:$FJ$86,26))</f>
        <v/>
      </c>
      <c r="AB134" s="90" t="str">
        <f>IF($B134="","",VLOOKUP($B134,'inv3.直径階分布'!$DL$7:$FJ$86,27))</f>
        <v/>
      </c>
    </row>
    <row r="135" spans="1:28">
      <c r="A135" s="268"/>
      <c r="B135" s="118" t="str">
        <f>IF(ISERROR(VLOOKUP(6,'inv1.組み合わせ番号表'!$I$2:$K$92,2,FALSE)),"",VLOOKUP(6,'inv1.組み合わせ番号表'!$I$2:$K$92,2,FALSE))</f>
        <v/>
      </c>
      <c r="C135" s="89" t="str">
        <f>IF($B135="","",VLOOKUP($B135,'inv3.直径階分布'!$DL$7:$FJ$86,2))</f>
        <v/>
      </c>
      <c r="D135" s="89" t="str">
        <f>IF($B135="","",VLOOKUP($B135,'inv3.直径階分布'!$DL$7:$FJ$86,3))</f>
        <v/>
      </c>
      <c r="E135" s="89" t="str">
        <f>IF($B135="","",VLOOKUP($B135,'inv3.直径階分布'!$DL$7:$FJ$86,4))</f>
        <v/>
      </c>
      <c r="F135" s="89" t="str">
        <f>IF($B135="","",VLOOKUP($B135,'inv3.直径階分布'!$DL$7:$FJ$86,5))</f>
        <v/>
      </c>
      <c r="G135" s="89" t="str">
        <f>IF($B135="","",VLOOKUP($B135,'inv3.直径階分布'!$DL$7:$FJ$86,6))</f>
        <v/>
      </c>
      <c r="H135" s="89" t="str">
        <f>IF($B135="","",VLOOKUP($B135,'inv3.直径階分布'!$DL$7:$FJ$86,7))</f>
        <v/>
      </c>
      <c r="I135" s="89" t="str">
        <f>IF($B135="","",VLOOKUP($B135,'inv3.直径階分布'!$DL$7:$FJ$86,8))</f>
        <v/>
      </c>
      <c r="J135" s="89" t="str">
        <f>IF($B135="","",VLOOKUP($B135,'inv3.直径階分布'!$DL$7:$FJ$86,9))</f>
        <v/>
      </c>
      <c r="K135" s="89" t="str">
        <f>IF($B135="","",VLOOKUP($B135,'inv3.直径階分布'!$DL$7:$FJ$86,10))</f>
        <v/>
      </c>
      <c r="L135" s="89" t="str">
        <f>IF($B135="","",VLOOKUP($B135,'inv3.直径階分布'!$DL$7:$FJ$86,11))</f>
        <v/>
      </c>
      <c r="M135" s="89" t="str">
        <f>IF($B135="","",VLOOKUP($B135,'inv3.直径階分布'!$DL$7:$FJ$86,12))</f>
        <v/>
      </c>
      <c r="N135" s="89" t="str">
        <f>IF($B135="","",VLOOKUP($B135,'inv3.直径階分布'!$DL$7:$FJ$86,13))</f>
        <v/>
      </c>
      <c r="O135" s="89" t="str">
        <f>IF($B135="","",VLOOKUP($B135,'inv3.直径階分布'!$DL$7:$FJ$86,14))</f>
        <v/>
      </c>
      <c r="P135" s="89" t="str">
        <f>IF($B135="","",VLOOKUP($B135,'inv3.直径階分布'!$DL$7:$FJ$86,15))</f>
        <v/>
      </c>
      <c r="Q135" s="89" t="str">
        <f>IF($B135="","",VLOOKUP($B135,'inv3.直径階分布'!$DL$7:$FJ$86,16))</f>
        <v/>
      </c>
      <c r="R135" s="89" t="str">
        <f>IF($B135="","",VLOOKUP($B135,'inv3.直径階分布'!$DL$7:$FJ$86,17))</f>
        <v/>
      </c>
      <c r="S135" s="89" t="str">
        <f>IF($B135="","",VLOOKUP($B135,'inv3.直径階分布'!$DL$7:$FJ$86,18))</f>
        <v/>
      </c>
      <c r="T135" s="89" t="str">
        <f>IF($B135="","",VLOOKUP($B135,'inv3.直径階分布'!$DL$7:$FJ$86,19))</f>
        <v/>
      </c>
      <c r="U135" s="89" t="str">
        <f>IF($B135="","",VLOOKUP($B135,'inv3.直径階分布'!$DL$7:$FJ$86,20))</f>
        <v/>
      </c>
      <c r="V135" s="89" t="str">
        <f>IF($B135="","",VLOOKUP($B135,'inv3.直径階分布'!$DL$7:$FJ$86,21))</f>
        <v/>
      </c>
      <c r="W135" s="89" t="str">
        <f>IF($B135="","",VLOOKUP($B135,'inv3.直径階分布'!$DL$7:$FJ$86,22))</f>
        <v/>
      </c>
      <c r="X135" s="89" t="str">
        <f>IF($B135="","",VLOOKUP($B135,'inv3.直径階分布'!$DL$7:$FJ$86,23))</f>
        <v/>
      </c>
      <c r="Y135" s="89" t="str">
        <f>IF($B135="","",VLOOKUP($B135,'inv3.直径階分布'!$DL$7:$FJ$86,24))</f>
        <v/>
      </c>
      <c r="Z135" s="89" t="str">
        <f>IF($B135="","",VLOOKUP($B135,'inv3.直径階分布'!$DL$7:$FJ$86,25))</f>
        <v/>
      </c>
      <c r="AA135" s="89" t="str">
        <f>IF($B135="","",VLOOKUP($B135,'inv3.直径階分布'!$DL$7:$FJ$86,26))</f>
        <v/>
      </c>
      <c r="AB135" s="90" t="str">
        <f>IF($B135="","",VLOOKUP($B135,'inv3.直径階分布'!$DL$7:$FJ$86,27))</f>
        <v/>
      </c>
    </row>
    <row r="136" spans="1:28">
      <c r="A136" s="268"/>
      <c r="B136" s="118" t="str">
        <f>IF(ISERROR(VLOOKUP(7,'inv1.組み合わせ番号表'!$I$2:$K$92,2,FALSE)),"",VLOOKUP(7,'inv1.組み合わせ番号表'!$I$2:$K$92,2,FALSE))</f>
        <v/>
      </c>
      <c r="C136" s="89" t="str">
        <f>IF($B136="","",VLOOKUP($B136,'inv3.直径階分布'!$DL$7:$FJ$86,2))</f>
        <v/>
      </c>
      <c r="D136" s="89" t="str">
        <f>IF($B136="","",VLOOKUP($B136,'inv3.直径階分布'!$DL$7:$FJ$86,3))</f>
        <v/>
      </c>
      <c r="E136" s="89" t="str">
        <f>IF($B136="","",VLOOKUP($B136,'inv3.直径階分布'!$DL$7:$FJ$86,4))</f>
        <v/>
      </c>
      <c r="F136" s="89" t="str">
        <f>IF($B136="","",VLOOKUP($B136,'inv3.直径階分布'!$DL$7:$FJ$86,5))</f>
        <v/>
      </c>
      <c r="G136" s="89" t="str">
        <f>IF($B136="","",VLOOKUP($B136,'inv3.直径階分布'!$DL$7:$FJ$86,6))</f>
        <v/>
      </c>
      <c r="H136" s="89" t="str">
        <f>IF($B136="","",VLOOKUP($B136,'inv3.直径階分布'!$DL$7:$FJ$86,7))</f>
        <v/>
      </c>
      <c r="I136" s="89" t="str">
        <f>IF($B136="","",VLOOKUP($B136,'inv3.直径階分布'!$DL$7:$FJ$86,8))</f>
        <v/>
      </c>
      <c r="J136" s="89" t="str">
        <f>IF($B136="","",VLOOKUP($B136,'inv3.直径階分布'!$DL$7:$FJ$86,9))</f>
        <v/>
      </c>
      <c r="K136" s="89" t="str">
        <f>IF($B136="","",VLOOKUP($B136,'inv3.直径階分布'!$DL$7:$FJ$86,10))</f>
        <v/>
      </c>
      <c r="L136" s="89" t="str">
        <f>IF($B136="","",VLOOKUP($B136,'inv3.直径階分布'!$DL$7:$FJ$86,11))</f>
        <v/>
      </c>
      <c r="M136" s="89" t="str">
        <f>IF($B136="","",VLOOKUP($B136,'inv3.直径階分布'!$DL$7:$FJ$86,12))</f>
        <v/>
      </c>
      <c r="N136" s="89" t="str">
        <f>IF($B136="","",VLOOKUP($B136,'inv3.直径階分布'!$DL$7:$FJ$86,13))</f>
        <v/>
      </c>
      <c r="O136" s="89" t="str">
        <f>IF($B136="","",VLOOKUP($B136,'inv3.直径階分布'!$DL$7:$FJ$86,14))</f>
        <v/>
      </c>
      <c r="P136" s="89" t="str">
        <f>IF($B136="","",VLOOKUP($B136,'inv3.直径階分布'!$DL$7:$FJ$86,15))</f>
        <v/>
      </c>
      <c r="Q136" s="89" t="str">
        <f>IF($B136="","",VLOOKUP($B136,'inv3.直径階分布'!$DL$7:$FJ$86,16))</f>
        <v/>
      </c>
      <c r="R136" s="89" t="str">
        <f>IF($B136="","",VLOOKUP($B136,'inv3.直径階分布'!$DL$7:$FJ$86,17))</f>
        <v/>
      </c>
      <c r="S136" s="89" t="str">
        <f>IF($B136="","",VLOOKUP($B136,'inv3.直径階分布'!$DL$7:$FJ$86,18))</f>
        <v/>
      </c>
      <c r="T136" s="89" t="str">
        <f>IF($B136="","",VLOOKUP($B136,'inv3.直径階分布'!$DL$7:$FJ$86,19))</f>
        <v/>
      </c>
      <c r="U136" s="89" t="str">
        <f>IF($B136="","",VLOOKUP($B136,'inv3.直径階分布'!$DL$7:$FJ$86,20))</f>
        <v/>
      </c>
      <c r="V136" s="89" t="str">
        <f>IF($B136="","",VLOOKUP($B136,'inv3.直径階分布'!$DL$7:$FJ$86,21))</f>
        <v/>
      </c>
      <c r="W136" s="89" t="str">
        <f>IF($B136="","",VLOOKUP($B136,'inv3.直径階分布'!$DL$7:$FJ$86,22))</f>
        <v/>
      </c>
      <c r="X136" s="89" t="str">
        <f>IF($B136="","",VLOOKUP($B136,'inv3.直径階分布'!$DL$7:$FJ$86,23))</f>
        <v/>
      </c>
      <c r="Y136" s="89" t="str">
        <f>IF($B136="","",VLOOKUP($B136,'inv3.直径階分布'!$DL$7:$FJ$86,24))</f>
        <v/>
      </c>
      <c r="Z136" s="89" t="str">
        <f>IF($B136="","",VLOOKUP($B136,'inv3.直径階分布'!$DL$7:$FJ$86,25))</f>
        <v/>
      </c>
      <c r="AA136" s="89" t="str">
        <f>IF($B136="","",VLOOKUP($B136,'inv3.直径階分布'!$DL$7:$FJ$86,26))</f>
        <v/>
      </c>
      <c r="AB136" s="90" t="str">
        <f>IF($B136="","",VLOOKUP($B136,'inv3.直径階分布'!$DL$7:$FJ$86,27))</f>
        <v/>
      </c>
    </row>
    <row r="137" spans="1:28">
      <c r="A137" s="268"/>
      <c r="B137" s="119" t="str">
        <f>IF(ISERROR(VLOOKUP(8,'inv1.組み合わせ番号表'!$I$2:$K$92,2,FALSE)),"",VLOOKUP(8,'inv1.組み合わせ番号表'!$I$2:$K$92,2,FALSE))</f>
        <v/>
      </c>
      <c r="C137" s="66" t="str">
        <f>IF($B137="","",VLOOKUP($B137,'inv3.直径階分布'!$DL$7:$FJ$86,2))</f>
        <v/>
      </c>
      <c r="D137" s="89" t="str">
        <f>IF($B137="","",VLOOKUP($B137,'inv3.直径階分布'!$DL$7:$FJ$86,3))</f>
        <v/>
      </c>
      <c r="E137" s="89" t="str">
        <f>IF($B137="","",VLOOKUP($B137,'inv3.直径階分布'!$DL$7:$FJ$86,4))</f>
        <v/>
      </c>
      <c r="F137" s="89" t="str">
        <f>IF($B137="","",VLOOKUP($B137,'inv3.直径階分布'!$DL$7:$FJ$86,5))</f>
        <v/>
      </c>
      <c r="G137" s="89" t="str">
        <f>IF($B137="","",VLOOKUP($B137,'inv3.直径階分布'!$DL$7:$FJ$86,6))</f>
        <v/>
      </c>
      <c r="H137" s="89" t="str">
        <f>IF($B137="","",VLOOKUP($B137,'inv3.直径階分布'!$DL$7:$FJ$86,7))</f>
        <v/>
      </c>
      <c r="I137" s="89" t="str">
        <f>IF($B137="","",VLOOKUP($B137,'inv3.直径階分布'!$DL$7:$FJ$86,8))</f>
        <v/>
      </c>
      <c r="J137" s="89" t="str">
        <f>IF($B137="","",VLOOKUP($B137,'inv3.直径階分布'!$DL$7:$FJ$86,9))</f>
        <v/>
      </c>
      <c r="K137" s="89" t="str">
        <f>IF($B137="","",VLOOKUP($B137,'inv3.直径階分布'!$DL$7:$FJ$86,10))</f>
        <v/>
      </c>
      <c r="L137" s="89" t="str">
        <f>IF($B137="","",VLOOKUP($B137,'inv3.直径階分布'!$DL$7:$FJ$86,11))</f>
        <v/>
      </c>
      <c r="M137" s="89" t="str">
        <f>IF($B137="","",VLOOKUP($B137,'inv3.直径階分布'!$DL$7:$FJ$86,12))</f>
        <v/>
      </c>
      <c r="N137" s="89" t="str">
        <f>IF($B137="","",VLOOKUP($B137,'inv3.直径階分布'!$DL$7:$FJ$86,13))</f>
        <v/>
      </c>
      <c r="O137" s="89" t="str">
        <f>IF($B137="","",VLOOKUP($B137,'inv3.直径階分布'!$DL$7:$FJ$86,14))</f>
        <v/>
      </c>
      <c r="P137" s="89" t="str">
        <f>IF($B137="","",VLOOKUP($B137,'inv3.直径階分布'!$DL$7:$FJ$86,15))</f>
        <v/>
      </c>
      <c r="Q137" s="89" t="str">
        <f>IF($B137="","",VLOOKUP($B137,'inv3.直径階分布'!$DL$7:$FJ$86,16))</f>
        <v/>
      </c>
      <c r="R137" s="89" t="str">
        <f>IF($B137="","",VLOOKUP($B137,'inv3.直径階分布'!$DL$7:$FJ$86,17))</f>
        <v/>
      </c>
      <c r="S137" s="89" t="str">
        <f>IF($B137="","",VLOOKUP($B137,'inv3.直径階分布'!$DL$7:$FJ$86,18))</f>
        <v/>
      </c>
      <c r="T137" s="89" t="str">
        <f>IF($B137="","",VLOOKUP($B137,'inv3.直径階分布'!$DL$7:$FJ$86,19))</f>
        <v/>
      </c>
      <c r="U137" s="89" t="str">
        <f>IF($B137="","",VLOOKUP($B137,'inv3.直径階分布'!$DL$7:$FJ$86,20))</f>
        <v/>
      </c>
      <c r="V137" s="89" t="str">
        <f>IF($B137="","",VLOOKUP($B137,'inv3.直径階分布'!$DL$7:$FJ$86,21))</f>
        <v/>
      </c>
      <c r="W137" s="89" t="str">
        <f>IF($B137="","",VLOOKUP($B137,'inv3.直径階分布'!$DL$7:$FJ$86,22))</f>
        <v/>
      </c>
      <c r="X137" s="89" t="str">
        <f>IF($B137="","",VLOOKUP($B137,'inv3.直径階分布'!$DL$7:$FJ$86,23))</f>
        <v/>
      </c>
      <c r="Y137" s="89" t="str">
        <f>IF($B137="","",VLOOKUP($B137,'inv3.直径階分布'!$DL$7:$FJ$86,24))</f>
        <v/>
      </c>
      <c r="Z137" s="89" t="str">
        <f>IF($B137="","",VLOOKUP($B137,'inv3.直径階分布'!$DL$7:$FJ$86,25))</f>
        <v/>
      </c>
      <c r="AA137" s="89" t="str">
        <f>IF($B137="","",VLOOKUP($B137,'inv3.直径階分布'!$DL$7:$FJ$86,26))</f>
        <v/>
      </c>
      <c r="AB137" s="90" t="str">
        <f>IF($B137="","",VLOOKUP($B137,'inv3.直径階分布'!$DL$7:$FJ$86,27))</f>
        <v/>
      </c>
    </row>
    <row r="138" spans="1:28">
      <c r="A138" s="268"/>
      <c r="B138" s="119" t="str">
        <f>IF(ISERROR(VLOOKUP(9,'inv1.組み合わせ番号表'!$I$2:$K$92,2,FALSE)),"",VLOOKUP(9,'inv1.組み合わせ番号表'!$I$2:$K$92,2,FALSE))</f>
        <v/>
      </c>
      <c r="C138" s="66" t="str">
        <f>IF($B138="","",VLOOKUP($B138,'inv3.直径階分布'!$DL$7:$FJ$86,2))</f>
        <v/>
      </c>
      <c r="D138" s="89" t="str">
        <f>IF($B138="","",VLOOKUP($B138,'inv3.直径階分布'!$DL$7:$FJ$86,3))</f>
        <v/>
      </c>
      <c r="E138" s="89" t="str">
        <f>IF($B138="","",VLOOKUP($B138,'inv3.直径階分布'!$DL$7:$FJ$86,4))</f>
        <v/>
      </c>
      <c r="F138" s="89" t="str">
        <f>IF($B138="","",VLOOKUP($B138,'inv3.直径階分布'!$DL$7:$FJ$86,5))</f>
        <v/>
      </c>
      <c r="G138" s="89" t="str">
        <f>IF($B138="","",VLOOKUP($B138,'inv3.直径階分布'!$DL$7:$FJ$86,6))</f>
        <v/>
      </c>
      <c r="H138" s="89" t="str">
        <f>IF($B138="","",VLOOKUP($B138,'inv3.直径階分布'!$DL$7:$FJ$86,7))</f>
        <v/>
      </c>
      <c r="I138" s="89" t="str">
        <f>IF($B138="","",VLOOKUP($B138,'inv3.直径階分布'!$DL$7:$FJ$86,8))</f>
        <v/>
      </c>
      <c r="J138" s="89" t="str">
        <f>IF($B138="","",VLOOKUP($B138,'inv3.直径階分布'!$DL$7:$FJ$86,9))</f>
        <v/>
      </c>
      <c r="K138" s="89" t="str">
        <f>IF($B138="","",VLOOKUP($B138,'inv3.直径階分布'!$DL$7:$FJ$86,10))</f>
        <v/>
      </c>
      <c r="L138" s="89" t="str">
        <f>IF($B138="","",VLOOKUP($B138,'inv3.直径階分布'!$DL$7:$FJ$86,11))</f>
        <v/>
      </c>
      <c r="M138" s="89" t="str">
        <f>IF($B138="","",VLOOKUP($B138,'inv3.直径階分布'!$DL$7:$FJ$86,12))</f>
        <v/>
      </c>
      <c r="N138" s="89" t="str">
        <f>IF($B138="","",VLOOKUP($B138,'inv3.直径階分布'!$DL$7:$FJ$86,13))</f>
        <v/>
      </c>
      <c r="O138" s="89" t="str">
        <f>IF($B138="","",VLOOKUP($B138,'inv3.直径階分布'!$DL$7:$FJ$86,14))</f>
        <v/>
      </c>
      <c r="P138" s="89" t="str">
        <f>IF($B138="","",VLOOKUP($B138,'inv3.直径階分布'!$DL$7:$FJ$86,15))</f>
        <v/>
      </c>
      <c r="Q138" s="89" t="str">
        <f>IF($B138="","",VLOOKUP($B138,'inv3.直径階分布'!$DL$7:$FJ$86,16))</f>
        <v/>
      </c>
      <c r="R138" s="89" t="str">
        <f>IF($B138="","",VLOOKUP($B138,'inv3.直径階分布'!$DL$7:$FJ$86,17))</f>
        <v/>
      </c>
      <c r="S138" s="89" t="str">
        <f>IF($B138="","",VLOOKUP($B138,'inv3.直径階分布'!$DL$7:$FJ$86,18))</f>
        <v/>
      </c>
      <c r="T138" s="89" t="str">
        <f>IF($B138="","",VLOOKUP($B138,'inv3.直径階分布'!$DL$7:$FJ$86,19))</f>
        <v/>
      </c>
      <c r="U138" s="89" t="str">
        <f>IF($B138="","",VLOOKUP($B138,'inv3.直径階分布'!$DL$7:$FJ$86,20))</f>
        <v/>
      </c>
      <c r="V138" s="89" t="str">
        <f>IF($B138="","",VLOOKUP($B138,'inv3.直径階分布'!$DL$7:$FJ$86,21))</f>
        <v/>
      </c>
      <c r="W138" s="89" t="str">
        <f>IF($B138="","",VLOOKUP($B138,'inv3.直径階分布'!$DL$7:$FJ$86,22))</f>
        <v/>
      </c>
      <c r="X138" s="89" t="str">
        <f>IF($B138="","",VLOOKUP($B138,'inv3.直径階分布'!$DL$7:$FJ$86,23))</f>
        <v/>
      </c>
      <c r="Y138" s="89" t="str">
        <f>IF($B138="","",VLOOKUP($B138,'inv3.直径階分布'!$DL$7:$FJ$86,24))</f>
        <v/>
      </c>
      <c r="Z138" s="89" t="str">
        <f>IF($B138="","",VLOOKUP($B138,'inv3.直径階分布'!$DL$7:$FJ$86,25))</f>
        <v/>
      </c>
      <c r="AA138" s="89" t="str">
        <f>IF($B138="","",VLOOKUP($B138,'inv3.直径階分布'!$DL$7:$FJ$86,26))</f>
        <v/>
      </c>
      <c r="AB138" s="90" t="str">
        <f>IF($B138="","",VLOOKUP($B138,'inv3.直径階分布'!$DL$7:$FJ$86,27))</f>
        <v/>
      </c>
    </row>
    <row r="139" spans="1:28">
      <c r="A139" s="273"/>
      <c r="B139" s="120" t="str">
        <f>IF(ISERROR(VLOOKUP(10,'inv1.組み合わせ番号表'!$I$2:$K$92,2,FALSE)),"",VLOOKUP(10,'inv1.組み合わせ番号表'!$I$2:$K$92,2,FALSE))</f>
        <v/>
      </c>
      <c r="C139" s="94" t="str">
        <f>IF($B139="","",VLOOKUP($B139,'inv3.直径階分布'!$DL$7:$FJ$86,2))</f>
        <v/>
      </c>
      <c r="D139" s="94" t="str">
        <f>IF($B139="","",VLOOKUP($B139,'inv3.直径階分布'!$DL$7:$FJ$86,3))</f>
        <v/>
      </c>
      <c r="E139" s="94" t="str">
        <f>IF($B139="","",VLOOKUP($B139,'inv3.直径階分布'!$DL$7:$FJ$86,4))</f>
        <v/>
      </c>
      <c r="F139" s="94" t="str">
        <f>IF($B139="","",VLOOKUP($B139,'inv3.直径階分布'!$DL$7:$FJ$86,5))</f>
        <v/>
      </c>
      <c r="G139" s="94" t="str">
        <f>IF($B139="","",VLOOKUP($B139,'inv3.直径階分布'!$DL$7:$FJ$86,6))</f>
        <v/>
      </c>
      <c r="H139" s="94" t="str">
        <f>IF($B139="","",VLOOKUP($B139,'inv3.直径階分布'!$DL$7:$FJ$86,7))</f>
        <v/>
      </c>
      <c r="I139" s="94" t="str">
        <f>IF($B139="","",VLOOKUP($B139,'inv3.直径階分布'!$DL$7:$FJ$86,8))</f>
        <v/>
      </c>
      <c r="J139" s="94" t="str">
        <f>IF($B139="","",VLOOKUP($B139,'inv3.直径階分布'!$DL$7:$FJ$86,9))</f>
        <v/>
      </c>
      <c r="K139" s="94" t="str">
        <f>IF($B139="","",VLOOKUP($B139,'inv3.直径階分布'!$DL$7:$FJ$86,10))</f>
        <v/>
      </c>
      <c r="L139" s="94" t="str">
        <f>IF($B139="","",VLOOKUP($B139,'inv3.直径階分布'!$DL$7:$FJ$86,11))</f>
        <v/>
      </c>
      <c r="M139" s="94" t="str">
        <f>IF($B139="","",VLOOKUP($B139,'inv3.直径階分布'!$DL$7:$FJ$86,12))</f>
        <v/>
      </c>
      <c r="N139" s="94" t="str">
        <f>IF($B139="","",VLOOKUP($B139,'inv3.直径階分布'!$DL$7:$FJ$86,13))</f>
        <v/>
      </c>
      <c r="O139" s="94" t="str">
        <f>IF($B139="","",VLOOKUP($B139,'inv3.直径階分布'!$DL$7:$FJ$86,14))</f>
        <v/>
      </c>
      <c r="P139" s="94" t="str">
        <f>IF($B139="","",VLOOKUP($B139,'inv3.直径階分布'!$DL$7:$FJ$86,15))</f>
        <v/>
      </c>
      <c r="Q139" s="94" t="str">
        <f>IF($B139="","",VLOOKUP($B139,'inv3.直径階分布'!$DL$7:$FJ$86,16))</f>
        <v/>
      </c>
      <c r="R139" s="94" t="str">
        <f>IF($B139="","",VLOOKUP($B139,'inv3.直径階分布'!$DL$7:$FJ$86,17))</f>
        <v/>
      </c>
      <c r="S139" s="94" t="str">
        <f>IF($B139="","",VLOOKUP($B139,'inv3.直径階分布'!$DL$7:$FJ$86,18))</f>
        <v/>
      </c>
      <c r="T139" s="94" t="str">
        <f>IF($B139="","",VLOOKUP($B139,'inv3.直径階分布'!$DL$7:$FJ$86,19))</f>
        <v/>
      </c>
      <c r="U139" s="94" t="str">
        <f>IF($B139="","",VLOOKUP($B139,'inv3.直径階分布'!$DL$7:$FJ$86,20))</f>
        <v/>
      </c>
      <c r="V139" s="94" t="str">
        <f>IF($B139="","",VLOOKUP($B139,'inv3.直径階分布'!$DL$7:$FJ$86,21))</f>
        <v/>
      </c>
      <c r="W139" s="94" t="str">
        <f>IF($B139="","",VLOOKUP($B139,'inv3.直径階分布'!$DL$7:$FJ$86,22))</f>
        <v/>
      </c>
      <c r="X139" s="94" t="str">
        <f>IF($B139="","",VLOOKUP($B139,'inv3.直径階分布'!$DL$7:$FJ$86,23))</f>
        <v/>
      </c>
      <c r="Y139" s="94" t="str">
        <f>IF($B139="","",VLOOKUP($B139,'inv3.直径階分布'!$DL$7:$FJ$86,24))</f>
        <v/>
      </c>
      <c r="Z139" s="94" t="str">
        <f>IF($B139="","",VLOOKUP($B139,'inv3.直径階分布'!$DL$7:$FJ$86,25))</f>
        <v/>
      </c>
      <c r="AA139" s="94" t="str">
        <f>IF($B139="","",VLOOKUP($B139,'inv3.直径階分布'!$DL$7:$FJ$86,26))</f>
        <v/>
      </c>
      <c r="AB139" s="95" t="str">
        <f>IF($B139="","",VLOOKUP($B139,'inv3.直径階分布'!$DL$7:$FJ$86,27))</f>
        <v/>
      </c>
    </row>
    <row r="141" spans="1:28">
      <c r="B141" s="249" t="s">
        <v>313</v>
      </c>
      <c r="C141" s="250"/>
      <c r="D141" s="250"/>
      <c r="E141" s="250"/>
      <c r="F141" s="251"/>
    </row>
    <row r="142" spans="1:28">
      <c r="B142" s="109" t="s">
        <v>184</v>
      </c>
      <c r="C142" s="110">
        <f>'inv3.直径階分布'!N2</f>
        <v>0</v>
      </c>
      <c r="D142" s="111">
        <f>'inv3.直径階分布'!O2</f>
        <v>2</v>
      </c>
      <c r="E142" s="111">
        <f>'inv3.直径階分布'!P2</f>
        <v>4</v>
      </c>
      <c r="F142" s="111">
        <f>'inv3.直径階分布'!Q2</f>
        <v>6</v>
      </c>
      <c r="G142" s="111">
        <f>'inv3.直径階分布'!R2</f>
        <v>8</v>
      </c>
      <c r="H142" s="111">
        <f>'inv3.直径階分布'!S2</f>
        <v>10</v>
      </c>
      <c r="I142" s="111">
        <f>'inv3.直径階分布'!T2</f>
        <v>12</v>
      </c>
      <c r="J142" s="111">
        <f>'inv3.直径階分布'!U2</f>
        <v>14</v>
      </c>
      <c r="K142" s="111">
        <f>'inv3.直径階分布'!V2</f>
        <v>16</v>
      </c>
      <c r="L142" s="111">
        <f>'inv3.直径階分布'!W2</f>
        <v>18</v>
      </c>
      <c r="M142" s="111">
        <f>'inv3.直径階分布'!X2</f>
        <v>20</v>
      </c>
      <c r="N142" s="111">
        <f>'inv3.直径階分布'!Y2</f>
        <v>22</v>
      </c>
      <c r="O142" s="111">
        <f>'inv3.直径階分布'!Z2</f>
        <v>24</v>
      </c>
      <c r="P142" s="111">
        <f>'inv3.直径階分布'!AA2</f>
        <v>26</v>
      </c>
      <c r="Q142" s="111">
        <f>'inv3.直径階分布'!AB2</f>
        <v>28</v>
      </c>
      <c r="R142" s="111">
        <f>'inv3.直径階分布'!AC2</f>
        <v>30</v>
      </c>
      <c r="S142" s="111">
        <f>'inv3.直径階分布'!AD2</f>
        <v>32</v>
      </c>
      <c r="T142" s="111">
        <f>'inv3.直径階分布'!AE2</f>
        <v>34</v>
      </c>
      <c r="U142" s="111">
        <f>'inv3.直径階分布'!AF2</f>
        <v>36</v>
      </c>
      <c r="V142" s="111">
        <f>'inv3.直径階分布'!AG2</f>
        <v>38</v>
      </c>
      <c r="W142" s="111">
        <f>'inv3.直径階分布'!AH2</f>
        <v>40</v>
      </c>
      <c r="X142" s="111">
        <f>'inv3.直径階分布'!AI2</f>
        <v>42</v>
      </c>
      <c r="Y142" s="111">
        <f>'inv3.直径階分布'!AJ2</f>
        <v>44</v>
      </c>
      <c r="Z142" s="111">
        <f>'inv3.直径階分布'!AK2</f>
        <v>46</v>
      </c>
      <c r="AA142" s="111">
        <f>'inv3.直径階分布'!AL2</f>
        <v>48</v>
      </c>
      <c r="AB142" s="112">
        <f>'inv3.直径階分布'!AM2</f>
        <v>50</v>
      </c>
    </row>
    <row r="143" spans="1:28">
      <c r="B143" s="113" t="s">
        <v>185</v>
      </c>
      <c r="C143" s="114">
        <f>'inv3.直径階分布'!O2</f>
        <v>2</v>
      </c>
      <c r="D143" s="115">
        <f>'inv3.直径階分布'!P2</f>
        <v>4</v>
      </c>
      <c r="E143" s="115">
        <f>'inv3.直径階分布'!Q2</f>
        <v>6</v>
      </c>
      <c r="F143" s="115">
        <f>'inv3.直径階分布'!R2</f>
        <v>8</v>
      </c>
      <c r="G143" s="115">
        <f>'inv3.直径階分布'!S2</f>
        <v>10</v>
      </c>
      <c r="H143" s="115">
        <f>'inv3.直径階分布'!T2</f>
        <v>12</v>
      </c>
      <c r="I143" s="115">
        <f>'inv3.直径階分布'!U2</f>
        <v>14</v>
      </c>
      <c r="J143" s="115">
        <f>'inv3.直径階分布'!V2</f>
        <v>16</v>
      </c>
      <c r="K143" s="115">
        <f>'inv3.直径階分布'!W2</f>
        <v>18</v>
      </c>
      <c r="L143" s="115">
        <f>'inv3.直径階分布'!X2</f>
        <v>20</v>
      </c>
      <c r="M143" s="115">
        <f>'inv3.直径階分布'!Y2</f>
        <v>22</v>
      </c>
      <c r="N143" s="115">
        <f>'inv3.直径階分布'!Z2</f>
        <v>24</v>
      </c>
      <c r="O143" s="115">
        <f>'inv3.直径階分布'!AA2</f>
        <v>26</v>
      </c>
      <c r="P143" s="115">
        <f>'inv3.直径階分布'!AB2</f>
        <v>28</v>
      </c>
      <c r="Q143" s="115">
        <f>'inv3.直径階分布'!AC2</f>
        <v>30</v>
      </c>
      <c r="R143" s="115">
        <f>'inv3.直径階分布'!AD2</f>
        <v>32</v>
      </c>
      <c r="S143" s="115">
        <f>'inv3.直径階分布'!AE2</f>
        <v>34</v>
      </c>
      <c r="T143" s="115">
        <f>'inv3.直径階分布'!AF2</f>
        <v>36</v>
      </c>
      <c r="U143" s="115">
        <f>'inv3.直径階分布'!AG2</f>
        <v>38</v>
      </c>
      <c r="V143" s="115">
        <f>'inv3.直径階分布'!AH2</f>
        <v>40</v>
      </c>
      <c r="W143" s="115">
        <f>'inv3.直径階分布'!AI2</f>
        <v>42</v>
      </c>
      <c r="X143" s="115">
        <f>'inv3.直径階分布'!AJ2</f>
        <v>44</v>
      </c>
      <c r="Y143" s="115">
        <f>'inv3.直径階分布'!AK2</f>
        <v>46</v>
      </c>
      <c r="Z143" s="115">
        <f>'inv3.直径階分布'!AL2</f>
        <v>48</v>
      </c>
      <c r="AA143" s="115">
        <f>'inv3.直径階分布'!AM2</f>
        <v>50</v>
      </c>
      <c r="AB143" s="116">
        <f>'inv3.直径階分布'!AN2</f>
        <v>52</v>
      </c>
    </row>
    <row r="144" spans="1:28">
      <c r="A144" s="267" t="s">
        <v>286</v>
      </c>
      <c r="B144" s="117" t="str">
        <f>IF(ISERROR(VLOOKUP(1,'inv1.組み合わせ番号表'!$I$2:$K$92,2,FALSE)),"",VLOOKUP(1,'inv1.組み合わせ番号表'!$I$2:$K$92,2,FALSE))</f>
        <v/>
      </c>
      <c r="C144" s="89" t="str">
        <f>IF($B144="","",VLOOKUP($B144,'inv3.直径階分布'!$DL$91:$FJ$170,2))</f>
        <v/>
      </c>
      <c r="D144" s="89" t="str">
        <f>IF($B144="","",VLOOKUP($B144,'inv3.直径階分布'!$DL$91:$FJ$170,3))</f>
        <v/>
      </c>
      <c r="E144" s="89" t="str">
        <f>IF($B144="","",VLOOKUP($B144,'inv3.直径階分布'!$DL$91:$FJ$170,4))</f>
        <v/>
      </c>
      <c r="F144" s="89" t="str">
        <f>IF($B144="","",VLOOKUP($B144,'inv3.直径階分布'!$DL$91:$FJ$170,5))</f>
        <v/>
      </c>
      <c r="G144" s="89" t="str">
        <f>IF($B144="","",VLOOKUP($B144,'inv3.直径階分布'!$DL$91:$FJ$170,6))</f>
        <v/>
      </c>
      <c r="H144" s="89" t="str">
        <f>IF($B144="","",VLOOKUP($B144,'inv3.直径階分布'!$DL$91:$FJ$170,7))</f>
        <v/>
      </c>
      <c r="I144" s="89" t="str">
        <f>IF($B144="","",VLOOKUP($B144,'inv3.直径階分布'!$DL$91:$FJ$170,8))</f>
        <v/>
      </c>
      <c r="J144" s="89" t="str">
        <f>IF($B144="","",VLOOKUP($B144,'inv3.直径階分布'!$DL$91:$FJ$170,9))</f>
        <v/>
      </c>
      <c r="K144" s="89" t="str">
        <f>IF($B144="","",VLOOKUP($B144,'inv3.直径階分布'!$DL$91:$FJ$170,10))</f>
        <v/>
      </c>
      <c r="L144" s="89" t="str">
        <f>IF($B144="","",VLOOKUP($B144,'inv3.直径階分布'!$DL$91:$FJ$170,11))</f>
        <v/>
      </c>
      <c r="M144" s="89" t="str">
        <f>IF($B144="","",VLOOKUP($B144,'inv3.直径階分布'!$DL$91:$FJ$170,12))</f>
        <v/>
      </c>
      <c r="N144" s="89" t="str">
        <f>IF($B144="","",VLOOKUP($B144,'inv3.直径階分布'!$DL$91:$FJ$170,13))</f>
        <v/>
      </c>
      <c r="O144" s="89" t="str">
        <f>IF($B144="","",VLOOKUP($B144,'inv3.直径階分布'!$DL$91:$FJ$170,14))</f>
        <v/>
      </c>
      <c r="P144" s="89" t="str">
        <f>IF($B144="","",VLOOKUP($B144,'inv3.直径階分布'!$DL$91:$FJ$170,15))</f>
        <v/>
      </c>
      <c r="Q144" s="89" t="str">
        <f>IF($B144="","",VLOOKUP($B144,'inv3.直径階分布'!$DL$91:$FJ$170,16))</f>
        <v/>
      </c>
      <c r="R144" s="89" t="str">
        <f>IF($B144="","",VLOOKUP($B144,'inv3.直径階分布'!$DL$91:$FJ$170,17))</f>
        <v/>
      </c>
      <c r="S144" s="89" t="str">
        <f>IF($B144="","",VLOOKUP($B144,'inv3.直径階分布'!$DL$91:$FJ$170,18))</f>
        <v/>
      </c>
      <c r="T144" s="89" t="str">
        <f>IF($B144="","",VLOOKUP($B144,'inv3.直径階分布'!$DL$91:$FJ$170,19))</f>
        <v/>
      </c>
      <c r="U144" s="89" t="str">
        <f>IF($B144="","",VLOOKUP($B144,'inv3.直径階分布'!$DL$91:$FJ$170,20))</f>
        <v/>
      </c>
      <c r="V144" s="89" t="str">
        <f>IF($B144="","",VLOOKUP($B144,'inv3.直径階分布'!$DL$91:$FJ$170,21))</f>
        <v/>
      </c>
      <c r="W144" s="89" t="str">
        <f>IF($B144="","",VLOOKUP($B144,'inv3.直径階分布'!$DL$91:$FJ$170,22))</f>
        <v/>
      </c>
      <c r="X144" s="89" t="str">
        <f>IF($B144="","",VLOOKUP($B144,'inv3.直径階分布'!$DL$91:$FJ$170,23))</f>
        <v/>
      </c>
      <c r="Y144" s="89" t="str">
        <f>IF($B144="","",VLOOKUP($B144,'inv3.直径階分布'!$DL$91:$FJ$170,24))</f>
        <v/>
      </c>
      <c r="Z144" s="89" t="str">
        <f>IF($B144="","",VLOOKUP($B144,'inv3.直径階分布'!$DL$91:$FJ$170,25))</f>
        <v/>
      </c>
      <c r="AA144" s="89" t="str">
        <f>IF($B144="","",VLOOKUP($B144,'inv3.直径階分布'!$DL$91:$FJ$170,26))</f>
        <v/>
      </c>
      <c r="AB144" s="90" t="str">
        <f>IF($B144="","",VLOOKUP($B144,'inv3.直径階分布'!$DL$91:$FJ$170,27))</f>
        <v/>
      </c>
    </row>
    <row r="145" spans="1:28">
      <c r="A145" s="268"/>
      <c r="B145" s="118" t="str">
        <f>IF(ISERROR(VLOOKUP(2,'inv1.組み合わせ番号表'!$I$2:$K$92,2,FALSE)),"",VLOOKUP(2,'inv1.組み合わせ番号表'!$I$2:$K$92,2,FALSE))</f>
        <v/>
      </c>
      <c r="C145" s="89" t="str">
        <f>IF($B145="","",VLOOKUP($B145,'inv3.直径階分布'!$DL$91:$FJ$170,2))</f>
        <v/>
      </c>
      <c r="D145" s="89" t="str">
        <f>IF($B145="","",VLOOKUP($B145,'inv3.直径階分布'!$DL$91:$FJ$170,3))</f>
        <v/>
      </c>
      <c r="E145" s="89" t="str">
        <f>IF($B145="","",VLOOKUP($B145,'inv3.直径階分布'!$DL$91:$FJ$170,4))</f>
        <v/>
      </c>
      <c r="F145" s="89" t="str">
        <f>IF($B145="","",VLOOKUP($B145,'inv3.直径階分布'!$DL$91:$FJ$170,5))</f>
        <v/>
      </c>
      <c r="G145" s="89" t="str">
        <f>IF($B145="","",VLOOKUP($B145,'inv3.直径階分布'!$DL$91:$FJ$170,6))</f>
        <v/>
      </c>
      <c r="H145" s="89" t="str">
        <f>IF($B145="","",VLOOKUP($B145,'inv3.直径階分布'!$DL$91:$FJ$170,7))</f>
        <v/>
      </c>
      <c r="I145" s="89" t="str">
        <f>IF($B145="","",VLOOKUP($B145,'inv3.直径階分布'!$DL$91:$FJ$170,8))</f>
        <v/>
      </c>
      <c r="J145" s="89" t="str">
        <f>IF($B145="","",VLOOKUP($B145,'inv3.直径階分布'!$DL$91:$FJ$170,9))</f>
        <v/>
      </c>
      <c r="K145" s="89" t="str">
        <f>IF($B145="","",VLOOKUP($B145,'inv3.直径階分布'!$DL$91:$FJ$170,10))</f>
        <v/>
      </c>
      <c r="L145" s="89" t="str">
        <f>IF($B145="","",VLOOKUP($B145,'inv3.直径階分布'!$DL$91:$FJ$170,11))</f>
        <v/>
      </c>
      <c r="M145" s="89" t="str">
        <f>IF($B145="","",VLOOKUP($B145,'inv3.直径階分布'!$DL$91:$FJ$170,12))</f>
        <v/>
      </c>
      <c r="N145" s="89" t="str">
        <f>IF($B145="","",VLOOKUP($B145,'inv3.直径階分布'!$DL$91:$FJ$170,13))</f>
        <v/>
      </c>
      <c r="O145" s="89" t="str">
        <f>IF($B145="","",VLOOKUP($B145,'inv3.直径階分布'!$DL$91:$FJ$170,14))</f>
        <v/>
      </c>
      <c r="P145" s="89" t="str">
        <f>IF($B145="","",VLOOKUP($B145,'inv3.直径階分布'!$DL$91:$FJ$170,15))</f>
        <v/>
      </c>
      <c r="Q145" s="89" t="str">
        <f>IF($B145="","",VLOOKUP($B145,'inv3.直径階分布'!$DL$91:$FJ$170,16))</f>
        <v/>
      </c>
      <c r="R145" s="89" t="str">
        <f>IF($B145="","",VLOOKUP($B145,'inv3.直径階分布'!$DL$91:$FJ$170,17))</f>
        <v/>
      </c>
      <c r="S145" s="89" t="str">
        <f>IF($B145="","",VLOOKUP($B145,'inv3.直径階分布'!$DL$91:$FJ$170,18))</f>
        <v/>
      </c>
      <c r="T145" s="89" t="str">
        <f>IF($B145="","",VLOOKUP($B145,'inv3.直径階分布'!$DL$91:$FJ$170,19))</f>
        <v/>
      </c>
      <c r="U145" s="89" t="str">
        <f>IF($B145="","",VLOOKUP($B145,'inv3.直径階分布'!$DL$91:$FJ$170,20))</f>
        <v/>
      </c>
      <c r="V145" s="89" t="str">
        <f>IF($B145="","",VLOOKUP($B145,'inv3.直径階分布'!$DL$91:$FJ$170,21))</f>
        <v/>
      </c>
      <c r="W145" s="89" t="str">
        <f>IF($B145="","",VLOOKUP($B145,'inv3.直径階分布'!$DL$91:$FJ$170,22))</f>
        <v/>
      </c>
      <c r="X145" s="89" t="str">
        <f>IF($B145="","",VLOOKUP($B145,'inv3.直径階分布'!$DL$91:$FJ$170,23))</f>
        <v/>
      </c>
      <c r="Y145" s="89" t="str">
        <f>IF($B145="","",VLOOKUP($B145,'inv3.直径階分布'!$DL$91:$FJ$170,24))</f>
        <v/>
      </c>
      <c r="Z145" s="89" t="str">
        <f>IF($B145="","",VLOOKUP($B145,'inv3.直径階分布'!$DL$91:$FJ$170,25))</f>
        <v/>
      </c>
      <c r="AA145" s="89" t="str">
        <f>IF($B145="","",VLOOKUP($B145,'inv3.直径階分布'!$DL$91:$FJ$170,26))</f>
        <v/>
      </c>
      <c r="AB145" s="90" t="str">
        <f>IF($B145="","",VLOOKUP($B145,'inv3.直径階分布'!$DL$91:$FJ$170,27))</f>
        <v/>
      </c>
    </row>
    <row r="146" spans="1:28">
      <c r="A146" s="268"/>
      <c r="B146" s="118" t="str">
        <f>IF(ISERROR(VLOOKUP(3,'inv1.組み合わせ番号表'!$I$2:$K$92,2,FALSE)),"",VLOOKUP(3,'inv1.組み合わせ番号表'!$I$2:$K$92,2,FALSE))</f>
        <v/>
      </c>
      <c r="C146" s="89" t="str">
        <f>IF($B146="","",VLOOKUP($B146,'inv3.直径階分布'!$DL$91:$FJ$170,2))</f>
        <v/>
      </c>
      <c r="D146" s="89" t="str">
        <f>IF($B146="","",VLOOKUP($B146,'inv3.直径階分布'!$DL$91:$FJ$170,3))</f>
        <v/>
      </c>
      <c r="E146" s="89" t="str">
        <f>IF($B146="","",VLOOKUP($B146,'inv3.直径階分布'!$DL$91:$FJ$170,4))</f>
        <v/>
      </c>
      <c r="F146" s="89" t="str">
        <f>IF($B146="","",VLOOKUP($B146,'inv3.直径階分布'!$DL$91:$FJ$170,5))</f>
        <v/>
      </c>
      <c r="G146" s="89" t="str">
        <f>IF($B146="","",VLOOKUP($B146,'inv3.直径階分布'!$DL$91:$FJ$170,6))</f>
        <v/>
      </c>
      <c r="H146" s="89" t="str">
        <f>IF($B146="","",VLOOKUP($B146,'inv3.直径階分布'!$DL$91:$FJ$170,7))</f>
        <v/>
      </c>
      <c r="I146" s="89" t="str">
        <f>IF($B146="","",VLOOKUP($B146,'inv3.直径階分布'!$DL$91:$FJ$170,8))</f>
        <v/>
      </c>
      <c r="J146" s="89" t="str">
        <f>IF($B146="","",VLOOKUP($B146,'inv3.直径階分布'!$DL$91:$FJ$170,9))</f>
        <v/>
      </c>
      <c r="K146" s="89" t="str">
        <f>IF($B146="","",VLOOKUP($B146,'inv3.直径階分布'!$DL$91:$FJ$170,10))</f>
        <v/>
      </c>
      <c r="L146" s="89" t="str">
        <f>IF($B146="","",VLOOKUP($B146,'inv3.直径階分布'!$DL$91:$FJ$170,11))</f>
        <v/>
      </c>
      <c r="M146" s="89" t="str">
        <f>IF($B146="","",VLOOKUP($B146,'inv3.直径階分布'!$DL$91:$FJ$170,12))</f>
        <v/>
      </c>
      <c r="N146" s="89" t="str">
        <f>IF($B146="","",VLOOKUP($B146,'inv3.直径階分布'!$DL$91:$FJ$170,13))</f>
        <v/>
      </c>
      <c r="O146" s="89" t="str">
        <f>IF($B146="","",VLOOKUP($B146,'inv3.直径階分布'!$DL$91:$FJ$170,14))</f>
        <v/>
      </c>
      <c r="P146" s="89" t="str">
        <f>IF($B146="","",VLOOKUP($B146,'inv3.直径階分布'!$DL$91:$FJ$170,15))</f>
        <v/>
      </c>
      <c r="Q146" s="89" t="str">
        <f>IF($B146="","",VLOOKUP($B146,'inv3.直径階分布'!$DL$91:$FJ$170,16))</f>
        <v/>
      </c>
      <c r="R146" s="89" t="str">
        <f>IF($B146="","",VLOOKUP($B146,'inv3.直径階分布'!$DL$91:$FJ$170,17))</f>
        <v/>
      </c>
      <c r="S146" s="89" t="str">
        <f>IF($B146="","",VLOOKUP($B146,'inv3.直径階分布'!$DL$91:$FJ$170,18))</f>
        <v/>
      </c>
      <c r="T146" s="89" t="str">
        <f>IF($B146="","",VLOOKUP($B146,'inv3.直径階分布'!$DL$91:$FJ$170,19))</f>
        <v/>
      </c>
      <c r="U146" s="89" t="str">
        <f>IF($B146="","",VLOOKUP($B146,'inv3.直径階分布'!$DL$91:$FJ$170,20))</f>
        <v/>
      </c>
      <c r="V146" s="89" t="str">
        <f>IF($B146="","",VLOOKUP($B146,'inv3.直径階分布'!$DL$91:$FJ$170,21))</f>
        <v/>
      </c>
      <c r="W146" s="89" t="str">
        <f>IF($B146="","",VLOOKUP($B146,'inv3.直径階分布'!$DL$91:$FJ$170,22))</f>
        <v/>
      </c>
      <c r="X146" s="89" t="str">
        <f>IF($B146="","",VLOOKUP($B146,'inv3.直径階分布'!$DL$91:$FJ$170,23))</f>
        <v/>
      </c>
      <c r="Y146" s="89" t="str">
        <f>IF($B146="","",VLOOKUP($B146,'inv3.直径階分布'!$DL$91:$FJ$170,24))</f>
        <v/>
      </c>
      <c r="Z146" s="89" t="str">
        <f>IF($B146="","",VLOOKUP($B146,'inv3.直径階分布'!$DL$91:$FJ$170,25))</f>
        <v/>
      </c>
      <c r="AA146" s="89" t="str">
        <f>IF($B146="","",VLOOKUP($B146,'inv3.直径階分布'!$DL$91:$FJ$170,26))</f>
        <v/>
      </c>
      <c r="AB146" s="90" t="str">
        <f>IF($B146="","",VLOOKUP($B146,'inv3.直径階分布'!$DL$91:$FJ$170,27))</f>
        <v/>
      </c>
    </row>
    <row r="147" spans="1:28">
      <c r="A147" s="268"/>
      <c r="B147" s="118" t="str">
        <f>IF(ISERROR(VLOOKUP(4,'inv1.組み合わせ番号表'!$I$2:$K$92,2,FALSE)),"",VLOOKUP(4,'inv1.組み合わせ番号表'!$I$2:$K$92,2,FALSE))</f>
        <v/>
      </c>
      <c r="C147" s="89" t="str">
        <f>IF($B147="","",VLOOKUP($B147,'inv3.直径階分布'!$DL$91:$FJ$170,2))</f>
        <v/>
      </c>
      <c r="D147" s="89" t="str">
        <f>IF($B147="","",VLOOKUP($B147,'inv3.直径階分布'!$DL$91:$FJ$170,3))</f>
        <v/>
      </c>
      <c r="E147" s="89" t="str">
        <f>IF($B147="","",VLOOKUP($B147,'inv3.直径階分布'!$DL$91:$FJ$170,4))</f>
        <v/>
      </c>
      <c r="F147" s="89" t="str">
        <f>IF($B147="","",VLOOKUP($B147,'inv3.直径階分布'!$DL$91:$FJ$170,5))</f>
        <v/>
      </c>
      <c r="G147" s="89" t="str">
        <f>IF($B147="","",VLOOKUP($B147,'inv3.直径階分布'!$DL$91:$FJ$170,6))</f>
        <v/>
      </c>
      <c r="H147" s="89" t="str">
        <f>IF($B147="","",VLOOKUP($B147,'inv3.直径階分布'!$DL$91:$FJ$170,7))</f>
        <v/>
      </c>
      <c r="I147" s="89" t="str">
        <f>IF($B147="","",VLOOKUP($B147,'inv3.直径階分布'!$DL$91:$FJ$170,8))</f>
        <v/>
      </c>
      <c r="J147" s="89" t="str">
        <f>IF($B147="","",VLOOKUP($B147,'inv3.直径階分布'!$DL$91:$FJ$170,9))</f>
        <v/>
      </c>
      <c r="K147" s="89" t="str">
        <f>IF($B147="","",VLOOKUP($B147,'inv3.直径階分布'!$DL$91:$FJ$170,10))</f>
        <v/>
      </c>
      <c r="L147" s="89" t="str">
        <f>IF($B147="","",VLOOKUP($B147,'inv3.直径階分布'!$DL$91:$FJ$170,11))</f>
        <v/>
      </c>
      <c r="M147" s="89" t="str">
        <f>IF($B147="","",VLOOKUP($B147,'inv3.直径階分布'!$DL$91:$FJ$170,12))</f>
        <v/>
      </c>
      <c r="N147" s="89" t="str">
        <f>IF($B147="","",VLOOKUP($B147,'inv3.直径階分布'!$DL$91:$FJ$170,13))</f>
        <v/>
      </c>
      <c r="O147" s="89" t="str">
        <f>IF($B147="","",VLOOKUP($B147,'inv3.直径階分布'!$DL$91:$FJ$170,14))</f>
        <v/>
      </c>
      <c r="P147" s="89" t="str">
        <f>IF($B147="","",VLOOKUP($B147,'inv3.直径階分布'!$DL$91:$FJ$170,15))</f>
        <v/>
      </c>
      <c r="Q147" s="89" t="str">
        <f>IF($B147="","",VLOOKUP($B147,'inv3.直径階分布'!$DL$91:$FJ$170,16))</f>
        <v/>
      </c>
      <c r="R147" s="89" t="str">
        <f>IF($B147="","",VLOOKUP($B147,'inv3.直径階分布'!$DL$91:$FJ$170,17))</f>
        <v/>
      </c>
      <c r="S147" s="89" t="str">
        <f>IF($B147="","",VLOOKUP($B147,'inv3.直径階分布'!$DL$91:$FJ$170,18))</f>
        <v/>
      </c>
      <c r="T147" s="89" t="str">
        <f>IF($B147="","",VLOOKUP($B147,'inv3.直径階分布'!$DL$91:$FJ$170,19))</f>
        <v/>
      </c>
      <c r="U147" s="89" t="str">
        <f>IF($B147="","",VLOOKUP($B147,'inv3.直径階分布'!$DL$91:$FJ$170,20))</f>
        <v/>
      </c>
      <c r="V147" s="89" t="str">
        <f>IF($B147="","",VLOOKUP($B147,'inv3.直径階分布'!$DL$91:$FJ$170,21))</f>
        <v/>
      </c>
      <c r="W147" s="89" t="str">
        <f>IF($B147="","",VLOOKUP($B147,'inv3.直径階分布'!$DL$91:$FJ$170,22))</f>
        <v/>
      </c>
      <c r="X147" s="89" t="str">
        <f>IF($B147="","",VLOOKUP($B147,'inv3.直径階分布'!$DL$91:$FJ$170,23))</f>
        <v/>
      </c>
      <c r="Y147" s="89" t="str">
        <f>IF($B147="","",VLOOKUP($B147,'inv3.直径階分布'!$DL$91:$FJ$170,24))</f>
        <v/>
      </c>
      <c r="Z147" s="89" t="str">
        <f>IF($B147="","",VLOOKUP($B147,'inv3.直径階分布'!$DL$91:$FJ$170,25))</f>
        <v/>
      </c>
      <c r="AA147" s="89" t="str">
        <f>IF($B147="","",VLOOKUP($B147,'inv3.直径階分布'!$DL$91:$FJ$170,26))</f>
        <v/>
      </c>
      <c r="AB147" s="90" t="str">
        <f>IF($B147="","",VLOOKUP($B147,'inv3.直径階分布'!$DL$91:$FJ$170,27))</f>
        <v/>
      </c>
    </row>
    <row r="148" spans="1:28">
      <c r="A148" s="268"/>
      <c r="B148" s="118" t="str">
        <f>IF(ISERROR(VLOOKUP(5,'inv1.組み合わせ番号表'!$I$2:$K$92,2,FALSE)),"",VLOOKUP(5,'inv1.組み合わせ番号表'!$I$2:$K$92,2,FALSE))</f>
        <v/>
      </c>
      <c r="C148" s="89" t="str">
        <f>IF($B148="","",VLOOKUP($B148,'inv3.直径階分布'!$DL$91:$FJ$170,2))</f>
        <v/>
      </c>
      <c r="D148" s="89" t="str">
        <f>IF($B148="","",VLOOKUP($B148,'inv3.直径階分布'!$DL$91:$FJ$170,3))</f>
        <v/>
      </c>
      <c r="E148" s="89" t="str">
        <f>IF($B148="","",VLOOKUP($B148,'inv3.直径階分布'!$DL$91:$FJ$170,4))</f>
        <v/>
      </c>
      <c r="F148" s="89" t="str">
        <f>IF($B148="","",VLOOKUP($B148,'inv3.直径階分布'!$DL$91:$FJ$170,5))</f>
        <v/>
      </c>
      <c r="G148" s="89" t="str">
        <f>IF($B148="","",VLOOKUP($B148,'inv3.直径階分布'!$DL$91:$FJ$170,6))</f>
        <v/>
      </c>
      <c r="H148" s="89" t="str">
        <f>IF($B148="","",VLOOKUP($B148,'inv3.直径階分布'!$DL$91:$FJ$170,7))</f>
        <v/>
      </c>
      <c r="I148" s="89" t="str">
        <f>IF($B148="","",VLOOKUP($B148,'inv3.直径階分布'!$DL$91:$FJ$170,8))</f>
        <v/>
      </c>
      <c r="J148" s="89" t="str">
        <f>IF($B148="","",VLOOKUP($B148,'inv3.直径階分布'!$DL$91:$FJ$170,9))</f>
        <v/>
      </c>
      <c r="K148" s="89" t="str">
        <f>IF($B148="","",VLOOKUP($B148,'inv3.直径階分布'!$DL$91:$FJ$170,10))</f>
        <v/>
      </c>
      <c r="L148" s="89" t="str">
        <f>IF($B148="","",VLOOKUP($B148,'inv3.直径階分布'!$DL$91:$FJ$170,11))</f>
        <v/>
      </c>
      <c r="M148" s="89" t="str">
        <f>IF($B148="","",VLOOKUP($B148,'inv3.直径階分布'!$DL$91:$FJ$170,12))</f>
        <v/>
      </c>
      <c r="N148" s="89" t="str">
        <f>IF($B148="","",VLOOKUP($B148,'inv3.直径階分布'!$DL$91:$FJ$170,13))</f>
        <v/>
      </c>
      <c r="O148" s="89" t="str">
        <f>IF($B148="","",VLOOKUP($B148,'inv3.直径階分布'!$DL$91:$FJ$170,14))</f>
        <v/>
      </c>
      <c r="P148" s="89" t="str">
        <f>IF($B148="","",VLOOKUP($B148,'inv3.直径階分布'!$DL$91:$FJ$170,15))</f>
        <v/>
      </c>
      <c r="Q148" s="89" t="str">
        <f>IF($B148="","",VLOOKUP($B148,'inv3.直径階分布'!$DL$91:$FJ$170,16))</f>
        <v/>
      </c>
      <c r="R148" s="89" t="str">
        <f>IF($B148="","",VLOOKUP($B148,'inv3.直径階分布'!$DL$91:$FJ$170,17))</f>
        <v/>
      </c>
      <c r="S148" s="89" t="str">
        <f>IF($B148="","",VLOOKUP($B148,'inv3.直径階分布'!$DL$91:$FJ$170,18))</f>
        <v/>
      </c>
      <c r="T148" s="89" t="str">
        <f>IF($B148="","",VLOOKUP($B148,'inv3.直径階分布'!$DL$91:$FJ$170,19))</f>
        <v/>
      </c>
      <c r="U148" s="89" t="str">
        <f>IF($B148="","",VLOOKUP($B148,'inv3.直径階分布'!$DL$91:$FJ$170,20))</f>
        <v/>
      </c>
      <c r="V148" s="89" t="str">
        <f>IF($B148="","",VLOOKUP($B148,'inv3.直径階分布'!$DL$91:$FJ$170,21))</f>
        <v/>
      </c>
      <c r="W148" s="89" t="str">
        <f>IF($B148="","",VLOOKUP($B148,'inv3.直径階分布'!$DL$91:$FJ$170,22))</f>
        <v/>
      </c>
      <c r="X148" s="89" t="str">
        <f>IF($B148="","",VLOOKUP($B148,'inv3.直径階分布'!$DL$91:$FJ$170,23))</f>
        <v/>
      </c>
      <c r="Y148" s="89" t="str">
        <f>IF($B148="","",VLOOKUP($B148,'inv3.直径階分布'!$DL$91:$FJ$170,24))</f>
        <v/>
      </c>
      <c r="Z148" s="89" t="str">
        <f>IF($B148="","",VLOOKUP($B148,'inv3.直径階分布'!$DL$91:$FJ$170,25))</f>
        <v/>
      </c>
      <c r="AA148" s="89" t="str">
        <f>IF($B148="","",VLOOKUP($B148,'inv3.直径階分布'!$DL$91:$FJ$170,26))</f>
        <v/>
      </c>
      <c r="AB148" s="90" t="str">
        <f>IF($B148="","",VLOOKUP($B148,'inv3.直径階分布'!$DL$91:$FJ$170,27))</f>
        <v/>
      </c>
    </row>
    <row r="149" spans="1:28">
      <c r="A149" s="268"/>
      <c r="B149" s="118" t="str">
        <f>IF(ISERROR(VLOOKUP(6,'inv1.組み合わせ番号表'!$I$2:$K$92,2,FALSE)),"",VLOOKUP(6,'inv1.組み合わせ番号表'!$I$2:$K$92,2,FALSE))</f>
        <v/>
      </c>
      <c r="C149" s="89" t="str">
        <f>IF($B149="","",VLOOKUP($B149,'inv3.直径階分布'!$DL$91:$FJ$170,2))</f>
        <v/>
      </c>
      <c r="D149" s="89" t="str">
        <f>IF($B149="","",VLOOKUP($B149,'inv3.直径階分布'!$DL$91:$FJ$170,3))</f>
        <v/>
      </c>
      <c r="E149" s="89" t="str">
        <f>IF($B149="","",VLOOKUP($B149,'inv3.直径階分布'!$DL$91:$FJ$170,4))</f>
        <v/>
      </c>
      <c r="F149" s="89" t="str">
        <f>IF($B149="","",VLOOKUP($B149,'inv3.直径階分布'!$DL$91:$FJ$170,5))</f>
        <v/>
      </c>
      <c r="G149" s="89" t="str">
        <f>IF($B149="","",VLOOKUP($B149,'inv3.直径階分布'!$DL$91:$FJ$170,6))</f>
        <v/>
      </c>
      <c r="H149" s="89" t="str">
        <f>IF($B149="","",VLOOKUP($B149,'inv3.直径階分布'!$DL$91:$FJ$170,7))</f>
        <v/>
      </c>
      <c r="I149" s="89" t="str">
        <f>IF($B149="","",VLOOKUP($B149,'inv3.直径階分布'!$DL$91:$FJ$170,8))</f>
        <v/>
      </c>
      <c r="J149" s="89" t="str">
        <f>IF($B149="","",VLOOKUP($B149,'inv3.直径階分布'!$DL$91:$FJ$170,9))</f>
        <v/>
      </c>
      <c r="K149" s="89" t="str">
        <f>IF($B149="","",VLOOKUP($B149,'inv3.直径階分布'!$DL$91:$FJ$170,10))</f>
        <v/>
      </c>
      <c r="L149" s="89" t="str">
        <f>IF($B149="","",VLOOKUP($B149,'inv3.直径階分布'!$DL$91:$FJ$170,11))</f>
        <v/>
      </c>
      <c r="M149" s="89" t="str">
        <f>IF($B149="","",VLOOKUP($B149,'inv3.直径階分布'!$DL$91:$FJ$170,12))</f>
        <v/>
      </c>
      <c r="N149" s="89" t="str">
        <f>IF($B149="","",VLOOKUP($B149,'inv3.直径階分布'!$DL$91:$FJ$170,13))</f>
        <v/>
      </c>
      <c r="O149" s="89" t="str">
        <f>IF($B149="","",VLOOKUP($B149,'inv3.直径階分布'!$DL$91:$FJ$170,14))</f>
        <v/>
      </c>
      <c r="P149" s="89" t="str">
        <f>IF($B149="","",VLOOKUP($B149,'inv3.直径階分布'!$DL$91:$FJ$170,15))</f>
        <v/>
      </c>
      <c r="Q149" s="89" t="str">
        <f>IF($B149="","",VLOOKUP($B149,'inv3.直径階分布'!$DL$91:$FJ$170,16))</f>
        <v/>
      </c>
      <c r="R149" s="89" t="str">
        <f>IF($B149="","",VLOOKUP($B149,'inv3.直径階分布'!$DL$91:$FJ$170,17))</f>
        <v/>
      </c>
      <c r="S149" s="89" t="str">
        <f>IF($B149="","",VLOOKUP($B149,'inv3.直径階分布'!$DL$91:$FJ$170,18))</f>
        <v/>
      </c>
      <c r="T149" s="89" t="str">
        <f>IF($B149="","",VLOOKUP($B149,'inv3.直径階分布'!$DL$91:$FJ$170,19))</f>
        <v/>
      </c>
      <c r="U149" s="89" t="str">
        <f>IF($B149="","",VLOOKUP($B149,'inv3.直径階分布'!$DL$91:$FJ$170,20))</f>
        <v/>
      </c>
      <c r="V149" s="89" t="str">
        <f>IF($B149="","",VLOOKUP($B149,'inv3.直径階分布'!$DL$91:$FJ$170,21))</f>
        <v/>
      </c>
      <c r="W149" s="89" t="str">
        <f>IF($B149="","",VLOOKUP($B149,'inv3.直径階分布'!$DL$91:$FJ$170,22))</f>
        <v/>
      </c>
      <c r="X149" s="89" t="str">
        <f>IF($B149="","",VLOOKUP($B149,'inv3.直径階分布'!$DL$91:$FJ$170,23))</f>
        <v/>
      </c>
      <c r="Y149" s="89" t="str">
        <f>IF($B149="","",VLOOKUP($B149,'inv3.直径階分布'!$DL$91:$FJ$170,24))</f>
        <v/>
      </c>
      <c r="Z149" s="89" t="str">
        <f>IF($B149="","",VLOOKUP($B149,'inv3.直径階分布'!$DL$91:$FJ$170,25))</f>
        <v/>
      </c>
      <c r="AA149" s="89" t="str">
        <f>IF($B149="","",VLOOKUP($B149,'inv3.直径階分布'!$DL$91:$FJ$170,26))</f>
        <v/>
      </c>
      <c r="AB149" s="90" t="str">
        <f>IF($B149="","",VLOOKUP($B149,'inv3.直径階分布'!$DL$91:$FJ$170,27))</f>
        <v/>
      </c>
    </row>
    <row r="150" spans="1:28">
      <c r="A150" s="268"/>
      <c r="B150" s="118" t="str">
        <f>IF(ISERROR(VLOOKUP(7,'inv1.組み合わせ番号表'!$I$2:$K$92,2,FALSE)),"",VLOOKUP(7,'inv1.組み合わせ番号表'!$I$2:$K$92,2,FALSE))</f>
        <v/>
      </c>
      <c r="C150" s="89" t="str">
        <f>IF($B150="","",VLOOKUP($B150,'inv3.直径階分布'!$DL$91:$FJ$170,2))</f>
        <v/>
      </c>
      <c r="D150" s="89" t="str">
        <f>IF($B150="","",VLOOKUP($B150,'inv3.直径階分布'!$DL$91:$FJ$170,3))</f>
        <v/>
      </c>
      <c r="E150" s="89" t="str">
        <f>IF($B150="","",VLOOKUP($B150,'inv3.直径階分布'!$DL$91:$FJ$170,4))</f>
        <v/>
      </c>
      <c r="F150" s="89" t="str">
        <f>IF($B150="","",VLOOKUP($B150,'inv3.直径階分布'!$DL$91:$FJ$170,5))</f>
        <v/>
      </c>
      <c r="G150" s="89" t="str">
        <f>IF($B150="","",VLOOKUP($B150,'inv3.直径階分布'!$DL$91:$FJ$170,6))</f>
        <v/>
      </c>
      <c r="H150" s="89" t="str">
        <f>IF($B150="","",VLOOKUP($B150,'inv3.直径階分布'!$DL$91:$FJ$170,7))</f>
        <v/>
      </c>
      <c r="I150" s="89" t="str">
        <f>IF($B150="","",VLOOKUP($B150,'inv3.直径階分布'!$DL$91:$FJ$170,8))</f>
        <v/>
      </c>
      <c r="J150" s="89" t="str">
        <f>IF($B150="","",VLOOKUP($B150,'inv3.直径階分布'!$DL$91:$FJ$170,9))</f>
        <v/>
      </c>
      <c r="K150" s="89" t="str">
        <f>IF($B150="","",VLOOKUP($B150,'inv3.直径階分布'!$DL$91:$FJ$170,10))</f>
        <v/>
      </c>
      <c r="L150" s="89" t="str">
        <f>IF($B150="","",VLOOKUP($B150,'inv3.直径階分布'!$DL$91:$FJ$170,11))</f>
        <v/>
      </c>
      <c r="M150" s="89" t="str">
        <f>IF($B150="","",VLOOKUP($B150,'inv3.直径階分布'!$DL$91:$FJ$170,12))</f>
        <v/>
      </c>
      <c r="N150" s="89" t="str">
        <f>IF($B150="","",VLOOKUP($B150,'inv3.直径階分布'!$DL$91:$FJ$170,13))</f>
        <v/>
      </c>
      <c r="O150" s="89" t="str">
        <f>IF($B150="","",VLOOKUP($B150,'inv3.直径階分布'!$DL$91:$FJ$170,14))</f>
        <v/>
      </c>
      <c r="P150" s="89" t="str">
        <f>IF($B150="","",VLOOKUP($B150,'inv3.直径階分布'!$DL$91:$FJ$170,15))</f>
        <v/>
      </c>
      <c r="Q150" s="89" t="str">
        <f>IF($B150="","",VLOOKUP($B150,'inv3.直径階分布'!$DL$91:$FJ$170,16))</f>
        <v/>
      </c>
      <c r="R150" s="89" t="str">
        <f>IF($B150="","",VLOOKUP($B150,'inv3.直径階分布'!$DL$91:$FJ$170,17))</f>
        <v/>
      </c>
      <c r="S150" s="89" t="str">
        <f>IF($B150="","",VLOOKUP($B150,'inv3.直径階分布'!$DL$91:$FJ$170,18))</f>
        <v/>
      </c>
      <c r="T150" s="89" t="str">
        <f>IF($B150="","",VLOOKUP($B150,'inv3.直径階分布'!$DL$91:$FJ$170,19))</f>
        <v/>
      </c>
      <c r="U150" s="89" t="str">
        <f>IF($B150="","",VLOOKUP($B150,'inv3.直径階分布'!$DL$91:$FJ$170,20))</f>
        <v/>
      </c>
      <c r="V150" s="89" t="str">
        <f>IF($B150="","",VLOOKUP($B150,'inv3.直径階分布'!$DL$91:$FJ$170,21))</f>
        <v/>
      </c>
      <c r="W150" s="89" t="str">
        <f>IF($B150="","",VLOOKUP($B150,'inv3.直径階分布'!$DL$91:$FJ$170,22))</f>
        <v/>
      </c>
      <c r="X150" s="89" t="str">
        <f>IF($B150="","",VLOOKUP($B150,'inv3.直径階分布'!$DL$91:$FJ$170,23))</f>
        <v/>
      </c>
      <c r="Y150" s="89" t="str">
        <f>IF($B150="","",VLOOKUP($B150,'inv3.直径階分布'!$DL$91:$FJ$170,24))</f>
        <v/>
      </c>
      <c r="Z150" s="89" t="str">
        <f>IF($B150="","",VLOOKUP($B150,'inv3.直径階分布'!$DL$91:$FJ$170,25))</f>
        <v/>
      </c>
      <c r="AA150" s="89" t="str">
        <f>IF($B150="","",VLOOKUP($B150,'inv3.直径階分布'!$DL$91:$FJ$170,26))</f>
        <v/>
      </c>
      <c r="AB150" s="90" t="str">
        <f>IF($B150="","",VLOOKUP($B150,'inv3.直径階分布'!$DL$91:$FJ$170,27))</f>
        <v/>
      </c>
    </row>
    <row r="151" spans="1:28">
      <c r="A151" s="268"/>
      <c r="B151" s="119" t="str">
        <f>IF(ISERROR(VLOOKUP(8,'inv1.組み合わせ番号表'!$I$2:$K$92,2,FALSE)),"",VLOOKUP(8,'inv1.組み合わせ番号表'!$I$2:$K$92,2,FALSE))</f>
        <v/>
      </c>
      <c r="C151" s="66" t="str">
        <f>IF($B151="","",VLOOKUP($B151,'inv3.直径階分布'!$DL$91:$FJ$170,2))</f>
        <v/>
      </c>
      <c r="D151" s="89" t="str">
        <f>IF($B151="","",VLOOKUP($B151,'inv3.直径階分布'!$DL$91:$FJ$170,3))</f>
        <v/>
      </c>
      <c r="E151" s="89" t="str">
        <f>IF($B151="","",VLOOKUP($B151,'inv3.直径階分布'!$DL$91:$FJ$170,4))</f>
        <v/>
      </c>
      <c r="F151" s="89" t="str">
        <f>IF($B151="","",VLOOKUP($B151,'inv3.直径階分布'!$DL$91:$FJ$170,5))</f>
        <v/>
      </c>
      <c r="G151" s="89" t="str">
        <f>IF($B151="","",VLOOKUP($B151,'inv3.直径階分布'!$DL$91:$FJ$170,6))</f>
        <v/>
      </c>
      <c r="H151" s="89" t="str">
        <f>IF($B151="","",VLOOKUP($B151,'inv3.直径階分布'!$DL$91:$FJ$170,7))</f>
        <v/>
      </c>
      <c r="I151" s="89" t="str">
        <f>IF($B151="","",VLOOKUP($B151,'inv3.直径階分布'!$DL$91:$FJ$170,8))</f>
        <v/>
      </c>
      <c r="J151" s="89" t="str">
        <f>IF($B151="","",VLOOKUP($B151,'inv3.直径階分布'!$DL$91:$FJ$170,9))</f>
        <v/>
      </c>
      <c r="K151" s="89" t="str">
        <f>IF($B151="","",VLOOKUP($B151,'inv3.直径階分布'!$DL$91:$FJ$170,10))</f>
        <v/>
      </c>
      <c r="L151" s="89" t="str">
        <f>IF($B151="","",VLOOKUP($B151,'inv3.直径階分布'!$DL$91:$FJ$170,11))</f>
        <v/>
      </c>
      <c r="M151" s="89" t="str">
        <f>IF($B151="","",VLOOKUP($B151,'inv3.直径階分布'!$DL$91:$FJ$170,12))</f>
        <v/>
      </c>
      <c r="N151" s="89" t="str">
        <f>IF($B151="","",VLOOKUP($B151,'inv3.直径階分布'!$DL$91:$FJ$170,13))</f>
        <v/>
      </c>
      <c r="O151" s="89" t="str">
        <f>IF($B151="","",VLOOKUP($B151,'inv3.直径階分布'!$DL$91:$FJ$170,14))</f>
        <v/>
      </c>
      <c r="P151" s="89" t="str">
        <f>IF($B151="","",VLOOKUP($B151,'inv3.直径階分布'!$DL$91:$FJ$170,15))</f>
        <v/>
      </c>
      <c r="Q151" s="89" t="str">
        <f>IF($B151="","",VLOOKUP($B151,'inv3.直径階分布'!$DL$91:$FJ$170,16))</f>
        <v/>
      </c>
      <c r="R151" s="89" t="str">
        <f>IF($B151="","",VLOOKUP($B151,'inv3.直径階分布'!$DL$91:$FJ$170,17))</f>
        <v/>
      </c>
      <c r="S151" s="89" t="str">
        <f>IF($B151="","",VLOOKUP($B151,'inv3.直径階分布'!$DL$91:$FJ$170,18))</f>
        <v/>
      </c>
      <c r="T151" s="89" t="str">
        <f>IF($B151="","",VLOOKUP($B151,'inv3.直径階分布'!$DL$91:$FJ$170,19))</f>
        <v/>
      </c>
      <c r="U151" s="89" t="str">
        <f>IF($B151="","",VLOOKUP($B151,'inv3.直径階分布'!$DL$91:$FJ$170,20))</f>
        <v/>
      </c>
      <c r="V151" s="89" t="str">
        <f>IF($B151="","",VLOOKUP($B151,'inv3.直径階分布'!$DL$91:$FJ$170,21))</f>
        <v/>
      </c>
      <c r="W151" s="89" t="str">
        <f>IF($B151="","",VLOOKUP($B151,'inv3.直径階分布'!$DL$91:$FJ$170,22))</f>
        <v/>
      </c>
      <c r="X151" s="89" t="str">
        <f>IF($B151="","",VLOOKUP($B151,'inv3.直径階分布'!$DL$91:$FJ$170,23))</f>
        <v/>
      </c>
      <c r="Y151" s="89" t="str">
        <f>IF($B151="","",VLOOKUP($B151,'inv3.直径階分布'!$DL$91:$FJ$170,24))</f>
        <v/>
      </c>
      <c r="Z151" s="89" t="str">
        <f>IF($B151="","",VLOOKUP($B151,'inv3.直径階分布'!$DL$91:$FJ$170,25))</f>
        <v/>
      </c>
      <c r="AA151" s="89" t="str">
        <f>IF($B151="","",VLOOKUP($B151,'inv3.直径階分布'!$DL$91:$FJ$170,26))</f>
        <v/>
      </c>
      <c r="AB151" s="90" t="str">
        <f>IF($B151="","",VLOOKUP($B151,'inv3.直径階分布'!$DL$91:$FJ$170,27))</f>
        <v/>
      </c>
    </row>
    <row r="152" spans="1:28">
      <c r="A152" s="268"/>
      <c r="B152" s="119" t="str">
        <f>IF(ISERROR(VLOOKUP(9,'inv1.組み合わせ番号表'!$I$2:$K$92,2,FALSE)),"",VLOOKUP(9,'inv1.組み合わせ番号表'!$I$2:$K$92,2,FALSE))</f>
        <v/>
      </c>
      <c r="C152" s="66" t="str">
        <f>IF($B152="","",VLOOKUP($B152,'inv3.直径階分布'!$DL$91:$FJ$170,2))</f>
        <v/>
      </c>
      <c r="D152" s="89" t="str">
        <f>IF($B152="","",VLOOKUP($B152,'inv3.直径階分布'!$DL$91:$FJ$170,3))</f>
        <v/>
      </c>
      <c r="E152" s="89" t="str">
        <f>IF($B152="","",VLOOKUP($B152,'inv3.直径階分布'!$DL$91:$FJ$170,4))</f>
        <v/>
      </c>
      <c r="F152" s="89" t="str">
        <f>IF($B152="","",VLOOKUP($B152,'inv3.直径階分布'!$DL$91:$FJ$170,5))</f>
        <v/>
      </c>
      <c r="G152" s="89" t="str">
        <f>IF($B152="","",VLOOKUP($B152,'inv3.直径階分布'!$DL$91:$FJ$170,6))</f>
        <v/>
      </c>
      <c r="H152" s="89" t="str">
        <f>IF($B152="","",VLOOKUP($B152,'inv3.直径階分布'!$DL$91:$FJ$170,7))</f>
        <v/>
      </c>
      <c r="I152" s="89" t="str">
        <f>IF($B152="","",VLOOKUP($B152,'inv3.直径階分布'!$DL$91:$FJ$170,8))</f>
        <v/>
      </c>
      <c r="J152" s="89" t="str">
        <f>IF($B152="","",VLOOKUP($B152,'inv3.直径階分布'!$DL$91:$FJ$170,9))</f>
        <v/>
      </c>
      <c r="K152" s="89" t="str">
        <f>IF($B152="","",VLOOKUP($B152,'inv3.直径階分布'!$DL$91:$FJ$170,10))</f>
        <v/>
      </c>
      <c r="L152" s="89" t="str">
        <f>IF($B152="","",VLOOKUP($B152,'inv3.直径階分布'!$DL$91:$FJ$170,11))</f>
        <v/>
      </c>
      <c r="M152" s="89" t="str">
        <f>IF($B152="","",VLOOKUP($B152,'inv3.直径階分布'!$DL$91:$FJ$170,12))</f>
        <v/>
      </c>
      <c r="N152" s="89" t="str">
        <f>IF($B152="","",VLOOKUP($B152,'inv3.直径階分布'!$DL$91:$FJ$170,13))</f>
        <v/>
      </c>
      <c r="O152" s="89" t="str">
        <f>IF($B152="","",VLOOKUP($B152,'inv3.直径階分布'!$DL$91:$FJ$170,14))</f>
        <v/>
      </c>
      <c r="P152" s="89" t="str">
        <f>IF($B152="","",VLOOKUP($B152,'inv3.直径階分布'!$DL$91:$FJ$170,15))</f>
        <v/>
      </c>
      <c r="Q152" s="89" t="str">
        <f>IF($B152="","",VLOOKUP($B152,'inv3.直径階分布'!$DL$91:$FJ$170,16))</f>
        <v/>
      </c>
      <c r="R152" s="89" t="str">
        <f>IF($B152="","",VLOOKUP($B152,'inv3.直径階分布'!$DL$91:$FJ$170,17))</f>
        <v/>
      </c>
      <c r="S152" s="89" t="str">
        <f>IF($B152="","",VLOOKUP($B152,'inv3.直径階分布'!$DL$91:$FJ$170,18))</f>
        <v/>
      </c>
      <c r="T152" s="89" t="str">
        <f>IF($B152="","",VLOOKUP($B152,'inv3.直径階分布'!$DL$91:$FJ$170,19))</f>
        <v/>
      </c>
      <c r="U152" s="89" t="str">
        <f>IF($B152="","",VLOOKUP($B152,'inv3.直径階分布'!$DL$91:$FJ$170,20))</f>
        <v/>
      </c>
      <c r="V152" s="89" t="str">
        <f>IF($B152="","",VLOOKUP($B152,'inv3.直径階分布'!$DL$91:$FJ$170,21))</f>
        <v/>
      </c>
      <c r="W152" s="89" t="str">
        <f>IF($B152="","",VLOOKUP($B152,'inv3.直径階分布'!$DL$91:$FJ$170,22))</f>
        <v/>
      </c>
      <c r="X152" s="89" t="str">
        <f>IF($B152="","",VLOOKUP($B152,'inv3.直径階分布'!$DL$91:$FJ$170,23))</f>
        <v/>
      </c>
      <c r="Y152" s="89" t="str">
        <f>IF($B152="","",VLOOKUP($B152,'inv3.直径階分布'!$DL$91:$FJ$170,24))</f>
        <v/>
      </c>
      <c r="Z152" s="89" t="str">
        <f>IF($B152="","",VLOOKUP($B152,'inv3.直径階分布'!$DL$91:$FJ$170,25))</f>
        <v/>
      </c>
      <c r="AA152" s="89" t="str">
        <f>IF($B152="","",VLOOKUP($B152,'inv3.直径階分布'!$DL$91:$FJ$170,26))</f>
        <v/>
      </c>
      <c r="AB152" s="90" t="str">
        <f>IF($B152="","",VLOOKUP($B152,'inv3.直径階分布'!$DL$91:$FJ$170,27))</f>
        <v/>
      </c>
    </row>
    <row r="153" spans="1:28">
      <c r="A153" s="273"/>
      <c r="B153" s="121" t="str">
        <f>IF(ISERROR(VLOOKUP(10,'inv1.組み合わせ番号表'!$I$2:$K$92,2,FALSE)),"",VLOOKUP(10,'inv1.組み合わせ番号表'!$I$2:$K$92,2,FALSE))</f>
        <v/>
      </c>
      <c r="C153" s="73" t="str">
        <f>IF($B153="","",VLOOKUP($B153,'inv3.直径階分布'!$DL$91:$FJ$170,2))</f>
        <v/>
      </c>
      <c r="D153" s="94" t="str">
        <f>IF($B153="","",VLOOKUP($B153,'inv3.直径階分布'!$DL$91:$FJ$170,3))</f>
        <v/>
      </c>
      <c r="E153" s="94" t="str">
        <f>IF($B153="","",VLOOKUP($B153,'inv3.直径階分布'!$DL$91:$FJ$170,4))</f>
        <v/>
      </c>
      <c r="F153" s="94" t="str">
        <f>IF($B153="","",VLOOKUP($B153,'inv3.直径階分布'!$DL$91:$FJ$170,5))</f>
        <v/>
      </c>
      <c r="G153" s="94" t="str">
        <f>IF($B153="","",VLOOKUP($B153,'inv3.直径階分布'!$DL$91:$FJ$170,6))</f>
        <v/>
      </c>
      <c r="H153" s="94" t="str">
        <f>IF($B153="","",VLOOKUP($B153,'inv3.直径階分布'!$DL$91:$FJ$170,7))</f>
        <v/>
      </c>
      <c r="I153" s="94" t="str">
        <f>IF($B153="","",VLOOKUP($B153,'inv3.直径階分布'!$DL$91:$FJ$170,8))</f>
        <v/>
      </c>
      <c r="J153" s="94" t="str">
        <f>IF($B153="","",VLOOKUP($B153,'inv3.直径階分布'!$DL$91:$FJ$170,9))</f>
        <v/>
      </c>
      <c r="K153" s="94" t="str">
        <f>IF($B153="","",VLOOKUP($B153,'inv3.直径階分布'!$DL$91:$FJ$170,10))</f>
        <v/>
      </c>
      <c r="L153" s="94" t="str">
        <f>IF($B153="","",VLOOKUP($B153,'inv3.直径階分布'!$DL$91:$FJ$170,11))</f>
        <v/>
      </c>
      <c r="M153" s="94" t="str">
        <f>IF($B153="","",VLOOKUP($B153,'inv3.直径階分布'!$DL$91:$FJ$170,12))</f>
        <v/>
      </c>
      <c r="N153" s="94" t="str">
        <f>IF($B153="","",VLOOKUP($B153,'inv3.直径階分布'!$DL$91:$FJ$170,13))</f>
        <v/>
      </c>
      <c r="O153" s="94" t="str">
        <f>IF($B153="","",VLOOKUP($B153,'inv3.直径階分布'!$DL$91:$FJ$170,14))</f>
        <v/>
      </c>
      <c r="P153" s="94" t="str">
        <f>IF($B153="","",VLOOKUP($B153,'inv3.直径階分布'!$DL$91:$FJ$170,15))</f>
        <v/>
      </c>
      <c r="Q153" s="94" t="str">
        <f>IF($B153="","",VLOOKUP($B153,'inv3.直径階分布'!$DL$91:$FJ$170,16))</f>
        <v/>
      </c>
      <c r="R153" s="94" t="str">
        <f>IF($B153="","",VLOOKUP($B153,'inv3.直径階分布'!$DL$91:$FJ$170,17))</f>
        <v/>
      </c>
      <c r="S153" s="94" t="str">
        <f>IF($B153="","",VLOOKUP($B153,'inv3.直径階分布'!$DL$91:$FJ$170,18))</f>
        <v/>
      </c>
      <c r="T153" s="94" t="str">
        <f>IF($B153="","",VLOOKUP($B153,'inv3.直径階分布'!$DL$91:$FJ$170,19))</f>
        <v/>
      </c>
      <c r="U153" s="94" t="str">
        <f>IF($B153="","",VLOOKUP($B153,'inv3.直径階分布'!$DL$91:$FJ$170,20))</f>
        <v/>
      </c>
      <c r="V153" s="94" t="str">
        <f>IF($B153="","",VLOOKUP($B153,'inv3.直径階分布'!$DL$91:$FJ$170,21))</f>
        <v/>
      </c>
      <c r="W153" s="94" t="str">
        <f>IF($B153="","",VLOOKUP($B153,'inv3.直径階分布'!$DL$91:$FJ$170,22))</f>
        <v/>
      </c>
      <c r="X153" s="94" t="str">
        <f>IF($B153="","",VLOOKUP($B153,'inv3.直径階分布'!$DL$91:$FJ$170,23))</f>
        <v/>
      </c>
      <c r="Y153" s="94" t="str">
        <f>IF($B153="","",VLOOKUP($B153,'inv3.直径階分布'!$DL$91:$FJ$170,24))</f>
        <v/>
      </c>
      <c r="Z153" s="94" t="str">
        <f>IF($B153="","",VLOOKUP($B153,'inv3.直径階分布'!$DL$91:$FJ$170,25))</f>
        <v/>
      </c>
      <c r="AA153" s="94" t="str">
        <f>IF($B153="","",VLOOKUP($B153,'inv3.直径階分布'!$DL$91:$FJ$170,26))</f>
        <v/>
      </c>
      <c r="AB153" s="95" t="str">
        <f>IF($B153="","",VLOOKUP($B153,'inv3.直径階分布'!$DL$91:$FJ$170,27))</f>
        <v/>
      </c>
    </row>
    <row r="155" spans="1:28">
      <c r="B155" s="249" t="s">
        <v>237</v>
      </c>
      <c r="C155" s="250"/>
      <c r="D155" s="250"/>
      <c r="E155" s="250"/>
      <c r="F155" s="251"/>
    </row>
    <row r="156" spans="1:28">
      <c r="B156" s="109" t="s">
        <v>184</v>
      </c>
      <c r="C156" s="110">
        <f>'inv3.直径階分布'!N2</f>
        <v>0</v>
      </c>
      <c r="D156" s="111">
        <f>'inv3.直径階分布'!O2</f>
        <v>2</v>
      </c>
      <c r="E156" s="111">
        <f>'inv3.直径階分布'!P2</f>
        <v>4</v>
      </c>
      <c r="F156" s="111">
        <f>'inv3.直径階分布'!Q2</f>
        <v>6</v>
      </c>
      <c r="G156" s="111">
        <f>'inv3.直径階分布'!R2</f>
        <v>8</v>
      </c>
      <c r="H156" s="111">
        <f>'inv3.直径階分布'!S2</f>
        <v>10</v>
      </c>
      <c r="I156" s="111">
        <f>'inv3.直径階分布'!T2</f>
        <v>12</v>
      </c>
      <c r="J156" s="111">
        <f>'inv3.直径階分布'!U2</f>
        <v>14</v>
      </c>
      <c r="K156" s="111">
        <f>'inv3.直径階分布'!V2</f>
        <v>16</v>
      </c>
      <c r="L156" s="111">
        <f>'inv3.直径階分布'!W2</f>
        <v>18</v>
      </c>
      <c r="M156" s="111">
        <f>'inv3.直径階分布'!X2</f>
        <v>20</v>
      </c>
      <c r="N156" s="111">
        <f>'inv3.直径階分布'!Y2</f>
        <v>22</v>
      </c>
      <c r="O156" s="111">
        <f>'inv3.直径階分布'!Z2</f>
        <v>24</v>
      </c>
      <c r="P156" s="111">
        <f>'inv3.直径階分布'!AA2</f>
        <v>26</v>
      </c>
      <c r="Q156" s="111">
        <f>'inv3.直径階分布'!AB2</f>
        <v>28</v>
      </c>
      <c r="R156" s="111">
        <f>'inv3.直径階分布'!AC2</f>
        <v>30</v>
      </c>
      <c r="S156" s="111">
        <f>'inv3.直径階分布'!AD2</f>
        <v>32</v>
      </c>
      <c r="T156" s="111">
        <f>'inv3.直径階分布'!AE2</f>
        <v>34</v>
      </c>
      <c r="U156" s="111">
        <f>'inv3.直径階分布'!AF2</f>
        <v>36</v>
      </c>
      <c r="V156" s="111">
        <f>'inv3.直径階分布'!AG2</f>
        <v>38</v>
      </c>
      <c r="W156" s="111">
        <f>'inv3.直径階分布'!AH2</f>
        <v>40</v>
      </c>
      <c r="X156" s="111">
        <f>'inv3.直径階分布'!AI2</f>
        <v>42</v>
      </c>
      <c r="Y156" s="111">
        <f>'inv3.直径階分布'!AJ2</f>
        <v>44</v>
      </c>
      <c r="Z156" s="111">
        <f>'inv3.直径階分布'!AK2</f>
        <v>46</v>
      </c>
      <c r="AA156" s="111">
        <f>'inv3.直径階分布'!AL2</f>
        <v>48</v>
      </c>
      <c r="AB156" s="112">
        <f>'inv3.直径階分布'!AM2</f>
        <v>50</v>
      </c>
    </row>
    <row r="157" spans="1:28">
      <c r="B157" s="122" t="s">
        <v>185</v>
      </c>
      <c r="C157" s="114">
        <f>'inv3.直径階分布'!O2</f>
        <v>2</v>
      </c>
      <c r="D157" s="115">
        <f>'inv3.直径階分布'!P2</f>
        <v>4</v>
      </c>
      <c r="E157" s="115">
        <f>'inv3.直径階分布'!Q2</f>
        <v>6</v>
      </c>
      <c r="F157" s="115">
        <f>'inv3.直径階分布'!R2</f>
        <v>8</v>
      </c>
      <c r="G157" s="115">
        <f>'inv3.直径階分布'!S2</f>
        <v>10</v>
      </c>
      <c r="H157" s="115">
        <f>'inv3.直径階分布'!T2</f>
        <v>12</v>
      </c>
      <c r="I157" s="115">
        <f>'inv3.直径階分布'!U2</f>
        <v>14</v>
      </c>
      <c r="J157" s="115">
        <f>'inv3.直径階分布'!V2</f>
        <v>16</v>
      </c>
      <c r="K157" s="115">
        <f>'inv3.直径階分布'!W2</f>
        <v>18</v>
      </c>
      <c r="L157" s="115">
        <f>'inv3.直径階分布'!X2</f>
        <v>20</v>
      </c>
      <c r="M157" s="115">
        <f>'inv3.直径階分布'!Y2</f>
        <v>22</v>
      </c>
      <c r="N157" s="115">
        <f>'inv3.直径階分布'!Z2</f>
        <v>24</v>
      </c>
      <c r="O157" s="115">
        <f>'inv3.直径階分布'!AA2</f>
        <v>26</v>
      </c>
      <c r="P157" s="115">
        <f>'inv3.直径階分布'!AB2</f>
        <v>28</v>
      </c>
      <c r="Q157" s="115">
        <f>'inv3.直径階分布'!AC2</f>
        <v>30</v>
      </c>
      <c r="R157" s="115">
        <f>'inv3.直径階分布'!AD2</f>
        <v>32</v>
      </c>
      <c r="S157" s="115">
        <f>'inv3.直径階分布'!AE2</f>
        <v>34</v>
      </c>
      <c r="T157" s="115">
        <f>'inv3.直径階分布'!AF2</f>
        <v>36</v>
      </c>
      <c r="U157" s="115">
        <f>'inv3.直径階分布'!AG2</f>
        <v>38</v>
      </c>
      <c r="V157" s="115">
        <f>'inv3.直径階分布'!AH2</f>
        <v>40</v>
      </c>
      <c r="W157" s="115">
        <f>'inv3.直径階分布'!AI2</f>
        <v>42</v>
      </c>
      <c r="X157" s="115">
        <f>'inv3.直径階分布'!AJ2</f>
        <v>44</v>
      </c>
      <c r="Y157" s="115">
        <f>'inv3.直径階分布'!AK2</f>
        <v>46</v>
      </c>
      <c r="Z157" s="115">
        <f>'inv3.直径階分布'!AL2</f>
        <v>48</v>
      </c>
      <c r="AA157" s="115">
        <f>'inv3.直径階分布'!AM2</f>
        <v>50</v>
      </c>
      <c r="AB157" s="116">
        <f>'inv3.直径階分布'!AN2</f>
        <v>52</v>
      </c>
    </row>
    <row r="158" spans="1:28">
      <c r="A158" s="267" t="s">
        <v>286</v>
      </c>
      <c r="B158" s="117" t="str">
        <f>IF(ISERROR(VLOOKUP(1,'inv1.組み合わせ番号表'!$I$2:$K$92,2,FALSE)),"",VLOOKUP(1,'inv1.組み合わせ番号表'!$I$2:$K$92,2,FALSE))</f>
        <v/>
      </c>
      <c r="C158" s="66" t="str">
        <f>IF($B158="","",VLOOKUP($B158,'inv3.直径階分布'!$DL$175:$FJ$254,2))</f>
        <v/>
      </c>
      <c r="D158" s="89" t="str">
        <f>IF($B130="","",VLOOKUP($B130,'inv3.直径階分布'!$DL$175:$FJ$254,3))</f>
        <v/>
      </c>
      <c r="E158" s="89" t="str">
        <f>IF($B130="","",VLOOKUP($B130,'inv3.直径階分布'!$DL$175:$FJ$254,4))</f>
        <v/>
      </c>
      <c r="F158" s="89" t="str">
        <f>IF($B130="","",VLOOKUP($B130,'inv3.直径階分布'!$DL$175:$FJ$254,5))</f>
        <v/>
      </c>
      <c r="G158" s="89" t="str">
        <f>IF($B130="","",VLOOKUP($B130,'inv3.直径階分布'!$DL$175:$FJ$254,6))</f>
        <v/>
      </c>
      <c r="H158" s="89" t="str">
        <f>IF($B130="","",VLOOKUP($B130,'inv3.直径階分布'!$DL$175:$FJ$254,7))</f>
        <v/>
      </c>
      <c r="I158" s="89" t="str">
        <f>IF($B130="","",VLOOKUP($B130,'inv3.直径階分布'!$DL$175:$FJ$254,8))</f>
        <v/>
      </c>
      <c r="J158" s="89" t="str">
        <f>IF($B130="","",VLOOKUP($B130,'inv3.直径階分布'!$DL$175:$FJ$254,9))</f>
        <v/>
      </c>
      <c r="K158" s="89" t="str">
        <f>IF($B130="","",VLOOKUP($B130,'inv3.直径階分布'!$DL$175:$FJ$254,10))</f>
        <v/>
      </c>
      <c r="L158" s="89" t="str">
        <f>IF($B130="","",VLOOKUP($B130,'inv3.直径階分布'!$DL$175:$FJ$254,11))</f>
        <v/>
      </c>
      <c r="M158" s="89" t="str">
        <f>IF($B130="","",VLOOKUP($B130,'inv3.直径階分布'!$DL$175:$FJ$254,12))</f>
        <v/>
      </c>
      <c r="N158" s="89" t="str">
        <f>IF($B130="","",VLOOKUP($B130,'inv3.直径階分布'!$DL$175:$FJ$254,13))</f>
        <v/>
      </c>
      <c r="O158" s="89" t="str">
        <f>IF($B130="","",VLOOKUP($B130,'inv3.直径階分布'!$DL$175:$FJ$254,14))</f>
        <v/>
      </c>
      <c r="P158" s="89" t="str">
        <f>IF($B130="","",VLOOKUP($B130,'inv3.直径階分布'!$DL$175:$FJ$254,15))</f>
        <v/>
      </c>
      <c r="Q158" s="89" t="str">
        <f>IF($B130="","",VLOOKUP($B130,'inv3.直径階分布'!$DL$175:$FJ$254,16))</f>
        <v/>
      </c>
      <c r="R158" s="89" t="str">
        <f>IF($B130="","",VLOOKUP($B130,'inv3.直径階分布'!$DL$175:$FJ$254,17))</f>
        <v/>
      </c>
      <c r="S158" s="89" t="str">
        <f>IF($B130="","",VLOOKUP($B130,'inv3.直径階分布'!$DL$175:$FJ$254,18))</f>
        <v/>
      </c>
      <c r="T158" s="89" t="str">
        <f>IF($B130="","",VLOOKUP($B130,'inv3.直径階分布'!$DL$175:$FJ$254,19))</f>
        <v/>
      </c>
      <c r="U158" s="89" t="str">
        <f>IF($B130="","",VLOOKUP($B130,'inv3.直径階分布'!$DL$175:$FJ$254,20))</f>
        <v/>
      </c>
      <c r="V158" s="89" t="str">
        <f>IF($B130="","",VLOOKUP($B130,'inv3.直径階分布'!$DL$175:$FJ$254,21))</f>
        <v/>
      </c>
      <c r="W158" s="89" t="str">
        <f>IF($B130="","",VLOOKUP($B130,'inv3.直径階分布'!$DL$175:$FJ$254,22))</f>
        <v/>
      </c>
      <c r="X158" s="89" t="str">
        <f>IF($B130="","",VLOOKUP($B130,'inv3.直径階分布'!$DL$175:$FJ$254,23))</f>
        <v/>
      </c>
      <c r="Y158" s="89" t="str">
        <f>IF($B130="","",VLOOKUP($B130,'inv3.直径階分布'!$DL$175:$FJ$254,24))</f>
        <v/>
      </c>
      <c r="Z158" s="89" t="str">
        <f>IF($B130="","",VLOOKUP($B130,'inv3.直径階分布'!$DL$175:$FJ$254,25))</f>
        <v/>
      </c>
      <c r="AA158" s="89" t="str">
        <f>IF($B130="","",VLOOKUP($B130,'inv3.直径階分布'!$DL$175:$FJ$254,26))</f>
        <v/>
      </c>
      <c r="AB158" s="90" t="str">
        <f>IF($B130="","",VLOOKUP($B130,'inv3.直径階分布'!$DL$175:$FJ$254,27))</f>
        <v/>
      </c>
    </row>
    <row r="159" spans="1:28">
      <c r="A159" s="268"/>
      <c r="B159" s="118" t="str">
        <f>IF(ISERROR(VLOOKUP(2,'inv1.組み合わせ番号表'!$I$2:$K$92,2,FALSE)),"",VLOOKUP(2,'inv1.組み合わせ番号表'!$I$2:$K$92,2,FALSE))</f>
        <v/>
      </c>
      <c r="C159" s="66" t="str">
        <f>IF($B159="","",VLOOKUP($B159,'inv3.直径階分布'!$DL$175:$FJ$254,2))</f>
        <v/>
      </c>
      <c r="D159" s="89" t="str">
        <f>IF($B159="","",VLOOKUP($B159,'inv3.直径階分布'!$DL$175:$FJ$254,3))</f>
        <v/>
      </c>
      <c r="E159" s="89" t="str">
        <f>IF($B159="","",VLOOKUP($B159,'inv3.直径階分布'!$DL$175:$FJ$254,4))</f>
        <v/>
      </c>
      <c r="F159" s="89" t="str">
        <f>IF($B159="","",VLOOKUP($B159,'inv3.直径階分布'!$DL$175:$FJ$254,5))</f>
        <v/>
      </c>
      <c r="G159" s="89" t="str">
        <f>IF($B159="","",VLOOKUP($B159,'inv3.直径階分布'!$DL$175:$FJ$254,6))</f>
        <v/>
      </c>
      <c r="H159" s="89" t="str">
        <f>IF($B159="","",VLOOKUP($B159,'inv3.直径階分布'!$DL$175:$FJ$254,7))</f>
        <v/>
      </c>
      <c r="I159" s="89" t="str">
        <f>IF($B159="","",VLOOKUP($B159,'inv3.直径階分布'!$DL$175:$FJ$254,8))</f>
        <v/>
      </c>
      <c r="J159" s="89" t="str">
        <f>IF($B159="","",VLOOKUP($B159,'inv3.直径階分布'!$DL$175:$FJ$254,9))</f>
        <v/>
      </c>
      <c r="K159" s="89" t="str">
        <f>IF($B159="","",VLOOKUP($B159,'inv3.直径階分布'!$DL$175:$FJ$254,10))</f>
        <v/>
      </c>
      <c r="L159" s="89" t="str">
        <f>IF($B159="","",VLOOKUP($B159,'inv3.直径階分布'!$DL$175:$FJ$254,11))</f>
        <v/>
      </c>
      <c r="M159" s="89" t="str">
        <f>IF($B159="","",VLOOKUP($B159,'inv3.直径階分布'!$DL$175:$FJ$254,12))</f>
        <v/>
      </c>
      <c r="N159" s="89" t="str">
        <f>IF($B159="","",VLOOKUP($B159,'inv3.直径階分布'!$DL$175:$FJ$254,13))</f>
        <v/>
      </c>
      <c r="O159" s="89" t="str">
        <f>IF($B159="","",VLOOKUP($B159,'inv3.直径階分布'!$DL$175:$FJ$254,14))</f>
        <v/>
      </c>
      <c r="P159" s="89" t="str">
        <f>IF($B159="","",VLOOKUP($B159,'inv3.直径階分布'!$DL$175:$FJ$254,15))</f>
        <v/>
      </c>
      <c r="Q159" s="89" t="str">
        <f>IF($B159="","",VLOOKUP($B159,'inv3.直径階分布'!$DL$175:$FJ$254,16))</f>
        <v/>
      </c>
      <c r="R159" s="89" t="str">
        <f>IF($B159="","",VLOOKUP($B159,'inv3.直径階分布'!$DL$175:$FJ$254,17))</f>
        <v/>
      </c>
      <c r="S159" s="89" t="str">
        <f>IF($B159="","",VLOOKUP($B159,'inv3.直径階分布'!$DL$175:$FJ$254,18))</f>
        <v/>
      </c>
      <c r="T159" s="89" t="str">
        <f>IF($B159="","",VLOOKUP($B159,'inv3.直径階分布'!$DL$175:$FJ$254,19))</f>
        <v/>
      </c>
      <c r="U159" s="89" t="str">
        <f>IF($B159="","",VLOOKUP($B159,'inv3.直径階分布'!$DL$175:$FJ$254,20))</f>
        <v/>
      </c>
      <c r="V159" s="89" t="str">
        <f>IF($B159="","",VLOOKUP($B159,'inv3.直径階分布'!$DL$175:$FJ$254,21))</f>
        <v/>
      </c>
      <c r="W159" s="89" t="str">
        <f>IF($B159="","",VLOOKUP($B159,'inv3.直径階分布'!$DL$175:$FJ$254,22))</f>
        <v/>
      </c>
      <c r="X159" s="89" t="str">
        <f>IF($B159="","",VLOOKUP($B159,'inv3.直径階分布'!$DL$175:$FJ$254,23))</f>
        <v/>
      </c>
      <c r="Y159" s="89" t="str">
        <f>IF($B159="","",VLOOKUP($B159,'inv3.直径階分布'!$DL$175:$FJ$254,24))</f>
        <v/>
      </c>
      <c r="Z159" s="89" t="str">
        <f>IF($B159="","",VLOOKUP($B159,'inv3.直径階分布'!$DL$175:$FJ$254,25))</f>
        <v/>
      </c>
      <c r="AA159" s="89" t="str">
        <f>IF($B159="","",VLOOKUP($B159,'inv3.直径階分布'!$DL$175:$FJ$254,26))</f>
        <v/>
      </c>
      <c r="AB159" s="90" t="str">
        <f>IF($B159="","",VLOOKUP($B159,'inv3.直径階分布'!$DL$175:$FJ$254,27))</f>
        <v/>
      </c>
    </row>
    <row r="160" spans="1:28">
      <c r="A160" s="268"/>
      <c r="B160" s="118" t="str">
        <f>IF(ISERROR(VLOOKUP(3,'inv1.組み合わせ番号表'!$I$2:$K$92,2,FALSE)),"",VLOOKUP(3,'inv1.組み合わせ番号表'!$I$2:$K$92,2,FALSE))</f>
        <v/>
      </c>
      <c r="C160" s="66" t="str">
        <f>IF($B160="","",VLOOKUP($B160,'inv3.直径階分布'!$DL$175:$FJ$254,2))</f>
        <v/>
      </c>
      <c r="D160" s="89" t="str">
        <f>IF($B160="","",VLOOKUP($B160,'inv3.直径階分布'!$DL$175:$FJ$254,3))</f>
        <v/>
      </c>
      <c r="E160" s="89" t="str">
        <f>IF($B160="","",VLOOKUP($B160,'inv3.直径階分布'!$DL$175:$FJ$254,4))</f>
        <v/>
      </c>
      <c r="F160" s="89" t="str">
        <f>IF($B160="","",VLOOKUP($B160,'inv3.直径階分布'!$DL$175:$FJ$254,5))</f>
        <v/>
      </c>
      <c r="G160" s="89" t="str">
        <f>IF($B160="","",VLOOKUP($B160,'inv3.直径階分布'!$DL$175:$FJ$254,6))</f>
        <v/>
      </c>
      <c r="H160" s="89" t="str">
        <f>IF($B160="","",VLOOKUP($B160,'inv3.直径階分布'!$DL$175:$FJ$254,7))</f>
        <v/>
      </c>
      <c r="I160" s="89" t="str">
        <f>IF($B160="","",VLOOKUP($B160,'inv3.直径階分布'!$DL$175:$FJ$254,8))</f>
        <v/>
      </c>
      <c r="J160" s="89" t="str">
        <f>IF($B160="","",VLOOKUP($B160,'inv3.直径階分布'!$DL$175:$FJ$254,9))</f>
        <v/>
      </c>
      <c r="K160" s="89" t="str">
        <f>IF($B160="","",VLOOKUP($B160,'inv3.直径階分布'!$DL$175:$FJ$254,10))</f>
        <v/>
      </c>
      <c r="L160" s="89" t="str">
        <f>IF($B160="","",VLOOKUP($B160,'inv3.直径階分布'!$DL$175:$FJ$254,11))</f>
        <v/>
      </c>
      <c r="M160" s="89" t="str">
        <f>IF($B160="","",VLOOKUP($B160,'inv3.直径階分布'!$DL$175:$FJ$254,12))</f>
        <v/>
      </c>
      <c r="N160" s="89" t="str">
        <f>IF($B160="","",VLOOKUP($B160,'inv3.直径階分布'!$DL$175:$FJ$254,13))</f>
        <v/>
      </c>
      <c r="O160" s="89" t="str">
        <f>IF($B160="","",VLOOKUP($B160,'inv3.直径階分布'!$DL$175:$FJ$254,14))</f>
        <v/>
      </c>
      <c r="P160" s="89" t="str">
        <f>IF($B160="","",VLOOKUP($B160,'inv3.直径階分布'!$DL$175:$FJ$254,15))</f>
        <v/>
      </c>
      <c r="Q160" s="89" t="str">
        <f>IF($B160="","",VLOOKUP($B160,'inv3.直径階分布'!$DL$175:$FJ$254,16))</f>
        <v/>
      </c>
      <c r="R160" s="89" t="str">
        <f>IF($B160="","",VLOOKUP($B160,'inv3.直径階分布'!$DL$175:$FJ$254,17))</f>
        <v/>
      </c>
      <c r="S160" s="89" t="str">
        <f>IF($B160="","",VLOOKUP($B160,'inv3.直径階分布'!$DL$175:$FJ$254,18))</f>
        <v/>
      </c>
      <c r="T160" s="89" t="str">
        <f>IF($B160="","",VLOOKUP($B160,'inv3.直径階分布'!$DL$175:$FJ$254,19))</f>
        <v/>
      </c>
      <c r="U160" s="89" t="str">
        <f>IF($B160="","",VLOOKUP($B160,'inv3.直径階分布'!$DL$175:$FJ$254,20))</f>
        <v/>
      </c>
      <c r="V160" s="89" t="str">
        <f>IF($B160="","",VLOOKUP($B160,'inv3.直径階分布'!$DL$175:$FJ$254,21))</f>
        <v/>
      </c>
      <c r="W160" s="89" t="str">
        <f>IF($B160="","",VLOOKUP($B160,'inv3.直径階分布'!$DL$175:$FJ$254,22))</f>
        <v/>
      </c>
      <c r="X160" s="89" t="str">
        <f>IF($B160="","",VLOOKUP($B160,'inv3.直径階分布'!$DL$175:$FJ$254,23))</f>
        <v/>
      </c>
      <c r="Y160" s="89" t="str">
        <f>IF($B160="","",VLOOKUP($B160,'inv3.直径階分布'!$DL$175:$FJ$254,24))</f>
        <v/>
      </c>
      <c r="Z160" s="89" t="str">
        <f>IF($B160="","",VLOOKUP($B160,'inv3.直径階分布'!$DL$175:$FJ$254,25))</f>
        <v/>
      </c>
      <c r="AA160" s="89" t="str">
        <f>IF($B160="","",VLOOKUP($B160,'inv3.直径階分布'!$DL$175:$FJ$254,26))</f>
        <v/>
      </c>
      <c r="AB160" s="90" t="str">
        <f>IF($B160="","",VLOOKUP($B160,'inv3.直径階分布'!$DL$175:$FJ$254,27))</f>
        <v/>
      </c>
    </row>
    <row r="161" spans="1:28">
      <c r="A161" s="268"/>
      <c r="B161" s="118" t="str">
        <f>IF(ISERROR(VLOOKUP(4,'inv1.組み合わせ番号表'!$I$2:$K$92,2,FALSE)),"",VLOOKUP(4,'inv1.組み合わせ番号表'!$I$2:$K$92,2,FALSE))</f>
        <v/>
      </c>
      <c r="C161" s="66" t="str">
        <f>IF($B161="","",VLOOKUP($B161,'inv3.直径階分布'!$DL$175:$FJ$254,2))</f>
        <v/>
      </c>
      <c r="D161" s="89" t="str">
        <f>IF($B161="","",VLOOKUP($B161,'inv3.直径階分布'!$DL$175:$FJ$254,3))</f>
        <v/>
      </c>
      <c r="E161" s="89" t="str">
        <f>IF($B161="","",VLOOKUP($B161,'inv3.直径階分布'!$DL$175:$FJ$254,4))</f>
        <v/>
      </c>
      <c r="F161" s="89" t="str">
        <f>IF($B161="","",VLOOKUP($B161,'inv3.直径階分布'!$DL$175:$FJ$254,5))</f>
        <v/>
      </c>
      <c r="G161" s="89" t="str">
        <f>IF($B161="","",VLOOKUP($B161,'inv3.直径階分布'!$DL$175:$FJ$254,6))</f>
        <v/>
      </c>
      <c r="H161" s="89" t="str">
        <f>IF($B161="","",VLOOKUP($B161,'inv3.直径階分布'!$DL$175:$FJ$254,7))</f>
        <v/>
      </c>
      <c r="I161" s="89" t="str">
        <f>IF($B161="","",VLOOKUP($B161,'inv3.直径階分布'!$DL$175:$FJ$254,8))</f>
        <v/>
      </c>
      <c r="J161" s="89" t="str">
        <f>IF($B161="","",VLOOKUP($B161,'inv3.直径階分布'!$DL$175:$FJ$254,9))</f>
        <v/>
      </c>
      <c r="K161" s="89" t="str">
        <f>IF($B161="","",VLOOKUP($B161,'inv3.直径階分布'!$DL$175:$FJ$254,10))</f>
        <v/>
      </c>
      <c r="L161" s="89" t="str">
        <f>IF($B161="","",VLOOKUP($B161,'inv3.直径階分布'!$DL$175:$FJ$254,11))</f>
        <v/>
      </c>
      <c r="M161" s="89" t="str">
        <f>IF($B161="","",VLOOKUP($B161,'inv3.直径階分布'!$DL$175:$FJ$254,12))</f>
        <v/>
      </c>
      <c r="N161" s="89" t="str">
        <f>IF($B161="","",VLOOKUP($B161,'inv3.直径階分布'!$DL$175:$FJ$254,13))</f>
        <v/>
      </c>
      <c r="O161" s="89" t="str">
        <f>IF($B161="","",VLOOKUP($B161,'inv3.直径階分布'!$DL$175:$FJ$254,14))</f>
        <v/>
      </c>
      <c r="P161" s="89" t="str">
        <f>IF($B161="","",VLOOKUP($B161,'inv3.直径階分布'!$DL$175:$FJ$254,15))</f>
        <v/>
      </c>
      <c r="Q161" s="89" t="str">
        <f>IF($B161="","",VLOOKUP($B161,'inv3.直径階分布'!$DL$175:$FJ$254,16))</f>
        <v/>
      </c>
      <c r="R161" s="89" t="str">
        <f>IF($B161="","",VLOOKUP($B161,'inv3.直径階分布'!$DL$175:$FJ$254,17))</f>
        <v/>
      </c>
      <c r="S161" s="89" t="str">
        <f>IF($B161="","",VLOOKUP($B161,'inv3.直径階分布'!$DL$175:$FJ$254,18))</f>
        <v/>
      </c>
      <c r="T161" s="89" t="str">
        <f>IF($B161="","",VLOOKUP($B161,'inv3.直径階分布'!$DL$175:$FJ$254,19))</f>
        <v/>
      </c>
      <c r="U161" s="89" t="str">
        <f>IF($B161="","",VLOOKUP($B161,'inv3.直径階分布'!$DL$175:$FJ$254,20))</f>
        <v/>
      </c>
      <c r="V161" s="89" t="str">
        <f>IF($B161="","",VLOOKUP($B161,'inv3.直径階分布'!$DL$175:$FJ$254,21))</f>
        <v/>
      </c>
      <c r="W161" s="89" t="str">
        <f>IF($B161="","",VLOOKUP($B161,'inv3.直径階分布'!$DL$175:$FJ$254,22))</f>
        <v/>
      </c>
      <c r="X161" s="89" t="str">
        <f>IF($B161="","",VLOOKUP($B161,'inv3.直径階分布'!$DL$175:$FJ$254,23))</f>
        <v/>
      </c>
      <c r="Y161" s="89" t="str">
        <f>IF($B161="","",VLOOKUP($B161,'inv3.直径階分布'!$DL$175:$FJ$254,24))</f>
        <v/>
      </c>
      <c r="Z161" s="89" t="str">
        <f>IF($B161="","",VLOOKUP($B161,'inv3.直径階分布'!$DL$175:$FJ$254,25))</f>
        <v/>
      </c>
      <c r="AA161" s="89" t="str">
        <f>IF($B161="","",VLOOKUP($B161,'inv3.直径階分布'!$DL$175:$FJ$254,26))</f>
        <v/>
      </c>
      <c r="AB161" s="90" t="str">
        <f>IF($B161="","",VLOOKUP($B161,'inv3.直径階分布'!$DL$175:$FJ$254,27))</f>
        <v/>
      </c>
    </row>
    <row r="162" spans="1:28">
      <c r="A162" s="268"/>
      <c r="B162" s="118" t="str">
        <f>IF(ISERROR(VLOOKUP(5,'inv1.組み合わせ番号表'!$I$2:$K$92,2,FALSE)),"",VLOOKUP(5,'inv1.組み合わせ番号表'!$I$2:$K$92,2,FALSE))</f>
        <v/>
      </c>
      <c r="C162" s="66" t="str">
        <f>IF($B162="","",VLOOKUP($B162,'inv3.直径階分布'!$DL$175:$FJ$254,2))</f>
        <v/>
      </c>
      <c r="D162" s="89" t="str">
        <f>IF($B162="","",VLOOKUP($B162,'inv3.直径階分布'!$DL$175:$FJ$254,3))</f>
        <v/>
      </c>
      <c r="E162" s="89" t="str">
        <f>IF($B162="","",VLOOKUP($B162,'inv3.直径階分布'!$DL$175:$FJ$254,4))</f>
        <v/>
      </c>
      <c r="F162" s="89" t="str">
        <f>IF($B162="","",VLOOKUP($B162,'inv3.直径階分布'!$DL$175:$FJ$254,5))</f>
        <v/>
      </c>
      <c r="G162" s="89" t="str">
        <f>IF($B162="","",VLOOKUP($B162,'inv3.直径階分布'!$DL$175:$FJ$254,6))</f>
        <v/>
      </c>
      <c r="H162" s="89" t="str">
        <f>IF($B162="","",VLOOKUP($B162,'inv3.直径階分布'!$DL$175:$FJ$254,7))</f>
        <v/>
      </c>
      <c r="I162" s="89" t="str">
        <f>IF($B162="","",VLOOKUP($B162,'inv3.直径階分布'!$DL$175:$FJ$254,8))</f>
        <v/>
      </c>
      <c r="J162" s="89" t="str">
        <f>IF($B162="","",VLOOKUP($B162,'inv3.直径階分布'!$DL$175:$FJ$254,9))</f>
        <v/>
      </c>
      <c r="K162" s="89" t="str">
        <f>IF($B162="","",VLOOKUP($B162,'inv3.直径階分布'!$DL$175:$FJ$254,10))</f>
        <v/>
      </c>
      <c r="L162" s="89" t="str">
        <f>IF($B162="","",VLOOKUP($B162,'inv3.直径階分布'!$DL$175:$FJ$254,11))</f>
        <v/>
      </c>
      <c r="M162" s="89" t="str">
        <f>IF($B162="","",VLOOKUP($B162,'inv3.直径階分布'!$DL$175:$FJ$254,12))</f>
        <v/>
      </c>
      <c r="N162" s="89" t="str">
        <f>IF($B162="","",VLOOKUP($B162,'inv3.直径階分布'!$DL$175:$FJ$254,13))</f>
        <v/>
      </c>
      <c r="O162" s="89" t="str">
        <f>IF($B162="","",VLOOKUP($B162,'inv3.直径階分布'!$DL$175:$FJ$254,14))</f>
        <v/>
      </c>
      <c r="P162" s="89" t="str">
        <f>IF($B162="","",VLOOKUP($B162,'inv3.直径階分布'!$DL$175:$FJ$254,15))</f>
        <v/>
      </c>
      <c r="Q162" s="89" t="str">
        <f>IF($B162="","",VLOOKUP($B162,'inv3.直径階分布'!$DL$175:$FJ$254,16))</f>
        <v/>
      </c>
      <c r="R162" s="89" t="str">
        <f>IF($B162="","",VLOOKUP($B162,'inv3.直径階分布'!$DL$175:$FJ$254,17))</f>
        <v/>
      </c>
      <c r="S162" s="89" t="str">
        <f>IF($B162="","",VLOOKUP($B162,'inv3.直径階分布'!$DL$175:$FJ$254,18))</f>
        <v/>
      </c>
      <c r="T162" s="89" t="str">
        <f>IF($B162="","",VLOOKUP($B162,'inv3.直径階分布'!$DL$175:$FJ$254,19))</f>
        <v/>
      </c>
      <c r="U162" s="89" t="str">
        <f>IF($B162="","",VLOOKUP($B162,'inv3.直径階分布'!$DL$175:$FJ$254,20))</f>
        <v/>
      </c>
      <c r="V162" s="89" t="str">
        <f>IF($B162="","",VLOOKUP($B162,'inv3.直径階分布'!$DL$175:$FJ$254,21))</f>
        <v/>
      </c>
      <c r="W162" s="89" t="str">
        <f>IF($B162="","",VLOOKUP($B162,'inv3.直径階分布'!$DL$175:$FJ$254,22))</f>
        <v/>
      </c>
      <c r="X162" s="89" t="str">
        <f>IF($B162="","",VLOOKUP($B162,'inv3.直径階分布'!$DL$175:$FJ$254,23))</f>
        <v/>
      </c>
      <c r="Y162" s="89" t="str">
        <f>IF($B162="","",VLOOKUP($B162,'inv3.直径階分布'!$DL$175:$FJ$254,24))</f>
        <v/>
      </c>
      <c r="Z162" s="89" t="str">
        <f>IF($B162="","",VLOOKUP($B162,'inv3.直径階分布'!$DL$175:$FJ$254,25))</f>
        <v/>
      </c>
      <c r="AA162" s="89" t="str">
        <f>IF($B162="","",VLOOKUP($B162,'inv3.直径階分布'!$DL$175:$FJ$254,26))</f>
        <v/>
      </c>
      <c r="AB162" s="90" t="str">
        <f>IF($B162="","",VLOOKUP($B162,'inv3.直径階分布'!$DL$175:$FJ$254,27))</f>
        <v/>
      </c>
    </row>
    <row r="163" spans="1:28">
      <c r="A163" s="268"/>
      <c r="B163" s="118" t="str">
        <f>IF(ISERROR(VLOOKUP(6,'inv1.組み合わせ番号表'!$I$2:$K$92,2,FALSE)),"",VLOOKUP(6,'inv1.組み合わせ番号表'!$I$2:$K$92,2,FALSE))</f>
        <v/>
      </c>
      <c r="C163" s="66" t="str">
        <f>IF($B163="","",VLOOKUP($B163,'inv3.直径階分布'!$DL$175:$FJ$254,2))</f>
        <v/>
      </c>
      <c r="D163" s="89" t="str">
        <f>IF($B163="","",VLOOKUP($B163,'inv3.直径階分布'!$DL$175:$FJ$254,3))</f>
        <v/>
      </c>
      <c r="E163" s="89" t="str">
        <f>IF($B163="","",VLOOKUP($B163,'inv3.直径階分布'!$DL$175:$FJ$254,4))</f>
        <v/>
      </c>
      <c r="F163" s="89" t="str">
        <f>IF($B163="","",VLOOKUP($B163,'inv3.直径階分布'!$DL$175:$FJ$254,5))</f>
        <v/>
      </c>
      <c r="G163" s="89" t="str">
        <f>IF($B163="","",VLOOKUP($B163,'inv3.直径階分布'!$DL$175:$FJ$254,6))</f>
        <v/>
      </c>
      <c r="H163" s="89" t="str">
        <f>IF($B163="","",VLOOKUP($B163,'inv3.直径階分布'!$DL$175:$FJ$254,7))</f>
        <v/>
      </c>
      <c r="I163" s="89" t="str">
        <f>IF($B163="","",VLOOKUP($B163,'inv3.直径階分布'!$DL$175:$FJ$254,8))</f>
        <v/>
      </c>
      <c r="J163" s="89" t="str">
        <f>IF($B163="","",VLOOKUP($B163,'inv3.直径階分布'!$DL$175:$FJ$254,9))</f>
        <v/>
      </c>
      <c r="K163" s="89" t="str">
        <f>IF($B163="","",VLOOKUP($B163,'inv3.直径階分布'!$DL$175:$FJ$254,10))</f>
        <v/>
      </c>
      <c r="L163" s="89" t="str">
        <f>IF($B163="","",VLOOKUP($B163,'inv3.直径階分布'!$DL$175:$FJ$254,11))</f>
        <v/>
      </c>
      <c r="M163" s="89" t="str">
        <f>IF($B163="","",VLOOKUP($B163,'inv3.直径階分布'!$DL$175:$FJ$254,12))</f>
        <v/>
      </c>
      <c r="N163" s="89" t="str">
        <f>IF($B163="","",VLOOKUP($B163,'inv3.直径階分布'!$DL$175:$FJ$254,13))</f>
        <v/>
      </c>
      <c r="O163" s="89" t="str">
        <f>IF($B163="","",VLOOKUP($B163,'inv3.直径階分布'!$DL$175:$FJ$254,14))</f>
        <v/>
      </c>
      <c r="P163" s="89" t="str">
        <f>IF($B163="","",VLOOKUP($B163,'inv3.直径階分布'!$DL$175:$FJ$254,15))</f>
        <v/>
      </c>
      <c r="Q163" s="89" t="str">
        <f>IF($B163="","",VLOOKUP($B163,'inv3.直径階分布'!$DL$175:$FJ$254,16))</f>
        <v/>
      </c>
      <c r="R163" s="89" t="str">
        <f>IF($B163="","",VLOOKUP($B163,'inv3.直径階分布'!$DL$175:$FJ$254,17))</f>
        <v/>
      </c>
      <c r="S163" s="89" t="str">
        <f>IF($B163="","",VLOOKUP($B163,'inv3.直径階分布'!$DL$175:$FJ$254,18))</f>
        <v/>
      </c>
      <c r="T163" s="89" t="str">
        <f>IF($B163="","",VLOOKUP($B163,'inv3.直径階分布'!$DL$175:$FJ$254,19))</f>
        <v/>
      </c>
      <c r="U163" s="89" t="str">
        <f>IF($B163="","",VLOOKUP($B163,'inv3.直径階分布'!$DL$175:$FJ$254,20))</f>
        <v/>
      </c>
      <c r="V163" s="89" t="str">
        <f>IF($B163="","",VLOOKUP($B163,'inv3.直径階分布'!$DL$175:$FJ$254,21))</f>
        <v/>
      </c>
      <c r="W163" s="89" t="str">
        <f>IF($B163="","",VLOOKUP($B163,'inv3.直径階分布'!$DL$175:$FJ$254,22))</f>
        <v/>
      </c>
      <c r="X163" s="89" t="str">
        <f>IF($B163="","",VLOOKUP($B163,'inv3.直径階分布'!$DL$175:$FJ$254,23))</f>
        <v/>
      </c>
      <c r="Y163" s="89" t="str">
        <f>IF($B163="","",VLOOKUP($B163,'inv3.直径階分布'!$DL$175:$FJ$254,24))</f>
        <v/>
      </c>
      <c r="Z163" s="89" t="str">
        <f>IF($B163="","",VLOOKUP($B163,'inv3.直径階分布'!$DL$175:$FJ$254,25))</f>
        <v/>
      </c>
      <c r="AA163" s="89" t="str">
        <f>IF($B163="","",VLOOKUP($B163,'inv3.直径階分布'!$DL$175:$FJ$254,26))</f>
        <v/>
      </c>
      <c r="AB163" s="90" t="str">
        <f>IF($B163="","",VLOOKUP($B163,'inv3.直径階分布'!$DL$175:$FJ$254,27))</f>
        <v/>
      </c>
    </row>
    <row r="164" spans="1:28">
      <c r="A164" s="268"/>
      <c r="B164" s="118" t="str">
        <f>IF(ISERROR(VLOOKUP(7,'inv1.組み合わせ番号表'!$I$2:$K$92,2,FALSE)),"",VLOOKUP(7,'inv1.組み合わせ番号表'!$I$2:$K$92,2,FALSE))</f>
        <v/>
      </c>
      <c r="C164" s="66" t="str">
        <f>IF($B164="","",VLOOKUP($B164,'inv3.直径階分布'!$DL$175:$FJ$254,2))</f>
        <v/>
      </c>
      <c r="D164" s="89" t="str">
        <f>IF($B164="","",VLOOKUP($B164,'inv3.直径階分布'!$DL$175:$FJ$254,3))</f>
        <v/>
      </c>
      <c r="E164" s="89" t="str">
        <f>IF($B164="","",VLOOKUP($B164,'inv3.直径階分布'!$DL$175:$FJ$254,4))</f>
        <v/>
      </c>
      <c r="F164" s="89" t="str">
        <f>IF($B164="","",VLOOKUP($B164,'inv3.直径階分布'!$DL$175:$FJ$254,5))</f>
        <v/>
      </c>
      <c r="G164" s="89" t="str">
        <f>IF($B164="","",VLOOKUP($B164,'inv3.直径階分布'!$DL$175:$FJ$254,6))</f>
        <v/>
      </c>
      <c r="H164" s="89" t="str">
        <f>IF($B164="","",VLOOKUP($B164,'inv3.直径階分布'!$DL$175:$FJ$254,7))</f>
        <v/>
      </c>
      <c r="I164" s="89" t="str">
        <f>IF($B164="","",VLOOKUP($B164,'inv3.直径階分布'!$DL$175:$FJ$254,8))</f>
        <v/>
      </c>
      <c r="J164" s="89" t="str">
        <f>IF($B164="","",VLOOKUP($B164,'inv3.直径階分布'!$DL$175:$FJ$254,9))</f>
        <v/>
      </c>
      <c r="K164" s="89" t="str">
        <f>IF($B164="","",VLOOKUP($B164,'inv3.直径階分布'!$DL$175:$FJ$254,10))</f>
        <v/>
      </c>
      <c r="L164" s="89" t="str">
        <f>IF($B164="","",VLOOKUP($B164,'inv3.直径階分布'!$DL$175:$FJ$254,11))</f>
        <v/>
      </c>
      <c r="M164" s="89" t="str">
        <f>IF($B164="","",VLOOKUP($B164,'inv3.直径階分布'!$DL$175:$FJ$254,12))</f>
        <v/>
      </c>
      <c r="N164" s="89" t="str">
        <f>IF($B164="","",VLOOKUP($B164,'inv3.直径階分布'!$DL$175:$FJ$254,13))</f>
        <v/>
      </c>
      <c r="O164" s="89" t="str">
        <f>IF($B164="","",VLOOKUP($B164,'inv3.直径階分布'!$DL$175:$FJ$254,14))</f>
        <v/>
      </c>
      <c r="P164" s="89" t="str">
        <f>IF($B164="","",VLOOKUP($B164,'inv3.直径階分布'!$DL$175:$FJ$254,15))</f>
        <v/>
      </c>
      <c r="Q164" s="89" t="str">
        <f>IF($B164="","",VLOOKUP($B164,'inv3.直径階分布'!$DL$175:$FJ$254,16))</f>
        <v/>
      </c>
      <c r="R164" s="89" t="str">
        <f>IF($B164="","",VLOOKUP($B164,'inv3.直径階分布'!$DL$175:$FJ$254,17))</f>
        <v/>
      </c>
      <c r="S164" s="89" t="str">
        <f>IF($B164="","",VLOOKUP($B164,'inv3.直径階分布'!$DL$175:$FJ$254,18))</f>
        <v/>
      </c>
      <c r="T164" s="89" t="str">
        <f>IF($B164="","",VLOOKUP($B164,'inv3.直径階分布'!$DL$175:$FJ$254,19))</f>
        <v/>
      </c>
      <c r="U164" s="89" t="str">
        <f>IF($B164="","",VLOOKUP($B164,'inv3.直径階分布'!$DL$175:$FJ$254,20))</f>
        <v/>
      </c>
      <c r="V164" s="89" t="str">
        <f>IF($B164="","",VLOOKUP($B164,'inv3.直径階分布'!$DL$175:$FJ$254,21))</f>
        <v/>
      </c>
      <c r="W164" s="89" t="str">
        <f>IF($B164="","",VLOOKUP($B164,'inv3.直径階分布'!$DL$175:$FJ$254,22))</f>
        <v/>
      </c>
      <c r="X164" s="89" t="str">
        <f>IF($B164="","",VLOOKUP($B164,'inv3.直径階分布'!$DL$175:$FJ$254,23))</f>
        <v/>
      </c>
      <c r="Y164" s="89" t="str">
        <f>IF($B164="","",VLOOKUP($B164,'inv3.直径階分布'!$DL$175:$FJ$254,24))</f>
        <v/>
      </c>
      <c r="Z164" s="89" t="str">
        <f>IF($B164="","",VLOOKUP($B164,'inv3.直径階分布'!$DL$175:$FJ$254,25))</f>
        <v/>
      </c>
      <c r="AA164" s="89" t="str">
        <f>IF($B164="","",VLOOKUP($B164,'inv3.直径階分布'!$DL$175:$FJ$254,26))</f>
        <v/>
      </c>
      <c r="AB164" s="90" t="str">
        <f>IF($B164="","",VLOOKUP($B164,'inv3.直径階分布'!$DL$175:$FJ$254,27))</f>
        <v/>
      </c>
    </row>
    <row r="165" spans="1:28">
      <c r="A165" s="269"/>
      <c r="B165" s="119" t="str">
        <f>IF(ISERROR(VLOOKUP(8,'inv1.組み合わせ番号表'!$I$2:$K$92,2,FALSE)),"",VLOOKUP(8,'inv1.組み合わせ番号表'!$I$2:$K$92,2,FALSE))</f>
        <v/>
      </c>
      <c r="C165" s="66" t="str">
        <f>IF($B165="","",VLOOKUP($B165,'inv3.直径階分布'!$DL$175:$FJ$254,2))</f>
        <v/>
      </c>
      <c r="D165" s="89" t="str">
        <f>IF($B165="","",VLOOKUP($B165,'inv3.直径階分布'!$DL$175:$FJ$254,3))</f>
        <v/>
      </c>
      <c r="E165" s="89" t="str">
        <f>IF($B165="","",VLOOKUP($B165,'inv3.直径階分布'!$DL$175:$FJ$254,4))</f>
        <v/>
      </c>
      <c r="F165" s="89" t="str">
        <f>IF($B165="","",VLOOKUP($B165,'inv3.直径階分布'!$DL$175:$FJ$254,5))</f>
        <v/>
      </c>
      <c r="G165" s="89" t="str">
        <f>IF($B165="","",VLOOKUP($B165,'inv3.直径階分布'!$DL$175:$FJ$254,6))</f>
        <v/>
      </c>
      <c r="H165" s="89" t="str">
        <f>IF($B165="","",VLOOKUP($B165,'inv3.直径階分布'!$DL$175:$FJ$254,7))</f>
        <v/>
      </c>
      <c r="I165" s="89" t="str">
        <f>IF($B165="","",VLOOKUP($B165,'inv3.直径階分布'!$DL$175:$FJ$254,8))</f>
        <v/>
      </c>
      <c r="J165" s="89" t="str">
        <f>IF($B165="","",VLOOKUP($B165,'inv3.直径階分布'!$DL$175:$FJ$254,9))</f>
        <v/>
      </c>
      <c r="K165" s="89" t="str">
        <f>IF($B165="","",VLOOKUP($B165,'inv3.直径階分布'!$DL$175:$FJ$254,10))</f>
        <v/>
      </c>
      <c r="L165" s="89" t="str">
        <f>IF($B165="","",VLOOKUP($B165,'inv3.直径階分布'!$DL$175:$FJ$254,11))</f>
        <v/>
      </c>
      <c r="M165" s="89" t="str">
        <f>IF($B165="","",VLOOKUP($B165,'inv3.直径階分布'!$DL$175:$FJ$254,12))</f>
        <v/>
      </c>
      <c r="N165" s="89" t="str">
        <f>IF($B165="","",VLOOKUP($B165,'inv3.直径階分布'!$DL$175:$FJ$254,13))</f>
        <v/>
      </c>
      <c r="O165" s="89" t="str">
        <f>IF($B165="","",VLOOKUP($B165,'inv3.直径階分布'!$DL$175:$FJ$254,14))</f>
        <v/>
      </c>
      <c r="P165" s="89" t="str">
        <f>IF($B165="","",VLOOKUP($B165,'inv3.直径階分布'!$DL$175:$FJ$254,15))</f>
        <v/>
      </c>
      <c r="Q165" s="89" t="str">
        <f>IF($B165="","",VLOOKUP($B165,'inv3.直径階分布'!$DL$175:$FJ$254,16))</f>
        <v/>
      </c>
      <c r="R165" s="89" t="str">
        <f>IF($B165="","",VLOOKUP($B165,'inv3.直径階分布'!$DL$175:$FJ$254,17))</f>
        <v/>
      </c>
      <c r="S165" s="89" t="str">
        <f>IF($B165="","",VLOOKUP($B165,'inv3.直径階分布'!$DL$175:$FJ$254,18))</f>
        <v/>
      </c>
      <c r="T165" s="89" t="str">
        <f>IF($B165="","",VLOOKUP($B165,'inv3.直径階分布'!$DL$175:$FJ$254,19))</f>
        <v/>
      </c>
      <c r="U165" s="89" t="str">
        <f>IF($B165="","",VLOOKUP($B165,'inv3.直径階分布'!$DL$175:$FJ$254,20))</f>
        <v/>
      </c>
      <c r="V165" s="89" t="str">
        <f>IF($B165="","",VLOOKUP($B165,'inv3.直径階分布'!$DL$175:$FJ$254,21))</f>
        <v/>
      </c>
      <c r="W165" s="89" t="str">
        <f>IF($B165="","",VLOOKUP($B165,'inv3.直径階分布'!$DL$175:$FJ$254,22))</f>
        <v/>
      </c>
      <c r="X165" s="89" t="str">
        <f>IF($B165="","",VLOOKUP($B165,'inv3.直径階分布'!$DL$175:$FJ$254,23))</f>
        <v/>
      </c>
      <c r="Y165" s="89" t="str">
        <f>IF($B165="","",VLOOKUP($B165,'inv3.直径階分布'!$DL$175:$FJ$254,24))</f>
        <v/>
      </c>
      <c r="Z165" s="89" t="str">
        <f>IF($B165="","",VLOOKUP($B165,'inv3.直径階分布'!$DL$175:$FJ$254,25))</f>
        <v/>
      </c>
      <c r="AA165" s="89" t="str">
        <f>IF($B165="","",VLOOKUP($B165,'inv3.直径階分布'!$DL$175:$FJ$254,26))</f>
        <v/>
      </c>
      <c r="AB165" s="90" t="str">
        <f>IF($B165="","",VLOOKUP($B165,'inv3.直径階分布'!$DL$175:$FJ$254,27))</f>
        <v/>
      </c>
    </row>
    <row r="166" spans="1:28">
      <c r="A166" s="269"/>
      <c r="B166" s="119" t="str">
        <f>IF(ISERROR(VLOOKUP(9,'inv1.組み合わせ番号表'!$I$2:$K$92,2,FALSE)),"",VLOOKUP(9,'inv1.組み合わせ番号表'!$I$2:$K$92,2,FALSE))</f>
        <v/>
      </c>
      <c r="C166" s="66" t="str">
        <f>IF($B166="","",VLOOKUP($B166,'inv3.直径階分布'!$DL$175:$FJ$254,2))</f>
        <v/>
      </c>
      <c r="D166" s="89" t="str">
        <f>IF($B166="","",VLOOKUP($B166,'inv3.直径階分布'!$DL$175:$FJ$254,3))</f>
        <v/>
      </c>
      <c r="E166" s="89" t="str">
        <f>IF($B166="","",VLOOKUP($B166,'inv3.直径階分布'!$DL$175:$FJ$254,4))</f>
        <v/>
      </c>
      <c r="F166" s="89" t="str">
        <f>IF($B166="","",VLOOKUP($B166,'inv3.直径階分布'!$DL$175:$FJ$254,5))</f>
        <v/>
      </c>
      <c r="G166" s="89" t="str">
        <f>IF($B166="","",VLOOKUP($B166,'inv3.直径階分布'!$DL$175:$FJ$254,6))</f>
        <v/>
      </c>
      <c r="H166" s="89" t="str">
        <f>IF($B166="","",VLOOKUP($B166,'inv3.直径階分布'!$DL$175:$FJ$254,7))</f>
        <v/>
      </c>
      <c r="I166" s="89" t="str">
        <f>IF($B166="","",VLOOKUP($B166,'inv3.直径階分布'!$DL$175:$FJ$254,8))</f>
        <v/>
      </c>
      <c r="J166" s="89" t="str">
        <f>IF($B166="","",VLOOKUP($B166,'inv3.直径階分布'!$DL$175:$FJ$254,9))</f>
        <v/>
      </c>
      <c r="K166" s="89" t="str">
        <f>IF($B166="","",VLOOKUP($B166,'inv3.直径階分布'!$DL$175:$FJ$254,10))</f>
        <v/>
      </c>
      <c r="L166" s="89" t="str">
        <f>IF($B166="","",VLOOKUP($B166,'inv3.直径階分布'!$DL$175:$FJ$254,11))</f>
        <v/>
      </c>
      <c r="M166" s="89" t="str">
        <f>IF($B166="","",VLOOKUP($B166,'inv3.直径階分布'!$DL$175:$FJ$254,12))</f>
        <v/>
      </c>
      <c r="N166" s="89" t="str">
        <f>IF($B166="","",VLOOKUP($B166,'inv3.直径階分布'!$DL$175:$FJ$254,13))</f>
        <v/>
      </c>
      <c r="O166" s="89" t="str">
        <f>IF($B166="","",VLOOKUP($B166,'inv3.直径階分布'!$DL$175:$FJ$254,14))</f>
        <v/>
      </c>
      <c r="P166" s="89" t="str">
        <f>IF($B166="","",VLOOKUP($B166,'inv3.直径階分布'!$DL$175:$FJ$254,15))</f>
        <v/>
      </c>
      <c r="Q166" s="89" t="str">
        <f>IF($B166="","",VLOOKUP($B166,'inv3.直径階分布'!$DL$175:$FJ$254,16))</f>
        <v/>
      </c>
      <c r="R166" s="89" t="str">
        <f>IF($B166="","",VLOOKUP($B166,'inv3.直径階分布'!$DL$175:$FJ$254,17))</f>
        <v/>
      </c>
      <c r="S166" s="89" t="str">
        <f>IF($B166="","",VLOOKUP($B166,'inv3.直径階分布'!$DL$175:$FJ$254,18))</f>
        <v/>
      </c>
      <c r="T166" s="89" t="str">
        <f>IF($B166="","",VLOOKUP($B166,'inv3.直径階分布'!$DL$175:$FJ$254,19))</f>
        <v/>
      </c>
      <c r="U166" s="89" t="str">
        <f>IF($B166="","",VLOOKUP($B166,'inv3.直径階分布'!$DL$175:$FJ$254,20))</f>
        <v/>
      </c>
      <c r="V166" s="89" t="str">
        <f>IF($B166="","",VLOOKUP($B166,'inv3.直径階分布'!$DL$175:$FJ$254,21))</f>
        <v/>
      </c>
      <c r="W166" s="89" t="str">
        <f>IF($B166="","",VLOOKUP($B166,'inv3.直径階分布'!$DL$175:$FJ$254,22))</f>
        <v/>
      </c>
      <c r="X166" s="89" t="str">
        <f>IF($B166="","",VLOOKUP($B166,'inv3.直径階分布'!$DL$175:$FJ$254,23))</f>
        <v/>
      </c>
      <c r="Y166" s="89" t="str">
        <f>IF($B166="","",VLOOKUP($B166,'inv3.直径階分布'!$DL$175:$FJ$254,24))</f>
        <v/>
      </c>
      <c r="Z166" s="89" t="str">
        <f>IF($B166="","",VLOOKUP($B166,'inv3.直径階分布'!$DL$175:$FJ$254,25))</f>
        <v/>
      </c>
      <c r="AA166" s="89" t="str">
        <f>IF($B166="","",VLOOKUP($B166,'inv3.直径階分布'!$DL$175:$FJ$254,26))</f>
        <v/>
      </c>
      <c r="AB166" s="90" t="str">
        <f>IF($B166="","",VLOOKUP($B166,'inv3.直径階分布'!$DL$175:$FJ$254,27))</f>
        <v/>
      </c>
    </row>
    <row r="167" spans="1:28">
      <c r="A167" s="270"/>
      <c r="B167" s="121" t="str">
        <f>IF(ISERROR(VLOOKUP(10,'inv1.組み合わせ番号表'!$I$2:$K$92,2,FALSE)),"",VLOOKUP(10,'inv1.組み合わせ番号表'!$I$2:$K$92,2,FALSE))</f>
        <v/>
      </c>
      <c r="C167" s="73" t="str">
        <f>IF($B167="","",VLOOKUP($B167,'inv3.直径階分布'!$DL$175:$FJ$254,2))</f>
        <v/>
      </c>
      <c r="D167" s="94" t="str">
        <f>IF($B167="","",VLOOKUP($B167,'inv3.直径階分布'!$DL$175:$FJ$254,3))</f>
        <v/>
      </c>
      <c r="E167" s="94" t="str">
        <f>IF($B167="","",VLOOKUP($B167,'inv3.直径階分布'!$DL$175:$FJ$254,4))</f>
        <v/>
      </c>
      <c r="F167" s="94" t="str">
        <f>IF($B167="","",VLOOKUP($B167,'inv3.直径階分布'!$DL$175:$FJ$254,5))</f>
        <v/>
      </c>
      <c r="G167" s="94" t="str">
        <f>IF($B167="","",VLOOKUP($B167,'inv3.直径階分布'!$DL$175:$FJ$254,6))</f>
        <v/>
      </c>
      <c r="H167" s="94" t="str">
        <f>IF($B167="","",VLOOKUP($B167,'inv3.直径階分布'!$DL$175:$FJ$254,7))</f>
        <v/>
      </c>
      <c r="I167" s="94" t="str">
        <f>IF($B167="","",VLOOKUP($B167,'inv3.直径階分布'!$DL$175:$FJ$254,8))</f>
        <v/>
      </c>
      <c r="J167" s="94" t="str">
        <f>IF($B167="","",VLOOKUP($B167,'inv3.直径階分布'!$DL$175:$FJ$254,9))</f>
        <v/>
      </c>
      <c r="K167" s="94" t="str">
        <f>IF($B167="","",VLOOKUP($B167,'inv3.直径階分布'!$DL$175:$FJ$254,10))</f>
        <v/>
      </c>
      <c r="L167" s="94" t="str">
        <f>IF($B167="","",VLOOKUP($B167,'inv3.直径階分布'!$DL$175:$FJ$254,11))</f>
        <v/>
      </c>
      <c r="M167" s="94" t="str">
        <f>IF($B167="","",VLOOKUP($B167,'inv3.直径階分布'!$DL$175:$FJ$254,12))</f>
        <v/>
      </c>
      <c r="N167" s="94" t="str">
        <f>IF($B167="","",VLOOKUP($B167,'inv3.直径階分布'!$DL$175:$FJ$254,13))</f>
        <v/>
      </c>
      <c r="O167" s="94" t="str">
        <f>IF($B167="","",VLOOKUP($B167,'inv3.直径階分布'!$DL$175:$FJ$254,14))</f>
        <v/>
      </c>
      <c r="P167" s="94" t="str">
        <f>IF($B167="","",VLOOKUP($B167,'inv3.直径階分布'!$DL$175:$FJ$254,15))</f>
        <v/>
      </c>
      <c r="Q167" s="94" t="str">
        <f>IF($B167="","",VLOOKUP($B167,'inv3.直径階分布'!$DL$175:$FJ$254,16))</f>
        <v/>
      </c>
      <c r="R167" s="94" t="str">
        <f>IF($B167="","",VLOOKUP($B167,'inv3.直径階分布'!$DL$175:$FJ$254,17))</f>
        <v/>
      </c>
      <c r="S167" s="94" t="str">
        <f>IF($B167="","",VLOOKUP($B167,'inv3.直径階分布'!$DL$175:$FJ$254,18))</f>
        <v/>
      </c>
      <c r="T167" s="94" t="str">
        <f>IF($B167="","",VLOOKUP($B167,'inv3.直径階分布'!$DL$175:$FJ$254,19))</f>
        <v/>
      </c>
      <c r="U167" s="94" t="str">
        <f>IF($B167="","",VLOOKUP($B167,'inv3.直径階分布'!$DL$175:$FJ$254,20))</f>
        <v/>
      </c>
      <c r="V167" s="94" t="str">
        <f>IF($B167="","",VLOOKUP($B167,'inv3.直径階分布'!$DL$175:$FJ$254,21))</f>
        <v/>
      </c>
      <c r="W167" s="94" t="str">
        <f>IF($B167="","",VLOOKUP($B167,'inv3.直径階分布'!$DL$175:$FJ$254,22))</f>
        <v/>
      </c>
      <c r="X167" s="94" t="str">
        <f>IF($B167="","",VLOOKUP($B167,'inv3.直径階分布'!$DL$175:$FJ$254,23))</f>
        <v/>
      </c>
      <c r="Y167" s="94" t="str">
        <f>IF($B167="","",VLOOKUP($B167,'inv3.直径階分布'!$DL$175:$FJ$254,24))</f>
        <v/>
      </c>
      <c r="Z167" s="94" t="str">
        <f>IF($B167="","",VLOOKUP($B167,'inv3.直径階分布'!$DL$175:$FJ$254,25))</f>
        <v/>
      </c>
      <c r="AA167" s="94" t="str">
        <f>IF($B167="","",VLOOKUP($B167,'inv3.直径階分布'!$DL$175:$FJ$254,26))</f>
        <v/>
      </c>
      <c r="AB167" s="95" t="str">
        <f>IF($B167="","",VLOOKUP($B167,'inv3.直径階分布'!$DL$175:$FJ$254,27))</f>
        <v/>
      </c>
    </row>
  </sheetData>
  <sheetProtection password="8915" sheet="1" objects="1" scenarios="1"/>
  <mergeCells count="14">
    <mergeCell ref="J1:K1"/>
    <mergeCell ref="L1:M1"/>
    <mergeCell ref="B4:F4"/>
    <mergeCell ref="A7:A16"/>
    <mergeCell ref="A158:A167"/>
    <mergeCell ref="B45:F45"/>
    <mergeCell ref="B86:F86"/>
    <mergeCell ref="A48:A57"/>
    <mergeCell ref="A89:A98"/>
    <mergeCell ref="B127:F127"/>
    <mergeCell ref="B141:F141"/>
    <mergeCell ref="B155:F155"/>
    <mergeCell ref="A130:A139"/>
    <mergeCell ref="A144:A153"/>
  </mergeCells>
  <phoneticPr fontId="4"/>
  <pageMargins left="0.78740157480314965" right="0.78740157480314965" top="0.78740157480314965" bottom="0.78740157480314965" header="0.51181102362204722" footer="0.51181102362204722"/>
  <pageSetup paperSize="0" scale="60" fitToHeight="0" orientation="landscape" horizontalDpi="4294967292" verticalDpi="4294967292"/>
  <headerFooter alignWithMargins="0"/>
  <rowBreaks count="3" manualBreakCount="3">
    <brk id="43" max="16383" man="1"/>
    <brk id="84" max="16383" man="1"/>
    <brk id="1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pageSetUpPr fitToPage="1"/>
  </sheetPr>
  <dimension ref="B2:N40"/>
  <sheetViews>
    <sheetView zoomScaleNormal="100" zoomScaleSheetLayoutView="100" workbookViewId="0">
      <selection activeCell="B2" sqref="B2:C2"/>
    </sheetView>
  </sheetViews>
  <sheetFormatPr baseColWidth="10" defaultColWidth="12.83203125" defaultRowHeight="16"/>
  <cols>
    <col min="1" max="1" width="5.1640625" style="28" customWidth="1"/>
    <col min="2" max="2" width="8.83203125" style="28" customWidth="1"/>
    <col min="3" max="3" width="12.33203125" style="28" bestFit="1" customWidth="1"/>
    <col min="4" max="4" width="12" style="28" customWidth="1"/>
    <col min="5" max="14" width="9.1640625" style="28" customWidth="1"/>
    <col min="15" max="16384" width="12.83203125" style="28"/>
  </cols>
  <sheetData>
    <row r="2" spans="2:3">
      <c r="B2" s="277" t="str">
        <f>'1.収穫を予測する'!G2 &amp; "山林"</f>
        <v>椴松　太郎山林</v>
      </c>
      <c r="C2" s="277"/>
    </row>
    <row r="30" spans="2:14"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</row>
    <row r="32" spans="2:14">
      <c r="B32" s="30"/>
      <c r="C32" s="31" t="s">
        <v>157</v>
      </c>
      <c r="D32" s="30"/>
      <c r="E32" s="32" t="str">
        <f>IF(ISERROR(VLOOKUP(1,'inv1.組み合わせ番号表'!$I$2:$K$92,2,FALSE)),"",VLOOKUP(1,'inv1.組み合わせ番号表'!$I$2:$K$92,2,FALSE))</f>
        <v/>
      </c>
      <c r="F32" s="32" t="str">
        <f>IF(ISERROR(VLOOKUP(2,'inv1.組み合わせ番号表'!$I$2:$K$92,2,FALSE)),"",VLOOKUP(2,'inv1.組み合わせ番号表'!$I$2:$K$92,2,FALSE))</f>
        <v/>
      </c>
      <c r="G32" s="32" t="str">
        <f>IF(ISERROR(VLOOKUP(3,'inv1.組み合わせ番号表'!$I$2:$K$92,2,FALSE)),"",VLOOKUP(3,'inv1.組み合わせ番号表'!$I$2:$K$92,2,FALSE))</f>
        <v/>
      </c>
      <c r="H32" s="32" t="str">
        <f>IF(ISERROR(VLOOKUP(4,'inv1.組み合わせ番号表'!$I$2:$K$92,2,FALSE)),"",VLOOKUP(4,'inv1.組み合わせ番号表'!$I$2:$K$92,2,FALSE))</f>
        <v/>
      </c>
      <c r="I32" s="32" t="str">
        <f>IF(ISERROR(VLOOKUP(5,'inv1.組み合わせ番号表'!$I$2:$K$92,2,FALSE)),"",VLOOKUP(5,'inv1.組み合わせ番号表'!$I$2:$K$92,2,FALSE))</f>
        <v/>
      </c>
      <c r="J32" s="32" t="str">
        <f>IF(ISERROR(VLOOKUP(6,'inv1.組み合わせ番号表'!$I$2:$K$92,2,FALSE)),"",VLOOKUP(6,'inv1.組み合わせ番号表'!$I$2:$K$92,2,FALSE))</f>
        <v/>
      </c>
      <c r="K32" s="32" t="str">
        <f>IF(ISERROR(VLOOKUP(7,'inv1.組み合わせ番号表'!$I$2:$K$92,2,FALSE)),"",VLOOKUP(7,'inv1.組み合わせ番号表'!$I$2:$K$92,2,FALSE))</f>
        <v/>
      </c>
      <c r="L32" s="32" t="str">
        <f>IF(ISERROR(VLOOKUP(8,'inv1.組み合わせ番号表'!$I$2:$K$92,2,FALSE)),"",VLOOKUP(8,'inv1.組み合わせ番号表'!$I$2:$K$92,2,FALSE))</f>
        <v/>
      </c>
      <c r="M32" s="32" t="str">
        <f>IF(ISERROR(VLOOKUP(9,'inv1.組み合わせ番号表'!$I$2:$K$92,2,FALSE)),"",VLOOKUP(9,'inv1.組み合わせ番号表'!$I$2:$K$92,2,FALSE))</f>
        <v/>
      </c>
      <c r="N32" s="31" t="str">
        <f>IF(ISERROR(VLOOKUP(10,'inv1.組み合わせ番号表'!$I$2:$K$92,2,FALSE)),"",VLOOKUP(10,'inv1.組み合わせ番号表'!$I$2:$K$92,2,FALSE))</f>
        <v/>
      </c>
    </row>
    <row r="33" spans="2:14">
      <c r="B33" s="274" t="s">
        <v>323</v>
      </c>
      <c r="C33" s="33" t="s">
        <v>158</v>
      </c>
      <c r="D33" s="34"/>
      <c r="E33" s="35" t="str">
        <f>IF(E$32="","",IF(OR('1.収穫を予測する'!$C$2="あり",'1.収穫を予測する'!$C$3="あり"),VLOOKUP(E$32,入力方法別計算!$W$2:$AG$81,2),VLOOKUP(E$32,'inv2.計算シート'!$AB$2:$AQ$81,2)))</f>
        <v/>
      </c>
      <c r="F33" s="35" t="str">
        <f>IF(F$32="","",IF(OR('1.収穫を予測する'!$C$2="あり",'1.収穫を予測する'!$C$3="あり"),VLOOKUP(F$32,入力方法別計算!$W$2:$AG$81,2),VLOOKUP(F$32,'inv2.計算シート'!$AB$2:$AQ$81,2)))</f>
        <v/>
      </c>
      <c r="G33" s="35" t="str">
        <f>IF(G$32="","",IF(OR('1.収穫を予測する'!$C$2="あり",'1.収穫を予測する'!$C$3="あり"),VLOOKUP(G$32,入力方法別計算!$W$2:$AG$81,2),VLOOKUP(G$32,'inv2.計算シート'!$AB$2:$AQ$81,2)))</f>
        <v/>
      </c>
      <c r="H33" s="35" t="str">
        <f>IF(H$32="","",IF(OR('1.収穫を予測する'!$C$2="あり",'1.収穫を予測する'!$C$3="あり"),VLOOKUP(H$32,入力方法別計算!$W$2:$AG$81,2),VLOOKUP(H$32,'inv2.計算シート'!$AB$2:$AQ$81,2)))</f>
        <v/>
      </c>
      <c r="I33" s="35" t="str">
        <f>IF(I$32="","",IF(OR('1.収穫を予測する'!$C$2="あり",'1.収穫を予測する'!$C$3="あり"),VLOOKUP(I$32,入力方法別計算!$W$2:$AG$81,2),VLOOKUP(I$32,'inv2.計算シート'!$AB$2:$AQ$81,2)))</f>
        <v/>
      </c>
      <c r="J33" s="35" t="str">
        <f>IF(J$32="","",IF(OR('1.収穫を予測する'!$C$2="あり",'1.収穫を予測する'!$C$3="あり"),VLOOKUP(J$32,入力方法別計算!$W$2:$AG$81,2),VLOOKUP(J$32,'inv2.計算シート'!$AB$2:$AQ$81,2)))</f>
        <v/>
      </c>
      <c r="K33" s="35" t="str">
        <f>IF(K$32="","",IF(OR('1.収穫を予測する'!$C$2="あり",'1.収穫を予測する'!$C$3="あり"),VLOOKUP(K$32,入力方法別計算!$W$2:$AG$81,2),VLOOKUP(K$32,'inv2.計算シート'!$AB$2:$AQ$81,2)))</f>
        <v/>
      </c>
      <c r="L33" s="35" t="str">
        <f>IF(L$32="","",IF(OR('1.収穫を予測する'!$C$2="あり",'1.収穫を予測する'!$C$3="あり"),VLOOKUP(L$32,入力方法別計算!$W$2:$AG$81,2),VLOOKUP(L$32,'inv2.計算シート'!$AB$2:$AQ$81,2)))</f>
        <v/>
      </c>
      <c r="M33" s="35" t="str">
        <f>IF(M$32="","",IF(OR('1.収穫を予測する'!$C$2="あり",'1.収穫を予測する'!$C$3="あり"),VLOOKUP(M$32,入力方法別計算!$W$2:$AG$81,2),VLOOKUP(M$32,'inv2.計算シート'!$AB$2:$AQ$81,2)))</f>
        <v/>
      </c>
      <c r="N33" s="36" t="str">
        <f>IF(N$32="","",IF(OR('1.収穫を予測する'!$C$2="あり",'1.収穫を予測する'!$C$3="あり"),VLOOKUP(N$32,入力方法別計算!$W$2:$AG$81,2),VLOOKUP(N$32,'inv2.計算シート'!$AB$2:$AQ$81,2)))</f>
        <v/>
      </c>
    </row>
    <row r="34" spans="2:14">
      <c r="B34" s="275"/>
      <c r="C34" s="37" t="s">
        <v>193</v>
      </c>
      <c r="D34" s="38"/>
      <c r="E34" s="39" t="str">
        <f>IF(E$32="","",IF(OR('1.収穫を予測する'!$C$2="あり",'1.収穫を予測する'!$C$3="あり"),VLOOKUP(E$32,入力方法別計算!$W$2:$AG$81,11),VLOOKUP(E$32,'inv2.計算シート'!$AB$2:$AR$81,17)))</f>
        <v/>
      </c>
      <c r="F34" s="39" t="str">
        <f>IF(F$32="","",IF(OR('1.収穫を予測する'!$C$2="あり",'1.収穫を予測する'!$C$3="あり"),VLOOKUP(F$32,入力方法別計算!$W$2:$AG$81,11),VLOOKUP(F$32,'inv2.計算シート'!$AB$2:$AR$81,17)))</f>
        <v/>
      </c>
      <c r="G34" s="39" t="str">
        <f>IF(G$32="","",IF(OR('1.収穫を予測する'!$C$2="あり",'1.収穫を予測する'!$C$3="あり"),VLOOKUP(G$32,入力方法別計算!$W$2:$AG$81,11),VLOOKUP(G$32,'inv2.計算シート'!$AB$2:$AR$81,17)))</f>
        <v/>
      </c>
      <c r="H34" s="39" t="str">
        <f>IF(H$32="","",IF(OR('1.収穫を予測する'!$C$2="あり",'1.収穫を予測する'!$C$3="あり"),VLOOKUP(H$32,入力方法別計算!$W$2:$AG$81,11),VLOOKUP(H$32,'inv2.計算シート'!$AB$2:$AR$81,17)))</f>
        <v/>
      </c>
      <c r="I34" s="39" t="str">
        <f>IF(I$32="","",IF(OR('1.収穫を予測する'!$C$2="あり",'1.収穫を予測する'!$C$3="あり"),VLOOKUP(I$32,入力方法別計算!$W$2:$AG$81,11),VLOOKUP(I$32,'inv2.計算シート'!$AB$2:$AR$81,17)))</f>
        <v/>
      </c>
      <c r="J34" s="39" t="str">
        <f>IF(J$32="","",IF(OR('1.収穫を予測する'!$C$2="あり",'1.収穫を予測する'!$C$3="あり"),VLOOKUP(J$32,入力方法別計算!$W$2:$AG$81,11),VLOOKUP(J$32,'inv2.計算シート'!$AB$2:$AR$81,17)))</f>
        <v/>
      </c>
      <c r="K34" s="39" t="str">
        <f>IF(K$32="","",IF(OR('1.収穫を予測する'!$C$2="あり",'1.収穫を予測する'!$C$3="あり"),VLOOKUP(K$32,入力方法別計算!$W$2:$AG$81,11),VLOOKUP(K$32,'inv2.計算シート'!$AB$2:$AR$81,17)))</f>
        <v/>
      </c>
      <c r="L34" s="39" t="str">
        <f>IF(L$32="","",IF(OR('1.収穫を予測する'!$C$2="あり",'1.収穫を予測する'!$C$3="あり"),VLOOKUP(L$32,入力方法別計算!$W$2:$AG$81,11),VLOOKUP(L$32,'inv2.計算シート'!$AB$2:$AR$81,17)))</f>
        <v/>
      </c>
      <c r="M34" s="39" t="str">
        <f>IF(M$32="","",IF(OR('1.収穫を予測する'!$C$2="あり",'1.収穫を予測する'!$C$3="あり"),VLOOKUP(M$32,入力方法別計算!$W$2:$AG$81,11),VLOOKUP(M$32,'inv2.計算シート'!$AB$2:$AR$81,17)))</f>
        <v/>
      </c>
      <c r="N34" s="40" t="str">
        <f>IF(N$32="","",IF(OR('1.収穫を予測する'!$C$2="あり",'1.収穫を予測する'!$C$3="あり"),VLOOKUP(N$32,入力方法別計算!$W$2:$AG$81,11),VLOOKUP(N$32,'inv2.計算シート'!$AB$2:$AR$81,17)))</f>
        <v/>
      </c>
    </row>
    <row r="35" spans="2:14">
      <c r="B35" s="275"/>
      <c r="C35" s="37" t="s">
        <v>133</v>
      </c>
      <c r="D35" s="41"/>
      <c r="E35" s="42" t="str">
        <f>IF(E$32="","",IF(OR('1.収穫を予測する'!$C$2="あり",'1.収穫を予測する'!$C$3="あり"),VLOOKUP(E$32,入力方法別計算!$W$2:$AG$81,3),VLOOKUP(E$32,'inv2.計算シート'!$AB$2:$AQ$81,4)))</f>
        <v/>
      </c>
      <c r="F35" s="42" t="str">
        <f>IF(F$32="","",IF(OR('1.収穫を予測する'!$C$2="あり",'1.収穫を予測する'!$C$3="あり"),VLOOKUP(F$32,入力方法別計算!$W$2:$AG$81,3),VLOOKUP(F$32,'inv2.計算シート'!$AB$2:$AQ$81,4)))</f>
        <v/>
      </c>
      <c r="G35" s="42" t="str">
        <f>IF(G$32="","",IF(OR('1.収穫を予測する'!$C$2="あり",'1.収穫を予測する'!$C$3="あり"),VLOOKUP(G$32,入力方法別計算!$W$2:$AG$81,3),VLOOKUP(G$32,'inv2.計算シート'!$AB$2:$AQ$81,4)))</f>
        <v/>
      </c>
      <c r="H35" s="42" t="str">
        <f>IF(H$32="","",IF(OR('1.収穫を予測する'!$C$2="あり",'1.収穫を予測する'!$C$3="あり"),VLOOKUP(H$32,入力方法別計算!$W$2:$AG$81,3),VLOOKUP(H$32,'inv2.計算シート'!$AB$2:$AQ$81,4)))</f>
        <v/>
      </c>
      <c r="I35" s="42" t="str">
        <f>IF(I$32="","",IF(OR('1.収穫を予測する'!$C$2="あり",'1.収穫を予測する'!$C$3="あり"),VLOOKUP(I$32,入力方法別計算!$W$2:$AG$81,3),VLOOKUP(I$32,'inv2.計算シート'!$AB$2:$AQ$81,4)))</f>
        <v/>
      </c>
      <c r="J35" s="42" t="str">
        <f>IF(J$32="","",IF(OR('1.収穫を予測する'!$C$2="あり",'1.収穫を予測する'!$C$3="あり"),VLOOKUP(J$32,入力方法別計算!$W$2:$AG$81,3),VLOOKUP(J$32,'inv2.計算シート'!$AB$2:$AQ$81,4)))</f>
        <v/>
      </c>
      <c r="K35" s="42" t="str">
        <f>IF(K$32="","",IF(OR('1.収穫を予測する'!$C$2="あり",'1.収穫を予測する'!$C$3="あり"),VLOOKUP(K$32,入力方法別計算!$W$2:$AG$81,3),VLOOKUP(K$32,'inv2.計算シート'!$AB$2:$AQ$81,4)))</f>
        <v/>
      </c>
      <c r="L35" s="42" t="str">
        <f>IF(L$32="","",IF(OR('1.収穫を予測する'!$C$2="あり",'1.収穫を予測する'!$C$3="あり"),VLOOKUP(L$32,入力方法別計算!$W$2:$AG$81,3),VLOOKUP(L$32,'inv2.計算シート'!$AB$2:$AQ$81,4)))</f>
        <v/>
      </c>
      <c r="M35" s="42" t="str">
        <f>IF(M$32="","",IF(OR('1.収穫を予測する'!$C$2="あり",'1.収穫を予測する'!$C$3="あり"),VLOOKUP(M$32,入力方法別計算!$W$2:$AG$81,3),VLOOKUP(M$32,'inv2.計算シート'!$AB$2:$AQ$81,4)))</f>
        <v/>
      </c>
      <c r="N35" s="43" t="str">
        <f>IF(N$32="","",IF(OR('1.収穫を予測する'!$C$2="あり",'1.収穫を予測する'!$C$3="あり"),VLOOKUP(N$32,入力方法別計算!$W$2:$AG$81,3),VLOOKUP(N$32,'inv2.計算シート'!$AB$2:$AQ$81,4)))</f>
        <v/>
      </c>
    </row>
    <row r="36" spans="2:14" ht="16" customHeight="1">
      <c r="B36" s="276"/>
      <c r="C36" s="44" t="s">
        <v>91</v>
      </c>
      <c r="D36" s="45"/>
      <c r="E36" s="46" t="str">
        <f>IF(E$32="","",IF(OR('1.収穫を予測する'!$C$2="あり",'1.収穫を予測する'!$C$3="あり"),VLOOKUP(E$32,入力方法別計算!$W$2:$AG$81,4),VLOOKUP(E$32,'inv2.計算シート'!$AB$2:$AQ$81,3)))</f>
        <v/>
      </c>
      <c r="F36" s="46" t="str">
        <f>IF(F$32="","",IF(OR('1.収穫を予測する'!$C$2="あり",'1.収穫を予測する'!$C$3="あり"),VLOOKUP(F$32,入力方法別計算!$W$2:$AG$81,4),VLOOKUP(F$32,'inv2.計算シート'!$AB$2:$AQ$81,3)))</f>
        <v/>
      </c>
      <c r="G36" s="46" t="str">
        <f>IF(G$32="","",IF(OR('1.収穫を予測する'!$C$2="あり",'1.収穫を予測する'!$C$3="あり"),VLOOKUP(G$32,入力方法別計算!$W$2:$AG$81,4),VLOOKUP(G$32,'inv2.計算シート'!$AB$2:$AQ$81,3)))</f>
        <v/>
      </c>
      <c r="H36" s="46" t="str">
        <f>IF(H$32="","",IF(OR('1.収穫を予測する'!$C$2="あり",'1.収穫を予測する'!$C$3="あり"),VLOOKUP(H$32,入力方法別計算!$W$2:$AG$81,4),VLOOKUP(H$32,'inv2.計算シート'!$AB$2:$AQ$81,3)))</f>
        <v/>
      </c>
      <c r="I36" s="46" t="str">
        <f>IF(I$32="","",IF(OR('1.収穫を予測する'!$C$2="あり",'1.収穫を予測する'!$C$3="あり"),VLOOKUP(I$32,入力方法別計算!$W$2:$AG$81,4),VLOOKUP(I$32,'inv2.計算シート'!$AB$2:$AQ$81,3)))</f>
        <v/>
      </c>
      <c r="J36" s="46" t="str">
        <f>IF(J$32="","",IF(OR('1.収穫を予測する'!$C$2="あり",'1.収穫を予測する'!$C$3="あり"),VLOOKUP(J$32,入力方法別計算!$W$2:$AG$81,4),VLOOKUP(J$32,'inv2.計算シート'!$AB$2:$AQ$81,3)))</f>
        <v/>
      </c>
      <c r="K36" s="46" t="str">
        <f>IF(K$32="","",IF(OR('1.収穫を予測する'!$C$2="あり",'1.収穫を予測する'!$C$3="あり"),VLOOKUP(K$32,入力方法別計算!$W$2:$AG$81,4),VLOOKUP(K$32,'inv2.計算シート'!$AB$2:$AQ$81,3)))</f>
        <v/>
      </c>
      <c r="L36" s="46" t="str">
        <f>IF(L$32="","",IF(OR('1.収穫を予測する'!$C$2="あり",'1.収穫を予測する'!$C$3="あり"),VLOOKUP(L$32,入力方法別計算!$W$2:$AG$81,4),VLOOKUP(L$32,'inv2.計算シート'!$AB$2:$AQ$81,3)))</f>
        <v/>
      </c>
      <c r="M36" s="46" t="str">
        <f>IF(M$32="","",IF(OR('1.収穫を予測する'!$C$2="あり",'1.収穫を予測する'!$C$3="あり"),VLOOKUP(M$32,入力方法別計算!$W$2:$AG$81,4),VLOOKUP(M$32,'inv2.計算シート'!$AB$2:$AQ$81,3)))</f>
        <v/>
      </c>
      <c r="N36" s="47" t="str">
        <f>IF(N$32="","",IF(OR('1.収穫を予測する'!$C$2="あり",'1.収穫を予測する'!$C$3="あり"),VLOOKUP(N$32,入力方法別計算!$W$2:$AG$81,4),VLOOKUP(N$32,'inv2.計算シート'!$AB$2:$AQ$81,3)))</f>
        <v/>
      </c>
    </row>
    <row r="37" spans="2:14">
      <c r="B37" s="274" t="s">
        <v>324</v>
      </c>
      <c r="C37" s="37" t="s">
        <v>205</v>
      </c>
      <c r="D37" s="41"/>
      <c r="E37" s="42" t="str">
        <f>IF(E32="","",1)</f>
        <v/>
      </c>
      <c r="F37" s="160" t="str">
        <f>IF(F32="","",E37+1)</f>
        <v/>
      </c>
      <c r="G37" s="160" t="str">
        <f t="shared" ref="G37:N37" si="0">IF(G32="","",F37+1)</f>
        <v/>
      </c>
      <c r="H37" s="160" t="str">
        <f t="shared" si="0"/>
        <v/>
      </c>
      <c r="I37" s="160" t="str">
        <f t="shared" si="0"/>
        <v/>
      </c>
      <c r="J37" s="160" t="str">
        <f t="shared" si="0"/>
        <v/>
      </c>
      <c r="K37" s="160" t="str">
        <f t="shared" si="0"/>
        <v/>
      </c>
      <c r="L37" s="160" t="str">
        <f t="shared" si="0"/>
        <v/>
      </c>
      <c r="M37" s="160" t="str">
        <f t="shared" si="0"/>
        <v/>
      </c>
      <c r="N37" s="161" t="str">
        <f t="shared" si="0"/>
        <v/>
      </c>
    </row>
    <row r="38" spans="2:14">
      <c r="B38" s="275"/>
      <c r="C38" s="37" t="s">
        <v>206</v>
      </c>
      <c r="D38" s="41"/>
      <c r="E38" s="42" t="str">
        <f>IF(E$32="","",IF(OR('1.収穫を予測する'!$C$2="あり",'1.収穫を予測する'!$C$3="あり"),VLOOKUP(E$32,入力方法別計算!$W$2:$AG$81,9),VLOOKUP(E$32,'inv2.計算シート'!$AB$2:$AM$81,12)))</f>
        <v/>
      </c>
      <c r="F38" s="42" t="str">
        <f>IF(F$32="","",IF(OR('1.収穫を予測する'!$C$2="あり",'1.収穫を予測する'!$C$3="あり"),VLOOKUP(F$32,入力方法別計算!$W$2:$AG$81,9),VLOOKUP(F$32,'inv2.計算シート'!$AB$2:$AM$81,12)))</f>
        <v/>
      </c>
      <c r="G38" s="42" t="str">
        <f>IF(G$32="","",IF(OR('1.収穫を予測する'!$C$2="あり",'1.収穫を予測する'!$C$3="あり"),VLOOKUP(G$32,入力方法別計算!$W$2:$AG$81,9),VLOOKUP(G$32,'inv2.計算シート'!$AB$2:$AM$81,12)))</f>
        <v/>
      </c>
      <c r="H38" s="42" t="str">
        <f>IF(H$32="","",IF(OR('1.収穫を予測する'!$C$2="あり",'1.収穫を予測する'!$C$3="あり"),VLOOKUP(H$32,入力方法別計算!$W$2:$AG$81,9),VLOOKUP(H$32,'inv2.計算シート'!$AB$2:$AM$81,12)))</f>
        <v/>
      </c>
      <c r="I38" s="42" t="str">
        <f>IF(I$32="","",IF(OR('1.収穫を予測する'!$C$2="あり",'1.収穫を予測する'!$C$3="あり"),VLOOKUP(I$32,入力方法別計算!$W$2:$AG$81,9),VLOOKUP(I$32,'inv2.計算シート'!$AB$2:$AM$81,12)))</f>
        <v/>
      </c>
      <c r="J38" s="42" t="str">
        <f>IF(J$32="","",IF(OR('1.収穫を予測する'!$C$2="あり",'1.収穫を予測する'!$C$3="あり"),VLOOKUP(J$32,入力方法別計算!$W$2:$AG$81,9),VLOOKUP(J$32,'inv2.計算シート'!$AB$2:$AM$81,12)))</f>
        <v/>
      </c>
      <c r="K38" s="42" t="str">
        <f>IF(K$32="","",IF(OR('1.収穫を予測する'!$C$2="あり",'1.収穫を予測する'!$C$3="あり"),VLOOKUP(K$32,入力方法別計算!$W$2:$AG$81,9),VLOOKUP(K$32,'inv2.計算シート'!$AB$2:$AM$81,12)))</f>
        <v/>
      </c>
      <c r="L38" s="42" t="str">
        <f>IF(L$32="","",IF(OR('1.収穫を予測する'!$C$2="あり",'1.収穫を予測する'!$C$3="あり"),VLOOKUP(L$32,入力方法別計算!$W$2:$AG$81,9),VLOOKUP(L$32,'inv2.計算シート'!$AB$2:$AM$81,12)))</f>
        <v/>
      </c>
      <c r="M38" s="42" t="str">
        <f>IF(M$32="","",IF(OR('1.収穫を予測する'!$C$2="あり",'1.収穫を予測する'!$C$3="あり"),VLOOKUP(M$32,入力方法別計算!$W$2:$AG$81,9),VLOOKUP(M$32,'inv2.計算シート'!$AB$2:$AM$81,12)))</f>
        <v/>
      </c>
      <c r="N38" s="43" t="str">
        <f>IF(N$32="","",IF(OR('1.収穫を予測する'!$C$2="あり",'1.収穫を予測する'!$C$3="あり"),VLOOKUP(N$32,入力方法別計算!$W$2:$AG$81,9),VLOOKUP(N$32,'inv2.計算シート'!$AB$2:$AM$81,12)))</f>
        <v/>
      </c>
    </row>
    <row r="39" spans="2:14">
      <c r="B39" s="275"/>
      <c r="C39" s="37" t="s">
        <v>346</v>
      </c>
      <c r="D39" s="41"/>
      <c r="E39" s="39" t="str">
        <f>IF(E$32="","",IF(OR('1.収穫を予測する'!$C$2="あり",'1.収穫を予測する'!$C$3="あり"),VLOOKUP(E$32,入力方法別計算!$W$2:$AG$81,5)*100,VLOOKUP(E$32,'inv2.計算シート'!$AB$2:$AQ$81,5)*100))</f>
        <v/>
      </c>
      <c r="F39" s="39" t="str">
        <f>IF(F$32="","",IF(OR('1.収穫を予測する'!$C$2="あり",'1.収穫を予測する'!$C$3="あり"),VLOOKUP(F$32,入力方法別計算!$W$2:$AG$81,5)*100,VLOOKUP(F$32,'inv2.計算シート'!$AB$2:$AQ$81,5)*100))</f>
        <v/>
      </c>
      <c r="G39" s="39" t="str">
        <f>IF(G$32="","",IF(OR('1.収穫を予測する'!$C$2="あり",'1.収穫を予測する'!$C$3="あり"),VLOOKUP(G$32,入力方法別計算!$W$2:$AG$81,5)*100,VLOOKUP(G$32,'inv2.計算シート'!$AB$2:$AQ$81,5)*100))</f>
        <v/>
      </c>
      <c r="H39" s="39" t="str">
        <f>IF(H$32="","",IF(OR('1.収穫を予測する'!$C$2="あり",'1.収穫を予測する'!$C$3="あり"),VLOOKUP(H$32,入力方法別計算!$W$2:$AG$81,5)*100,VLOOKUP(H$32,'inv2.計算シート'!$AB$2:$AQ$81,5)*100))</f>
        <v/>
      </c>
      <c r="I39" s="39" t="str">
        <f>IF(I$32="","",IF(OR('1.収穫を予測する'!$C$2="あり",'1.収穫を予測する'!$C$3="あり"),VLOOKUP(I$32,入力方法別計算!$W$2:$AG$81,5)*100,VLOOKUP(I$32,'inv2.計算シート'!$AB$2:$AQ$81,5)*100))</f>
        <v/>
      </c>
      <c r="J39" s="39" t="str">
        <f>IF(J$32="","",IF(OR('1.収穫を予測する'!$C$2="あり",'1.収穫を予測する'!$C$3="あり"),VLOOKUP(J$32,入力方法別計算!$W$2:$AG$81,5)*100,VLOOKUP(J$32,'inv2.計算シート'!$AB$2:$AQ$81,5)*100))</f>
        <v/>
      </c>
      <c r="K39" s="39" t="str">
        <f>IF(K$32="","",IF(OR('1.収穫を予測する'!$C$2="あり",'1.収穫を予測する'!$C$3="あり"),VLOOKUP(K$32,入力方法別計算!$W$2:$AG$81,5)*100,VLOOKUP(K$32,'inv2.計算シート'!$AB$2:$AQ$81,5)*100))</f>
        <v/>
      </c>
      <c r="L39" s="39" t="str">
        <f>IF(L$32="","",IF(OR('1.収穫を予測する'!$C$2="あり",'1.収穫を予測する'!$C$3="あり"),VLOOKUP(L$32,入力方法別計算!$W$2:$AG$81,5)*100,VLOOKUP(L$32,'inv2.計算シート'!$AB$2:$AQ$81,5)*100))</f>
        <v/>
      </c>
      <c r="M39" s="39" t="str">
        <f>IF(M$32="","",IF(OR('1.収穫を予測する'!$C$2="あり",'1.収穫を予測する'!$C$3="あり"),VLOOKUP(M$32,入力方法別計算!$W$2:$AG$81,5)*100,VLOOKUP(M$32,'inv2.計算シート'!$AB$2:$AQ$81,5)*100))</f>
        <v/>
      </c>
      <c r="N39" s="40" t="str">
        <f>IF(N$32="","",IF(OR('1.収穫を予測する'!$C$2="あり",'1.収穫を予測する'!$C$3="あり"),VLOOKUP(N$32,入力方法別計算!$W$2:$AG$81,5)*100,VLOOKUP(N$32,'inv2.計算シート'!$AB$2:$AQ$81,5)*100))</f>
        <v/>
      </c>
    </row>
    <row r="40" spans="2:14" ht="16" customHeight="1">
      <c r="B40" s="276"/>
      <c r="C40" s="44" t="s">
        <v>91</v>
      </c>
      <c r="D40" s="45"/>
      <c r="E40" s="46" t="str">
        <f>IF(E$32="","",IF(OR('1.収穫を予測する'!$C$2="あり",'1.収穫を予測する'!$C$3="あり"),VLOOKUP(E$32,入力方法別計算!$W$2:$AG$81,10),VLOOKUP(E$32,'inv2.計算シート'!$AB$2:$AM$81,11)))</f>
        <v/>
      </c>
      <c r="F40" s="46" t="str">
        <f>IF(F$32="","",IF(OR('1.収穫を予測する'!$C$2="あり",'1.収穫を予測する'!$C$3="あり"),VLOOKUP(F$32,入力方法別計算!$W$2:$AG$81,10),VLOOKUP(F$32,'inv2.計算シート'!$AB$2:$AM$81,11)))</f>
        <v/>
      </c>
      <c r="G40" s="46" t="str">
        <f>IF(G$32="","",IF(OR('1.収穫を予測する'!$C$2="あり",'1.収穫を予測する'!$C$3="あり"),VLOOKUP(G$32,入力方法別計算!$W$2:$AG$81,10),VLOOKUP(G$32,'inv2.計算シート'!$AB$2:$AM$81,11)))</f>
        <v/>
      </c>
      <c r="H40" s="46" t="str">
        <f>IF(H$32="","",IF(OR('1.収穫を予測する'!$C$2="あり",'1.収穫を予測する'!$C$3="あり"),VLOOKUP(H$32,入力方法別計算!$W$2:$AG$81,10),VLOOKUP(H$32,'inv2.計算シート'!$AB$2:$AM$81,11)))</f>
        <v/>
      </c>
      <c r="I40" s="46" t="str">
        <f>IF(I$32="","",IF(OR('1.収穫を予測する'!$C$2="あり",'1.収穫を予測する'!$C$3="あり"),VLOOKUP(I$32,入力方法別計算!$W$2:$AG$81,10),VLOOKUP(I$32,'inv2.計算シート'!$AB$2:$AM$81,11)))</f>
        <v/>
      </c>
      <c r="J40" s="46" t="str">
        <f>IF(J$32="","",IF(OR('1.収穫を予測する'!$C$2="あり",'1.収穫を予測する'!$C$3="あり"),VLOOKUP(J$32,入力方法別計算!$W$2:$AG$81,10),VLOOKUP(J$32,'inv2.計算シート'!$AB$2:$AM$81,11)))</f>
        <v/>
      </c>
      <c r="K40" s="46" t="str">
        <f>IF(K$32="","",IF(OR('1.収穫を予測する'!$C$2="あり",'1.収穫を予測する'!$C$3="あり"),VLOOKUP(K$32,入力方法別計算!$W$2:$AG$81,10),VLOOKUP(K$32,'inv2.計算シート'!$AB$2:$AM$81,11)))</f>
        <v/>
      </c>
      <c r="L40" s="46" t="str">
        <f>IF(L$32="","",IF(OR('1.収穫を予測する'!$C$2="あり",'1.収穫を予測する'!$C$3="あり"),VLOOKUP(L$32,入力方法別計算!$W$2:$AG$81,10),VLOOKUP(L$32,'inv2.計算シート'!$AB$2:$AM$81,11)))</f>
        <v/>
      </c>
      <c r="M40" s="46" t="str">
        <f>IF(M$32="","",IF(OR('1.収穫を予測する'!$C$2="あり",'1.収穫を予測する'!$C$3="あり"),VLOOKUP(M$32,入力方法別計算!$W$2:$AG$81,10),VLOOKUP(M$32,'inv2.計算シート'!$AB$2:$AM$81,11)))</f>
        <v/>
      </c>
      <c r="N40" s="47" t="str">
        <f>IF(N$32="","",IF(OR('1.収穫を予測する'!$C$2="あり",'1.収穫を予測する'!$C$3="あり"),VLOOKUP(N$32,入力方法別計算!$W$2:$AG$81,10),VLOOKUP(N$32,'inv2.計算シート'!$AB$2:$AM$81,11)))</f>
        <v/>
      </c>
    </row>
  </sheetData>
  <sheetProtection algorithmName="SHA-512" hashValue="PjaxjnH20UiHd39h0asfC6Di5Ua4wjF+t+WKQNFzVmLYTFG2lznV2SW+ZUMHeIc6eywalmSZ60Ewx647/XwAlg==" saltValue="LB4H6CofAtFmbeXTMiJW/w==" spinCount="100000" sheet="1" objects="1" scenarios="1"/>
  <mergeCells count="3">
    <mergeCell ref="B33:B36"/>
    <mergeCell ref="B37:B40"/>
    <mergeCell ref="B2:C2"/>
  </mergeCells>
  <phoneticPr fontId="4"/>
  <printOptions horizontalCentered="1"/>
  <pageMargins left="0.78740157480314965" right="0.78740157480314965" top="0.98425196850393704" bottom="0.98425196850393704" header="0.51181102362204722" footer="0.51181102362204722"/>
  <pageSetup paperSize="9" scale="80" orientation="landscape" horizontalDpi="4294967292" verticalDpi="4294967292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K169"/>
  <sheetViews>
    <sheetView workbookViewId="0">
      <selection activeCell="I1" sqref="I1"/>
    </sheetView>
  </sheetViews>
  <sheetFormatPr baseColWidth="10" defaultColWidth="12.83203125" defaultRowHeight="16"/>
  <cols>
    <col min="1" max="1" width="16" style="28" customWidth="1"/>
    <col min="2" max="2" width="13" style="131" bestFit="1" customWidth="1"/>
    <col min="3" max="3" width="4.83203125" style="28" bestFit="1" customWidth="1"/>
    <col min="4" max="4" width="6.1640625" style="28" bestFit="1" customWidth="1"/>
    <col min="5" max="7" width="13.1640625" style="28" bestFit="1" customWidth="1"/>
    <col min="8" max="8" width="12.83203125" style="28"/>
    <col min="9" max="9" width="11.33203125" style="28" customWidth="1"/>
    <col min="10" max="11" width="5.6640625" style="28" customWidth="1"/>
    <col min="12" max="16384" width="12.83203125" style="28"/>
  </cols>
  <sheetData>
    <row r="1" spans="1:11">
      <c r="A1" s="28" t="s">
        <v>355</v>
      </c>
      <c r="B1" s="123" t="s">
        <v>284</v>
      </c>
      <c r="C1" s="124" t="s">
        <v>285</v>
      </c>
      <c r="D1" s="124" t="s">
        <v>177</v>
      </c>
      <c r="E1" s="124" t="s">
        <v>299</v>
      </c>
      <c r="F1" s="124" t="s">
        <v>300</v>
      </c>
      <c r="G1" s="125" t="s">
        <v>301</v>
      </c>
      <c r="I1" s="28" t="s">
        <v>224</v>
      </c>
      <c r="J1" s="28" t="s">
        <v>225</v>
      </c>
      <c r="K1" s="28" t="s">
        <v>294</v>
      </c>
    </row>
    <row r="2" spans="1:11">
      <c r="A2" s="28">
        <v>12</v>
      </c>
      <c r="B2" s="126">
        <v>1</v>
      </c>
      <c r="C2" s="127">
        <v>12</v>
      </c>
      <c r="D2" s="127">
        <v>1500</v>
      </c>
      <c r="E2" s="127">
        <v>0.87905424910300201</v>
      </c>
      <c r="F2" s="127">
        <v>0.65825282556860698</v>
      </c>
      <c r="G2" s="37">
        <v>0.12687001698233499</v>
      </c>
      <c r="I2" s="28">
        <f>IF(K2=0,0,1)</f>
        <v>0</v>
      </c>
      <c r="J2" s="28">
        <f>IF(出力前!J12&gt;80,"",出力前!J12)</f>
        <v>1</v>
      </c>
      <c r="K2" s="28">
        <f>'1.収穫を予測する'!K13</f>
        <v>0</v>
      </c>
    </row>
    <row r="3" spans="1:11">
      <c r="A3" s="28">
        <v>13</v>
      </c>
      <c r="B3" s="126">
        <v>2</v>
      </c>
      <c r="C3" s="127">
        <v>12</v>
      </c>
      <c r="D3" s="127">
        <v>1750</v>
      </c>
      <c r="E3" s="127">
        <v>0.92673117700312302</v>
      </c>
      <c r="F3" s="127">
        <v>0.64779726521834702</v>
      </c>
      <c r="G3" s="37">
        <v>0.123457452797443</v>
      </c>
      <c r="I3" s="28">
        <f>IF(K3=0,I2+0.001,1+INT(I2))</f>
        <v>1E-3</v>
      </c>
      <c r="J3" s="28">
        <f>IF(出力前!J13&gt;80,"",出力前!J13)</f>
        <v>2</v>
      </c>
      <c r="K3" s="28">
        <f>'1.収穫を予測する'!K14</f>
        <v>0</v>
      </c>
    </row>
    <row r="4" spans="1:11" ht="14" customHeight="1">
      <c r="A4" s="28">
        <v>14</v>
      </c>
      <c r="B4" s="126">
        <v>3</v>
      </c>
      <c r="C4" s="127">
        <v>12</v>
      </c>
      <c r="D4" s="127">
        <v>2000</v>
      </c>
      <c r="E4" s="127">
        <v>0.97087348450400801</v>
      </c>
      <c r="F4" s="127">
        <v>0.63840817834948604</v>
      </c>
      <c r="G4" s="37">
        <v>0.12052762267327</v>
      </c>
      <c r="I4" s="28">
        <f t="shared" ref="I4:I67" si="0">IF(K4=0,I3+0.001,1+INT(I3))</f>
        <v>2E-3</v>
      </c>
      <c r="J4" s="28">
        <f>IF(出力前!J14&gt;80,"",出力前!J14)</f>
        <v>3</v>
      </c>
      <c r="K4" s="28">
        <f>'1.収穫を予測する'!K15</f>
        <v>0</v>
      </c>
    </row>
    <row r="5" spans="1:11">
      <c r="A5" s="28">
        <v>15</v>
      </c>
      <c r="B5" s="126">
        <v>4</v>
      </c>
      <c r="C5" s="127">
        <v>12</v>
      </c>
      <c r="D5" s="127">
        <v>2250</v>
      </c>
      <c r="E5" s="127">
        <v>0.99614003656658301</v>
      </c>
      <c r="F5" s="127">
        <v>0.638219816115142</v>
      </c>
      <c r="G5" s="37">
        <v>0.121907312515248</v>
      </c>
      <c r="I5" s="28">
        <f t="shared" si="0"/>
        <v>3.0000000000000001E-3</v>
      </c>
      <c r="J5" s="28">
        <f>IF(出力前!J15&gt;80,"",出力前!J15)</f>
        <v>4</v>
      </c>
      <c r="K5" s="28">
        <f>'1.収穫を予測する'!K16</f>
        <v>0</v>
      </c>
    </row>
    <row r="6" spans="1:11">
      <c r="A6" s="28">
        <v>16</v>
      </c>
      <c r="B6" s="126">
        <v>5</v>
      </c>
      <c r="C6" s="127">
        <v>12</v>
      </c>
      <c r="D6" s="127">
        <v>2500</v>
      </c>
      <c r="E6" s="127">
        <v>1.0503956516264401</v>
      </c>
      <c r="F6" s="127">
        <v>0.622217058334258</v>
      </c>
      <c r="G6" s="37">
        <v>0.115754281721049</v>
      </c>
      <c r="I6" s="28">
        <f t="shared" si="0"/>
        <v>4.0000000000000001E-3</v>
      </c>
      <c r="J6" s="28">
        <f>IF(出力前!J16&gt;80,"",出力前!J16)</f>
        <v>5</v>
      </c>
      <c r="K6" s="28">
        <f>'1.収穫を予測する'!K17</f>
        <v>0</v>
      </c>
    </row>
    <row r="7" spans="1:11">
      <c r="A7" s="28">
        <v>17</v>
      </c>
      <c r="B7" s="126">
        <v>6</v>
      </c>
      <c r="C7" s="127">
        <v>12</v>
      </c>
      <c r="D7" s="127">
        <v>2750</v>
      </c>
      <c r="E7" s="127">
        <v>1.08630075282909</v>
      </c>
      <c r="F7" s="127">
        <v>0.615204789959926</v>
      </c>
      <c r="G7" s="37">
        <v>0.113785272204495</v>
      </c>
      <c r="I7" s="28">
        <f t="shared" si="0"/>
        <v>5.0000000000000001E-3</v>
      </c>
      <c r="J7" s="28">
        <f>IF(出力前!J17&gt;80,"",出力前!J17)</f>
        <v>6</v>
      </c>
      <c r="K7" s="28">
        <f>'1.収穫を予測する'!K18</f>
        <v>0</v>
      </c>
    </row>
    <row r="8" spans="1:11">
      <c r="A8" s="28">
        <v>18</v>
      </c>
      <c r="B8" s="126">
        <v>7</v>
      </c>
      <c r="C8" s="127">
        <v>12</v>
      </c>
      <c r="D8" s="127">
        <v>3000</v>
      </c>
      <c r="E8" s="127">
        <v>1.11991277951846</v>
      </c>
      <c r="F8" s="127">
        <v>0.60886911493005402</v>
      </c>
      <c r="G8" s="37">
        <v>0.11208104324621</v>
      </c>
      <c r="I8" s="28">
        <f t="shared" si="0"/>
        <v>6.0000000000000001E-3</v>
      </c>
      <c r="J8" s="28">
        <f>IF(出力前!J18&gt;80,"",出力前!J18)</f>
        <v>7</v>
      </c>
      <c r="K8" s="28">
        <f>'1.収穫を予測する'!K19</f>
        <v>0</v>
      </c>
    </row>
    <row r="9" spans="1:11">
      <c r="A9" s="28">
        <v>19</v>
      </c>
      <c r="B9" s="126">
        <v>8</v>
      </c>
      <c r="C9" s="127">
        <v>12</v>
      </c>
      <c r="D9" s="127">
        <v>3250</v>
      </c>
      <c r="E9" s="127">
        <v>1.1520324724189099</v>
      </c>
      <c r="F9" s="127">
        <v>0.60291847563763401</v>
      </c>
      <c r="G9" s="37">
        <v>0.11052140727535301</v>
      </c>
      <c r="I9" s="28">
        <f t="shared" si="0"/>
        <v>7.0000000000000001E-3</v>
      </c>
      <c r="J9" s="28">
        <f>IF(出力前!J19&gt;80,"",出力前!J19)</f>
        <v>8</v>
      </c>
      <c r="K9" s="28">
        <f>'1.収穫を予測する'!K20</f>
        <v>0</v>
      </c>
    </row>
    <row r="10" spans="1:11">
      <c r="A10" s="28">
        <v>20</v>
      </c>
      <c r="B10" s="126">
        <v>9</v>
      </c>
      <c r="C10" s="127">
        <v>12</v>
      </c>
      <c r="D10" s="127">
        <v>3500</v>
      </c>
      <c r="E10" s="127">
        <v>1.1818009826057501</v>
      </c>
      <c r="F10" s="127">
        <v>0.59752093621570002</v>
      </c>
      <c r="G10" s="37">
        <v>0.109127122713602</v>
      </c>
      <c r="I10" s="28">
        <f t="shared" si="0"/>
        <v>8.0000000000000002E-3</v>
      </c>
      <c r="J10" s="28">
        <f>IF(出力前!J20&gt;80,"",出力前!J20)</f>
        <v>9</v>
      </c>
      <c r="K10" s="28">
        <f>'1.収穫を予測する'!K21</f>
        <v>0</v>
      </c>
    </row>
    <row r="11" spans="1:11">
      <c r="A11" s="28">
        <v>21</v>
      </c>
      <c r="B11" s="126">
        <v>10</v>
      </c>
      <c r="C11" s="127">
        <v>12</v>
      </c>
      <c r="D11" s="127">
        <v>3750</v>
      </c>
      <c r="E11" s="127">
        <v>1.2104176464146701</v>
      </c>
      <c r="F11" s="127">
        <v>0.59246477708381995</v>
      </c>
      <c r="G11" s="37">
        <v>0.10787788432836901</v>
      </c>
      <c r="I11" s="28">
        <f t="shared" si="0"/>
        <v>9.0000000000000011E-3</v>
      </c>
      <c r="J11" s="28">
        <f>IF(出力前!J21&gt;80,"",出力前!J21)</f>
        <v>10</v>
      </c>
      <c r="K11" s="28">
        <f>'1.収穫を予測する'!K22</f>
        <v>0</v>
      </c>
    </row>
    <row r="12" spans="1:11">
      <c r="A12" s="28">
        <v>22</v>
      </c>
      <c r="B12" s="126">
        <v>11</v>
      </c>
      <c r="C12" s="127">
        <v>12</v>
      </c>
      <c r="D12" s="127">
        <v>4000</v>
      </c>
      <c r="E12" s="127">
        <v>1.23696975427692</v>
      </c>
      <c r="F12" s="127">
        <v>0.58785123519385296</v>
      </c>
      <c r="G12" s="37">
        <v>0.10674735128071999</v>
      </c>
      <c r="I12" s="28">
        <f t="shared" si="0"/>
        <v>1.0000000000000002E-2</v>
      </c>
      <c r="J12" s="28">
        <f>IF(出力前!J22&gt;80,"",出力前!J22)</f>
        <v>11</v>
      </c>
      <c r="K12" s="28">
        <f>'1.収穫を予測する'!K23</f>
        <v>0</v>
      </c>
    </row>
    <row r="13" spans="1:11">
      <c r="A13" s="28">
        <v>23</v>
      </c>
      <c r="B13" s="126">
        <v>12</v>
      </c>
      <c r="C13" s="127">
        <v>12</v>
      </c>
      <c r="D13" s="127">
        <v>4250</v>
      </c>
      <c r="E13" s="127">
        <v>1.2622741823424399</v>
      </c>
      <c r="F13" s="127">
        <v>0.58363892018219099</v>
      </c>
      <c r="G13" s="37">
        <v>0.10578482831026299</v>
      </c>
      <c r="I13" s="28">
        <f t="shared" si="0"/>
        <v>1.1000000000000003E-2</v>
      </c>
      <c r="J13" s="28">
        <f>IF(出力前!J23&gt;80,"",出力前!J23)</f>
        <v>12</v>
      </c>
      <c r="K13" s="28">
        <f>'1.収穫を予測する'!K24</f>
        <v>0</v>
      </c>
    </row>
    <row r="14" spans="1:11">
      <c r="A14" s="28">
        <v>24</v>
      </c>
      <c r="B14" s="126">
        <v>13</v>
      </c>
      <c r="C14" s="127">
        <v>13</v>
      </c>
      <c r="D14" s="127">
        <v>1500</v>
      </c>
      <c r="E14" s="127">
        <v>0.96627654723369005</v>
      </c>
      <c r="F14" s="127">
        <v>0.647861602962015</v>
      </c>
      <c r="G14" s="37">
        <v>0.12347194868731801</v>
      </c>
      <c r="I14" s="28">
        <f t="shared" si="0"/>
        <v>1.2000000000000004E-2</v>
      </c>
      <c r="J14" s="28">
        <f>IF(出力前!J24&gt;80,"",出力前!J24)</f>
        <v>13</v>
      </c>
      <c r="K14" s="28">
        <f>'1.収穫を予測する'!K25</f>
        <v>0</v>
      </c>
    </row>
    <row r="15" spans="1:11">
      <c r="A15" s="28">
        <v>25</v>
      </c>
      <c r="B15" s="126">
        <v>14</v>
      </c>
      <c r="C15" s="127">
        <v>13</v>
      </c>
      <c r="D15" s="127">
        <v>1750</v>
      </c>
      <c r="E15" s="127">
        <v>1.02092769988877</v>
      </c>
      <c r="F15" s="127">
        <v>0.63701852203944198</v>
      </c>
      <c r="G15" s="37">
        <v>0.120098237487462</v>
      </c>
      <c r="I15" s="28">
        <f t="shared" si="0"/>
        <v>1.3000000000000005E-2</v>
      </c>
      <c r="J15" s="28">
        <f>IF(出力前!J25&gt;80,"",出力前!J25)</f>
        <v>14</v>
      </c>
      <c r="K15" s="28">
        <f>'1.収穫を予測する'!K26</f>
        <v>0</v>
      </c>
    </row>
    <row r="16" spans="1:11">
      <c r="B16" s="126">
        <v>15</v>
      </c>
      <c r="C16" s="127">
        <v>13</v>
      </c>
      <c r="D16" s="127">
        <v>2000</v>
      </c>
      <c r="E16" s="127">
        <v>1.0711833122490599</v>
      </c>
      <c r="F16" s="127">
        <v>0.62742229816117101</v>
      </c>
      <c r="G16" s="37">
        <v>0.117248359682304</v>
      </c>
      <c r="I16" s="28">
        <f t="shared" si="0"/>
        <v>1.4000000000000005E-2</v>
      </c>
      <c r="J16" s="28">
        <f>IF(出力前!J26&gt;80,"",出力前!J26)</f>
        <v>15</v>
      </c>
      <c r="K16" s="28">
        <f>'1.収穫を予測する'!K27</f>
        <v>0</v>
      </c>
    </row>
    <row r="17" spans="1:11">
      <c r="B17" s="126">
        <v>16</v>
      </c>
      <c r="C17" s="127">
        <v>13</v>
      </c>
      <c r="D17" s="127">
        <v>2250</v>
      </c>
      <c r="E17" s="127">
        <v>1.1183941781759601</v>
      </c>
      <c r="F17" s="127">
        <v>0.618628611073757</v>
      </c>
      <c r="G17" s="37">
        <v>0.114727147512032</v>
      </c>
      <c r="I17" s="28">
        <f t="shared" si="0"/>
        <v>1.5000000000000006E-2</v>
      </c>
      <c r="J17" s="28">
        <f>IF(出力前!J27&gt;80,"",出力前!J27)</f>
        <v>16</v>
      </c>
      <c r="K17" s="28">
        <f>'1.収穫を予測する'!K28</f>
        <v>0</v>
      </c>
    </row>
    <row r="18" spans="1:11">
      <c r="A18" s="28" t="s">
        <v>356</v>
      </c>
      <c r="B18" s="126">
        <v>17</v>
      </c>
      <c r="C18" s="127">
        <v>13</v>
      </c>
      <c r="D18" s="127">
        <v>2500</v>
      </c>
      <c r="E18" s="127">
        <v>1.1610338848800199</v>
      </c>
      <c r="F18" s="127">
        <v>0.61109346606102199</v>
      </c>
      <c r="G18" s="37">
        <v>0.112672201464078</v>
      </c>
      <c r="I18" s="28">
        <f t="shared" si="0"/>
        <v>1.6000000000000007E-2</v>
      </c>
      <c r="J18" s="28">
        <f>IF(出力前!J28&gt;80,"",出力前!J28)</f>
        <v>17</v>
      </c>
      <c r="K18" s="28">
        <f>'1.収穫を予測する'!K29</f>
        <v>0</v>
      </c>
    </row>
    <row r="19" spans="1:11">
      <c r="A19" s="128">
        <v>1500</v>
      </c>
      <c r="B19" s="126">
        <v>18</v>
      </c>
      <c r="C19" s="127">
        <v>13</v>
      </c>
      <c r="D19" s="127">
        <v>2750</v>
      </c>
      <c r="E19" s="127">
        <v>1.2015605071441899</v>
      </c>
      <c r="F19" s="127">
        <v>0.60404151200964495</v>
      </c>
      <c r="G19" s="37">
        <v>0.11079388709019</v>
      </c>
      <c r="I19" s="28">
        <f t="shared" si="0"/>
        <v>1.7000000000000008E-2</v>
      </c>
      <c r="J19" s="28">
        <f>IF(出力前!J29&gt;80,"",出力前!J29)</f>
        <v>18</v>
      </c>
      <c r="K19" s="28">
        <f>'1.収穫を予測する'!K30</f>
        <v>0</v>
      </c>
    </row>
    <row r="20" spans="1:11">
      <c r="A20" s="128">
        <v>1750</v>
      </c>
      <c r="B20" s="126">
        <v>19</v>
      </c>
      <c r="C20" s="127">
        <v>13</v>
      </c>
      <c r="D20" s="127">
        <v>3000</v>
      </c>
      <c r="E20" s="127">
        <v>1.2390048957969699</v>
      </c>
      <c r="F20" s="127">
        <v>0.59780166261361001</v>
      </c>
      <c r="G20" s="37">
        <v>0.109213629068785</v>
      </c>
      <c r="I20" s="28">
        <f t="shared" si="0"/>
        <v>1.8000000000000009E-2</v>
      </c>
      <c r="J20" s="28">
        <f>IF(出力前!J30&gt;80,"",出力前!J30)</f>
        <v>19</v>
      </c>
      <c r="K20" s="28">
        <f>'1.収穫を予測する'!K31</f>
        <v>0</v>
      </c>
    </row>
    <row r="21" spans="1:11">
      <c r="A21" s="128">
        <v>2000</v>
      </c>
      <c r="B21" s="126">
        <v>20</v>
      </c>
      <c r="C21" s="127">
        <v>13</v>
      </c>
      <c r="D21" s="127">
        <v>3250</v>
      </c>
      <c r="E21" s="127">
        <v>1.2749924141248801</v>
      </c>
      <c r="F21" s="127">
        <v>0.59184484340264698</v>
      </c>
      <c r="G21" s="37">
        <v>0.10772279347753499</v>
      </c>
      <c r="I21" s="28">
        <f t="shared" si="0"/>
        <v>1.900000000000001E-2</v>
      </c>
      <c r="J21" s="28">
        <f>IF(出力前!J31&gt;80,"",出力前!J31)</f>
        <v>20</v>
      </c>
      <c r="K21" s="28">
        <f>'1.収穫を予測する'!K32</f>
        <v>0</v>
      </c>
    </row>
    <row r="22" spans="1:11">
      <c r="A22" s="128">
        <v>2250</v>
      </c>
      <c r="B22" s="126">
        <v>21</v>
      </c>
      <c r="C22" s="127">
        <v>13</v>
      </c>
      <c r="D22" s="127">
        <v>3500</v>
      </c>
      <c r="E22" s="127">
        <v>1.2504013879760201</v>
      </c>
      <c r="F22" s="127">
        <v>0.60164780761173497</v>
      </c>
      <c r="G22" s="37">
        <v>0.11152906383084001</v>
      </c>
      <c r="I22" s="28">
        <f t="shared" si="0"/>
        <v>2.0000000000000011E-2</v>
      </c>
      <c r="J22" s="28">
        <f>IF(出力前!J32&gt;80,"",出力前!J32)</f>
        <v>21</v>
      </c>
      <c r="K22" s="28">
        <f>'1.収穫を予測する'!K33</f>
        <v>0</v>
      </c>
    </row>
    <row r="23" spans="1:11">
      <c r="A23" s="128">
        <v>2500</v>
      </c>
      <c r="B23" s="126">
        <v>22</v>
      </c>
      <c r="C23" s="127">
        <v>13</v>
      </c>
      <c r="D23" s="127">
        <v>3750</v>
      </c>
      <c r="E23" s="127">
        <v>1.3401761588643999</v>
      </c>
      <c r="F23" s="127">
        <v>0.58154687939021599</v>
      </c>
      <c r="G23" s="37">
        <v>0.105295408849075</v>
      </c>
      <c r="I23" s="28">
        <f t="shared" si="0"/>
        <v>2.1000000000000012E-2</v>
      </c>
      <c r="J23" s="28">
        <f>IF(出力前!J33&gt;80,"",出力前!J33)</f>
        <v>22</v>
      </c>
      <c r="K23" s="28">
        <f>'1.収穫を予測する'!K34</f>
        <v>0</v>
      </c>
    </row>
    <row r="24" spans="1:11">
      <c r="A24" s="128">
        <v>2750</v>
      </c>
      <c r="B24" s="126">
        <v>23</v>
      </c>
      <c r="C24" s="127">
        <v>13</v>
      </c>
      <c r="D24" s="127">
        <v>4000</v>
      </c>
      <c r="E24" s="127">
        <v>1.36978960336038</v>
      </c>
      <c r="F24" s="127">
        <v>0.577040161394067</v>
      </c>
      <c r="G24" s="37">
        <v>0.104285430434453</v>
      </c>
      <c r="I24" s="28">
        <f t="shared" si="0"/>
        <v>2.2000000000000013E-2</v>
      </c>
      <c r="J24" s="28">
        <f>IF(出力前!J34&gt;80,"",出力前!J34)</f>
        <v>23</v>
      </c>
      <c r="K24" s="28">
        <f>'1.収穫を予測する'!K35</f>
        <v>0</v>
      </c>
    </row>
    <row r="25" spans="1:11">
      <c r="A25" s="128">
        <v>3000</v>
      </c>
      <c r="B25" s="126">
        <v>24</v>
      </c>
      <c r="C25" s="127">
        <v>13</v>
      </c>
      <c r="D25" s="127">
        <v>4250</v>
      </c>
      <c r="E25" s="127">
        <v>1.3975495963032201</v>
      </c>
      <c r="F25" s="127">
        <v>0.57294260966892996</v>
      </c>
      <c r="G25" s="37">
        <v>0.103411933301753</v>
      </c>
      <c r="I25" s="28">
        <f t="shared" si="0"/>
        <v>2.3000000000000013E-2</v>
      </c>
      <c r="J25" s="28">
        <f>IF(出力前!J35&gt;80,"",出力前!J35)</f>
        <v>24</v>
      </c>
      <c r="K25" s="28">
        <f>'1.収穫を予測する'!K36</f>
        <v>0</v>
      </c>
    </row>
    <row r="26" spans="1:11">
      <c r="A26" s="128">
        <v>3250</v>
      </c>
      <c r="B26" s="126">
        <v>25</v>
      </c>
      <c r="C26" s="127">
        <v>14</v>
      </c>
      <c r="D26" s="127">
        <v>1500</v>
      </c>
      <c r="E26" s="127">
        <v>1.0575416861084399</v>
      </c>
      <c r="F26" s="127">
        <v>0.63807598450375103</v>
      </c>
      <c r="G26" s="37">
        <v>0.12043550773449201</v>
      </c>
      <c r="I26" s="28">
        <f t="shared" si="0"/>
        <v>2.4000000000000014E-2</v>
      </c>
      <c r="J26" s="28">
        <f>IF(出力前!J36&gt;80,"",出力前!J36)</f>
        <v>25</v>
      </c>
      <c r="K26" s="28">
        <f>'1.収穫を予測する'!K37</f>
        <v>0</v>
      </c>
    </row>
    <row r="27" spans="1:11">
      <c r="A27" s="128">
        <v>3500</v>
      </c>
      <c r="B27" s="126">
        <v>26</v>
      </c>
      <c r="C27" s="127">
        <v>14</v>
      </c>
      <c r="D27" s="127">
        <v>1750</v>
      </c>
      <c r="E27" s="127">
        <v>1.11974965564277</v>
      </c>
      <c r="F27" s="127">
        <v>0.62681192256533702</v>
      </c>
      <c r="G27" s="37">
        <v>0.117062560062246</v>
      </c>
      <c r="I27" s="28">
        <f t="shared" si="0"/>
        <v>2.5000000000000015E-2</v>
      </c>
      <c r="J27" s="28">
        <f>IF(出力前!J37&gt;80,"",出力前!J37)</f>
        <v>26</v>
      </c>
      <c r="K27" s="28">
        <f>'1.収穫を予測する'!K38</f>
        <v>0</v>
      </c>
    </row>
    <row r="28" spans="1:11">
      <c r="A28" s="128">
        <v>3750</v>
      </c>
      <c r="B28" s="126">
        <v>27</v>
      </c>
      <c r="C28" s="127">
        <v>14</v>
      </c>
      <c r="D28" s="127">
        <v>2000</v>
      </c>
      <c r="E28" s="127">
        <v>1.17625730218645</v>
      </c>
      <c r="F28" s="127">
        <v>0.61710075702565903</v>
      </c>
      <c r="G28" s="37">
        <v>0.114314268742012</v>
      </c>
      <c r="I28" s="28">
        <f t="shared" si="0"/>
        <v>2.6000000000000016E-2</v>
      </c>
      <c r="J28" s="28">
        <f>IF(出力前!J38&gt;80,"",出力前!J38)</f>
        <v>27</v>
      </c>
      <c r="K28" s="28">
        <f>'1.収穫を予測する'!K39</f>
        <v>0</v>
      </c>
    </row>
    <row r="29" spans="1:11">
      <c r="A29" s="128">
        <v>4000</v>
      </c>
      <c r="B29" s="126">
        <v>28</v>
      </c>
      <c r="C29" s="127">
        <v>14</v>
      </c>
      <c r="D29" s="127">
        <v>2250</v>
      </c>
      <c r="E29" s="127">
        <v>1.2283446339017601</v>
      </c>
      <c r="F29" s="127">
        <v>0.60846416729414898</v>
      </c>
      <c r="G29" s="37">
        <v>0.11196484938253901</v>
      </c>
      <c r="I29" s="28">
        <f t="shared" si="0"/>
        <v>2.7000000000000017E-2</v>
      </c>
      <c r="J29" s="28">
        <f>IF(出力前!J39&gt;80,"",出力前!J39)</f>
        <v>28</v>
      </c>
      <c r="K29" s="28">
        <f>'1.収穫を予測する'!K40</f>
        <v>0</v>
      </c>
    </row>
    <row r="30" spans="1:11">
      <c r="A30" s="128">
        <v>4250</v>
      </c>
      <c r="B30" s="126">
        <v>29</v>
      </c>
      <c r="C30" s="127">
        <v>14</v>
      </c>
      <c r="D30" s="127">
        <v>2500</v>
      </c>
      <c r="E30" s="127">
        <v>1.27675924312149</v>
      </c>
      <c r="F30" s="127">
        <v>0.60070573570909902</v>
      </c>
      <c r="G30" s="37">
        <v>0.10993743959235899</v>
      </c>
      <c r="I30" s="28">
        <f t="shared" si="0"/>
        <v>2.8000000000000018E-2</v>
      </c>
      <c r="J30" s="28">
        <f>IF(出力前!J40&gt;80,"",出力前!J40)</f>
        <v>29</v>
      </c>
      <c r="K30" s="28">
        <f>'1.収穫を予測する'!K41</f>
        <v>0</v>
      </c>
    </row>
    <row r="31" spans="1:11">
      <c r="B31" s="126">
        <v>30</v>
      </c>
      <c r="C31" s="127">
        <v>14</v>
      </c>
      <c r="D31" s="127">
        <v>2750</v>
      </c>
      <c r="E31" s="127">
        <v>1.3214237284844501</v>
      </c>
      <c r="F31" s="127">
        <v>0.59381679379941299</v>
      </c>
      <c r="G31" s="37">
        <v>0.108215580778472</v>
      </c>
      <c r="I31" s="28">
        <f>IF(K31=0,I30+0.001,1+INT(I30))</f>
        <v>2.9000000000000019E-2</v>
      </c>
      <c r="J31" s="28">
        <f>IF(出力前!J41&gt;80,"",出力前!J41)</f>
        <v>30</v>
      </c>
      <c r="K31" s="28">
        <f>'1.収穫を予測する'!K42</f>
        <v>0</v>
      </c>
    </row>
    <row r="32" spans="1:11">
      <c r="B32" s="126">
        <v>31</v>
      </c>
      <c r="C32" s="127">
        <v>14</v>
      </c>
      <c r="D32" s="127">
        <v>3000</v>
      </c>
      <c r="E32" s="127">
        <v>1.36370488194299</v>
      </c>
      <c r="F32" s="127">
        <v>0.58741274790277398</v>
      </c>
      <c r="G32" s="37">
        <v>0.10665151162604999</v>
      </c>
      <c r="I32" s="28">
        <f t="shared" si="0"/>
        <v>3.000000000000002E-2</v>
      </c>
      <c r="J32" s="28">
        <f>IF(出力前!J42&gt;80,"",出力前!J42)</f>
        <v>31</v>
      </c>
      <c r="K32" s="28">
        <f>'1.収穫を予測する'!K43</f>
        <v>0</v>
      </c>
    </row>
    <row r="33" spans="2:11">
      <c r="B33" s="126">
        <v>32</v>
      </c>
      <c r="C33" s="127">
        <v>14</v>
      </c>
      <c r="D33" s="127">
        <v>3250</v>
      </c>
      <c r="E33" s="127">
        <v>1.4026044015771399</v>
      </c>
      <c r="F33" s="127">
        <v>0.58174774523431405</v>
      </c>
      <c r="G33" s="37">
        <v>0.10533512839735</v>
      </c>
      <c r="I33" s="28">
        <f t="shared" si="0"/>
        <v>3.1000000000000021E-2</v>
      </c>
      <c r="J33" s="28">
        <f>IF(出力前!J43&gt;80,"",出力前!J43)</f>
        <v>32</v>
      </c>
      <c r="K33" s="28">
        <f>'1.収穫を予測する'!K44</f>
        <v>0</v>
      </c>
    </row>
    <row r="34" spans="2:11">
      <c r="B34" s="126">
        <v>33</v>
      </c>
      <c r="C34" s="127">
        <v>14</v>
      </c>
      <c r="D34" s="127">
        <v>3500</v>
      </c>
      <c r="E34" s="127">
        <v>1.43942511241661</v>
      </c>
      <c r="F34" s="127">
        <v>0.57650096937749096</v>
      </c>
      <c r="G34" s="37">
        <v>0.10415692095602</v>
      </c>
      <c r="I34" s="28">
        <f>IF(K34=0,I33+0.001,1+INT(I33))</f>
        <v>3.2000000000000021E-2</v>
      </c>
      <c r="J34" s="28">
        <f>IF(出力前!J44&gt;80,"",出力前!J44)</f>
        <v>33</v>
      </c>
      <c r="K34" s="28">
        <f>'1.収穫を予測する'!K45</f>
        <v>0</v>
      </c>
    </row>
    <row r="35" spans="2:11">
      <c r="B35" s="126">
        <v>34</v>
      </c>
      <c r="C35" s="127">
        <v>14</v>
      </c>
      <c r="D35" s="127">
        <v>3750</v>
      </c>
      <c r="E35" s="127">
        <v>1.47347410665875</v>
      </c>
      <c r="F35" s="127">
        <v>0.57181655317992197</v>
      </c>
      <c r="G35" s="37">
        <v>0.103158090245956</v>
      </c>
      <c r="I35" s="28">
        <f>IF(K35=0,I34+0.001,1+INT(I34))</f>
        <v>3.3000000000000022E-2</v>
      </c>
      <c r="J35" s="28">
        <f>IF(出力前!J45&gt;80,"",出力前!J45)</f>
        <v>34</v>
      </c>
      <c r="K35" s="28">
        <f>'1.収穫を予測する'!K46</f>
        <v>0</v>
      </c>
    </row>
    <row r="36" spans="2:11">
      <c r="B36" s="126">
        <v>35</v>
      </c>
      <c r="C36" s="127">
        <v>14</v>
      </c>
      <c r="D36" s="127">
        <v>4000</v>
      </c>
      <c r="E36" s="127">
        <v>1.50559987945817</v>
      </c>
      <c r="F36" s="127">
        <v>0.56752463431571298</v>
      </c>
      <c r="G36" s="37">
        <v>0.10229306227195201</v>
      </c>
      <c r="I36" s="28">
        <f t="shared" si="0"/>
        <v>3.4000000000000023E-2</v>
      </c>
      <c r="J36" s="28">
        <f>IF(出力前!J46&gt;80,"",出力前!J46)</f>
        <v>35</v>
      </c>
      <c r="K36" s="28">
        <f>'1.収穫を予測する'!K47</f>
        <v>0</v>
      </c>
    </row>
    <row r="37" spans="2:11">
      <c r="B37" s="126">
        <v>36</v>
      </c>
      <c r="C37" s="127">
        <v>14</v>
      </c>
      <c r="D37" s="127">
        <v>4250</v>
      </c>
      <c r="E37" s="127">
        <v>1.5369913096029</v>
      </c>
      <c r="F37" s="127">
        <v>0.563329919056616</v>
      </c>
      <c r="G37" s="37">
        <v>0.10145423759217399</v>
      </c>
      <c r="I37" s="28">
        <f t="shared" si="0"/>
        <v>3.5000000000000024E-2</v>
      </c>
      <c r="J37" s="28">
        <f>IF(出力前!J47&gt;80,"",出力前!J47)</f>
        <v>36</v>
      </c>
      <c r="K37" s="28">
        <f>'1.収穫を予測する'!K48</f>
        <v>0</v>
      </c>
    </row>
    <row r="38" spans="2:11">
      <c r="B38" s="126">
        <v>37</v>
      </c>
      <c r="C38" s="127">
        <v>15</v>
      </c>
      <c r="D38" s="127">
        <v>1500</v>
      </c>
      <c r="E38" s="127">
        <v>1.1537747910904099</v>
      </c>
      <c r="F38" s="127">
        <v>0.62850648147335997</v>
      </c>
      <c r="G38" s="37">
        <v>0.11756222686385299</v>
      </c>
      <c r="I38" s="28">
        <f t="shared" si="0"/>
        <v>3.6000000000000025E-2</v>
      </c>
      <c r="J38" s="28">
        <f>IF(出力前!J48&gt;80,"",出力前!J48)</f>
        <v>37</v>
      </c>
      <c r="K38" s="28">
        <f>'1.収穫を予測する'!K49</f>
        <v>0</v>
      </c>
    </row>
    <row r="39" spans="2:11">
      <c r="B39" s="126">
        <v>38</v>
      </c>
      <c r="C39" s="127">
        <v>15</v>
      </c>
      <c r="D39" s="127">
        <v>1750</v>
      </c>
      <c r="E39" s="127">
        <v>1.2226049962824801</v>
      </c>
      <c r="F39" s="127">
        <v>0.61730134931898595</v>
      </c>
      <c r="G39" s="37">
        <v>0.11436997452346399</v>
      </c>
      <c r="I39" s="28">
        <f t="shared" si="0"/>
        <v>3.7000000000000026E-2</v>
      </c>
      <c r="J39" s="28">
        <f>IF(出力前!J49&gt;80,"",出力前!J49)</f>
        <v>38</v>
      </c>
      <c r="K39" s="28">
        <f>'1.収穫を予測する'!K50</f>
        <v>0</v>
      </c>
    </row>
    <row r="40" spans="2:11">
      <c r="B40" s="126">
        <v>39</v>
      </c>
      <c r="C40" s="127">
        <v>15</v>
      </c>
      <c r="D40" s="127">
        <v>2000</v>
      </c>
      <c r="E40" s="127">
        <v>1.2855205718904099</v>
      </c>
      <c r="F40" s="127">
        <v>0.607502268650847</v>
      </c>
      <c r="G40" s="37">
        <v>0.111712271836848</v>
      </c>
      <c r="I40" s="28">
        <f t="shared" si="0"/>
        <v>3.8000000000000027E-2</v>
      </c>
      <c r="J40" s="28">
        <f>IF(出力前!J50&gt;80,"",出力前!J50)</f>
        <v>39</v>
      </c>
      <c r="K40" s="28">
        <f>'1.収穫を予測する'!K51</f>
        <v>0</v>
      </c>
    </row>
    <row r="41" spans="2:11">
      <c r="B41" s="126">
        <v>40</v>
      </c>
      <c r="C41" s="127">
        <v>15</v>
      </c>
      <c r="D41" s="127">
        <v>2250</v>
      </c>
      <c r="E41" s="127">
        <v>1.34337714721229</v>
      </c>
      <c r="F41" s="127">
        <v>0.59883738479177595</v>
      </c>
      <c r="G41" s="37">
        <v>0.109463359951356</v>
      </c>
      <c r="I41" s="28">
        <f t="shared" si="0"/>
        <v>3.9000000000000028E-2</v>
      </c>
      <c r="J41" s="28">
        <f>IF(出力前!J51&gt;80,"",出力前!J51)</f>
        <v>40</v>
      </c>
      <c r="K41" s="28">
        <f>'1.収穫を予測する'!K52</f>
        <v>0</v>
      </c>
    </row>
    <row r="42" spans="2:11">
      <c r="B42" s="126">
        <v>41</v>
      </c>
      <c r="C42" s="127">
        <v>15</v>
      </c>
      <c r="D42" s="127">
        <v>2500</v>
      </c>
      <c r="E42" s="127">
        <v>1.3969534988708201</v>
      </c>
      <c r="F42" s="127">
        <v>0.59109788736957103</v>
      </c>
      <c r="G42" s="37">
        <v>0.107538950820298</v>
      </c>
      <c r="I42" s="28">
        <f t="shared" si="0"/>
        <v>4.0000000000000029E-2</v>
      </c>
      <c r="J42" s="28">
        <f>IF(出力前!J52&gt;80,"",出力前!J52)</f>
        <v>41</v>
      </c>
      <c r="K42" s="28">
        <f>'1.収穫を予測する'!K53</f>
        <v>0</v>
      </c>
    </row>
    <row r="43" spans="2:11">
      <c r="B43" s="126">
        <v>42</v>
      </c>
      <c r="C43" s="127">
        <v>15</v>
      </c>
      <c r="D43" s="127">
        <v>2750</v>
      </c>
      <c r="E43" s="127">
        <v>1.4461536197312601</v>
      </c>
      <c r="F43" s="127">
        <v>0.58425335396095301</v>
      </c>
      <c r="G43" s="37">
        <v>0.105910833011039</v>
      </c>
      <c r="I43" s="28">
        <f t="shared" si="0"/>
        <v>4.1000000000000029E-2</v>
      </c>
      <c r="J43" s="28">
        <f>IF(出力前!J53&gt;80,"",出力前!J53)</f>
        <v>42</v>
      </c>
      <c r="K43" s="28">
        <f>'1.収穫を予測する'!K54</f>
        <v>0</v>
      </c>
    </row>
    <row r="44" spans="2:11">
      <c r="B44" s="126">
        <v>43</v>
      </c>
      <c r="C44" s="127">
        <v>15</v>
      </c>
      <c r="D44" s="127">
        <v>3000</v>
      </c>
      <c r="E44" s="127">
        <v>1.4916159052375999</v>
      </c>
      <c r="F44" s="127">
        <v>0.57814939192862902</v>
      </c>
      <c r="G44" s="37">
        <v>0.104527178127211</v>
      </c>
      <c r="I44" s="28">
        <f t="shared" si="0"/>
        <v>4.200000000000003E-2</v>
      </c>
      <c r="J44" s="28">
        <f>IF(出力前!J54&gt;80,"",出力前!J54)</f>
        <v>43</v>
      </c>
      <c r="K44" s="28">
        <f>'1.収穫を予測する'!K55</f>
        <v>0</v>
      </c>
    </row>
    <row r="45" spans="2:11">
      <c r="B45" s="126">
        <v>44</v>
      </c>
      <c r="C45" s="127">
        <v>15</v>
      </c>
      <c r="D45" s="127">
        <v>3250</v>
      </c>
      <c r="E45" s="127">
        <v>1.5349989941509199</v>
      </c>
      <c r="F45" s="127">
        <v>0.57249241782803795</v>
      </c>
      <c r="G45" s="37">
        <v>0.10331219955509501</v>
      </c>
      <c r="I45" s="28">
        <f t="shared" si="0"/>
        <v>4.3000000000000031E-2</v>
      </c>
      <c r="J45" s="28">
        <f>IF(出力前!J55&gt;80,"",出力前!J55)</f>
        <v>44</v>
      </c>
      <c r="K45" s="28">
        <f>'1.収穫を予測する'!K56</f>
        <v>0</v>
      </c>
    </row>
    <row r="46" spans="2:11">
      <c r="B46" s="126">
        <v>45</v>
      </c>
      <c r="C46" s="127">
        <v>15</v>
      </c>
      <c r="D46" s="127">
        <v>3500</v>
      </c>
      <c r="E46" s="127">
        <v>1.57322217106792</v>
      </c>
      <c r="F46" s="127">
        <v>0.56769116312680901</v>
      </c>
      <c r="G46" s="37">
        <v>0.102326284231209</v>
      </c>
      <c r="I46" s="28">
        <f t="shared" si="0"/>
        <v>4.4000000000000032E-2</v>
      </c>
      <c r="J46" s="28">
        <f>IF(出力前!J56&gt;80,"",出力前!J56)</f>
        <v>45</v>
      </c>
      <c r="K46" s="28">
        <f>'1.収穫を予測する'!K57</f>
        <v>0</v>
      </c>
    </row>
    <row r="47" spans="2:11">
      <c r="B47" s="126">
        <v>46</v>
      </c>
      <c r="C47" s="127">
        <v>15</v>
      </c>
      <c r="D47" s="127">
        <v>3750</v>
      </c>
      <c r="E47" s="127">
        <v>1.6105294749104699</v>
      </c>
      <c r="F47" s="127">
        <v>0.56309211241232004</v>
      </c>
      <c r="G47" s="37">
        <v>0.101429703025048</v>
      </c>
      <c r="I47" s="28">
        <f t="shared" si="0"/>
        <v>4.5000000000000033E-2</v>
      </c>
      <c r="J47" s="28">
        <f>IF(出力前!J57&gt;80,"",出力前!J57)</f>
        <v>46</v>
      </c>
      <c r="K47" s="28">
        <f>'1.収穫を予測する'!K58</f>
        <v>0</v>
      </c>
    </row>
    <row r="48" spans="2:11">
      <c r="B48" s="126">
        <v>47</v>
      </c>
      <c r="C48" s="127">
        <v>15</v>
      </c>
      <c r="D48" s="127">
        <v>4000</v>
      </c>
      <c r="E48" s="127">
        <v>1.64501955028505</v>
      </c>
      <c r="F48" s="127">
        <v>0.55901351068462302</v>
      </c>
      <c r="G48" s="37">
        <v>0.100705608989199</v>
      </c>
      <c r="I48" s="28">
        <f t="shared" si="0"/>
        <v>4.6000000000000034E-2</v>
      </c>
      <c r="J48" s="28">
        <f>IF(出力前!J58&gt;80,"",出力前!J58)</f>
        <v>47</v>
      </c>
      <c r="K48" s="28">
        <f>'1.収穫を予測する'!K59</f>
        <v>0</v>
      </c>
    </row>
    <row r="49" spans="2:11">
      <c r="B49" s="126">
        <v>48</v>
      </c>
      <c r="C49" s="127">
        <v>15</v>
      </c>
      <c r="D49" s="127">
        <v>4250</v>
      </c>
      <c r="E49" s="127">
        <v>1.6769262190687899</v>
      </c>
      <c r="F49" s="127">
        <v>0.55536376050703196</v>
      </c>
      <c r="G49" s="37">
        <v>0.100112728439452</v>
      </c>
      <c r="I49" s="28">
        <f t="shared" si="0"/>
        <v>4.7000000000000035E-2</v>
      </c>
      <c r="J49" s="28">
        <f>IF(出力前!J59&gt;80,"",出力前!J59)</f>
        <v>48</v>
      </c>
      <c r="K49" s="28">
        <f>'1.収穫を予測する'!K60</f>
        <v>0</v>
      </c>
    </row>
    <row r="50" spans="2:11">
      <c r="B50" s="126">
        <v>49</v>
      </c>
      <c r="C50" s="127">
        <v>16</v>
      </c>
      <c r="D50" s="127">
        <v>1500</v>
      </c>
      <c r="E50" s="127">
        <v>1.2569880504826101</v>
      </c>
      <c r="F50" s="127">
        <v>0.61853936811029797</v>
      </c>
      <c r="G50" s="37">
        <v>0.11455596471328</v>
      </c>
      <c r="I50" s="28">
        <f t="shared" si="0"/>
        <v>4.8000000000000036E-2</v>
      </c>
      <c r="J50" s="28">
        <f>IF(出力前!J60&gt;80,"",出力前!J60)</f>
        <v>49</v>
      </c>
      <c r="K50" s="28">
        <f>'1.収穫を予測する'!K61</f>
        <v>0</v>
      </c>
    </row>
    <row r="51" spans="2:11">
      <c r="B51" s="126">
        <v>50</v>
      </c>
      <c r="C51" s="127">
        <v>16</v>
      </c>
      <c r="D51" s="127">
        <v>1750</v>
      </c>
      <c r="E51" s="127">
        <v>1.3268123119373001</v>
      </c>
      <c r="F51" s="127">
        <v>0.60882866121729995</v>
      </c>
      <c r="G51" s="37">
        <v>0.112045282311552</v>
      </c>
      <c r="I51" s="28">
        <f t="shared" si="0"/>
        <v>4.9000000000000037E-2</v>
      </c>
      <c r="J51" s="28">
        <f>IF(出力前!J61&gt;80,"",出力前!J61)</f>
        <v>50</v>
      </c>
      <c r="K51" s="28">
        <f>'1.収穫を予測する'!K62</f>
        <v>0</v>
      </c>
    </row>
    <row r="52" spans="2:11">
      <c r="B52" s="126">
        <v>51</v>
      </c>
      <c r="C52" s="127">
        <v>16</v>
      </c>
      <c r="D52" s="127">
        <v>2000</v>
      </c>
      <c r="E52" s="127">
        <v>1.5391027142240801</v>
      </c>
      <c r="F52" s="127">
        <v>0.569919471838914</v>
      </c>
      <c r="G52" s="37">
        <v>0.100324348612467</v>
      </c>
      <c r="I52" s="28">
        <f t="shared" si="0"/>
        <v>5.0000000000000037E-2</v>
      </c>
      <c r="J52" s="28">
        <f>IF(出力前!J62&gt;80,"",出力前!J62)</f>
        <v>51</v>
      </c>
      <c r="K52" s="28">
        <f>'1.収穫を予測する'!K63</f>
        <v>0</v>
      </c>
    </row>
    <row r="53" spans="2:11">
      <c r="B53" s="126">
        <v>52</v>
      </c>
      <c r="C53" s="127">
        <v>16</v>
      </c>
      <c r="D53" s="127">
        <v>2250</v>
      </c>
      <c r="E53" s="127">
        <v>1.54959352223297</v>
      </c>
      <c r="F53" s="127">
        <v>0.57293877373353497</v>
      </c>
      <c r="G53" s="37">
        <v>0.101983393339056</v>
      </c>
      <c r="I53" s="28">
        <f t="shared" si="0"/>
        <v>5.1000000000000038E-2</v>
      </c>
      <c r="J53" s="28">
        <f>IF(出力前!J63&gt;80,"",出力前!J63)</f>
        <v>52</v>
      </c>
      <c r="K53" s="28">
        <f>'1.収穫を予測する'!K64</f>
        <v>0</v>
      </c>
    </row>
    <row r="54" spans="2:11">
      <c r="B54" s="126">
        <v>53</v>
      </c>
      <c r="C54" s="127">
        <v>16</v>
      </c>
      <c r="D54" s="127">
        <v>2500</v>
      </c>
      <c r="E54" s="127">
        <v>1.54730877270824</v>
      </c>
      <c r="F54" s="127">
        <v>0.57701061932711395</v>
      </c>
      <c r="G54" s="37">
        <v>0.103718300465469</v>
      </c>
      <c r="I54" s="28">
        <f t="shared" si="0"/>
        <v>5.2000000000000039E-2</v>
      </c>
      <c r="J54" s="28">
        <f>IF(出力前!J64&gt;80,"",出力前!J64)</f>
        <v>53</v>
      </c>
      <c r="K54" s="28">
        <f>'1.収穫を予測する'!K65</f>
        <v>0</v>
      </c>
    </row>
    <row r="55" spans="2:11">
      <c r="B55" s="126">
        <v>54</v>
      </c>
      <c r="C55" s="127">
        <v>16</v>
      </c>
      <c r="D55" s="127">
        <v>2750</v>
      </c>
      <c r="E55" s="127">
        <v>1.6057257101484399</v>
      </c>
      <c r="F55" s="127">
        <v>0.57000472784246103</v>
      </c>
      <c r="G55" s="37">
        <v>0.102302462169331</v>
      </c>
      <c r="I55" s="28">
        <f t="shared" si="0"/>
        <v>5.300000000000004E-2</v>
      </c>
      <c r="J55" s="28">
        <f>IF(出力前!J65&gt;80,"",出力前!J65)</f>
        <v>54</v>
      </c>
      <c r="K55" s="28">
        <f>'1.収穫を予測する'!K66</f>
        <v>0</v>
      </c>
    </row>
    <row r="56" spans="2:11">
      <c r="B56" s="126">
        <v>55</v>
      </c>
      <c r="C56" s="127">
        <v>16</v>
      </c>
      <c r="D56" s="127">
        <v>3000</v>
      </c>
      <c r="E56" s="127">
        <v>1.63518242301423</v>
      </c>
      <c r="F56" s="127">
        <v>0.56774303656322</v>
      </c>
      <c r="G56" s="37">
        <v>0.102191655934705</v>
      </c>
      <c r="I56" s="28">
        <f t="shared" si="0"/>
        <v>5.4000000000000041E-2</v>
      </c>
      <c r="J56" s="28">
        <f>IF(出力前!J66&gt;80,"",出力前!J66)</f>
        <v>55</v>
      </c>
      <c r="K56" s="28">
        <f>'1.収穫を予測する'!K67</f>
        <v>0</v>
      </c>
    </row>
    <row r="57" spans="2:11">
      <c r="B57" s="126">
        <v>56</v>
      </c>
      <c r="C57" s="127">
        <v>16</v>
      </c>
      <c r="D57" s="127">
        <v>3250</v>
      </c>
      <c r="E57" s="127">
        <v>1.56590172010893</v>
      </c>
      <c r="F57" s="127">
        <v>0.58252784641428401</v>
      </c>
      <c r="G57" s="37">
        <v>0.10721600741934401</v>
      </c>
      <c r="I57" s="28">
        <f t="shared" si="0"/>
        <v>5.5000000000000042E-2</v>
      </c>
      <c r="J57" s="28">
        <f>IF(出力前!J67&gt;80,"",出力前!J67)</f>
        <v>56</v>
      </c>
      <c r="K57" s="28">
        <f>'1.収穫を予測する'!K68</f>
        <v>0</v>
      </c>
    </row>
    <row r="58" spans="2:11">
      <c r="B58" s="126">
        <v>57</v>
      </c>
      <c r="C58" s="127">
        <v>16</v>
      </c>
      <c r="D58" s="127">
        <v>3500</v>
      </c>
      <c r="E58" s="127">
        <v>1.66363253508905</v>
      </c>
      <c r="F58" s="127">
        <v>0.56750594717740199</v>
      </c>
      <c r="G58" s="37">
        <v>0.103109657894211</v>
      </c>
      <c r="I58" s="28">
        <f t="shared" si="0"/>
        <v>5.6000000000000043E-2</v>
      </c>
      <c r="J58" s="28">
        <f>IF(出力前!J68&gt;80,"",出力前!J68)</f>
        <v>57</v>
      </c>
      <c r="K58" s="28">
        <f>'1.収穫を予測する'!K69</f>
        <v>0</v>
      </c>
    </row>
    <row r="59" spans="2:11">
      <c r="B59" s="126">
        <v>58</v>
      </c>
      <c r="C59" s="127">
        <v>16</v>
      </c>
      <c r="D59" s="127">
        <v>3750</v>
      </c>
      <c r="E59" s="127">
        <v>1.6203445387062201</v>
      </c>
      <c r="F59" s="127">
        <v>0.57702508544041597</v>
      </c>
      <c r="G59" s="37">
        <v>0.106543123238732</v>
      </c>
      <c r="I59" s="28">
        <f t="shared" si="0"/>
        <v>5.7000000000000044E-2</v>
      </c>
      <c r="J59" s="28">
        <f>IF(出力前!J69&gt;80,"",出力前!J69)</f>
        <v>58</v>
      </c>
      <c r="K59" s="28">
        <f>'1.収穫を予測する'!K70</f>
        <v>0</v>
      </c>
    </row>
    <row r="60" spans="2:11">
      <c r="B60" s="126">
        <v>59</v>
      </c>
      <c r="C60" s="127">
        <v>16</v>
      </c>
      <c r="D60" s="127">
        <v>4000</v>
      </c>
      <c r="E60" s="127">
        <v>1.7639737342619</v>
      </c>
      <c r="F60" s="127">
        <v>0.55454539197216102</v>
      </c>
      <c r="G60" s="37">
        <v>0.10018157268683001</v>
      </c>
      <c r="I60" s="28">
        <f t="shared" si="0"/>
        <v>5.8000000000000045E-2</v>
      </c>
      <c r="J60" s="28">
        <f>IF(出力前!J70&gt;80,"",出力前!J70)</f>
        <v>59</v>
      </c>
      <c r="K60" s="28">
        <f>'1.収穫を予測する'!K71</f>
        <v>0</v>
      </c>
    </row>
    <row r="61" spans="2:11">
      <c r="B61" s="126">
        <v>60</v>
      </c>
      <c r="C61" s="127">
        <v>16</v>
      </c>
      <c r="D61" s="127">
        <v>4250</v>
      </c>
      <c r="E61" s="127">
        <v>1.7969050120582599</v>
      </c>
      <c r="F61" s="127">
        <v>0.55155142750624697</v>
      </c>
      <c r="G61" s="37">
        <v>9.9990150930428595E-2</v>
      </c>
      <c r="I61" s="28">
        <f t="shared" si="0"/>
        <v>5.9000000000000045E-2</v>
      </c>
      <c r="J61" s="28">
        <f>IF(出力前!J71&gt;80,"",出力前!J71)</f>
        <v>60</v>
      </c>
      <c r="K61" s="28">
        <f>'1.収穫を予測する'!K72</f>
        <v>0</v>
      </c>
    </row>
    <row r="62" spans="2:11">
      <c r="B62" s="126">
        <v>61</v>
      </c>
      <c r="C62" s="127">
        <v>17</v>
      </c>
      <c r="D62" s="127">
        <v>1500</v>
      </c>
      <c r="E62" s="127">
        <v>1.35730846844036</v>
      </c>
      <c r="F62" s="127">
        <v>0.61116118721609802</v>
      </c>
      <c r="G62" s="37">
        <v>0.112689462706432</v>
      </c>
      <c r="I62" s="28">
        <f t="shared" si="0"/>
        <v>6.0000000000000046E-2</v>
      </c>
      <c r="J62" s="28">
        <f>IF(出力前!J72&gt;80,"",出力前!J72)</f>
        <v>61</v>
      </c>
      <c r="K62" s="28">
        <f>'1.収穫を予測する'!K73</f>
        <v>0</v>
      </c>
    </row>
    <row r="63" spans="2:11">
      <c r="B63" s="126">
        <v>62</v>
      </c>
      <c r="C63" s="127">
        <v>17</v>
      </c>
      <c r="D63" s="127">
        <v>1750</v>
      </c>
      <c r="E63" s="127">
        <v>1.44121010036584</v>
      </c>
      <c r="F63" s="127">
        <v>0.59979155852112498</v>
      </c>
      <c r="G63" s="37">
        <v>0.10970543961884199</v>
      </c>
      <c r="I63" s="28">
        <f t="shared" si="0"/>
        <v>6.1000000000000047E-2</v>
      </c>
      <c r="J63" s="28">
        <f>IF(出力前!J73&gt;80,"",出力前!J73)</f>
        <v>62</v>
      </c>
      <c r="K63" s="28">
        <f>'1.収穫を予測する'!K74</f>
        <v>0</v>
      </c>
    </row>
    <row r="64" spans="2:11">
      <c r="B64" s="126">
        <v>63</v>
      </c>
      <c r="C64" s="127">
        <v>17</v>
      </c>
      <c r="D64" s="127">
        <v>2000</v>
      </c>
      <c r="E64" s="127">
        <v>1.5169191278330301</v>
      </c>
      <c r="F64" s="127">
        <v>0.59002913207709895</v>
      </c>
      <c r="G64" s="37">
        <v>0.10727717409746799</v>
      </c>
      <c r="I64" s="28">
        <f t="shared" si="0"/>
        <v>6.2000000000000048E-2</v>
      </c>
      <c r="J64" s="28">
        <f>IF(出力前!J74&gt;80,"",出力前!J74)</f>
        <v>63</v>
      </c>
      <c r="K64" s="28">
        <f>'1.収穫を予測する'!K75</f>
        <v>0</v>
      </c>
    </row>
    <row r="65" spans="2:11">
      <c r="B65" s="126">
        <v>64</v>
      </c>
      <c r="C65" s="127">
        <v>17</v>
      </c>
      <c r="D65" s="127">
        <v>2250</v>
      </c>
      <c r="E65" s="127">
        <v>1.58518922371452</v>
      </c>
      <c r="F65" s="127">
        <v>0.58163930581496104</v>
      </c>
      <c r="G65" s="37">
        <v>0.105304623560115</v>
      </c>
      <c r="I65" s="28">
        <f t="shared" si="0"/>
        <v>6.3000000000000042E-2</v>
      </c>
      <c r="J65" s="28">
        <f>IF(出力前!J75&gt;80,"",出力前!J75)</f>
        <v>64</v>
      </c>
      <c r="K65" s="28">
        <f>'1.収穫を予測する'!K76</f>
        <v>0</v>
      </c>
    </row>
    <row r="66" spans="2:11">
      <c r="B66" s="126">
        <v>65</v>
      </c>
      <c r="C66" s="127">
        <v>17</v>
      </c>
      <c r="D66" s="127">
        <v>2500</v>
      </c>
      <c r="E66" s="127">
        <v>1.64749835619674</v>
      </c>
      <c r="F66" s="127">
        <v>0.57432543023261395</v>
      </c>
      <c r="G66" s="37">
        <v>0.103696644549055</v>
      </c>
      <c r="I66" s="28">
        <f t="shared" si="0"/>
        <v>6.4000000000000043E-2</v>
      </c>
      <c r="J66" s="28">
        <f>IF(出力前!J76&gt;80,"",出力前!J76)</f>
        <v>65</v>
      </c>
      <c r="K66" s="28">
        <f>'1.収穫を予測する'!K77</f>
        <v>0</v>
      </c>
    </row>
    <row r="67" spans="2:11">
      <c r="B67" s="126">
        <v>66</v>
      </c>
      <c r="C67" s="127">
        <v>17</v>
      </c>
      <c r="D67" s="127">
        <v>2750</v>
      </c>
      <c r="E67" s="127">
        <v>1.70511270914107</v>
      </c>
      <c r="F67" s="127">
        <v>0.56777415384407404</v>
      </c>
      <c r="G67" s="37">
        <v>0.102325815030929</v>
      </c>
      <c r="I67" s="28">
        <f t="shared" si="0"/>
        <v>6.5000000000000044E-2</v>
      </c>
      <c r="J67" s="28">
        <f>IF(出力前!J77&gt;80,"",出力前!J77)</f>
        <v>66</v>
      </c>
      <c r="K67" s="28">
        <f>'1.収穫を予測する'!K78</f>
        <v>0</v>
      </c>
    </row>
    <row r="68" spans="2:11">
      <c r="B68" s="126">
        <v>67</v>
      </c>
      <c r="C68" s="127">
        <v>17</v>
      </c>
      <c r="D68" s="127">
        <v>3000</v>
      </c>
      <c r="E68" s="127">
        <v>1.75762972177266</v>
      </c>
      <c r="F68" s="127">
        <v>0.56207495662568796</v>
      </c>
      <c r="G68" s="37">
        <v>0.101235895533172</v>
      </c>
      <c r="I68" s="28">
        <f t="shared" ref="I68:I92" si="1">IF(K68=0,I67+0.001,1+INT(I67))</f>
        <v>6.6000000000000045E-2</v>
      </c>
      <c r="J68" s="28">
        <f>IF(出力前!J78&gt;80,"",出力前!J78)</f>
        <v>67</v>
      </c>
      <c r="K68" s="28">
        <f>'1.収穫を予測する'!K79</f>
        <v>0</v>
      </c>
    </row>
    <row r="69" spans="2:11">
      <c r="B69" s="126">
        <v>68</v>
      </c>
      <c r="C69" s="127">
        <v>17</v>
      </c>
      <c r="D69" s="127">
        <v>3250</v>
      </c>
      <c r="E69" s="127">
        <v>1.80450478254919</v>
      </c>
      <c r="F69" s="127">
        <v>0.557252191583953</v>
      </c>
      <c r="G69" s="37">
        <v>0.10042052232944999</v>
      </c>
      <c r="I69" s="28">
        <f t="shared" si="1"/>
        <v>6.7000000000000046E-2</v>
      </c>
      <c r="J69" s="28">
        <f>IF(出力前!J79&gt;80,"",出力前!J79)</f>
        <v>68</v>
      </c>
      <c r="K69" s="28">
        <f>'1.収穫を予測する'!K80</f>
        <v>0</v>
      </c>
    </row>
    <row r="70" spans="2:11">
      <c r="B70" s="126">
        <v>69</v>
      </c>
      <c r="C70" s="127">
        <v>17</v>
      </c>
      <c r="D70" s="127">
        <v>3500</v>
      </c>
      <c r="E70" s="127">
        <v>1.84846957109038</v>
      </c>
      <c r="F70" s="127">
        <v>0.55286270893607603</v>
      </c>
      <c r="G70" s="37">
        <v>9.9747899988639602E-2</v>
      </c>
      <c r="I70" s="28">
        <f t="shared" si="1"/>
        <v>6.8000000000000047E-2</v>
      </c>
      <c r="J70" s="28">
        <f>IF(出力前!J80&gt;80,"",出力前!J80)</f>
        <v>69</v>
      </c>
      <c r="K70" s="28">
        <f>'1.収穫を予測する'!K81</f>
        <v>0</v>
      </c>
    </row>
    <row r="71" spans="2:11">
      <c r="B71" s="126">
        <v>70</v>
      </c>
      <c r="C71" s="127">
        <v>17</v>
      </c>
      <c r="D71" s="127">
        <v>3750</v>
      </c>
      <c r="E71" s="127">
        <v>1.8893105948903499</v>
      </c>
      <c r="F71" s="127">
        <v>0.54893943843924098</v>
      </c>
      <c r="G71" s="37">
        <v>9.9232095459675804E-2</v>
      </c>
      <c r="I71" s="28">
        <f t="shared" si="1"/>
        <v>6.9000000000000047E-2</v>
      </c>
      <c r="J71" s="28">
        <f>IF(出力前!J81&gt;80,"",出力前!J81)</f>
        <v>70</v>
      </c>
      <c r="K71" s="28">
        <f>'1.収穫を予測する'!K82</f>
        <v>0</v>
      </c>
    </row>
    <row r="72" spans="2:11">
      <c r="B72" s="126">
        <v>71</v>
      </c>
      <c r="C72" s="127">
        <v>17</v>
      </c>
      <c r="D72" s="127">
        <v>4000</v>
      </c>
      <c r="E72" s="127">
        <v>1.92518339068135</v>
      </c>
      <c r="F72" s="127">
        <v>0.545763974143193</v>
      </c>
      <c r="G72" s="37">
        <v>9.8963918251568805E-2</v>
      </c>
      <c r="I72" s="28">
        <f t="shared" si="1"/>
        <v>7.0000000000000048E-2</v>
      </c>
      <c r="J72" s="28">
        <f>IF(出力前!J82&gt;80,"",出力前!J82)</f>
        <v>71</v>
      </c>
      <c r="K72" s="28">
        <f>'1.収穫を予測する'!K83</f>
        <v>0</v>
      </c>
    </row>
    <row r="73" spans="2:11">
      <c r="B73" s="126">
        <v>72</v>
      </c>
      <c r="C73" s="127">
        <v>17</v>
      </c>
      <c r="D73" s="127">
        <v>4250</v>
      </c>
      <c r="E73" s="127">
        <v>1.9575678730808299</v>
      </c>
      <c r="F73" s="127">
        <v>0.543098602555388</v>
      </c>
      <c r="G73" s="37">
        <v>9.88726360236655E-2</v>
      </c>
      <c r="I73" s="28">
        <f t="shared" si="1"/>
        <v>7.1000000000000049E-2</v>
      </c>
      <c r="J73" s="28">
        <f>IF(出力前!J83&gt;80,"",出力前!J83)</f>
        <v>72</v>
      </c>
      <c r="K73" s="28">
        <f>'1.収穫を予測する'!K84</f>
        <v>0</v>
      </c>
    </row>
    <row r="74" spans="2:11">
      <c r="B74" s="126">
        <v>73</v>
      </c>
      <c r="C74" s="127">
        <v>18</v>
      </c>
      <c r="D74" s="127">
        <v>1500</v>
      </c>
      <c r="E74" s="127">
        <v>1.4650152197994299</v>
      </c>
      <c r="F74" s="127">
        <v>0.60313911116644703</v>
      </c>
      <c r="G74" s="37">
        <v>0.110562563480354</v>
      </c>
      <c r="I74" s="28">
        <f t="shared" si="1"/>
        <v>7.200000000000005E-2</v>
      </c>
      <c r="J74" s="28">
        <f>IF(出力前!J84&gt;80,"",出力前!J84)</f>
        <v>73</v>
      </c>
      <c r="K74" s="28">
        <f>'1.収穫を予測する'!K85</f>
        <v>0</v>
      </c>
    </row>
    <row r="75" spans="2:11">
      <c r="B75" s="126">
        <v>74</v>
      </c>
      <c r="C75" s="127">
        <v>18</v>
      </c>
      <c r="D75" s="127">
        <v>1750</v>
      </c>
      <c r="E75" s="127">
        <v>1.5555680053957801</v>
      </c>
      <c r="F75" s="127">
        <v>0.59193420223825899</v>
      </c>
      <c r="G75" s="37">
        <v>0.107743981101106</v>
      </c>
      <c r="I75" s="28">
        <f t="shared" si="1"/>
        <v>7.3000000000000051E-2</v>
      </c>
      <c r="J75" s="28">
        <f>IF(出力前!J85&gt;80,"",出力前!J85)</f>
        <v>74</v>
      </c>
      <c r="K75" s="28">
        <f>'1.収穫を予測する'!K86</f>
        <v>0</v>
      </c>
    </row>
    <row r="76" spans="2:11">
      <c r="B76" s="126">
        <v>75</v>
      </c>
      <c r="C76" s="127">
        <v>18</v>
      </c>
      <c r="D76" s="127">
        <v>2000</v>
      </c>
      <c r="E76" s="127">
        <v>1.5891188804799301</v>
      </c>
      <c r="F76" s="127">
        <v>0.59090308538001701</v>
      </c>
      <c r="G76" s="37">
        <v>0.108310785967622</v>
      </c>
      <c r="I76" s="28">
        <f t="shared" si="1"/>
        <v>7.4000000000000052E-2</v>
      </c>
      <c r="J76" s="28">
        <f>IF(出力前!J86&gt;80,"",出力前!J86)</f>
        <v>75</v>
      </c>
      <c r="K76" s="28">
        <f>'1.収穫を予測する'!K87</f>
        <v>0</v>
      </c>
    </row>
    <row r="77" spans="2:11">
      <c r="B77" s="126">
        <v>76</v>
      </c>
      <c r="C77" s="127">
        <v>18</v>
      </c>
      <c r="D77" s="127">
        <v>2250</v>
      </c>
      <c r="E77" s="127">
        <v>1.7111974079596499</v>
      </c>
      <c r="F77" s="127">
        <v>0.57403112222504804</v>
      </c>
      <c r="G77" s="37">
        <v>0.10362338484646801</v>
      </c>
      <c r="I77" s="28">
        <f t="shared" si="1"/>
        <v>7.5000000000000053E-2</v>
      </c>
      <c r="J77" s="28">
        <f>IF(出力前!J87&gt;80,"",出力前!J87)</f>
        <v>76</v>
      </c>
      <c r="K77" s="28">
        <f>'1.収穫を予測する'!K88</f>
        <v>0</v>
      </c>
    </row>
    <row r="78" spans="2:11">
      <c r="B78" s="126">
        <v>77</v>
      </c>
      <c r="C78" s="127">
        <v>18</v>
      </c>
      <c r="D78" s="127">
        <v>2500</v>
      </c>
      <c r="E78" s="127">
        <v>1.7784884981368401</v>
      </c>
      <c r="F78" s="127">
        <v>0.566829410077903</v>
      </c>
      <c r="G78" s="37">
        <v>0.102139593269746</v>
      </c>
      <c r="I78" s="28">
        <f t="shared" si="1"/>
        <v>7.6000000000000054E-2</v>
      </c>
      <c r="J78" s="28">
        <f>IF(出力前!J88&gt;80,"",出力前!J88)</f>
        <v>77</v>
      </c>
      <c r="K78" s="28">
        <f>'1.収穫を予測する'!K89</f>
        <v>0</v>
      </c>
    </row>
    <row r="79" spans="2:11">
      <c r="B79" s="126">
        <v>78</v>
      </c>
      <c r="C79" s="127">
        <v>18</v>
      </c>
      <c r="D79" s="127">
        <v>2750</v>
      </c>
      <c r="E79" s="127">
        <v>1.78050915682059</v>
      </c>
      <c r="F79" s="127">
        <v>0.56942815787173695</v>
      </c>
      <c r="G79" s="37">
        <v>0.103610285443838</v>
      </c>
      <c r="I79" s="28">
        <f t="shared" si="1"/>
        <v>7.7000000000000055E-2</v>
      </c>
      <c r="J79" s="28">
        <f>IF(出力前!J89&gt;80,"",出力前!J89)</f>
        <v>78</v>
      </c>
      <c r="K79" s="28">
        <f>'1.収穫を予測する'!K90</f>
        <v>0</v>
      </c>
    </row>
    <row r="80" spans="2:11">
      <c r="B80" s="126">
        <v>79</v>
      </c>
      <c r="C80" s="127">
        <v>18</v>
      </c>
      <c r="D80" s="127">
        <v>3000</v>
      </c>
      <c r="E80" s="127">
        <v>1.8926222414899001</v>
      </c>
      <c r="F80" s="127">
        <v>0.55549010926571896</v>
      </c>
      <c r="G80" s="37">
        <v>0.100134798796717</v>
      </c>
      <c r="I80" s="28">
        <f t="shared" si="1"/>
        <v>7.8000000000000055E-2</v>
      </c>
      <c r="J80" s="28">
        <f>IF(出力前!J90&gt;80,"",出力前!J90)</f>
        <v>79</v>
      </c>
      <c r="K80" s="28">
        <f>'1.収穫を予測する'!K91</f>
        <v>0</v>
      </c>
    </row>
    <row r="81" spans="2:11">
      <c r="B81" s="126">
        <v>80</v>
      </c>
      <c r="C81" s="127">
        <v>18</v>
      </c>
      <c r="D81" s="127">
        <v>3250</v>
      </c>
      <c r="E81" s="127">
        <v>1.94350847092823</v>
      </c>
      <c r="F81" s="127">
        <v>0.55072010922641201</v>
      </c>
      <c r="G81" s="37">
        <v>9.9431672508812505E-2</v>
      </c>
      <c r="I81" s="28">
        <f t="shared" si="1"/>
        <v>7.9000000000000056E-2</v>
      </c>
      <c r="J81" s="28">
        <f>IF(出力前!J91&gt;80,"",出力前!J91)</f>
        <v>80</v>
      </c>
      <c r="K81" s="28">
        <f>'1.収穫を予測する'!K92</f>
        <v>0</v>
      </c>
    </row>
    <row r="82" spans="2:11">
      <c r="B82" s="126">
        <v>81</v>
      </c>
      <c r="C82" s="127">
        <v>18</v>
      </c>
      <c r="D82" s="127">
        <v>3500</v>
      </c>
      <c r="E82" s="127">
        <v>1.9860332330878601</v>
      </c>
      <c r="F82" s="127">
        <v>0.54712685739664901</v>
      </c>
      <c r="G82" s="37">
        <v>9.910380858027E-2</v>
      </c>
      <c r="I82" s="28">
        <f t="shared" si="1"/>
        <v>8.0000000000000057E-2</v>
      </c>
      <c r="J82" s="28">
        <f>IF(出力前!J92&gt;80,"",出力前!J92)</f>
        <v>0</v>
      </c>
      <c r="K82" s="28">
        <f>'1.収穫を予測する'!K93</f>
        <v>0</v>
      </c>
    </row>
    <row r="83" spans="2:11">
      <c r="B83" s="126">
        <v>82</v>
      </c>
      <c r="C83" s="127">
        <v>18</v>
      </c>
      <c r="D83" s="127">
        <v>3750</v>
      </c>
      <c r="E83" s="127">
        <v>2.0268214128453499</v>
      </c>
      <c r="F83" s="127">
        <v>0.54379012928744297</v>
      </c>
      <c r="G83" s="37">
        <v>9.8887539495354504E-2</v>
      </c>
      <c r="I83" s="28">
        <f t="shared" si="1"/>
        <v>8.1000000000000058E-2</v>
      </c>
      <c r="J83" s="28">
        <f>IF(出力前!J93&gt;80,"",出力前!J93)</f>
        <v>0</v>
      </c>
      <c r="K83" s="28">
        <f>'1.収穫を予測する'!K94</f>
        <v>0</v>
      </c>
    </row>
    <row r="84" spans="2:11">
      <c r="B84" s="126">
        <v>83</v>
      </c>
      <c r="C84" s="127">
        <v>18</v>
      </c>
      <c r="D84" s="127">
        <v>4000</v>
      </c>
      <c r="E84" s="127">
        <v>2.06263570401264</v>
      </c>
      <c r="F84" s="127">
        <v>0.54112250741466295</v>
      </c>
      <c r="G84" s="37">
        <v>9.8898782047806305E-2</v>
      </c>
      <c r="I84" s="28">
        <f t="shared" si="1"/>
        <v>8.2000000000000059E-2</v>
      </c>
      <c r="J84" s="28">
        <f>IF(出力前!J94&gt;80,"",出力前!J94)</f>
        <v>0</v>
      </c>
      <c r="K84" s="28">
        <f>'1.収穫を予測する'!K95</f>
        <v>0</v>
      </c>
    </row>
    <row r="85" spans="2:11">
      <c r="B85" s="126">
        <v>84</v>
      </c>
      <c r="C85" s="127">
        <v>18</v>
      </c>
      <c r="D85" s="127">
        <v>4250</v>
      </c>
      <c r="E85" s="127">
        <v>2.0930773547164199</v>
      </c>
      <c r="F85" s="127">
        <v>0.53917018782221504</v>
      </c>
      <c r="G85" s="37">
        <v>9.9158515216305199E-2</v>
      </c>
      <c r="I85" s="28">
        <f t="shared" si="1"/>
        <v>8.300000000000006E-2</v>
      </c>
      <c r="J85" s="28">
        <f>IF(出力前!J95&gt;80,"",出力前!J95)</f>
        <v>0</v>
      </c>
      <c r="K85" s="28">
        <f>'1.収穫を予測する'!K96</f>
        <v>0</v>
      </c>
    </row>
    <row r="86" spans="2:11">
      <c r="B86" s="126">
        <v>85</v>
      </c>
      <c r="C86" s="127">
        <v>19</v>
      </c>
      <c r="D86" s="127">
        <v>1500</v>
      </c>
      <c r="E86" s="127">
        <v>1.5759903303681799</v>
      </c>
      <c r="F86" s="127">
        <v>0.59562922209103697</v>
      </c>
      <c r="G86" s="37">
        <v>0.10865540818479601</v>
      </c>
      <c r="I86" s="28">
        <f t="shared" si="1"/>
        <v>8.4000000000000061E-2</v>
      </c>
      <c r="J86" s="28">
        <f>IF(出力前!J96&gt;80,"",出力前!J96)</f>
        <v>0</v>
      </c>
      <c r="K86" s="28">
        <f>'1.収穫を予測する'!K97</f>
        <v>0</v>
      </c>
    </row>
    <row r="87" spans="2:11">
      <c r="B87" s="126">
        <v>86</v>
      </c>
      <c r="C87" s="127">
        <v>19</v>
      </c>
      <c r="D87" s="127">
        <v>1750</v>
      </c>
      <c r="E87" s="127">
        <v>1.6737224968259199</v>
      </c>
      <c r="F87" s="127">
        <v>0.58452080434618603</v>
      </c>
      <c r="G87" s="37">
        <v>0.10597622888627201</v>
      </c>
      <c r="I87" s="28">
        <f t="shared" si="1"/>
        <v>8.5000000000000062E-2</v>
      </c>
      <c r="J87" s="28">
        <f>IF(出力前!J97&gt;80,"",出力前!J97)</f>
        <v>0</v>
      </c>
      <c r="K87" s="28">
        <f>'1.収穫を予測する'!K98</f>
        <v>0</v>
      </c>
    </row>
    <row r="88" spans="2:11">
      <c r="B88" s="126">
        <v>87</v>
      </c>
      <c r="C88" s="127">
        <v>19</v>
      </c>
      <c r="D88" s="127">
        <v>2000</v>
      </c>
      <c r="E88" s="127">
        <v>1.7614845743927701</v>
      </c>
      <c r="F88" s="127">
        <v>0.57506424982694104</v>
      </c>
      <c r="G88" s="37">
        <v>0.10384628979602401</v>
      </c>
      <c r="I88" s="28">
        <f t="shared" si="1"/>
        <v>8.6000000000000063E-2</v>
      </c>
      <c r="J88" s="28">
        <f>IF(出力前!J98&gt;80,"",出力前!J98)</f>
        <v>0</v>
      </c>
      <c r="K88" s="28">
        <f>'1.収穫を予測する'!K99</f>
        <v>0</v>
      </c>
    </row>
    <row r="89" spans="2:11">
      <c r="B89" s="126">
        <v>88</v>
      </c>
      <c r="C89" s="127">
        <v>19</v>
      </c>
      <c r="D89" s="127">
        <v>2250</v>
      </c>
      <c r="E89" s="127">
        <v>1.8390681985596</v>
      </c>
      <c r="F89" s="127">
        <v>0.56717359380560195</v>
      </c>
      <c r="G89" s="37">
        <v>0.10221856627380201</v>
      </c>
      <c r="I89" s="28">
        <f t="shared" si="1"/>
        <v>8.7000000000000063E-2</v>
      </c>
      <c r="J89" s="28">
        <f>IF(出力前!J99&gt;80,"",出力前!J99)</f>
        <v>0</v>
      </c>
      <c r="K89" s="28">
        <f>'1.収穫を予測する'!K100</f>
        <v>0</v>
      </c>
    </row>
    <row r="90" spans="2:11">
      <c r="B90" s="126">
        <v>89</v>
      </c>
      <c r="C90" s="127">
        <v>19</v>
      </c>
      <c r="D90" s="127">
        <v>2500</v>
      </c>
      <c r="E90" s="127">
        <v>1.90929899008351</v>
      </c>
      <c r="F90" s="127">
        <v>0.56036898744799601</v>
      </c>
      <c r="G90" s="37">
        <v>0.10094466331362199</v>
      </c>
      <c r="I90" s="28">
        <f t="shared" si="1"/>
        <v>8.8000000000000064E-2</v>
      </c>
      <c r="J90" s="28">
        <f>IF(出力前!J100&gt;80,"",出力前!J100)</f>
        <v>0</v>
      </c>
      <c r="K90" s="28">
        <f>'1.収穫を予測する'!K101</f>
        <v>0</v>
      </c>
    </row>
    <row r="91" spans="2:11">
      <c r="B91" s="126">
        <v>90</v>
      </c>
      <c r="C91" s="127">
        <v>19</v>
      </c>
      <c r="D91" s="127">
        <v>2750</v>
      </c>
      <c r="E91" s="127">
        <v>1.9728240331798701</v>
      </c>
      <c r="F91" s="127">
        <v>0.554505446535559</v>
      </c>
      <c r="G91" s="37">
        <v>9.9973255571972397E-2</v>
      </c>
      <c r="I91" s="28">
        <f t="shared" si="1"/>
        <v>8.9000000000000065E-2</v>
      </c>
      <c r="J91" s="28">
        <f>IF(出力前!J101&gt;80,"",出力前!J101)</f>
        <v>0</v>
      </c>
      <c r="K91" s="28">
        <f>'1.収穫を予測する'!K102</f>
        <v>0</v>
      </c>
    </row>
    <row r="92" spans="2:11">
      <c r="B92" s="126">
        <v>91</v>
      </c>
      <c r="C92" s="127">
        <v>19</v>
      </c>
      <c r="D92" s="127">
        <v>3000</v>
      </c>
      <c r="E92" s="127">
        <v>2.0272905598616302</v>
      </c>
      <c r="F92" s="127">
        <v>0.54986186852099095</v>
      </c>
      <c r="G92" s="37">
        <v>9.9389464895144997E-2</v>
      </c>
      <c r="I92" s="28">
        <f t="shared" si="1"/>
        <v>9.0000000000000066E-2</v>
      </c>
      <c r="J92" s="28">
        <f>IF(出力前!J102&gt;80,"",出力前!J102)</f>
        <v>0</v>
      </c>
      <c r="K92" s="28">
        <f>'1.収穫を予測する'!K103</f>
        <v>0</v>
      </c>
    </row>
    <row r="93" spans="2:11">
      <c r="B93" s="126">
        <v>92</v>
      </c>
      <c r="C93" s="127">
        <v>19</v>
      </c>
      <c r="D93" s="127">
        <v>3250</v>
      </c>
      <c r="E93" s="127">
        <v>2.0794298567199299</v>
      </c>
      <c r="F93" s="127">
        <v>0.545554675792989</v>
      </c>
      <c r="G93" s="37">
        <v>9.89459196826111E-2</v>
      </c>
    </row>
    <row r="94" spans="2:11">
      <c r="B94" s="126">
        <v>93</v>
      </c>
      <c r="C94" s="127">
        <v>19</v>
      </c>
      <c r="D94" s="127">
        <v>3500</v>
      </c>
      <c r="E94" s="127">
        <v>2.1221442590926198</v>
      </c>
      <c r="F94" s="127">
        <v>0.54247875090908704</v>
      </c>
      <c r="G94" s="37">
        <v>9.8907010254764005E-2</v>
      </c>
    </row>
    <row r="95" spans="2:11">
      <c r="B95" s="126">
        <v>94</v>
      </c>
      <c r="C95" s="127">
        <v>19</v>
      </c>
      <c r="D95" s="127">
        <v>3750</v>
      </c>
      <c r="E95" s="127">
        <v>2.0382366573741799</v>
      </c>
      <c r="F95" s="127">
        <v>0.55526612259489505</v>
      </c>
      <c r="G95" s="37">
        <v>0.103586618772116</v>
      </c>
    </row>
    <row r="96" spans="2:11">
      <c r="B96" s="126">
        <v>95</v>
      </c>
      <c r="C96" s="127">
        <v>19</v>
      </c>
      <c r="D96" s="127">
        <v>4000</v>
      </c>
      <c r="E96" s="127">
        <v>2.1950687007540699</v>
      </c>
      <c r="F96" s="127">
        <v>0.53792513723996005</v>
      </c>
      <c r="G96" s="37">
        <v>9.9442321140818205E-2</v>
      </c>
    </row>
    <row r="97" spans="2:7">
      <c r="B97" s="126">
        <v>96</v>
      </c>
      <c r="C97" s="127">
        <v>19</v>
      </c>
      <c r="D97" s="127">
        <v>4250</v>
      </c>
      <c r="E97" s="127">
        <v>2.2221860601039101</v>
      </c>
      <c r="F97" s="127">
        <v>0.53684850438022402</v>
      </c>
      <c r="G97" s="37">
        <v>0.100159932178358</v>
      </c>
    </row>
    <row r="98" spans="2:7">
      <c r="B98" s="126">
        <v>97</v>
      </c>
      <c r="C98" s="127">
        <v>20</v>
      </c>
      <c r="D98" s="127">
        <v>1500</v>
      </c>
      <c r="E98" s="127">
        <v>1.69036299694866</v>
      </c>
      <c r="F98" s="127">
        <v>0.58853999339124996</v>
      </c>
      <c r="G98" s="37">
        <v>0.106925608121481</v>
      </c>
    </row>
    <row r="99" spans="2:7">
      <c r="B99" s="126">
        <v>98</v>
      </c>
      <c r="C99" s="127">
        <v>20</v>
      </c>
      <c r="D99" s="127">
        <v>1750</v>
      </c>
      <c r="E99" s="127">
        <v>1.79490145668187</v>
      </c>
      <c r="F99" s="127">
        <v>0.57761707536696005</v>
      </c>
      <c r="G99" s="37">
        <v>0.104412078491324</v>
      </c>
    </row>
    <row r="100" spans="2:7">
      <c r="B100" s="126">
        <v>99</v>
      </c>
      <c r="C100" s="127">
        <v>20</v>
      </c>
      <c r="D100" s="127">
        <v>2000</v>
      </c>
      <c r="E100" s="127">
        <v>1.84979762644862</v>
      </c>
      <c r="F100" s="127">
        <v>0.57388135682782404</v>
      </c>
      <c r="G100" s="37">
        <v>0.10416416585459499</v>
      </c>
    </row>
    <row r="101" spans="2:7">
      <c r="B101" s="126">
        <v>100</v>
      </c>
      <c r="C101" s="127">
        <v>20</v>
      </c>
      <c r="D101" s="127">
        <v>2250</v>
      </c>
      <c r="E101" s="127">
        <v>1.97000149728656</v>
      </c>
      <c r="F101" s="127">
        <v>0.56080517419408804</v>
      </c>
      <c r="G101" s="37">
        <v>0.101016096606521</v>
      </c>
    </row>
    <row r="102" spans="2:7">
      <c r="B102" s="126">
        <v>101</v>
      </c>
      <c r="C102" s="127">
        <v>20</v>
      </c>
      <c r="D102" s="127">
        <v>2500</v>
      </c>
      <c r="E102" s="127">
        <v>2.0429623821355101</v>
      </c>
      <c r="F102" s="127">
        <v>0.55440840478507902</v>
      </c>
      <c r="G102" s="37">
        <v>9.9965061369412495E-2</v>
      </c>
    </row>
    <row r="103" spans="2:7">
      <c r="B103" s="126">
        <v>102</v>
      </c>
      <c r="C103" s="127">
        <v>20</v>
      </c>
      <c r="D103" s="127">
        <v>2750</v>
      </c>
      <c r="E103" s="127">
        <v>2.1074669120582099</v>
      </c>
      <c r="F103" s="127">
        <v>0.54910211026483302</v>
      </c>
      <c r="G103" s="37">
        <v>9.9270248953924597E-2</v>
      </c>
    </row>
    <row r="104" spans="2:7">
      <c r="B104" s="126">
        <v>103</v>
      </c>
      <c r="C104" s="127">
        <v>20</v>
      </c>
      <c r="D104" s="127">
        <v>3000</v>
      </c>
      <c r="E104" s="127">
        <v>2.1642139195377599</v>
      </c>
      <c r="F104" s="127">
        <v>0.54478306323652803</v>
      </c>
      <c r="G104" s="37">
        <v>9.8910209183551506E-2</v>
      </c>
    </row>
    <row r="105" spans="2:7">
      <c r="B105" s="126">
        <v>104</v>
      </c>
      <c r="C105" s="127">
        <v>20</v>
      </c>
      <c r="D105" s="127">
        <v>3250</v>
      </c>
      <c r="E105" s="127">
        <v>2.21369936512512</v>
      </c>
      <c r="F105" s="127">
        <v>0.54136666393549704</v>
      </c>
      <c r="G105" s="37">
        <v>9.8869803689861493E-2</v>
      </c>
    </row>
    <row r="106" spans="2:7">
      <c r="B106" s="126">
        <v>105</v>
      </c>
      <c r="C106" s="127">
        <v>20</v>
      </c>
      <c r="D106" s="127">
        <v>3500</v>
      </c>
      <c r="E106" s="127">
        <v>2.2564284324221702</v>
      </c>
      <c r="F106" s="127">
        <v>0.53878754797943695</v>
      </c>
      <c r="G106" s="37">
        <v>9.9138394346712497E-2</v>
      </c>
    </row>
    <row r="107" spans="2:7">
      <c r="B107" s="126">
        <v>106</v>
      </c>
      <c r="C107" s="127">
        <v>20</v>
      </c>
      <c r="D107" s="127">
        <v>3750</v>
      </c>
      <c r="E107" s="127">
        <v>2.29134539785748</v>
      </c>
      <c r="F107" s="127">
        <v>0.53715328328475698</v>
      </c>
      <c r="G107" s="37">
        <v>9.9758360244254704E-2</v>
      </c>
    </row>
    <row r="108" spans="2:7">
      <c r="B108" s="126">
        <v>107</v>
      </c>
      <c r="C108" s="127">
        <v>20</v>
      </c>
      <c r="D108" s="127">
        <v>4000</v>
      </c>
      <c r="E108" s="127">
        <v>2.3186593679136802</v>
      </c>
      <c r="F108" s="127">
        <v>0.53644733543159995</v>
      </c>
      <c r="G108" s="37">
        <v>0.100744488639552</v>
      </c>
    </row>
    <row r="109" spans="2:7">
      <c r="B109" s="126">
        <v>108</v>
      </c>
      <c r="C109" s="127">
        <v>20</v>
      </c>
      <c r="D109" s="127">
        <v>4250</v>
      </c>
      <c r="E109" s="127">
        <v>2.3399635050404801</v>
      </c>
      <c r="F109" s="127">
        <v>0.53646924331613599</v>
      </c>
      <c r="G109" s="37">
        <v>0.102041297621474</v>
      </c>
    </row>
    <row r="110" spans="2:7">
      <c r="B110" s="126">
        <v>109</v>
      </c>
      <c r="C110" s="127">
        <v>21</v>
      </c>
      <c r="D110" s="127">
        <v>1500</v>
      </c>
      <c r="E110" s="127">
        <v>1.80712246412401</v>
      </c>
      <c r="F110" s="127">
        <v>0.58195084984242196</v>
      </c>
      <c r="G110" s="37">
        <v>0.105382059023072</v>
      </c>
    </row>
    <row r="111" spans="2:7">
      <c r="B111" s="126">
        <v>110</v>
      </c>
      <c r="C111" s="127">
        <v>21</v>
      </c>
      <c r="D111" s="127">
        <v>1750</v>
      </c>
      <c r="E111" s="127">
        <v>1.9182796480003199</v>
      </c>
      <c r="F111" s="127">
        <v>0.57124340699981802</v>
      </c>
      <c r="G111" s="37">
        <v>0.103043175804862</v>
      </c>
    </row>
    <row r="112" spans="2:7">
      <c r="B112" s="126">
        <v>111</v>
      </c>
      <c r="C112" s="127">
        <v>21</v>
      </c>
      <c r="D112" s="127">
        <v>2000</v>
      </c>
      <c r="E112" s="127">
        <v>2.0155515025167001</v>
      </c>
      <c r="F112" s="127">
        <v>0.56246383045547999</v>
      </c>
      <c r="G112" s="37">
        <v>0.101324267908179</v>
      </c>
    </row>
    <row r="113" spans="2:7">
      <c r="B113" s="126">
        <v>112</v>
      </c>
      <c r="C113" s="127">
        <v>21</v>
      </c>
      <c r="D113" s="127">
        <v>2250</v>
      </c>
      <c r="E113" s="127">
        <v>2.1015300674186501</v>
      </c>
      <c r="F113" s="127">
        <v>0.55515204546611396</v>
      </c>
      <c r="G113" s="37">
        <v>0.10007353259703899</v>
      </c>
    </row>
    <row r="114" spans="2:7">
      <c r="B114" s="126">
        <v>113</v>
      </c>
      <c r="C114" s="127">
        <v>21</v>
      </c>
      <c r="D114" s="127">
        <v>2500</v>
      </c>
      <c r="E114" s="127">
        <v>2.1760077320096198</v>
      </c>
      <c r="F114" s="127">
        <v>0.54927660876470996</v>
      </c>
      <c r="G114" s="37">
        <v>9.9292337556825996E-2</v>
      </c>
    </row>
    <row r="115" spans="2:7">
      <c r="B115" s="126">
        <v>114</v>
      </c>
      <c r="C115" s="127">
        <v>21</v>
      </c>
      <c r="D115" s="127">
        <v>2750</v>
      </c>
      <c r="E115" s="127">
        <v>2.2404104674547201</v>
      </c>
      <c r="F115" s="127">
        <v>0.54462683661093203</v>
      </c>
      <c r="G115" s="37">
        <v>9.8928714602637094E-2</v>
      </c>
    </row>
    <row r="116" spans="2:7">
      <c r="B116" s="126">
        <v>115</v>
      </c>
      <c r="C116" s="127">
        <v>21</v>
      </c>
      <c r="D116" s="127">
        <v>3000</v>
      </c>
      <c r="E116" s="127">
        <v>2.2962339951321402</v>
      </c>
      <c r="F116" s="127">
        <v>0.540993462277082</v>
      </c>
      <c r="G116" s="37">
        <v>9.8926756306131999E-2</v>
      </c>
    </row>
    <row r="117" spans="2:7">
      <c r="B117" s="126">
        <v>116</v>
      </c>
      <c r="C117" s="127">
        <v>21</v>
      </c>
      <c r="D117" s="127">
        <v>3250</v>
      </c>
      <c r="E117" s="127">
        <v>2.3440937138911799</v>
      </c>
      <c r="F117" s="127">
        <v>0.53829507399016197</v>
      </c>
      <c r="G117" s="37">
        <v>9.9277517878295002E-2</v>
      </c>
    </row>
    <row r="118" spans="2:7">
      <c r="B118" s="126">
        <v>117</v>
      </c>
      <c r="C118" s="127">
        <v>21</v>
      </c>
      <c r="D118" s="127">
        <v>3500</v>
      </c>
      <c r="E118" s="127">
        <v>2.3800503778169002</v>
      </c>
      <c r="F118" s="127">
        <v>0.53694393985885303</v>
      </c>
      <c r="G118" s="37">
        <v>0.10011448938640299</v>
      </c>
    </row>
    <row r="119" spans="2:7">
      <c r="B119" s="126">
        <v>118</v>
      </c>
      <c r="C119" s="127">
        <v>21</v>
      </c>
      <c r="D119" s="127">
        <v>3750</v>
      </c>
      <c r="E119" s="127">
        <v>2.4104333274855398</v>
      </c>
      <c r="F119" s="127">
        <v>0.53628171908289102</v>
      </c>
      <c r="G119" s="37">
        <v>0.10127496499131999</v>
      </c>
    </row>
    <row r="120" spans="2:7">
      <c r="B120" s="126">
        <v>119</v>
      </c>
      <c r="C120" s="127">
        <v>21</v>
      </c>
      <c r="D120" s="127">
        <v>4000</v>
      </c>
      <c r="E120" s="127">
        <v>2.43029211992115</v>
      </c>
      <c r="F120" s="127">
        <v>0.536815609863455</v>
      </c>
      <c r="G120" s="37">
        <v>0.10291738426362999</v>
      </c>
    </row>
    <row r="121" spans="2:7">
      <c r="B121" s="126">
        <v>120</v>
      </c>
      <c r="C121" s="127">
        <v>21</v>
      </c>
      <c r="D121" s="127">
        <v>4250</v>
      </c>
      <c r="E121" s="127">
        <v>2.4426826039657201</v>
      </c>
      <c r="F121" s="127">
        <v>0.53823568154942503</v>
      </c>
      <c r="G121" s="37">
        <v>0.104976037232347</v>
      </c>
    </row>
    <row r="122" spans="2:7">
      <c r="B122" s="126">
        <v>121</v>
      </c>
      <c r="C122" s="127">
        <v>22</v>
      </c>
      <c r="D122" s="127">
        <v>1500</v>
      </c>
      <c r="E122" s="127">
        <v>1.9264420458484599</v>
      </c>
      <c r="F122" s="127">
        <v>0.57580681941598699</v>
      </c>
      <c r="G122" s="37">
        <v>0.104019496711347</v>
      </c>
    </row>
    <row r="123" spans="2:7">
      <c r="B123" s="126">
        <v>122</v>
      </c>
      <c r="C123" s="127">
        <v>22</v>
      </c>
      <c r="D123" s="127">
        <v>1750</v>
      </c>
      <c r="E123" s="127">
        <v>2.04382910654346</v>
      </c>
      <c r="F123" s="127">
        <v>0.56535866531696399</v>
      </c>
      <c r="G123" s="37">
        <v>0.101865307658659</v>
      </c>
    </row>
    <row r="124" spans="2:7">
      <c r="B124" s="126">
        <v>123</v>
      </c>
      <c r="C124" s="127">
        <v>22</v>
      </c>
      <c r="D124" s="127">
        <v>2000</v>
      </c>
      <c r="E124" s="127">
        <v>2.14624580840082</v>
      </c>
      <c r="F124" s="127">
        <v>0.55682637590182404</v>
      </c>
      <c r="G124" s="37">
        <v>0.100321820566611</v>
      </c>
    </row>
    <row r="125" spans="2:7">
      <c r="B125" s="126">
        <v>124</v>
      </c>
      <c r="C125" s="127">
        <v>22</v>
      </c>
      <c r="D125" s="127">
        <v>2250</v>
      </c>
      <c r="E125" s="127">
        <v>2.2339437471233299</v>
      </c>
      <c r="F125" s="127">
        <v>0.550098746786707</v>
      </c>
      <c r="G125" s="37">
        <v>9.9371511689812397E-2</v>
      </c>
    </row>
    <row r="126" spans="2:7">
      <c r="B126" s="126">
        <v>125</v>
      </c>
      <c r="C126" s="127">
        <v>22</v>
      </c>
      <c r="D126" s="127">
        <v>2500</v>
      </c>
      <c r="E126" s="127">
        <v>2.30905375082467</v>
      </c>
      <c r="F126" s="127">
        <v>0.54483227211130703</v>
      </c>
      <c r="G126" s="37">
        <v>9.8911733659509699E-2</v>
      </c>
    </row>
    <row r="127" spans="2:7">
      <c r="B127" s="126">
        <v>126</v>
      </c>
      <c r="C127" s="127">
        <v>22</v>
      </c>
      <c r="D127" s="127">
        <v>2750</v>
      </c>
      <c r="E127" s="127">
        <v>2.3730502475561002</v>
      </c>
      <c r="F127" s="127">
        <v>0.54081236394302701</v>
      </c>
      <c r="G127" s="37">
        <v>9.8889026328519702E-2</v>
      </c>
    </row>
    <row r="128" spans="2:7">
      <c r="B128" s="126">
        <v>127</v>
      </c>
      <c r="C128" s="127">
        <v>22</v>
      </c>
      <c r="D128" s="127">
        <v>3000</v>
      </c>
      <c r="E128" s="127">
        <v>2.4253680308578001</v>
      </c>
      <c r="F128" s="127">
        <v>0.53810073142675696</v>
      </c>
      <c r="G128" s="37">
        <v>9.9348569452045996E-2</v>
      </c>
    </row>
    <row r="129" spans="2:7">
      <c r="B129" s="126">
        <v>128</v>
      </c>
      <c r="C129" s="127">
        <v>22</v>
      </c>
      <c r="D129" s="127">
        <v>3250</v>
      </c>
      <c r="E129" s="127">
        <v>2.4659438627825101</v>
      </c>
      <c r="F129" s="127">
        <v>0.53666659985305598</v>
      </c>
      <c r="G129" s="37">
        <v>0.10029608526555001</v>
      </c>
    </row>
    <row r="130" spans="2:7">
      <c r="B130" s="126">
        <v>129</v>
      </c>
      <c r="C130" s="127">
        <v>22</v>
      </c>
      <c r="D130" s="127">
        <v>3500</v>
      </c>
      <c r="E130" s="127">
        <v>2.4946045086510602</v>
      </c>
      <c r="F130" s="127">
        <v>0.53657587461685297</v>
      </c>
      <c r="G130" s="37">
        <v>0.10179783050211801</v>
      </c>
    </row>
    <row r="131" spans="2:7">
      <c r="B131" s="126">
        <v>130</v>
      </c>
      <c r="C131" s="127">
        <v>22</v>
      </c>
      <c r="D131" s="127">
        <v>3750</v>
      </c>
      <c r="E131" s="127">
        <v>2.5159679064194198</v>
      </c>
      <c r="F131" s="127">
        <v>0.53725723925799795</v>
      </c>
      <c r="G131" s="37">
        <v>0.10366142848964</v>
      </c>
    </row>
    <row r="132" spans="2:7">
      <c r="B132" s="126">
        <v>131</v>
      </c>
      <c r="C132" s="127">
        <v>22</v>
      </c>
      <c r="D132" s="127">
        <v>4000</v>
      </c>
      <c r="E132" s="127">
        <v>2.5243631469306198</v>
      </c>
      <c r="F132" s="127">
        <v>0.53940130825031296</v>
      </c>
      <c r="G132" s="37">
        <v>0.106173554515612</v>
      </c>
    </row>
    <row r="133" spans="2:7">
      <c r="B133" s="126">
        <v>132</v>
      </c>
      <c r="C133" s="127">
        <v>22</v>
      </c>
      <c r="D133" s="127">
        <v>4250</v>
      </c>
      <c r="E133" s="127">
        <v>2.5238164832767001</v>
      </c>
      <c r="F133" s="127">
        <v>0.54261101927896604</v>
      </c>
      <c r="G133" s="37">
        <v>0.109243688687541</v>
      </c>
    </row>
    <row r="134" spans="2:7">
      <c r="B134" s="126">
        <v>133</v>
      </c>
      <c r="C134" s="127">
        <v>23</v>
      </c>
      <c r="D134" s="127">
        <v>1500</v>
      </c>
      <c r="E134" s="127">
        <v>2.0486333067353</v>
      </c>
      <c r="F134" s="127">
        <v>0.56998833239829305</v>
      </c>
      <c r="G134" s="37">
        <v>0.102784593864659</v>
      </c>
    </row>
    <row r="135" spans="2:7">
      <c r="B135" s="126">
        <v>134</v>
      </c>
      <c r="C135" s="127">
        <v>23</v>
      </c>
      <c r="D135" s="127">
        <v>1750</v>
      </c>
      <c r="E135" s="127">
        <v>2.1710749464298398</v>
      </c>
      <c r="F135" s="127">
        <v>0.55994987764594895</v>
      </c>
      <c r="G135" s="37">
        <v>0.10087021798468999</v>
      </c>
    </row>
    <row r="136" spans="2:7">
      <c r="B136" s="126">
        <v>135</v>
      </c>
      <c r="C136" s="127">
        <v>23</v>
      </c>
      <c r="D136" s="127">
        <v>2000</v>
      </c>
      <c r="E136" s="127">
        <v>2.2764960137637198</v>
      </c>
      <c r="F136" s="127">
        <v>0.55193025532534401</v>
      </c>
      <c r="G136" s="37">
        <v>9.9604942934677101E-2</v>
      </c>
    </row>
    <row r="137" spans="2:7">
      <c r="B137" s="126">
        <v>136</v>
      </c>
      <c r="C137" s="127">
        <v>23</v>
      </c>
      <c r="D137" s="127">
        <v>2250</v>
      </c>
      <c r="E137" s="127">
        <v>2.3648324281809998</v>
      </c>
      <c r="F137" s="127">
        <v>0.54582009789473496</v>
      </c>
      <c r="G137" s="37">
        <v>9.8964055830831496E-2</v>
      </c>
    </row>
    <row r="138" spans="2:7">
      <c r="B138" s="126">
        <v>137</v>
      </c>
      <c r="C138" s="127">
        <v>23</v>
      </c>
      <c r="D138" s="127">
        <v>2500</v>
      </c>
      <c r="E138" s="127">
        <v>2.4391696179209998</v>
      </c>
      <c r="F138" s="127">
        <v>0.54127052656188701</v>
      </c>
      <c r="G138" s="37">
        <v>9.8883619739488796E-2</v>
      </c>
    </row>
    <row r="139" spans="2:7">
      <c r="B139" s="126">
        <v>138</v>
      </c>
      <c r="C139" s="127">
        <v>23</v>
      </c>
      <c r="D139" s="127">
        <v>2750</v>
      </c>
      <c r="E139" s="127">
        <v>2.49962478986123</v>
      </c>
      <c r="F139" s="127">
        <v>0.53818132609576197</v>
      </c>
      <c r="G139" s="37">
        <v>9.9332942608721997E-2</v>
      </c>
    </row>
    <row r="140" spans="2:7">
      <c r="B140" s="126">
        <v>139</v>
      </c>
      <c r="C140" s="127">
        <v>23</v>
      </c>
      <c r="D140" s="127">
        <v>3000</v>
      </c>
      <c r="E140" s="127">
        <v>2.5452080072716798</v>
      </c>
      <c r="F140" s="127">
        <v>0.53663889683169896</v>
      </c>
      <c r="G140" s="37">
        <v>0.10036835383102199</v>
      </c>
    </row>
    <row r="141" spans="2:7">
      <c r="B141" s="126">
        <v>140</v>
      </c>
      <c r="C141" s="127">
        <v>23</v>
      </c>
      <c r="D141" s="127">
        <v>3250</v>
      </c>
      <c r="E141" s="127">
        <v>2.5778784803680201</v>
      </c>
      <c r="F141" s="127">
        <v>0.53645707612617299</v>
      </c>
      <c r="G141" s="37">
        <v>0.101973871851238</v>
      </c>
    </row>
    <row r="142" spans="2:7">
      <c r="B142" s="126">
        <v>141</v>
      </c>
      <c r="C142" s="127">
        <v>23</v>
      </c>
      <c r="D142" s="127">
        <v>3500</v>
      </c>
      <c r="E142" s="127">
        <v>2.59762512676151</v>
      </c>
      <c r="F142" s="127">
        <v>0.53765923724034803</v>
      </c>
      <c r="G142" s="37">
        <v>0.104197000114437</v>
      </c>
    </row>
    <row r="143" spans="2:7">
      <c r="B143" s="126">
        <v>142</v>
      </c>
      <c r="C143" s="127">
        <v>23</v>
      </c>
      <c r="D143" s="127">
        <v>3750</v>
      </c>
      <c r="E143" s="127">
        <v>2.6042568975793099</v>
      </c>
      <c r="F143" s="127">
        <v>0.54027644111816697</v>
      </c>
      <c r="G143" s="37">
        <v>0.107087107390078</v>
      </c>
    </row>
    <row r="144" spans="2:7">
      <c r="B144" s="126">
        <v>143</v>
      </c>
      <c r="C144" s="127">
        <v>23</v>
      </c>
      <c r="D144" s="127">
        <v>4000</v>
      </c>
      <c r="E144" s="127">
        <v>2.5990715580165902</v>
      </c>
      <c r="F144" s="127">
        <v>0.54420149716228605</v>
      </c>
      <c r="G144" s="37">
        <v>0.11065319330425499</v>
      </c>
    </row>
    <row r="145" spans="2:7">
      <c r="B145" s="126">
        <v>144</v>
      </c>
      <c r="C145" s="127">
        <v>23</v>
      </c>
      <c r="D145" s="127">
        <v>4250</v>
      </c>
      <c r="E145" s="127">
        <v>2.5839411272301902</v>
      </c>
      <c r="F145" s="127">
        <v>0.54929740065408195</v>
      </c>
      <c r="G145" s="37">
        <v>0.11490430230581</v>
      </c>
    </row>
    <row r="146" spans="2:7">
      <c r="B146" s="126">
        <v>145</v>
      </c>
      <c r="C146" s="127">
        <v>24</v>
      </c>
      <c r="D146" s="127">
        <v>1500</v>
      </c>
      <c r="E146" s="127">
        <v>2.1725590759384801</v>
      </c>
      <c r="F146" s="127">
        <v>0.56461719791063802</v>
      </c>
      <c r="G146" s="37">
        <v>0.101722977236886</v>
      </c>
    </row>
    <row r="147" spans="2:7">
      <c r="B147" s="126">
        <v>146</v>
      </c>
      <c r="C147" s="127">
        <v>24</v>
      </c>
      <c r="D147" s="127">
        <v>1750</v>
      </c>
      <c r="E147" s="127">
        <v>2.29926911482656</v>
      </c>
      <c r="F147" s="127">
        <v>0.55502738133463803</v>
      </c>
      <c r="G147" s="37">
        <v>0.100056977400793</v>
      </c>
    </row>
    <row r="148" spans="2:7">
      <c r="B148" s="126">
        <v>147</v>
      </c>
      <c r="C148" s="127">
        <v>24</v>
      </c>
      <c r="D148" s="127">
        <v>2000</v>
      </c>
      <c r="E148" s="127">
        <v>2.4059525619970001</v>
      </c>
      <c r="F148" s="127">
        <v>0.54766180136773401</v>
      </c>
      <c r="G148" s="37">
        <v>9.9122625882128099E-2</v>
      </c>
    </row>
    <row r="149" spans="2:7">
      <c r="B149" s="126">
        <v>148</v>
      </c>
      <c r="C149" s="127">
        <v>24</v>
      </c>
      <c r="D149" s="127">
        <v>2250</v>
      </c>
      <c r="E149" s="127">
        <v>2.4943346832809801</v>
      </c>
      <c r="F149" s="127">
        <v>0.542227051514516</v>
      </c>
      <c r="G149" s="37">
        <v>9.8848132154586502E-2</v>
      </c>
    </row>
    <row r="150" spans="2:7">
      <c r="B150" s="126">
        <v>149</v>
      </c>
      <c r="C150" s="127">
        <v>24</v>
      </c>
      <c r="D150" s="127">
        <v>2500</v>
      </c>
      <c r="E150" s="127">
        <v>2.5654105588681202</v>
      </c>
      <c r="F150" s="127">
        <v>0.53857422351867601</v>
      </c>
      <c r="G150" s="37">
        <v>9.9222155121644395E-2</v>
      </c>
    </row>
    <row r="151" spans="2:7">
      <c r="B151" s="126">
        <v>150</v>
      </c>
      <c r="C151" s="127">
        <v>24</v>
      </c>
      <c r="D151" s="127">
        <v>2750</v>
      </c>
      <c r="E151" s="127">
        <v>2.6187291298597399</v>
      </c>
      <c r="F151" s="127">
        <v>0.53669845879470701</v>
      </c>
      <c r="G151" s="37">
        <v>0.10027086513709201</v>
      </c>
    </row>
    <row r="152" spans="2:7">
      <c r="B152" s="126">
        <v>151</v>
      </c>
      <c r="C152" s="127">
        <v>24</v>
      </c>
      <c r="D152" s="127">
        <v>3000</v>
      </c>
      <c r="E152" s="127">
        <v>2.6559343205268102</v>
      </c>
      <c r="F152" s="127">
        <v>0.536443786999941</v>
      </c>
      <c r="G152" s="37">
        <v>0.1019920281513</v>
      </c>
    </row>
    <row r="153" spans="2:7">
      <c r="B153" s="126">
        <v>152</v>
      </c>
      <c r="C153" s="127">
        <v>24</v>
      </c>
      <c r="D153" s="127">
        <v>3250</v>
      </c>
      <c r="E153" s="127">
        <v>2.6764473807731499</v>
      </c>
      <c r="F153" s="127">
        <v>0.53787252183286804</v>
      </c>
      <c r="G153" s="37">
        <v>0.104451608561782</v>
      </c>
    </row>
    <row r="154" spans="2:7">
      <c r="B154" s="126">
        <v>153</v>
      </c>
      <c r="C154" s="127">
        <v>24</v>
      </c>
      <c r="D154" s="127">
        <v>3500</v>
      </c>
      <c r="E154" s="127">
        <v>2.68129124262272</v>
      </c>
      <c r="F154" s="127">
        <v>0.54091348444153597</v>
      </c>
      <c r="G154" s="37">
        <v>0.107681408233816</v>
      </c>
    </row>
    <row r="155" spans="2:7">
      <c r="B155" s="126">
        <v>154</v>
      </c>
      <c r="C155" s="127">
        <v>24</v>
      </c>
      <c r="D155" s="127">
        <v>3750</v>
      </c>
      <c r="E155" s="127">
        <v>2.6727673364965998</v>
      </c>
      <c r="F155" s="127">
        <v>0.54540414452363095</v>
      </c>
      <c r="G155" s="37">
        <v>0.111694293136581</v>
      </c>
    </row>
    <row r="156" spans="2:7">
      <c r="B156" s="126">
        <v>155</v>
      </c>
      <c r="C156" s="127">
        <v>24</v>
      </c>
      <c r="D156" s="127">
        <v>4000</v>
      </c>
      <c r="E156" s="127">
        <v>2.6512483112845402</v>
      </c>
      <c r="F156" s="127">
        <v>0.55135213698153596</v>
      </c>
      <c r="G156" s="37">
        <v>0.11655591257859101</v>
      </c>
    </row>
    <row r="157" spans="2:7">
      <c r="B157" s="126">
        <v>156</v>
      </c>
      <c r="C157" s="127">
        <v>24</v>
      </c>
      <c r="D157" s="127">
        <v>4250</v>
      </c>
      <c r="E157" s="127">
        <v>2.6207991209164501</v>
      </c>
      <c r="F157" s="127">
        <v>0.55840391579820003</v>
      </c>
      <c r="G157" s="37">
        <v>0.122202736128212</v>
      </c>
    </row>
    <row r="158" spans="2:7">
      <c r="B158" s="126">
        <v>157</v>
      </c>
      <c r="C158" s="127">
        <v>25</v>
      </c>
      <c r="D158" s="127">
        <v>1500</v>
      </c>
      <c r="E158" s="127">
        <v>2.2974418756777202</v>
      </c>
      <c r="F158" s="127">
        <v>0.55968772972545999</v>
      </c>
      <c r="G158" s="37">
        <v>0.100817749751081</v>
      </c>
    </row>
    <row r="159" spans="2:7">
      <c r="B159" s="126">
        <v>158</v>
      </c>
      <c r="C159" s="127">
        <v>25</v>
      </c>
      <c r="D159" s="127">
        <v>1750</v>
      </c>
      <c r="E159" s="127">
        <v>2.4283376518581501</v>
      </c>
      <c r="F159" s="127">
        <v>0.55057281677043002</v>
      </c>
      <c r="G159" s="37">
        <v>9.9436796825789597E-2</v>
      </c>
    </row>
    <row r="160" spans="2:7">
      <c r="B160" s="126">
        <v>159</v>
      </c>
      <c r="C160" s="127">
        <v>25</v>
      </c>
      <c r="D160" s="127">
        <v>2000</v>
      </c>
      <c r="E160" s="127">
        <v>2.53478922678765</v>
      </c>
      <c r="F160" s="127">
        <v>0.543963825752246</v>
      </c>
      <c r="G160" s="37">
        <v>9.8882563466861598E-2</v>
      </c>
    </row>
    <row r="161" spans="2:7">
      <c r="B161" s="126">
        <v>160</v>
      </c>
      <c r="C161" s="127">
        <v>25</v>
      </c>
      <c r="D161" s="127">
        <v>2250</v>
      </c>
      <c r="E161" s="127">
        <v>2.6196130142491398</v>
      </c>
      <c r="F161" s="127">
        <v>0.53949321330653699</v>
      </c>
      <c r="G161" s="37">
        <v>9.90838074777073E-2</v>
      </c>
    </row>
    <row r="162" spans="2:7">
      <c r="B162" s="126">
        <v>161</v>
      </c>
      <c r="C162" s="127">
        <v>25</v>
      </c>
      <c r="D162" s="127">
        <v>2500</v>
      </c>
      <c r="E162" s="127">
        <v>2.68557739492987</v>
      </c>
      <c r="F162" s="127">
        <v>0.53686121367422801</v>
      </c>
      <c r="G162" s="37">
        <v>9.9994825662985606E-2</v>
      </c>
    </row>
    <row r="163" spans="2:7">
      <c r="B163" s="126">
        <v>162</v>
      </c>
      <c r="C163" s="127">
        <v>25</v>
      </c>
      <c r="D163" s="127">
        <v>2750</v>
      </c>
      <c r="E163" s="127">
        <v>2.7282834250218801</v>
      </c>
      <c r="F163" s="127">
        <v>0.53645133850728</v>
      </c>
      <c r="G163" s="37">
        <v>0.101781032812721</v>
      </c>
    </row>
    <row r="164" spans="2:7">
      <c r="B164" s="126">
        <v>163</v>
      </c>
      <c r="C164" s="127">
        <v>25</v>
      </c>
      <c r="D164" s="127">
        <v>3000</v>
      </c>
      <c r="E164" s="127">
        <v>2.75310215702372</v>
      </c>
      <c r="F164" s="127">
        <v>0.53777652104819995</v>
      </c>
      <c r="G164" s="37">
        <v>0.104350157199745</v>
      </c>
    </row>
    <row r="165" spans="2:7">
      <c r="B165" s="126">
        <v>164</v>
      </c>
      <c r="C165" s="127">
        <v>25</v>
      </c>
      <c r="D165" s="127">
        <v>3250</v>
      </c>
      <c r="E165" s="127">
        <v>2.7581232498416699</v>
      </c>
      <c r="F165" s="127">
        <v>0.54106340608475101</v>
      </c>
      <c r="G165" s="37">
        <v>0.10785030128472201</v>
      </c>
    </row>
    <row r="166" spans="2:7">
      <c r="B166" s="126">
        <v>165</v>
      </c>
      <c r="C166" s="127">
        <v>25</v>
      </c>
      <c r="D166" s="127">
        <v>3500</v>
      </c>
      <c r="E166" s="127">
        <v>2.7455503734257798</v>
      </c>
      <c r="F166" s="127">
        <v>0.54613588709360505</v>
      </c>
      <c r="G166" s="37">
        <v>0.112289731410083</v>
      </c>
    </row>
    <row r="167" spans="2:7">
      <c r="B167" s="126">
        <v>166</v>
      </c>
      <c r="C167" s="127">
        <v>25</v>
      </c>
      <c r="D167" s="127">
        <v>3750</v>
      </c>
      <c r="E167" s="127">
        <v>2.71927644320141</v>
      </c>
      <c r="F167" s="127">
        <v>0.55271964619396896</v>
      </c>
      <c r="G167" s="37">
        <v>0.117664609659393</v>
      </c>
    </row>
    <row r="168" spans="2:7">
      <c r="B168" s="126">
        <v>167</v>
      </c>
      <c r="C168" s="127">
        <v>25</v>
      </c>
      <c r="D168" s="127">
        <v>4000</v>
      </c>
      <c r="E168" s="127">
        <v>2.6816509124720902</v>
      </c>
      <c r="F168" s="127">
        <v>0.56065147798027504</v>
      </c>
      <c r="G168" s="37">
        <v>0.12399646004608</v>
      </c>
    </row>
    <row r="169" spans="2:7">
      <c r="B169" s="129">
        <v>168</v>
      </c>
      <c r="C169" s="130">
        <v>25</v>
      </c>
      <c r="D169" s="130">
        <v>4250</v>
      </c>
      <c r="E169" s="130">
        <v>2.6363781427614801</v>
      </c>
      <c r="F169" s="130">
        <v>0.56963306416369197</v>
      </c>
      <c r="G169" s="44">
        <v>0.13125324918287701</v>
      </c>
    </row>
  </sheetData>
  <sheetProtection password="8915" sheet="1" objects="1" scenarios="1"/>
  <phoneticPr fontId="4"/>
  <pageMargins left="0.78740157480314965" right="0.78740157480314965" top="0.98425196850393704" bottom="0.98425196850393704" header="0.51181102362204722" footer="0.51181102362204722"/>
  <pageSetup paperSize="0" orientation="landscape" horizontalDpi="4294967292" verticalDpi="429496729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CB101"/>
  <sheetViews>
    <sheetView workbookViewId="0">
      <selection activeCell="L5" sqref="L5"/>
    </sheetView>
  </sheetViews>
  <sheetFormatPr baseColWidth="10" defaultColWidth="12.83203125" defaultRowHeight="16"/>
  <cols>
    <col min="1" max="1" width="12.83203125" style="28"/>
    <col min="2" max="2" width="14.33203125" style="28" bestFit="1" customWidth="1"/>
    <col min="3" max="3" width="16.1640625" style="28" bestFit="1" customWidth="1"/>
    <col min="4" max="4" width="12.1640625" style="28" customWidth="1"/>
    <col min="5" max="5" width="4.6640625" style="28" bestFit="1" customWidth="1"/>
    <col min="6" max="6" width="11.5" style="28" customWidth="1"/>
    <col min="7" max="7" width="7.1640625" style="28" customWidth="1"/>
    <col min="8" max="8" width="14.33203125" style="28" bestFit="1" customWidth="1"/>
    <col min="9" max="10" width="8.6640625" style="28" customWidth="1"/>
    <col min="11" max="12" width="8.33203125" style="28" customWidth="1"/>
    <col min="13" max="13" width="9.5" style="28" customWidth="1"/>
    <col min="14" max="15" width="8.5" style="28" customWidth="1"/>
    <col min="16" max="16" width="9.6640625" style="28" customWidth="1"/>
    <col min="17" max="17" width="10" style="28" customWidth="1"/>
    <col min="18" max="19" width="8.6640625" style="28" customWidth="1"/>
    <col min="20" max="20" width="4.6640625" style="28" customWidth="1"/>
    <col min="21" max="21" width="8.6640625" style="28" customWidth="1"/>
    <col min="22" max="22" width="9.6640625" style="28" customWidth="1"/>
    <col min="23" max="23" width="9.83203125" style="28" bestFit="1" customWidth="1"/>
    <col min="24" max="24" width="6.6640625" style="28" customWidth="1"/>
    <col min="25" max="25" width="8.6640625" style="28" customWidth="1"/>
    <col min="26" max="26" width="4.83203125" style="28" bestFit="1" customWidth="1"/>
    <col min="27" max="27" width="8.6640625" style="28" customWidth="1"/>
    <col min="28" max="28" width="4.5" style="28" customWidth="1"/>
    <col min="29" max="29" width="5.83203125" style="28" customWidth="1"/>
    <col min="30" max="31" width="9.5" style="28" customWidth="1"/>
    <col min="32" max="32" width="6.6640625" style="28" bestFit="1" customWidth="1"/>
    <col min="33" max="33" width="6.6640625" style="28" customWidth="1"/>
    <col min="34" max="34" width="8.6640625" style="28" customWidth="1"/>
    <col min="35" max="35" width="6.6640625" style="28" bestFit="1" customWidth="1"/>
    <col min="36" max="37" width="10.33203125" style="28" customWidth="1"/>
    <col min="38" max="38" width="10.6640625" style="28" customWidth="1"/>
    <col min="39" max="39" width="8.1640625" style="28" bestFit="1" customWidth="1"/>
    <col min="40" max="40" width="13.1640625" style="28" bestFit="1" customWidth="1"/>
    <col min="41" max="41" width="14.1640625" style="28" bestFit="1" customWidth="1"/>
    <col min="42" max="42" width="13" style="136" customWidth="1"/>
    <col min="43" max="43" width="13.1640625" style="28" bestFit="1" customWidth="1"/>
    <col min="44" max="44" width="14.33203125" style="28" bestFit="1" customWidth="1"/>
    <col min="45" max="45" width="13.1640625" style="28" bestFit="1" customWidth="1"/>
    <col min="46" max="46" width="10.6640625" style="28" bestFit="1" customWidth="1"/>
    <col min="47" max="49" width="12.83203125" style="28"/>
    <col min="50" max="50" width="11.5" style="137" customWidth="1"/>
    <col min="51" max="51" width="15.5" style="137" customWidth="1"/>
    <col min="52" max="54" width="13.1640625" style="28" customWidth="1"/>
    <col min="55" max="55" width="13.1640625" style="28" bestFit="1" customWidth="1"/>
    <col min="56" max="65" width="12.83203125" style="28"/>
    <col min="66" max="66" width="13.1640625" style="28" bestFit="1" customWidth="1"/>
    <col min="67" max="68" width="12.83203125" style="28"/>
    <col min="69" max="69" width="9.5" style="28" customWidth="1"/>
    <col min="70" max="70" width="7.33203125" style="28" bestFit="1" customWidth="1"/>
    <col min="71" max="71" width="8.33203125" style="28" bestFit="1" customWidth="1"/>
    <col min="72" max="72" width="6.6640625" style="28" customWidth="1"/>
    <col min="73" max="74" width="7.33203125" style="28" bestFit="1" customWidth="1"/>
    <col min="75" max="16384" width="12.83203125" style="28"/>
  </cols>
  <sheetData>
    <row r="1" spans="1:80">
      <c r="A1" s="28" t="s">
        <v>357</v>
      </c>
      <c r="B1" s="132">
        <f>'1.収穫を予測する'!G3</f>
        <v>25</v>
      </c>
      <c r="C1" s="28" t="s">
        <v>239</v>
      </c>
      <c r="E1" s="133" t="s">
        <v>29</v>
      </c>
      <c r="F1" s="28" t="s">
        <v>30</v>
      </c>
      <c r="H1" s="133" t="s">
        <v>31</v>
      </c>
      <c r="I1" s="28" t="s">
        <v>325</v>
      </c>
      <c r="J1" s="28" t="s">
        <v>153</v>
      </c>
      <c r="K1" s="133" t="s">
        <v>162</v>
      </c>
      <c r="L1" s="133" t="s">
        <v>288</v>
      </c>
      <c r="M1" s="28" t="s">
        <v>289</v>
      </c>
      <c r="N1" s="28" t="s">
        <v>290</v>
      </c>
      <c r="O1" s="28" t="s">
        <v>291</v>
      </c>
      <c r="P1" s="28" t="s">
        <v>292</v>
      </c>
      <c r="Q1" s="28" t="s">
        <v>293</v>
      </c>
      <c r="R1" s="133" t="s">
        <v>51</v>
      </c>
      <c r="S1" s="134"/>
      <c r="T1" s="133" t="s">
        <v>29</v>
      </c>
      <c r="U1" s="134" t="s">
        <v>173</v>
      </c>
      <c r="V1" s="134" t="s">
        <v>172</v>
      </c>
      <c r="W1" s="135" t="s">
        <v>152</v>
      </c>
      <c r="X1" s="134" t="s">
        <v>348</v>
      </c>
      <c r="Y1" s="133" t="s">
        <v>51</v>
      </c>
      <c r="Z1" s="28" t="s">
        <v>347</v>
      </c>
      <c r="AA1" s="134"/>
      <c r="AB1" s="133" t="s">
        <v>29</v>
      </c>
      <c r="AC1" s="133" t="s">
        <v>132</v>
      </c>
      <c r="AD1" s="133" t="s">
        <v>150</v>
      </c>
      <c r="AE1" s="133" t="s">
        <v>151</v>
      </c>
      <c r="AF1" s="135" t="s">
        <v>179</v>
      </c>
      <c r="AG1" s="134" t="s">
        <v>164</v>
      </c>
      <c r="AH1" s="133" t="s">
        <v>51</v>
      </c>
      <c r="AI1" s="28" t="s">
        <v>131</v>
      </c>
      <c r="AJ1" s="28" t="s">
        <v>263</v>
      </c>
      <c r="AK1" s="28" t="s">
        <v>264</v>
      </c>
      <c r="AL1" s="28" t="s">
        <v>265</v>
      </c>
      <c r="AM1" s="28" t="s">
        <v>159</v>
      </c>
      <c r="AN1" s="28" t="s">
        <v>190</v>
      </c>
      <c r="AO1" s="28" t="s">
        <v>74</v>
      </c>
      <c r="AP1" s="136" t="s">
        <v>326</v>
      </c>
      <c r="AQ1" s="28" t="s">
        <v>322</v>
      </c>
      <c r="AR1" s="28" t="s">
        <v>261</v>
      </c>
      <c r="AT1" s="28" t="s">
        <v>222</v>
      </c>
      <c r="AU1" s="28" t="s">
        <v>223</v>
      </c>
      <c r="AW1" s="28" t="s">
        <v>156</v>
      </c>
      <c r="AX1" s="137" t="s">
        <v>147</v>
      </c>
      <c r="AY1" s="137" t="s">
        <v>221</v>
      </c>
      <c r="AZ1" s="28" t="s">
        <v>22</v>
      </c>
      <c r="BA1" s="28" t="s">
        <v>319</v>
      </c>
      <c r="BB1" s="28" t="s">
        <v>320</v>
      </c>
      <c r="BC1" s="28" t="s">
        <v>245</v>
      </c>
      <c r="BE1" s="28" t="s">
        <v>160</v>
      </c>
      <c r="BF1" s="28" t="s">
        <v>161</v>
      </c>
      <c r="BG1" s="28" t="s">
        <v>209</v>
      </c>
      <c r="BH1" s="28" t="s">
        <v>210</v>
      </c>
      <c r="BI1" s="28" t="s">
        <v>217</v>
      </c>
      <c r="BJ1" s="28" t="s">
        <v>218</v>
      </c>
      <c r="BK1" s="28" t="s">
        <v>219</v>
      </c>
      <c r="BN1" s="28" t="s">
        <v>181</v>
      </c>
      <c r="BO1" s="28" t="s">
        <v>182</v>
      </c>
      <c r="BP1" s="28" t="s">
        <v>2</v>
      </c>
      <c r="BQ1" s="28" t="s">
        <v>244</v>
      </c>
      <c r="BR1" s="28" t="s">
        <v>246</v>
      </c>
      <c r="BS1" s="28" t="s">
        <v>247</v>
      </c>
      <c r="BT1" s="28" t="s">
        <v>86</v>
      </c>
      <c r="BU1" s="28" t="s">
        <v>251</v>
      </c>
      <c r="BV1" s="28" t="s">
        <v>253</v>
      </c>
      <c r="BX1" s="28" t="s">
        <v>271</v>
      </c>
      <c r="BY1" s="28">
        <f>VLOOKUP(1,AF2:AG82,2,FALSE)</f>
        <v>0</v>
      </c>
    </row>
    <row r="2" spans="1:80">
      <c r="A2" s="28" t="s">
        <v>358</v>
      </c>
      <c r="B2" s="138">
        <f>'1.収穫を予測する'!G4</f>
        <v>2500</v>
      </c>
      <c r="C2" s="28" t="s">
        <v>295</v>
      </c>
      <c r="E2" s="28">
        <v>1</v>
      </c>
      <c r="F2" s="28">
        <f>( $B$7/$B$8-( $B$7/$B$8-$B$9^(1-$B$10))*EXP(-(1-$B$10)*$B$8*E2))^(1/(1-$B$10))</f>
        <v>0.11762759991856893</v>
      </c>
      <c r="G2" s="139"/>
      <c r="H2" s="28">
        <f>F2*$B$1/$F$41</f>
        <v>0.16734065757042232</v>
      </c>
      <c r="I2" s="28">
        <f>IF(H2=0,0,$B$21*H2^(-$B$22))</f>
        <v>1.5164489695305168</v>
      </c>
      <c r="J2" s="28">
        <f>IF(H2=0,0,$B$23*H2^(-$B$24))</f>
        <v>28832035.953234363</v>
      </c>
      <c r="K2" s="28">
        <f>IF(H2=0,$B$2,J2*L2 / ( 1 - I2*L2 ))</f>
        <v>2500.002556950114</v>
      </c>
      <c r="L2" s="28">
        <f xml:space="preserve"> IF(H2=0,0,(( $B$2 + I2*$B$27*$B$2^(1-$B$28) + J2*$B$27*$B$2^(-$B$28) ) - SQRT( ( $B$2 + I2*$B$27*$B$2^(1-$B$28) + J2*$B$27*$B$2^(-$B$28) )^2 - 4*I2*$B$27*$B$2^(2-$B$28) ) ) / ( 2*I2*$B$2 ))</f>
        <v>8.6697792647131186E-5</v>
      </c>
      <c r="M2" s="28">
        <f xml:space="preserve"> IF(H2=0,0,EXP( $B$32*K2 + $B$33*L2 + $B$34 ) / ( 1 + EXP( $B$32*K2 + $B$33*L2 + $B$34 ) ))</f>
        <v>0.7766307933468134</v>
      </c>
      <c r="N2" s="28">
        <f>IF(H2=0,0,$B$36*K2 + $B$37*L2 + $B$38)</f>
        <v>2706.1686064225009</v>
      </c>
      <c r="O2" s="28">
        <f>IF(H2=0,0,L2 / ( 1 / ( 1 - M2 ) * K2 / N2 - M2 / ( 1 - M2 ) * ( ( K2 / N2 ) ^ ( 1 / M2 ) ) ))</f>
        <v>8.7029071234388569E-5</v>
      </c>
      <c r="P2" s="28">
        <f>IF(H2=0,0,O2 / N2)</f>
        <v>3.2159515496500868E-8</v>
      </c>
      <c r="Q2" s="28">
        <f>IF(H2=0,0, N2 * M2 * ( O2 / N2 ) ^ ( -M2/(1-M2)))</f>
        <v>2.3651100539194506E+29</v>
      </c>
      <c r="R2" s="28">
        <f xml:space="preserve"> IF(H2=0,0,($B$41 + $B$42 *(L2/(K2^(1+$B$26)))^($B$43))^(-1))</f>
        <v>5.1279424475409488E-5</v>
      </c>
      <c r="T2" s="28">
        <v>1</v>
      </c>
      <c r="U2" s="29">
        <f>L2</f>
        <v>8.6697792647131186E-5</v>
      </c>
      <c r="V2" s="140">
        <f>IF(K2&gt;$B$2,$B$2,K2)</f>
        <v>2500</v>
      </c>
      <c r="W2" s="141" t="str">
        <f>IF(T2='1.収穫を予測する'!$N$2,1,"")</f>
        <v/>
      </c>
      <c r="X2" s="28">
        <f>IF(OR(W2=1, X1=1),1,0)</f>
        <v>0</v>
      </c>
      <c r="Y2" s="28">
        <f xml:space="preserve"> IF(H2=0,0,($B$41 + $B$42 *(U2/(V2^(1+$B$26)))^($B$43))^(-1))</f>
        <v>5.1279399079584322E-5</v>
      </c>
      <c r="Z2" s="28" t="str">
        <f>IF(OR(X2=1,X1=1),"t","")</f>
        <v/>
      </c>
      <c r="AB2" s="28">
        <v>1</v>
      </c>
      <c r="AC2" s="28">
        <f>H2</f>
        <v>0.16734065757042232</v>
      </c>
      <c r="AD2" s="142">
        <f>L2</f>
        <v>8.6697792647131186E-5</v>
      </c>
      <c r="AE2" s="143">
        <f>K2</f>
        <v>2500.002556950114</v>
      </c>
      <c r="AF2" s="141">
        <f>'1.収穫を予測する'!K13*0.01</f>
        <v>0</v>
      </c>
      <c r="AG2" s="134">
        <v>1</v>
      </c>
      <c r="AH2" s="28">
        <f xml:space="preserve"> IF(H2=0,0,($B$41 + $B$42 *(AD2/(AE2^(1+$B$26)))^($B$43))^(-1))</f>
        <v>5.1279424475409488E-5</v>
      </c>
      <c r="AI2" s="144">
        <f>$B$46*AD2^($B$47) -$B$48*AD2</f>
        <v>8.8544264635449822E-3</v>
      </c>
      <c r="AJ2" s="29">
        <f t="shared" ref="AJ2:AJ33" si="0">IF(Z2="",U2,AD2*(1-AF2))</f>
        <v>8.6697792647131186E-5</v>
      </c>
      <c r="AK2" s="140">
        <f t="shared" ref="AK2:AK33" si="1">IF(Z2="",V2,AE2*(1-AF2))</f>
        <v>2500</v>
      </c>
      <c r="AL2" s="29">
        <f t="shared" ref="AL2:AL16" si="2">AD2*AF2</f>
        <v>0</v>
      </c>
      <c r="AM2" s="140">
        <f t="shared" ref="AM2:AM16" si="3">AE2*AF2</f>
        <v>0</v>
      </c>
      <c r="AN2" s="28" t="str">
        <f t="shared" ref="AN2:AN20" si="4">IF(AM2=0,"",($B$41 + $B$42 *(AJ2/(AK2^(1+$B$26)))^($B$43))^(-1))</f>
        <v/>
      </c>
      <c r="AO2" s="28">
        <f>IF(H2=0,0,AD2/AE2)</f>
        <v>3.4679081589779821E-8</v>
      </c>
      <c r="AP2" s="136">
        <f>+AQ2*AC2</f>
        <v>0</v>
      </c>
      <c r="AQ2" s="28">
        <f>IF(AF2=0,0,1)</f>
        <v>0</v>
      </c>
      <c r="AR2" s="29">
        <f>'inv3.直径階分布'!HK7</f>
        <v>0</v>
      </c>
      <c r="AS2" s="145"/>
      <c r="AT2" s="28">
        <f>AB2</f>
        <v>1</v>
      </c>
      <c r="AU2" s="140">
        <f>AE2</f>
        <v>2500.002556950114</v>
      </c>
      <c r="AW2" s="29">
        <f>AL2</f>
        <v>0</v>
      </c>
      <c r="AX2" s="29">
        <f>AD2</f>
        <v>8.6697792647131186E-5</v>
      </c>
      <c r="AY2" s="29">
        <f>AX3-AX2</f>
        <v>5.3064777035033766E-3</v>
      </c>
      <c r="AZ2" s="29">
        <f>AJ2/AB2</f>
        <v>8.6697792647131186E-5</v>
      </c>
      <c r="BA2" s="29">
        <f>AD2/T2</f>
        <v>8.6697792647131186E-5</v>
      </c>
      <c r="BB2" s="29">
        <f>AX2/AB2</f>
        <v>8.6697792647131186E-5</v>
      </c>
      <c r="BC2" s="28">
        <f>EXP($B$52)*H2^($B$51)</f>
        <v>8.7035454369448748E-2</v>
      </c>
      <c r="BD2" s="28">
        <v>20</v>
      </c>
      <c r="BE2" s="29">
        <f>AD21</f>
        <v>248.7686236409865</v>
      </c>
      <c r="BF2" s="29">
        <f>AE21</f>
        <v>2142.5416547696468</v>
      </c>
      <c r="BG2" s="29">
        <f>BA21</f>
        <v>12.438431182049325</v>
      </c>
      <c r="BH2" s="29">
        <f>AX21</f>
        <v>248.7686236409865</v>
      </c>
      <c r="BI2" s="29">
        <f>AY21</f>
        <v>28.172154354088264</v>
      </c>
      <c r="BJ2" s="29">
        <f>AR21</f>
        <v>13.853240007235797</v>
      </c>
      <c r="BK2" s="28">
        <f>H21</f>
        <v>14.54002818546201</v>
      </c>
      <c r="BN2" s="28">
        <f>SQRT(10000/AE2)/AC2*100</f>
        <v>1195.1661994510062</v>
      </c>
      <c r="BO2" s="28">
        <f>SQRT(10000/AK2)/AC2*100</f>
        <v>1195.1668106469199</v>
      </c>
      <c r="BP2" s="28">
        <f>E2</f>
        <v>1</v>
      </c>
      <c r="BQ2" s="28">
        <f>IF(AR2=0,0,BC2/AR2*100)</f>
        <v>0</v>
      </c>
      <c r="BR2" s="28">
        <f>IF(H2&lt;9,0,IF(MOD(INT(H2),3)=0,1,0))</f>
        <v>0</v>
      </c>
      <c r="BS2" s="28">
        <f>IF(H2&lt;9,0,IF(BQ2&gt;BQ1,1,0))</f>
        <v>0</v>
      </c>
      <c r="BT2" s="28">
        <f>IF(AND(BR2=1,BS2=1),1,IF(OR(BR2=1, BS2=1),IF(AND(BR1=0, BS1=0),1,0),0))</f>
        <v>0</v>
      </c>
      <c r="BU2" s="28">
        <f>IF(OR(BT2=0,BT1=1),0,1)</f>
        <v>0</v>
      </c>
      <c r="BV2" s="28">
        <f>BU2</f>
        <v>0</v>
      </c>
      <c r="CB2" s="28">
        <f>IF(AND(BZ2=0,CA2=0),0,IF(AND(BZ1=1,CA1=1),0,1))</f>
        <v>0</v>
      </c>
    </row>
    <row r="3" spans="1:80">
      <c r="A3" s="28" t="s">
        <v>128</v>
      </c>
      <c r="B3" s="132">
        <f>(B1-12)*12+(B2-1250)/250</f>
        <v>161</v>
      </c>
      <c r="C3" s="28" t="s">
        <v>50</v>
      </c>
      <c r="E3" s="28">
        <v>2</v>
      </c>
      <c r="F3" s="28">
        <f t="shared" ref="F3:F33" si="5">( $B$7/$B$8-( $B$7/$B$8-$B$9^(1-$B$10))*EXP(-(1-$B$10)*$B$8*E3))^(1/(1-$B$10))</f>
        <v>0.37759357480978217</v>
      </c>
      <c r="G3" s="139"/>
      <c r="H3" s="28">
        <f t="shared" ref="H3:H66" si="6">F3*$B$1/$F$41</f>
        <v>0.53717628470510526</v>
      </c>
      <c r="I3" s="28">
        <f t="shared" ref="I3:I66" si="7">IF(H3=0,0,$B$21*H3^(-$B$22))</f>
        <v>0.27504213289230345</v>
      </c>
      <c r="J3" s="28">
        <f t="shared" ref="J3:J66" si="8">IF(H3=0,0,$B$23*H3^(-$B$24))</f>
        <v>462859.75743306382</v>
      </c>
      <c r="K3" s="28">
        <f>IF(H3=0,$B$2,J3*L3 / ( 1 - I3*L3 ))</f>
        <v>2499.9922666997822</v>
      </c>
      <c r="L3" s="28">
        <f t="shared" ref="L3:L66" si="9" xml:space="preserve"> IF(H3=0,0,(( $B$2 + I3*$B$27*$B$2^(1-$B$28) + J3*$B$27*$B$2^(-$B$28) ) - SQRT( ( $B$2 + I3*$B$27*$B$2^(1-$B$28) + J3*$B$27*$B$2^(-$B$28) )^2 - 4*I3*$B$27*$B$2^(2-$B$28) ) ) / ( 2*I3*$B$2 ))</f>
        <v>5.3931754961505079E-3</v>
      </c>
      <c r="M3" s="28">
        <f t="shared" ref="M3:M66" si="10" xml:space="preserve"> IF(H3=0,0,EXP( $B$32*K3 + $B$33*L3 + $B$34 ) / ( 1 + EXP( $B$32*K3 + $B$33*L3 + $B$34 ) ))</f>
        <v>0.77662982370029798</v>
      </c>
      <c r="N3" s="28">
        <f t="shared" ref="N3:N66" si="11">IF(H3=0,0,$B$36*K3 + $B$37*L3 + $B$38)</f>
        <v>2706.1588155033755</v>
      </c>
      <c r="O3" s="28">
        <f t="shared" ref="O3:O66" si="12">IF(H3=0,0,L3 / ( 1 / ( 1 - M3 ) * K3 / N3 - M3 / ( 1 - M3 ) * ( ( K3 / N3 ) ^ ( 1 / M3 ) ) ))</f>
        <v>5.4137834901890865E-3</v>
      </c>
      <c r="P3" s="28">
        <f t="shared" ref="P3:P66" si="13">IF(H3=0,0,O3 / N3)</f>
        <v>2.0005416752239143E-6</v>
      </c>
      <c r="Q3" s="28">
        <f t="shared" ref="Q3:Q66" si="14">IF(H3=0,0, N3 * M3 * ( O3 / N3 ) ^ ( -M3/(1-M3)))</f>
        <v>1.3701106366113153E+23</v>
      </c>
      <c r="R3" s="28">
        <f t="shared" ref="R3:R66" si="15" xml:space="preserve"> IF(H3=0,0,($B$41 + $B$42 *(L3/(K3^(1+$B$26)))^($B$43))^(-1))</f>
        <v>8.7776796015852972E-4</v>
      </c>
      <c r="T3" s="28">
        <v>2</v>
      </c>
      <c r="U3" s="29">
        <f t="shared" ref="U3:U66" si="16">L3</f>
        <v>5.3931754961505079E-3</v>
      </c>
      <c r="V3" s="140">
        <f t="shared" ref="V3:V66" si="17">IF(K3&gt;$B$2,$B$2,K3)</f>
        <v>2499.9922666997822</v>
      </c>
      <c r="W3" s="141" t="str">
        <f>IF(T3='1.収穫を予測する'!$N$2,1,"")</f>
        <v/>
      </c>
      <c r="X3" s="28">
        <f>IF(OR(W3=1, X2=1),1,0)</f>
        <v>0</v>
      </c>
      <c r="Y3" s="28">
        <f t="shared" ref="Y3:Y66" si="18" xml:space="preserve"> IF(H3=0,0,($B$41 + $B$42 *(U3/(V3^(1+$B$26)))^($B$43))^(-1))</f>
        <v>8.7776796015852972E-4</v>
      </c>
      <c r="Z3" s="28" t="str">
        <f>IF(OR(X3=1,X2=1),"t","")</f>
        <v/>
      </c>
      <c r="AB3" s="28">
        <v>2</v>
      </c>
      <c r="AC3" s="28">
        <f t="shared" ref="AC3:AC66" si="19">H3</f>
        <v>0.53717628470510526</v>
      </c>
      <c r="AD3" s="29">
        <f t="shared" ref="AD3:AD34" si="20">IF(Z2="",L3,AJ2+AI2)</f>
        <v>5.3931754961505079E-3</v>
      </c>
      <c r="AE3" s="140">
        <f>IF(K3&gt;$B$2,$B$2,IF( Z2="",K3,AK2))</f>
        <v>2499.9922666997822</v>
      </c>
      <c r="AF3" s="141">
        <f>'1.収穫を予測する'!K14*0.01</f>
        <v>0</v>
      </c>
      <c r="AG3" s="134">
        <v>2</v>
      </c>
      <c r="AH3" s="28">
        <f t="shared" ref="AH3:AH66" si="21" xml:space="preserve"> IF(H3=0,0,($B$41 + $B$42 *(AD3/(AE3^(1+$B$26)))^($B$43))^(-1))</f>
        <v>8.7776796015852972E-4</v>
      </c>
      <c r="AI3" s="144">
        <f>L3-L2</f>
        <v>5.3064777035033766E-3</v>
      </c>
      <c r="AJ3" s="29">
        <f t="shared" si="0"/>
        <v>5.3931754961505079E-3</v>
      </c>
      <c r="AK3" s="140">
        <f t="shared" si="1"/>
        <v>2499.9922666997822</v>
      </c>
      <c r="AL3" s="29">
        <f>AD3*AF3</f>
        <v>0</v>
      </c>
      <c r="AM3" s="140">
        <f>AE3*AF3</f>
        <v>0</v>
      </c>
      <c r="AN3" s="28" t="str">
        <f t="shared" si="4"/>
        <v/>
      </c>
      <c r="AO3" s="28">
        <f t="shared" ref="AO3:AO66" si="22">IF(H3=0,0,AD3/AE3)</f>
        <v>2.1572768716080834E-6</v>
      </c>
      <c r="AP3" s="136">
        <f t="shared" ref="AP3:AP66" si="23">+AQ3*AC3</f>
        <v>0</v>
      </c>
      <c r="AQ3" s="28">
        <f t="shared" ref="AQ3:AQ66" si="24">IF(AF3=0,0,1)</f>
        <v>0</v>
      </c>
      <c r="AR3" s="29">
        <f>'inv3.直径階分布'!HK8</f>
        <v>0</v>
      </c>
      <c r="AS3" s="145"/>
      <c r="AT3" s="28">
        <f>IF(AQ2=1,AB2,AB3)</f>
        <v>2</v>
      </c>
      <c r="AU3" s="140">
        <f t="shared" ref="AU3:AU66" si="25">AE3</f>
        <v>2499.9922666997822</v>
      </c>
      <c r="AW3" s="29">
        <f>IF(AQ3=0, 0,SUM(AL$2:AL3))</f>
        <v>0</v>
      </c>
      <c r="AX3" s="29">
        <f>AD3+SUM($AL$2:AL2)</f>
        <v>5.3931754961505079E-3</v>
      </c>
      <c r="AY3" s="29">
        <f t="shared" ref="AY3:AY65" si="26">AX4-AX3</f>
        <v>5.1148623568446329E-2</v>
      </c>
      <c r="AZ3" s="29">
        <f t="shared" ref="AZ3:AZ66" si="27">AJ3/AB3</f>
        <v>2.6965877480752539E-3</v>
      </c>
      <c r="BA3" s="29">
        <f t="shared" ref="BA3:BA66" si="28">AD3/T3</f>
        <v>2.6965877480752539E-3</v>
      </c>
      <c r="BB3" s="29">
        <f t="shared" ref="BB3:BB66" si="29">AX3/AB3</f>
        <v>2.6965877480752539E-3</v>
      </c>
      <c r="BC3" s="28">
        <f t="shared" ref="BC3:BC66" si="30">EXP($B$52)*H3^($B$51)</f>
        <v>0.31669004196642758</v>
      </c>
      <c r="BD3" s="28">
        <v>25</v>
      </c>
      <c r="BE3" s="28">
        <f>AC26</f>
        <v>17.936491758284877</v>
      </c>
      <c r="BF3" s="28">
        <f>AD26</f>
        <v>388.68863796378736</v>
      </c>
      <c r="BG3" s="29">
        <f>BA26</f>
        <v>15.547545518551495</v>
      </c>
      <c r="BH3" s="29">
        <f>AX26</f>
        <v>388.68863796378736</v>
      </c>
      <c r="BI3" s="29">
        <f>AY26</f>
        <v>27.046544512576247</v>
      </c>
      <c r="BJ3" s="29">
        <f>AR26</f>
        <v>17.189662719821609</v>
      </c>
      <c r="BK3" s="28">
        <f>H26</f>
        <v>17.936491758284877</v>
      </c>
      <c r="BN3" s="28">
        <f t="shared" ref="BN3:BN66" si="31">SQRT(10000/AE3)/AC3*100</f>
        <v>372.31783127306323</v>
      </c>
      <c r="BO3" s="28">
        <f t="shared" ref="BO3:BO66" si="32">SQRT(10000/AK3)/AC3*100</f>
        <v>372.31783127306323</v>
      </c>
      <c r="BP3" s="28">
        <f t="shared" ref="BP3:BP66" si="33">E3</f>
        <v>2</v>
      </c>
      <c r="BQ3" s="28">
        <f t="shared" ref="BQ3:BQ66" si="34">IF(AR3=0,0,BC3/AR3*100)</f>
        <v>0</v>
      </c>
      <c r="BR3" s="28">
        <f>IF(H3&lt;9,0,IF(MOD(INT(H3),3)=0,1,0))</f>
        <v>0</v>
      </c>
      <c r="BS3" s="28">
        <f>IF(H3&lt;9,0,IF(BQ3&gt;BQ2,1,0))</f>
        <v>0</v>
      </c>
      <c r="BT3" s="28">
        <f t="shared" ref="BT3:BT66" si="35">IF(AND(BR3=1,BS3=1),1,IF(OR(BR3=1, BS3=1),IF(AND(BR2=0, BS2=0),1,0),0))</f>
        <v>0</v>
      </c>
      <c r="BU3" s="28">
        <f>IF(OR(BT3=0,BT2=1),BU2+0.001,INT(BU2)+1)</f>
        <v>1E-3</v>
      </c>
      <c r="BV3" s="28">
        <f>IF(MOD(BU3,1)=0,BU3,0)</f>
        <v>0</v>
      </c>
      <c r="BX3" s="28" t="s">
        <v>117</v>
      </c>
      <c r="BY3" s="28" t="str">
        <f>IF(ISERROR(VLOOKUP(1,'inv1.組み合わせ番号表'!$I$2:$K$92,2,FALSE)),"",VLOOKUP(1,'inv1.組み合わせ番号表'!$I$2:$K$92,2,FALSE))</f>
        <v/>
      </c>
      <c r="BZ3" s="28" t="str">
        <f>IF(OR(BY3=$BY$1,BY3=""),"",1)</f>
        <v/>
      </c>
    </row>
    <row r="4" spans="1:80">
      <c r="A4" s="28" t="s">
        <v>318</v>
      </c>
      <c r="B4" s="132">
        <f>VLOOKUP(1,'inv1.組み合わせ番号表'!$I$2:$K$92,2)</f>
        <v>0</v>
      </c>
      <c r="E4" s="28">
        <v>3</v>
      </c>
      <c r="F4" s="28">
        <f t="shared" si="5"/>
        <v>0.73389552605343134</v>
      </c>
      <c r="G4" s="139"/>
      <c r="H4" s="28">
        <f t="shared" si="6"/>
        <v>1.0440624479526175</v>
      </c>
      <c r="I4" s="28">
        <f>IF(H4=0,0,$B$21*H4^(-$B$22))</f>
        <v>0.10397701272822409</v>
      </c>
      <c r="J4" s="28">
        <f>IF(H4=0,0,$B$23*H4^(-$B$24))</f>
        <v>43953.706020766222</v>
      </c>
      <c r="K4" s="28">
        <f>IF(H4=0,$B$2,J4*L4 / ( 1 - I4*L4 ))</f>
        <v>2499.918754728264</v>
      </c>
      <c r="L4" s="28">
        <f t="shared" si="9"/>
        <v>5.6541799064596839E-2</v>
      </c>
      <c r="M4" s="28">
        <f t="shared" si="10"/>
        <v>0.7766210221541886</v>
      </c>
      <c r="N4" s="28">
        <f t="shared" si="11"/>
        <v>2706.092240219562</v>
      </c>
      <c r="O4" s="28">
        <f t="shared" si="12"/>
        <v>5.6757880190051437E-2</v>
      </c>
      <c r="P4" s="28">
        <f t="shared" si="13"/>
        <v>2.0974111431414591E-5</v>
      </c>
      <c r="Q4" s="28">
        <f t="shared" si="14"/>
        <v>3.8693715325808779E+19</v>
      </c>
      <c r="R4" s="28">
        <f t="shared" si="15"/>
        <v>4.4086007528621506E-3</v>
      </c>
      <c r="T4" s="28">
        <v>3</v>
      </c>
      <c r="U4" s="29">
        <f t="shared" si="16"/>
        <v>5.6541799064596839E-2</v>
      </c>
      <c r="V4" s="140">
        <f t="shared" si="17"/>
        <v>2499.918754728264</v>
      </c>
      <c r="W4" s="141" t="str">
        <f>IF(T4='1.収穫を予測する'!$N$2,1,"")</f>
        <v/>
      </c>
      <c r="X4" s="28">
        <f t="shared" ref="X4:X67" si="36">IF(OR(W4=1, X3=1),1,0)</f>
        <v>0</v>
      </c>
      <c r="Y4" s="28">
        <f t="shared" si="18"/>
        <v>4.4086007528621506E-3</v>
      </c>
      <c r="Z4" s="28" t="str">
        <f t="shared" ref="Z4:Z67" si="37">IF(OR(X4=1,X3=1),"t","")</f>
        <v/>
      </c>
      <c r="AB4" s="28">
        <v>3</v>
      </c>
      <c r="AC4" s="28">
        <f t="shared" si="19"/>
        <v>1.0440624479526175</v>
      </c>
      <c r="AD4" s="29">
        <f t="shared" si="20"/>
        <v>5.6541799064596839E-2</v>
      </c>
      <c r="AE4" s="140">
        <f t="shared" ref="AE4:AE67" si="38">IF(K4&gt;$B$2,$B$2,IF( Z3="",K4,AK3))</f>
        <v>2499.918754728264</v>
      </c>
      <c r="AF4" s="141">
        <f>'1.収穫を予測する'!K15*0.01</f>
        <v>0</v>
      </c>
      <c r="AG4" s="134">
        <v>3</v>
      </c>
      <c r="AH4" s="28">
        <f t="shared" si="21"/>
        <v>4.4086007528621506E-3</v>
      </c>
      <c r="AI4" s="144">
        <f t="shared" ref="AI4:AI67" si="39">L4-L3</f>
        <v>5.1148623568446329E-2</v>
      </c>
      <c r="AJ4" s="29">
        <f t="shared" si="0"/>
        <v>5.6541799064596839E-2</v>
      </c>
      <c r="AK4" s="140">
        <f>IF(Z4="",V4,AE4*(1-AF4))</f>
        <v>2499.918754728264</v>
      </c>
      <c r="AL4" s="29">
        <f t="shared" si="2"/>
        <v>0</v>
      </c>
      <c r="AM4" s="140">
        <f t="shared" si="3"/>
        <v>0</v>
      </c>
      <c r="AN4" s="28" t="str">
        <f t="shared" si="4"/>
        <v/>
      </c>
      <c r="AO4" s="28">
        <f t="shared" si="22"/>
        <v>2.2617454650338354E-5</v>
      </c>
      <c r="AP4" s="136">
        <f t="shared" si="23"/>
        <v>0</v>
      </c>
      <c r="AQ4" s="28">
        <f t="shared" si="24"/>
        <v>0</v>
      </c>
      <c r="AR4" s="29">
        <f>'inv3.直径階分布'!HK9</f>
        <v>0</v>
      </c>
      <c r="AT4" s="28">
        <f t="shared" ref="AT4:AT67" si="40">IF(AQ3=1,AB3,AB4)</f>
        <v>3</v>
      </c>
      <c r="AU4" s="140">
        <f t="shared" si="25"/>
        <v>2499.918754728264</v>
      </c>
      <c r="AW4" s="29">
        <f>IF(AQ4=0, 0,SUM(AL$2:AL4))</f>
        <v>0</v>
      </c>
      <c r="AX4" s="29">
        <f>AD4+SUM($AL$2:AL3)</f>
        <v>5.6541799064596839E-2</v>
      </c>
      <c r="AY4" s="29">
        <f t="shared" si="26"/>
        <v>0.22854541133619288</v>
      </c>
      <c r="AZ4" s="29">
        <f t="shared" si="27"/>
        <v>1.8847266354865614E-2</v>
      </c>
      <c r="BA4" s="29">
        <f t="shared" si="28"/>
        <v>1.8847266354865614E-2</v>
      </c>
      <c r="BB4" s="29">
        <f t="shared" si="29"/>
        <v>1.8847266354865614E-2</v>
      </c>
      <c r="BC4" s="28">
        <f t="shared" si="30"/>
        <v>0.66107980226253515</v>
      </c>
      <c r="BD4" s="28">
        <v>30</v>
      </c>
      <c r="BE4" s="29">
        <f>AD31</f>
        <v>517.88645842020912</v>
      </c>
      <c r="BF4" s="29">
        <f>AE31</f>
        <v>1755.8433063839391</v>
      </c>
      <c r="BG4" s="29">
        <f>BA31</f>
        <v>17.262881947340304</v>
      </c>
      <c r="BH4" s="29">
        <f>AX31</f>
        <v>517.88645842020912</v>
      </c>
      <c r="BI4" s="29">
        <f>AY31</f>
        <v>23.797332943028664</v>
      </c>
      <c r="BJ4" s="29">
        <f>AR31</f>
        <v>20.094561933545869</v>
      </c>
      <c r="BK4" s="28">
        <f>H31</f>
        <v>20.782205641960537</v>
      </c>
      <c r="BN4" s="28">
        <f t="shared" si="31"/>
        <v>191.56253563403502</v>
      </c>
      <c r="BO4" s="28">
        <f t="shared" si="32"/>
        <v>191.56253563403502</v>
      </c>
      <c r="BP4" s="28">
        <f t="shared" si="33"/>
        <v>3</v>
      </c>
      <c r="BQ4" s="28">
        <f t="shared" si="34"/>
        <v>0</v>
      </c>
      <c r="BR4" s="28">
        <f t="shared" ref="BR4:BR66" si="41">IF(H4&lt;9,0,IF(MOD(INT(H4),3)=0,1,0))</f>
        <v>0</v>
      </c>
      <c r="BS4" s="28">
        <f t="shared" ref="BS4:BS66" si="42">IF(H4&lt;9,0,IF(BQ4&gt;BQ3,1,0))</f>
        <v>0</v>
      </c>
      <c r="BT4" s="28">
        <f t="shared" si="35"/>
        <v>0</v>
      </c>
      <c r="BU4" s="28">
        <f t="shared" ref="BU4:BU67" si="43">IF(OR(BT4=0,BT3=1),BU3+0.001,INT(BU3)+1)</f>
        <v>2E-3</v>
      </c>
      <c r="BV4" s="28">
        <f t="shared" ref="BV4:BV67" si="44">IF(MOD(BU4,1)=0,BU4,0)</f>
        <v>0</v>
      </c>
      <c r="BX4" s="28" t="s">
        <v>118</v>
      </c>
      <c r="BY4" s="28" t="str">
        <f>IF(ISERROR(VLOOKUP(2,'inv1.組み合わせ番号表'!$I$2:$K$92,2,FALSE)),"",VLOOKUP(2,'inv1.組み合わせ番号表'!$I$2:$K$92,2,FALSE))</f>
        <v/>
      </c>
      <c r="BZ4" s="28" t="str">
        <f t="shared" ref="BZ4:BZ22" si="45">IF(OR(BY4=$BY$1,BY4=""),"",1)</f>
        <v/>
      </c>
    </row>
    <row r="5" spans="1:80">
      <c r="A5" s="123" t="s">
        <v>349</v>
      </c>
      <c r="B5" s="146"/>
      <c r="E5" s="28">
        <v>4</v>
      </c>
      <c r="F5" s="28">
        <f t="shared" si="5"/>
        <v>1.1617776726209332</v>
      </c>
      <c r="G5" s="139"/>
      <c r="H5" s="28">
        <f t="shared" si="6"/>
        <v>1.6527808084293951</v>
      </c>
      <c r="I5" s="28">
        <f t="shared" si="7"/>
        <v>5.3079771279883704E-2</v>
      </c>
      <c r="J5" s="28">
        <f t="shared" si="8"/>
        <v>8635.131827709396</v>
      </c>
      <c r="K5" s="28">
        <f>IF(H5=0,$B$2,J5*L5 / ( 1 - I5*L5 ))</f>
        <v>2499.5903551165238</v>
      </c>
      <c r="L5" s="28">
        <f t="shared" si="9"/>
        <v>0.28508721040078971</v>
      </c>
      <c r="M5" s="28">
        <f t="shared" si="10"/>
        <v>0.77658169303762181</v>
      </c>
      <c r="N5" s="28">
        <f t="shared" si="11"/>
        <v>2705.7948414198872</v>
      </c>
      <c r="O5" s="28">
        <f t="shared" si="12"/>
        <v>0.28617733303085685</v>
      </c>
      <c r="P5" s="28">
        <f t="shared" si="13"/>
        <v>1.0576460884990195E-4</v>
      </c>
      <c r="Q5" s="28">
        <f t="shared" si="14"/>
        <v>1.3852013820266934E+17</v>
      </c>
      <c r="R5" s="28">
        <f t="shared" si="15"/>
        <v>1.3340549960531448E-2</v>
      </c>
      <c r="T5" s="28">
        <v>4</v>
      </c>
      <c r="U5" s="29">
        <f t="shared" si="16"/>
        <v>0.28508721040078971</v>
      </c>
      <c r="V5" s="140">
        <f t="shared" si="17"/>
        <v>2499.5903551165238</v>
      </c>
      <c r="W5" s="141" t="str">
        <f>IF(T5='1.収穫を予測する'!$N$2,1,"")</f>
        <v/>
      </c>
      <c r="X5" s="28">
        <f t="shared" si="36"/>
        <v>0</v>
      </c>
      <c r="Y5" s="28">
        <f t="shared" si="18"/>
        <v>1.3340549960531448E-2</v>
      </c>
      <c r="Z5" s="28" t="str">
        <f t="shared" si="37"/>
        <v/>
      </c>
      <c r="AB5" s="28">
        <v>4</v>
      </c>
      <c r="AC5" s="28">
        <f t="shared" si="19"/>
        <v>1.6527808084293951</v>
      </c>
      <c r="AD5" s="29">
        <f t="shared" si="20"/>
        <v>0.28508721040078971</v>
      </c>
      <c r="AE5" s="140">
        <f t="shared" si="38"/>
        <v>2499.5903551165238</v>
      </c>
      <c r="AF5" s="141">
        <f>'1.収穫を予測する'!K16*0.01</f>
        <v>0</v>
      </c>
      <c r="AG5" s="134">
        <v>4</v>
      </c>
      <c r="AH5" s="28">
        <f t="shared" si="21"/>
        <v>1.3340549960531448E-2</v>
      </c>
      <c r="AI5" s="144">
        <f t="shared" si="39"/>
        <v>0.22854541133619288</v>
      </c>
      <c r="AJ5" s="29">
        <f t="shared" si="0"/>
        <v>0.28508721040078971</v>
      </c>
      <c r="AK5" s="140">
        <f t="shared" si="1"/>
        <v>2499.5903551165238</v>
      </c>
      <c r="AL5" s="29">
        <f t="shared" si="2"/>
        <v>0</v>
      </c>
      <c r="AM5" s="140">
        <f t="shared" si="3"/>
        <v>0</v>
      </c>
      <c r="AN5" s="28" t="str">
        <f t="shared" si="4"/>
        <v/>
      </c>
      <c r="AO5" s="28">
        <f t="shared" si="22"/>
        <v>1.1405357274532281E-4</v>
      </c>
      <c r="AP5" s="136">
        <f t="shared" si="23"/>
        <v>0</v>
      </c>
      <c r="AQ5" s="28">
        <f t="shared" si="24"/>
        <v>0</v>
      </c>
      <c r="AR5" s="29">
        <f>'inv3.直径階分布'!HK10</f>
        <v>0</v>
      </c>
      <c r="AT5" s="28">
        <f t="shared" si="40"/>
        <v>4</v>
      </c>
      <c r="AU5" s="140">
        <f t="shared" si="25"/>
        <v>2499.5903551165238</v>
      </c>
      <c r="AW5" s="29">
        <f>IF(AQ5=0, 0,SUM(AL$2:AL5))</f>
        <v>0</v>
      </c>
      <c r="AX5" s="29">
        <f>AD5+SUM($AL$2:AL4)</f>
        <v>0.28508721040078971</v>
      </c>
      <c r="AY5" s="29">
        <f t="shared" si="26"/>
        <v>0.67409645697070331</v>
      </c>
      <c r="AZ5" s="29">
        <f t="shared" si="27"/>
        <v>7.1271802600197429E-2</v>
      </c>
      <c r="BA5" s="29">
        <f t="shared" si="28"/>
        <v>7.1271802600197429E-2</v>
      </c>
      <c r="BB5" s="29">
        <f t="shared" si="29"/>
        <v>7.1271802600197429E-2</v>
      </c>
      <c r="BC5" s="28">
        <f t="shared" si="30"/>
        <v>1.0994535007165922</v>
      </c>
      <c r="BD5" s="28">
        <v>35</v>
      </c>
      <c r="BE5" s="29">
        <f>AD36</f>
        <v>629.24496120151093</v>
      </c>
      <c r="BF5" s="29">
        <f>AE36</f>
        <v>1595.831060671715</v>
      </c>
      <c r="BG5" s="29">
        <f>BA36</f>
        <v>17.978427462900314</v>
      </c>
      <c r="BH5" s="29">
        <f>AX36</f>
        <v>629.24496120151093</v>
      </c>
      <c r="BI5" s="29">
        <f>AY36</f>
        <v>19.9590178407949</v>
      </c>
      <c r="BJ5" s="29">
        <f>AR36</f>
        <v>22.625289571307398</v>
      </c>
      <c r="BK5" s="28">
        <f>H36</f>
        <v>23.115122038154905</v>
      </c>
      <c r="BN5" s="28">
        <f t="shared" si="31"/>
        <v>121.01809676710418</v>
      </c>
      <c r="BO5" s="28">
        <f t="shared" si="32"/>
        <v>121.01809676710418</v>
      </c>
      <c r="BP5" s="28">
        <f t="shared" si="33"/>
        <v>4</v>
      </c>
      <c r="BQ5" s="28">
        <f t="shared" si="34"/>
        <v>0</v>
      </c>
      <c r="BR5" s="28">
        <f t="shared" si="41"/>
        <v>0</v>
      </c>
      <c r="BS5" s="28">
        <f t="shared" si="42"/>
        <v>0</v>
      </c>
      <c r="BT5" s="28">
        <f t="shared" si="35"/>
        <v>0</v>
      </c>
      <c r="BU5" s="28">
        <f t="shared" si="43"/>
        <v>3.0000000000000001E-3</v>
      </c>
      <c r="BV5" s="28">
        <f t="shared" si="44"/>
        <v>0</v>
      </c>
      <c r="BX5" s="28" t="s">
        <v>119</v>
      </c>
      <c r="BY5" s="28" t="str">
        <f>IF(ISERROR(VLOOKUP(3,'inv1.組み合わせ番号表'!$I$2:$K$92,2,FALSE)),"",VLOOKUP(3,'inv1.組み合わせ番号表'!$I$2:$K$92,2,FALSE))</f>
        <v/>
      </c>
      <c r="BZ5" s="28" t="str">
        <f t="shared" si="45"/>
        <v/>
      </c>
    </row>
    <row r="6" spans="1:80">
      <c r="A6" s="147" t="s">
        <v>194</v>
      </c>
      <c r="B6" s="148" t="s">
        <v>195</v>
      </c>
      <c r="C6" s="28" t="s">
        <v>330</v>
      </c>
      <c r="E6" s="28">
        <v>5</v>
      </c>
      <c r="F6" s="28">
        <f t="shared" si="5"/>
        <v>1.643807741767795</v>
      </c>
      <c r="G6" s="139"/>
      <c r="H6" s="28">
        <f t="shared" si="6"/>
        <v>2.3385316763854993</v>
      </c>
      <c r="I6" s="28">
        <f t="shared" si="7"/>
        <v>3.1937135813020892E-2</v>
      </c>
      <c r="J6" s="28">
        <f t="shared" si="8"/>
        <v>2525.1472625907081</v>
      </c>
      <c r="K6" s="28">
        <f t="shared" ref="K6:K68" si="46">IF(H6=0,$B$2,J6*L6 / ( 1 - I6*L6 ))</f>
        <v>2498.6217385396253</v>
      </c>
      <c r="L6" s="28">
        <f t="shared" si="9"/>
        <v>0.95918366737149308</v>
      </c>
      <c r="M6" s="28">
        <f t="shared" si="10"/>
        <v>0.77646566279058593</v>
      </c>
      <c r="N6" s="28">
        <f t="shared" si="11"/>
        <v>2704.9176620286962</v>
      </c>
      <c r="O6" s="28">
        <f t="shared" si="12"/>
        <v>0.96285765725593708</v>
      </c>
      <c r="P6" s="28">
        <f t="shared" si="13"/>
        <v>3.5596560692860093E-4</v>
      </c>
      <c r="Q6" s="28">
        <f t="shared" si="14"/>
        <v>2001040155261533.8</v>
      </c>
      <c r="R6" s="28">
        <f t="shared" si="15"/>
        <v>3.041220954409838E-2</v>
      </c>
      <c r="T6" s="28">
        <v>5</v>
      </c>
      <c r="U6" s="29">
        <f t="shared" si="16"/>
        <v>0.95918366737149308</v>
      </c>
      <c r="V6" s="140">
        <f t="shared" si="17"/>
        <v>2498.6217385396253</v>
      </c>
      <c r="W6" s="141" t="str">
        <f>IF(T6='1.収穫を予測する'!$N$2,1,"")</f>
        <v/>
      </c>
      <c r="X6" s="28">
        <f t="shared" si="36"/>
        <v>0</v>
      </c>
      <c r="Y6" s="28">
        <f t="shared" si="18"/>
        <v>3.041220954409838E-2</v>
      </c>
      <c r="Z6" s="28" t="str">
        <f t="shared" si="37"/>
        <v/>
      </c>
      <c r="AB6" s="28">
        <v>5</v>
      </c>
      <c r="AC6" s="28">
        <f t="shared" si="19"/>
        <v>2.3385316763854993</v>
      </c>
      <c r="AD6" s="29">
        <f t="shared" si="20"/>
        <v>0.95918366737149308</v>
      </c>
      <c r="AE6" s="140">
        <f t="shared" si="38"/>
        <v>2498.6217385396253</v>
      </c>
      <c r="AF6" s="141">
        <f>'1.収穫を予測する'!K17*0.01</f>
        <v>0</v>
      </c>
      <c r="AG6" s="134">
        <v>5</v>
      </c>
      <c r="AH6" s="28">
        <f t="shared" si="21"/>
        <v>3.041220954409838E-2</v>
      </c>
      <c r="AI6" s="144">
        <f>L6-L5</f>
        <v>0.67409645697070331</v>
      </c>
      <c r="AJ6" s="29">
        <f t="shared" si="0"/>
        <v>0.95918366737149308</v>
      </c>
      <c r="AK6" s="140">
        <f t="shared" si="1"/>
        <v>2498.6217385396253</v>
      </c>
      <c r="AL6" s="29">
        <f t="shared" si="2"/>
        <v>0</v>
      </c>
      <c r="AM6" s="140">
        <f t="shared" si="3"/>
        <v>0</v>
      </c>
      <c r="AN6" s="28" t="str">
        <f t="shared" si="4"/>
        <v/>
      </c>
      <c r="AO6" s="28">
        <f t="shared" si="22"/>
        <v>3.8388510456653164E-4</v>
      </c>
      <c r="AP6" s="136">
        <f t="shared" si="23"/>
        <v>0</v>
      </c>
      <c r="AQ6" s="28">
        <f t="shared" si="24"/>
        <v>0</v>
      </c>
      <c r="AR6" s="29">
        <f>'inv3.直径階分布'!HK11</f>
        <v>1.4572950941742262</v>
      </c>
      <c r="AT6" s="28">
        <f t="shared" si="40"/>
        <v>5</v>
      </c>
      <c r="AU6" s="140">
        <f t="shared" si="25"/>
        <v>2498.6217385396253</v>
      </c>
      <c r="AW6" s="29">
        <f>IF(AQ6=0, 0,SUM(AL$2:AL6))</f>
        <v>0</v>
      </c>
      <c r="AX6" s="29">
        <f>AD6+SUM($AL$2:AL5)</f>
        <v>0.95918366737149308</v>
      </c>
      <c r="AY6" s="29">
        <f t="shared" si="26"/>
        <v>1.5312071461985832</v>
      </c>
      <c r="AZ6" s="29">
        <f t="shared" si="27"/>
        <v>0.19183673347429861</v>
      </c>
      <c r="BA6" s="29">
        <f t="shared" si="28"/>
        <v>0.19183673347429861</v>
      </c>
      <c r="BB6" s="29">
        <f t="shared" si="29"/>
        <v>0.19183673347429861</v>
      </c>
      <c r="BC6" s="28">
        <f t="shared" si="30"/>
        <v>1.6147300295317217</v>
      </c>
      <c r="BD6" s="28">
        <v>40</v>
      </c>
      <c r="BE6" s="29">
        <f>AD41</f>
        <v>721.5024288782779</v>
      </c>
      <c r="BF6" s="29">
        <f>AE41</f>
        <v>1463.2653003752212</v>
      </c>
      <c r="BG6" s="29">
        <f>BA41</f>
        <v>18.037560721956947</v>
      </c>
      <c r="BH6" s="29">
        <f>AX41</f>
        <v>721.5024288782779</v>
      </c>
      <c r="BI6" s="29">
        <f>AY41</f>
        <v>16.259224603330154</v>
      </c>
      <c r="BJ6" s="29">
        <f>AR41</f>
        <v>24.810192672171635</v>
      </c>
      <c r="BK6" s="28">
        <f>H41</f>
        <v>25</v>
      </c>
      <c r="BN6" s="28">
        <f t="shared" si="31"/>
        <v>85.547335229326208</v>
      </c>
      <c r="BO6" s="28">
        <f t="shared" si="32"/>
        <v>85.547335229326208</v>
      </c>
      <c r="BP6" s="28">
        <f t="shared" si="33"/>
        <v>5</v>
      </c>
      <c r="BQ6" s="28">
        <f t="shared" si="34"/>
        <v>110.80322962637199</v>
      </c>
      <c r="BR6" s="28">
        <f t="shared" si="41"/>
        <v>0</v>
      </c>
      <c r="BS6" s="28">
        <f t="shared" si="42"/>
        <v>0</v>
      </c>
      <c r="BT6" s="28">
        <f t="shared" si="35"/>
        <v>0</v>
      </c>
      <c r="BU6" s="28">
        <f t="shared" si="43"/>
        <v>4.0000000000000001E-3</v>
      </c>
      <c r="BV6" s="28">
        <f t="shared" si="44"/>
        <v>0</v>
      </c>
      <c r="BX6" s="28" t="s">
        <v>120</v>
      </c>
      <c r="BY6" s="28" t="str">
        <f>IF(ISERROR(VLOOKUP(4,'inv1.組み合わせ番号表'!$I$2:$K$92,2,FALSE)),"",VLOOKUP(4,'inv1.組み合わせ番号表'!$I$2:$K$92,2,FALSE))</f>
        <v/>
      </c>
      <c r="BZ6" s="28" t="str">
        <f>IF(OR(BY6=$BY$1,BY6=""),"",1)</f>
        <v/>
      </c>
    </row>
    <row r="7" spans="1:80">
      <c r="A7" s="126" t="s">
        <v>196</v>
      </c>
      <c r="B7" s="149">
        <v>0.52515540000000005</v>
      </c>
      <c r="C7" s="28" t="s">
        <v>57</v>
      </c>
      <c r="E7" s="28">
        <v>6</v>
      </c>
      <c r="F7" s="28">
        <f t="shared" si="5"/>
        <v>2.1666843060733485</v>
      </c>
      <c r="G7" s="139"/>
      <c r="H7" s="28">
        <f t="shared" si="6"/>
        <v>3.082392030244864</v>
      </c>
      <c r="I7" s="28">
        <f t="shared" si="7"/>
        <v>2.1316852253207452E-2</v>
      </c>
      <c r="J7" s="28">
        <f t="shared" si="8"/>
        <v>949.20574559428087</v>
      </c>
      <c r="K7" s="28">
        <f t="shared" si="46"/>
        <v>2496.4215303110159</v>
      </c>
      <c r="L7" s="28">
        <f t="shared" si="9"/>
        <v>2.4903908135700763</v>
      </c>
      <c r="M7" s="28">
        <f t="shared" si="10"/>
        <v>0.77620194118081043</v>
      </c>
      <c r="N7" s="28">
        <f t="shared" si="11"/>
        <v>2702.9251529729822</v>
      </c>
      <c r="O7" s="28">
        <f t="shared" si="12"/>
        <v>2.4999667481164165</v>
      </c>
      <c r="P7" s="28">
        <f t="shared" si="13"/>
        <v>9.2491157047640434E-4</v>
      </c>
      <c r="Q7" s="28">
        <f t="shared" si="14"/>
        <v>69875649920857.32</v>
      </c>
      <c r="R7" s="28">
        <f t="shared" si="15"/>
        <v>5.7635359911279292E-2</v>
      </c>
      <c r="T7" s="28">
        <v>6</v>
      </c>
      <c r="U7" s="29">
        <f t="shared" si="16"/>
        <v>2.4903908135700763</v>
      </c>
      <c r="V7" s="140">
        <f t="shared" si="17"/>
        <v>2496.4215303110159</v>
      </c>
      <c r="W7" s="141" t="str">
        <f>IF(T7='1.収穫を予測する'!$N$2,1,"")</f>
        <v/>
      </c>
      <c r="X7" s="28">
        <f t="shared" si="36"/>
        <v>0</v>
      </c>
      <c r="Y7" s="28">
        <f t="shared" si="18"/>
        <v>5.7635359911279292E-2</v>
      </c>
      <c r="Z7" s="28" t="str">
        <f t="shared" si="37"/>
        <v/>
      </c>
      <c r="AB7" s="28">
        <v>6</v>
      </c>
      <c r="AC7" s="28">
        <f t="shared" si="19"/>
        <v>3.082392030244864</v>
      </c>
      <c r="AD7" s="29">
        <f t="shared" si="20"/>
        <v>2.4903908135700763</v>
      </c>
      <c r="AE7" s="140">
        <f t="shared" si="38"/>
        <v>2496.4215303110159</v>
      </c>
      <c r="AF7" s="141">
        <f>'1.収穫を予測する'!K18*0.01</f>
        <v>0</v>
      </c>
      <c r="AG7" s="134">
        <v>6</v>
      </c>
      <c r="AH7" s="28">
        <f xml:space="preserve"> IF(H7=0,0,($B$41 + $B$42 *(AD7/(AE7^(1+$B$26)))^($B$43))^(-1))</f>
        <v>5.7635359911279292E-2</v>
      </c>
      <c r="AI7" s="144">
        <f t="shared" si="39"/>
        <v>1.5312071461985832</v>
      </c>
      <c r="AJ7" s="29">
        <f t="shared" si="0"/>
        <v>2.4903908135700763</v>
      </c>
      <c r="AK7" s="140">
        <f t="shared" si="1"/>
        <v>2496.4215303110159</v>
      </c>
      <c r="AL7" s="29">
        <f t="shared" si="2"/>
        <v>0</v>
      </c>
      <c r="AM7" s="140">
        <f t="shared" si="3"/>
        <v>0</v>
      </c>
      <c r="AN7" s="28" t="str">
        <f t="shared" si="4"/>
        <v/>
      </c>
      <c r="AO7" s="28">
        <f t="shared" si="22"/>
        <v>9.9758425543614504E-4</v>
      </c>
      <c r="AP7" s="136">
        <f t="shared" si="23"/>
        <v>0</v>
      </c>
      <c r="AQ7" s="28">
        <f t="shared" si="24"/>
        <v>0</v>
      </c>
      <c r="AR7" s="29">
        <f>'inv3.直径階分布'!HK12</f>
        <v>2.2891765777259496</v>
      </c>
      <c r="AT7" s="28">
        <f t="shared" si="40"/>
        <v>6</v>
      </c>
      <c r="AU7" s="140">
        <f t="shared" si="25"/>
        <v>2496.4215303110159</v>
      </c>
      <c r="AW7" s="29">
        <f>IF(AQ7=0, 0,SUM(AL$2:AL7))</f>
        <v>0</v>
      </c>
      <c r="AX7" s="29">
        <f>AD7+SUM($AL$2:AL6)</f>
        <v>2.4903908135700763</v>
      </c>
      <c r="AY7" s="29">
        <f t="shared" si="26"/>
        <v>2.9013695132165922</v>
      </c>
      <c r="AZ7" s="29">
        <f t="shared" si="27"/>
        <v>0.41506513559501274</v>
      </c>
      <c r="BA7" s="29">
        <f t="shared" si="28"/>
        <v>0.41506513559501274</v>
      </c>
      <c r="BB7" s="29">
        <f t="shared" si="29"/>
        <v>0.41506513559501274</v>
      </c>
      <c r="BC7" s="28">
        <f t="shared" si="30"/>
        <v>2.192461921940362</v>
      </c>
      <c r="BD7" s="28">
        <v>50</v>
      </c>
      <c r="BE7" s="29">
        <f>AD51</f>
        <v>855.42659805753215</v>
      </c>
      <c r="BF7" s="29">
        <f>AE51</f>
        <v>1270.8282028003575</v>
      </c>
      <c r="BG7" s="29">
        <f>BA51</f>
        <v>17.108531961150643</v>
      </c>
      <c r="BH7" s="29">
        <f>AX51</f>
        <v>855.42659805753215</v>
      </c>
      <c r="BI7" s="29">
        <f>AY51</f>
        <v>10.276085099696502</v>
      </c>
      <c r="BJ7" s="29">
        <f>AR51</f>
        <v>28.250312427999141</v>
      </c>
      <c r="BK7" s="28">
        <f>H51</f>
        <v>27.704472055779419</v>
      </c>
      <c r="BN7" s="28">
        <f t="shared" si="31"/>
        <v>64.931160823345792</v>
      </c>
      <c r="BO7" s="28">
        <f t="shared" si="32"/>
        <v>64.931160823345792</v>
      </c>
      <c r="BP7" s="28">
        <f t="shared" si="33"/>
        <v>6</v>
      </c>
      <c r="BQ7" s="28">
        <f t="shared" si="34"/>
        <v>95.775133437645806</v>
      </c>
      <c r="BR7" s="28">
        <f t="shared" si="41"/>
        <v>0</v>
      </c>
      <c r="BS7" s="28">
        <f t="shared" si="42"/>
        <v>0</v>
      </c>
      <c r="BT7" s="28">
        <f t="shared" si="35"/>
        <v>0</v>
      </c>
      <c r="BU7" s="28">
        <f t="shared" si="43"/>
        <v>5.0000000000000001E-3</v>
      </c>
      <c r="BV7" s="28">
        <f t="shared" si="44"/>
        <v>0</v>
      </c>
      <c r="BX7" s="28" t="s">
        <v>121</v>
      </c>
      <c r="BY7" s="28" t="str">
        <f>IF(ISERROR(VLOOKUP(5,'inv1.組み合わせ番号表'!$I$2:$K$92,2,FALSE)),"",VLOOKUP(5,'inv1.組み合わせ番号表'!$I$2:$K$92,2,FALSE))</f>
        <v/>
      </c>
      <c r="BZ7" s="28" t="str">
        <f t="shared" si="45"/>
        <v/>
      </c>
    </row>
    <row r="8" spans="1:80">
      <c r="A8" s="126" t="s">
        <v>178</v>
      </c>
      <c r="B8" s="149">
        <v>8.8167999999999996E-2</v>
      </c>
      <c r="E8" s="28">
        <v>7</v>
      </c>
      <c r="F8" s="28">
        <f t="shared" si="5"/>
        <v>2.7198595035372</v>
      </c>
      <c r="G8" s="139"/>
      <c r="H8" s="28">
        <f t="shared" si="6"/>
        <v>3.8693561556655349</v>
      </c>
      <c r="I8" s="28">
        <f>IF(H8=0,0,$B$21*H8^(-$B$22))</f>
        <v>1.5281756814500287E-2</v>
      </c>
      <c r="J8" s="28">
        <f t="shared" si="8"/>
        <v>424.14755384477098</v>
      </c>
      <c r="K8" s="28">
        <f t="shared" si="46"/>
        <v>2492.2525208525976</v>
      </c>
      <c r="L8" s="28">
        <f t="shared" si="9"/>
        <v>5.3917603267866685</v>
      </c>
      <c r="M8" s="28">
        <f t="shared" si="10"/>
        <v>0.77570162783873375</v>
      </c>
      <c r="N8" s="28">
        <f t="shared" si="11"/>
        <v>2699.1496970907829</v>
      </c>
      <c r="O8" s="28">
        <f t="shared" si="12"/>
        <v>5.4126447362139887</v>
      </c>
      <c r="P8" s="28">
        <f t="shared" si="13"/>
        <v>2.0053147634041509E-3</v>
      </c>
      <c r="Q8" s="28">
        <f t="shared" si="14"/>
        <v>4476214196403.666</v>
      </c>
      <c r="R8" s="28">
        <f t="shared" si="15"/>
        <v>9.5688596402047049E-2</v>
      </c>
      <c r="T8" s="28">
        <v>7</v>
      </c>
      <c r="U8" s="29">
        <f t="shared" si="16"/>
        <v>5.3917603267866685</v>
      </c>
      <c r="V8" s="140">
        <f t="shared" si="17"/>
        <v>2492.2525208525976</v>
      </c>
      <c r="W8" s="141" t="str">
        <f>IF(T8='1.収穫を予測する'!$N$2,1,"")</f>
        <v/>
      </c>
      <c r="X8" s="28">
        <f t="shared" si="36"/>
        <v>0</v>
      </c>
      <c r="Y8" s="28">
        <f t="shared" si="18"/>
        <v>9.5688596402047049E-2</v>
      </c>
      <c r="Z8" s="28" t="str">
        <f t="shared" si="37"/>
        <v/>
      </c>
      <c r="AB8" s="28">
        <v>7</v>
      </c>
      <c r="AC8" s="28">
        <f t="shared" si="19"/>
        <v>3.8693561556655349</v>
      </c>
      <c r="AD8" s="29">
        <f t="shared" si="20"/>
        <v>5.3917603267866685</v>
      </c>
      <c r="AE8" s="140">
        <f t="shared" si="38"/>
        <v>2492.2525208525976</v>
      </c>
      <c r="AF8" s="141">
        <f>'1.収穫を予測する'!K19*0.01</f>
        <v>0</v>
      </c>
      <c r="AG8" s="134">
        <v>7</v>
      </c>
      <c r="AH8" s="28">
        <f t="shared" si="21"/>
        <v>9.5688596402047049E-2</v>
      </c>
      <c r="AI8" s="144">
        <f t="shared" si="39"/>
        <v>2.9013695132165922</v>
      </c>
      <c r="AJ8" s="29">
        <f t="shared" si="0"/>
        <v>5.3917603267866685</v>
      </c>
      <c r="AK8" s="140">
        <f t="shared" si="1"/>
        <v>2492.2525208525976</v>
      </c>
      <c r="AL8" s="29">
        <f t="shared" si="2"/>
        <v>0</v>
      </c>
      <c r="AM8" s="140">
        <f t="shared" si="3"/>
        <v>0</v>
      </c>
      <c r="AN8" s="28" t="str">
        <f t="shared" si="4"/>
        <v/>
      </c>
      <c r="AO8" s="28">
        <f t="shared" si="22"/>
        <v>2.1634085156596217E-3</v>
      </c>
      <c r="AP8" s="136">
        <f t="shared" si="23"/>
        <v>0</v>
      </c>
      <c r="AQ8" s="28">
        <f t="shared" si="24"/>
        <v>0</v>
      </c>
      <c r="AR8" s="29">
        <f>'inv3.直径階分布'!HK13</f>
        <v>3.0616375743448581</v>
      </c>
      <c r="AT8" s="28">
        <f t="shared" si="40"/>
        <v>7</v>
      </c>
      <c r="AU8" s="140">
        <f t="shared" si="25"/>
        <v>2492.2525208525976</v>
      </c>
      <c r="AW8" s="29">
        <f>IF(AQ8=0, 0,SUM(AL$2:AL8))</f>
        <v>0</v>
      </c>
      <c r="AX8" s="29">
        <f>AD8+SUM($AL$2:AL7)</f>
        <v>5.3917603267866685</v>
      </c>
      <c r="AY8" s="29">
        <f t="shared" si="26"/>
        <v>4.8064292604397725</v>
      </c>
      <c r="AZ8" s="29">
        <f t="shared" si="27"/>
        <v>0.7702514752552384</v>
      </c>
      <c r="BA8" s="29">
        <f t="shared" si="28"/>
        <v>0.7702514752552384</v>
      </c>
      <c r="BB8" s="29">
        <f t="shared" si="29"/>
        <v>0.7702514752552384</v>
      </c>
      <c r="BC8" s="28">
        <f t="shared" si="30"/>
        <v>2.8202865425354418</v>
      </c>
      <c r="BD8" s="28">
        <v>55</v>
      </c>
      <c r="BE8" s="29">
        <f>AD56</f>
        <v>902.18291442032057</v>
      </c>
      <c r="BF8" s="29">
        <f>AE56</f>
        <v>1203.6435424863262</v>
      </c>
      <c r="BG8" s="29">
        <f>BA56</f>
        <v>16.4033257167331</v>
      </c>
      <c r="BH8" s="29">
        <f>AX56</f>
        <v>902.18291442032057</v>
      </c>
      <c r="BI8" s="29">
        <f>AY56</f>
        <v>8.0608772435085712</v>
      </c>
      <c r="BJ8" s="29">
        <f>AR56</f>
        <v>29.533724508211964</v>
      </c>
      <c r="BK8" s="28">
        <f>H56</f>
        <v>28.649812006410937</v>
      </c>
      <c r="BN8" s="28">
        <f t="shared" si="31"/>
        <v>51.768463086288129</v>
      </c>
      <c r="BO8" s="28">
        <f t="shared" si="32"/>
        <v>51.768463086288129</v>
      </c>
      <c r="BP8" s="28">
        <f t="shared" si="33"/>
        <v>7</v>
      </c>
      <c r="BQ8" s="28">
        <f t="shared" si="34"/>
        <v>92.116930043195538</v>
      </c>
      <c r="BR8" s="28">
        <f t="shared" si="41"/>
        <v>0</v>
      </c>
      <c r="BS8" s="28">
        <f>IF(H8&lt;9,0,IF(BQ8&gt;BQ7,1,0))</f>
        <v>0</v>
      </c>
      <c r="BT8" s="28">
        <f t="shared" si="35"/>
        <v>0</v>
      </c>
      <c r="BU8" s="28">
        <f t="shared" si="43"/>
        <v>6.0000000000000001E-3</v>
      </c>
      <c r="BV8" s="28">
        <f t="shared" si="44"/>
        <v>0</v>
      </c>
      <c r="BX8" s="28" t="s">
        <v>122</v>
      </c>
      <c r="BY8" s="28" t="str">
        <f>IF(ISERROR(VLOOKUP(6,'inv1.組み合わせ番号表'!$I$2:$K$92,2,FALSE)),"",VLOOKUP(6,'inv1.組み合わせ番号表'!$I$2:$K$92,2,FALSE))</f>
        <v/>
      </c>
      <c r="BZ8" s="28" t="str">
        <f t="shared" si="45"/>
        <v/>
      </c>
    </row>
    <row r="9" spans="1:80">
      <c r="A9" s="126" t="s">
        <v>45</v>
      </c>
      <c r="B9" s="149">
        <v>6.9258490000000001E-10</v>
      </c>
      <c r="E9" s="28">
        <v>8</v>
      </c>
      <c r="F9" s="28">
        <f t="shared" si="5"/>
        <v>3.2947884481553156</v>
      </c>
      <c r="G9" s="139"/>
      <c r="H9" s="28">
        <f t="shared" si="6"/>
        <v>4.6872678338368807</v>
      </c>
      <c r="I9" s="28">
        <f>IF(H9=0,0,$B$21*H9^(-$B$22))</f>
        <v>1.1541649431041492E-2</v>
      </c>
      <c r="J9" s="28">
        <f>IF(H9=0,0,$B$23*H9^(-$B$24))</f>
        <v>215.01964533131448</v>
      </c>
      <c r="K9" s="28">
        <f t="shared" si="46"/>
        <v>2485.346110289895</v>
      </c>
      <c r="L9" s="28">
        <f t="shared" si="9"/>
        <v>10.198189587226441</v>
      </c>
      <c r="M9" s="28">
        <f t="shared" si="10"/>
        <v>0.77487105691463953</v>
      </c>
      <c r="N9" s="28">
        <f t="shared" si="11"/>
        <v>2692.8952501663925</v>
      </c>
      <c r="O9" s="28">
        <f t="shared" si="12"/>
        <v>10.238172801375763</v>
      </c>
      <c r="P9" s="28">
        <f t="shared" si="13"/>
        <v>3.8019201826521667E-3</v>
      </c>
      <c r="Q9" s="28">
        <f t="shared" si="14"/>
        <v>445485814012.37469</v>
      </c>
      <c r="R9" s="28">
        <f xml:space="preserve"> IF(H9=0,0,($B$41 + $B$42 *(L9/(K9^(1+$B$26)))^($B$43))^(-1))</f>
        <v>0.1436938200710301</v>
      </c>
      <c r="T9" s="28">
        <v>8</v>
      </c>
      <c r="U9" s="29">
        <f t="shared" si="16"/>
        <v>10.198189587226441</v>
      </c>
      <c r="V9" s="140">
        <f t="shared" si="17"/>
        <v>2485.346110289895</v>
      </c>
      <c r="W9" s="141" t="str">
        <f>IF(T9='1.収穫を予測する'!$N$2,1,"")</f>
        <v/>
      </c>
      <c r="X9" s="28">
        <f t="shared" si="36"/>
        <v>0</v>
      </c>
      <c r="Y9" s="28">
        <f t="shared" si="18"/>
        <v>0.1436938200710301</v>
      </c>
      <c r="Z9" s="28" t="str">
        <f t="shared" si="37"/>
        <v/>
      </c>
      <c r="AB9" s="28">
        <v>8</v>
      </c>
      <c r="AC9" s="28">
        <f t="shared" si="19"/>
        <v>4.6872678338368807</v>
      </c>
      <c r="AD9" s="29">
        <f t="shared" si="20"/>
        <v>10.198189587226441</v>
      </c>
      <c r="AE9" s="140">
        <f t="shared" si="38"/>
        <v>2485.346110289895</v>
      </c>
      <c r="AF9" s="141">
        <f>'1.収穫を予測する'!K20*0.01</f>
        <v>0</v>
      </c>
      <c r="AG9" s="134">
        <v>8</v>
      </c>
      <c r="AH9" s="28">
        <f t="shared" si="21"/>
        <v>0.1436938200710301</v>
      </c>
      <c r="AI9" s="144">
        <f t="shared" si="39"/>
        <v>4.8064292604397725</v>
      </c>
      <c r="AJ9" s="29">
        <f t="shared" si="0"/>
        <v>10.198189587226441</v>
      </c>
      <c r="AK9" s="140">
        <f t="shared" si="1"/>
        <v>2485.346110289895</v>
      </c>
      <c r="AL9" s="29">
        <f t="shared" si="2"/>
        <v>0</v>
      </c>
      <c r="AM9" s="140">
        <f t="shared" si="3"/>
        <v>0</v>
      </c>
      <c r="AN9" s="28" t="str">
        <f t="shared" si="4"/>
        <v/>
      </c>
      <c r="AO9" s="28">
        <f t="shared" si="22"/>
        <v>4.1033277196297242E-3</v>
      </c>
      <c r="AP9" s="136">
        <f t="shared" si="23"/>
        <v>0</v>
      </c>
      <c r="AQ9" s="28">
        <f t="shared" si="24"/>
        <v>0</v>
      </c>
      <c r="AR9" s="29">
        <f>'inv3.直径階分布'!HK14</f>
        <v>3.9062208463339405</v>
      </c>
      <c r="AT9" s="28">
        <f t="shared" si="40"/>
        <v>8</v>
      </c>
      <c r="AU9" s="140">
        <f t="shared" si="25"/>
        <v>2485.346110289895</v>
      </c>
      <c r="AW9" s="29">
        <f>IF(AQ9=0, 0,SUM(AL$2:AL9))</f>
        <v>0</v>
      </c>
      <c r="AX9" s="29">
        <f>AD9+SUM($AL$2:AL8)</f>
        <v>10.198189587226441</v>
      </c>
      <c r="AY9" s="29">
        <f t="shared" si="26"/>
        <v>7.1773345335158432</v>
      </c>
      <c r="AZ9" s="29">
        <f t="shared" si="27"/>
        <v>1.2747736984033051</v>
      </c>
      <c r="BA9" s="29">
        <f t="shared" si="28"/>
        <v>1.2747736984033051</v>
      </c>
      <c r="BB9" s="29">
        <f t="shared" si="29"/>
        <v>1.2747736984033051</v>
      </c>
      <c r="BC9" s="28">
        <f t="shared" si="30"/>
        <v>3.4875663830914765</v>
      </c>
      <c r="BD9" s="28">
        <v>60</v>
      </c>
      <c r="BE9" s="29">
        <f>AD61</f>
        <v>938.78929802313178</v>
      </c>
      <c r="BF9" s="29">
        <f>AE61</f>
        <v>1151.0434311217466</v>
      </c>
      <c r="BG9" s="29">
        <f>BA61</f>
        <v>15.64648830038553</v>
      </c>
      <c r="BH9" s="29">
        <f>AX61</f>
        <v>938.78929802313178</v>
      </c>
      <c r="BI9" s="29">
        <f>AY61</f>
        <v>6.2941631508840601</v>
      </c>
      <c r="BJ9" s="29">
        <f>AR61</f>
        <v>30.613862830725221</v>
      </c>
      <c r="BK9" s="28">
        <f>H61</f>
        <v>29.39348394555082</v>
      </c>
      <c r="BN9" s="28">
        <f t="shared" si="31"/>
        <v>42.79438517039226</v>
      </c>
      <c r="BO9" s="28">
        <f t="shared" si="32"/>
        <v>42.79438517039226</v>
      </c>
      <c r="BP9" s="28">
        <f t="shared" si="33"/>
        <v>8</v>
      </c>
      <c r="BQ9" s="28">
        <f t="shared" si="34"/>
        <v>89.282365751660492</v>
      </c>
      <c r="BR9" s="28">
        <f t="shared" si="41"/>
        <v>0</v>
      </c>
      <c r="BS9" s="28">
        <f t="shared" si="42"/>
        <v>0</v>
      </c>
      <c r="BT9" s="28">
        <f t="shared" si="35"/>
        <v>0</v>
      </c>
      <c r="BU9" s="28">
        <f>IF(OR(BT9=0,BT8=1),BU8+0.001,INT(BU8)+1)</f>
        <v>7.0000000000000001E-3</v>
      </c>
      <c r="BV9" s="28">
        <f t="shared" si="44"/>
        <v>0</v>
      </c>
      <c r="BX9" s="28" t="s">
        <v>123</v>
      </c>
      <c r="BY9" s="28" t="str">
        <f>IF(ISERROR(VLOOKUP(7,'inv1.組み合わせ番号表'!$I$2:$K$92,2,FALSE)),"",VLOOKUP(7,'inv1.組み合わせ番号表'!$I$2:$K$92,2,FALSE))</f>
        <v/>
      </c>
      <c r="BZ9" s="28" t="str">
        <f t="shared" si="45"/>
        <v/>
      </c>
    </row>
    <row r="10" spans="1:80">
      <c r="A10" s="126" t="s">
        <v>262</v>
      </c>
      <c r="B10" s="149">
        <v>0.42707460000000003</v>
      </c>
      <c r="E10" s="28">
        <v>9</v>
      </c>
      <c r="F10" s="28">
        <f>( $B$7/$B$8-( $B$7/$B$8-$B$9^(1-$B$10))*EXP(-(1-$B$10)*$B$8*E10))^(1/(1-$B$10))</f>
        <v>3.8844613609904006</v>
      </c>
      <c r="G10" s="139"/>
      <c r="H10" s="28">
        <f t="shared" si="6"/>
        <v>5.5261547366862196</v>
      </c>
      <c r="I10" s="28">
        <f t="shared" si="7"/>
        <v>9.0699022383220439E-3</v>
      </c>
      <c r="J10" s="28">
        <f t="shared" si="8"/>
        <v>119.99533438206217</v>
      </c>
      <c r="K10" s="28">
        <f>IF(H10=0,$B$2,J10*L10 / ( 1 - I10*L10 ))</f>
        <v>2475.0329201134377</v>
      </c>
      <c r="L10" s="28">
        <f xml:space="preserve"> IF(H10=0,0,(( $B$2 + I10*$B$27*$B$2^(1-$B$28) + J10*$B$27*$B$2^(-$B$28) ) - SQRT( ( $B$2 + I10*$B$27*$B$2^(1-$B$28) + J10*$B$27*$B$2^(-$B$28) )^2 - 4*I10*$B$27*$B$2^(2-$B$28) ) ) / ( 2*I10*$B$2 ))</f>
        <v>17.375524120742284</v>
      </c>
      <c r="M10" s="28">
        <f t="shared" si="10"/>
        <v>0.77362672637707808</v>
      </c>
      <c r="N10" s="28">
        <f t="shared" si="11"/>
        <v>2683.5556228746559</v>
      </c>
      <c r="O10" s="28">
        <f t="shared" si="12"/>
        <v>17.444890343610769</v>
      </c>
      <c r="P10" s="28">
        <f t="shared" si="13"/>
        <v>6.50066285003014E-3</v>
      </c>
      <c r="Q10" s="28">
        <f t="shared" si="14"/>
        <v>61861620816.312454</v>
      </c>
      <c r="R10" s="28">
        <f t="shared" si="15"/>
        <v>0.19946353113078247</v>
      </c>
      <c r="T10" s="28">
        <v>9</v>
      </c>
      <c r="U10" s="29">
        <f t="shared" si="16"/>
        <v>17.375524120742284</v>
      </c>
      <c r="V10" s="140">
        <f t="shared" si="17"/>
        <v>2475.0329201134377</v>
      </c>
      <c r="W10" s="141" t="str">
        <f>IF(T10='1.収穫を予測する'!$N$2,1,"")</f>
        <v/>
      </c>
      <c r="X10" s="28">
        <f t="shared" si="36"/>
        <v>0</v>
      </c>
      <c r="Y10" s="28">
        <f t="shared" si="18"/>
        <v>0.19946353113078247</v>
      </c>
      <c r="Z10" s="28" t="str">
        <f t="shared" si="37"/>
        <v/>
      </c>
      <c r="AB10" s="28">
        <v>9</v>
      </c>
      <c r="AC10" s="28">
        <f t="shared" si="19"/>
        <v>5.5261547366862196</v>
      </c>
      <c r="AD10" s="29">
        <f t="shared" si="20"/>
        <v>17.375524120742284</v>
      </c>
      <c r="AE10" s="140">
        <f t="shared" si="38"/>
        <v>2475.0329201134377</v>
      </c>
      <c r="AF10" s="141">
        <f>'1.収穫を予測する'!K21*0.01</f>
        <v>0</v>
      </c>
      <c r="AG10" s="134">
        <v>9</v>
      </c>
      <c r="AH10" s="28">
        <f t="shared" si="21"/>
        <v>0.19946353113078247</v>
      </c>
      <c r="AI10" s="144">
        <f t="shared" si="39"/>
        <v>7.1773345335158432</v>
      </c>
      <c r="AJ10" s="29">
        <f t="shared" si="0"/>
        <v>17.375524120742284</v>
      </c>
      <c r="AK10" s="140">
        <f t="shared" si="1"/>
        <v>2475.0329201134377</v>
      </c>
      <c r="AL10" s="29">
        <f>AD10*AF10</f>
        <v>0</v>
      </c>
      <c r="AM10" s="140">
        <f t="shared" si="3"/>
        <v>0</v>
      </c>
      <c r="AN10" s="28" t="str">
        <f t="shared" si="4"/>
        <v/>
      </c>
      <c r="AO10" s="28">
        <f t="shared" si="22"/>
        <v>7.0203204084840678E-3</v>
      </c>
      <c r="AP10" s="136">
        <f t="shared" si="23"/>
        <v>0</v>
      </c>
      <c r="AQ10" s="28">
        <f t="shared" si="24"/>
        <v>0</v>
      </c>
      <c r="AR10" s="29">
        <f>'inv3.直径階分布'!HK15</f>
        <v>4.7774971407770916</v>
      </c>
      <c r="AT10" s="28">
        <f t="shared" si="40"/>
        <v>9</v>
      </c>
      <c r="AU10" s="140">
        <f t="shared" si="25"/>
        <v>2475.0329201134377</v>
      </c>
      <c r="AW10" s="29">
        <f>IF(AQ10=0, 0,SUM(AL$2:AL10))</f>
        <v>0</v>
      </c>
      <c r="AX10" s="29">
        <f>AD10+SUM($AL$2:AL9)</f>
        <v>17.375524120742284</v>
      </c>
      <c r="AY10" s="29">
        <f t="shared" si="26"/>
        <v>9.8722867186713437</v>
      </c>
      <c r="AZ10" s="29">
        <f t="shared" si="27"/>
        <v>1.9306137911935872</v>
      </c>
      <c r="BA10" s="29">
        <f t="shared" si="28"/>
        <v>1.9306137911935872</v>
      </c>
      <c r="BB10" s="29">
        <f t="shared" si="29"/>
        <v>1.9306137911935872</v>
      </c>
      <c r="BC10" s="28">
        <f t="shared" si="30"/>
        <v>4.1851253084686748</v>
      </c>
      <c r="BN10" s="28">
        <f t="shared" si="31"/>
        <v>36.373615259874619</v>
      </c>
      <c r="BO10" s="28">
        <f t="shared" si="32"/>
        <v>36.373615259874619</v>
      </c>
      <c r="BP10" s="28">
        <f t="shared" si="33"/>
        <v>9</v>
      </c>
      <c r="BQ10" s="28">
        <f t="shared" si="34"/>
        <v>87.600791484470392</v>
      </c>
      <c r="BR10" s="28">
        <f t="shared" si="41"/>
        <v>0</v>
      </c>
      <c r="BS10" s="28">
        <f t="shared" si="42"/>
        <v>0</v>
      </c>
      <c r="BT10" s="28">
        <f t="shared" si="35"/>
        <v>0</v>
      </c>
      <c r="BU10" s="28">
        <f t="shared" si="43"/>
        <v>8.0000000000000002E-3</v>
      </c>
      <c r="BV10" s="28">
        <f t="shared" si="44"/>
        <v>0</v>
      </c>
      <c r="BX10" s="28" t="s">
        <v>124</v>
      </c>
      <c r="BY10" s="28" t="str">
        <f>IF(ISERROR(VLOOKUP(8,'inv1.組み合わせ番号表'!$I$2:$K$92,2,FALSE)),"",VLOOKUP(8,'inv1.組み合わせ番号表'!$I$2:$K$92,2,FALSE))</f>
        <v/>
      </c>
      <c r="BZ10" s="28" t="str">
        <f t="shared" si="45"/>
        <v/>
      </c>
    </row>
    <row r="11" spans="1:80">
      <c r="A11" s="126"/>
      <c r="B11" s="150"/>
      <c r="E11" s="28">
        <v>10</v>
      </c>
      <c r="F11" s="28">
        <f t="shared" si="5"/>
        <v>4.4830853410472518</v>
      </c>
      <c r="G11" s="139"/>
      <c r="H11" s="28">
        <f t="shared" si="6"/>
        <v>6.377775704294887</v>
      </c>
      <c r="I11" s="28">
        <f t="shared" si="7"/>
        <v>7.353391283502755E-3</v>
      </c>
      <c r="J11" s="28">
        <f t="shared" si="8"/>
        <v>72.21800599478172</v>
      </c>
      <c r="K11" s="28">
        <f t="shared" si="46"/>
        <v>2460.8473237852068</v>
      </c>
      <c r="L11" s="28">
        <f t="shared" si="9"/>
        <v>27.247810839413628</v>
      </c>
      <c r="M11" s="28">
        <f t="shared" si="10"/>
        <v>0.77190723868825872</v>
      </c>
      <c r="N11" s="28">
        <f t="shared" si="11"/>
        <v>2670.7091437203317</v>
      </c>
      <c r="O11" s="28">
        <f t="shared" si="12"/>
        <v>27.359327623287381</v>
      </c>
      <c r="P11" s="28">
        <f t="shared" si="13"/>
        <v>1.0244218352124818E-2</v>
      </c>
      <c r="Q11" s="28">
        <f t="shared" si="14"/>
        <v>11145303347.296577</v>
      </c>
      <c r="R11" s="28">
        <f t="shared" si="15"/>
        <v>0.26008802013605731</v>
      </c>
      <c r="T11" s="28">
        <v>10</v>
      </c>
      <c r="U11" s="29">
        <f t="shared" si="16"/>
        <v>27.247810839413628</v>
      </c>
      <c r="V11" s="140">
        <f t="shared" si="17"/>
        <v>2460.8473237852068</v>
      </c>
      <c r="W11" s="141" t="str">
        <f>IF(T11='1.収穫を予測する'!$N$2,1,"")</f>
        <v/>
      </c>
      <c r="X11" s="28">
        <f t="shared" si="36"/>
        <v>0</v>
      </c>
      <c r="Y11" s="28">
        <f t="shared" si="18"/>
        <v>0.26008802013605731</v>
      </c>
      <c r="Z11" s="28" t="str">
        <f t="shared" si="37"/>
        <v/>
      </c>
      <c r="AB11" s="28">
        <v>10</v>
      </c>
      <c r="AC11" s="28">
        <f t="shared" si="19"/>
        <v>6.377775704294887</v>
      </c>
      <c r="AD11" s="29">
        <f t="shared" si="20"/>
        <v>27.247810839413628</v>
      </c>
      <c r="AE11" s="140">
        <f t="shared" si="38"/>
        <v>2460.8473237852068</v>
      </c>
      <c r="AF11" s="141">
        <f>'1.収穫を予測する'!K22*0.01</f>
        <v>0</v>
      </c>
      <c r="AG11" s="134">
        <v>10</v>
      </c>
      <c r="AH11" s="28">
        <f t="shared" si="21"/>
        <v>0.26008802013605731</v>
      </c>
      <c r="AI11" s="144">
        <f t="shared" si="39"/>
        <v>9.8722867186713437</v>
      </c>
      <c r="AJ11" s="29">
        <f t="shared" si="0"/>
        <v>27.247810839413628</v>
      </c>
      <c r="AK11" s="140">
        <f t="shared" si="1"/>
        <v>2460.8473237852068</v>
      </c>
      <c r="AL11" s="29">
        <f t="shared" si="2"/>
        <v>0</v>
      </c>
      <c r="AM11" s="140">
        <f t="shared" si="3"/>
        <v>0</v>
      </c>
      <c r="AN11" s="28" t="str">
        <f t="shared" si="4"/>
        <v/>
      </c>
      <c r="AO11" s="28">
        <f t="shared" si="22"/>
        <v>1.1072532040509448E-2</v>
      </c>
      <c r="AP11" s="136">
        <f t="shared" si="23"/>
        <v>0</v>
      </c>
      <c r="AQ11" s="28">
        <f t="shared" si="24"/>
        <v>0</v>
      </c>
      <c r="AR11" s="29">
        <f>'inv3.直径階分布'!HK16</f>
        <v>5.6383159508212888</v>
      </c>
      <c r="AT11" s="28">
        <f t="shared" si="40"/>
        <v>10</v>
      </c>
      <c r="AU11" s="140">
        <f t="shared" si="25"/>
        <v>2460.8473237852068</v>
      </c>
      <c r="AW11" s="29">
        <f>IF(AQ11=0, 0,SUM(AL$2:AL11))</f>
        <v>0</v>
      </c>
      <c r="AX11" s="29">
        <f>AD11+SUM($AL$2:AL10)</f>
        <v>27.247810839413628</v>
      </c>
      <c r="AY11" s="29">
        <f t="shared" si="26"/>
        <v>12.713725933246049</v>
      </c>
      <c r="AZ11" s="29">
        <f t="shared" si="27"/>
        <v>2.7247810839413629</v>
      </c>
      <c r="BA11" s="29">
        <f t="shared" si="28"/>
        <v>2.7247810839413629</v>
      </c>
      <c r="BB11" s="29">
        <f t="shared" si="29"/>
        <v>2.7247810839413629</v>
      </c>
      <c r="BC11" s="28">
        <f t="shared" si="30"/>
        <v>4.90504218357583</v>
      </c>
      <c r="BN11" s="28">
        <f t="shared" si="31"/>
        <v>31.607374575425585</v>
      </c>
      <c r="BO11" s="28">
        <f t="shared" si="32"/>
        <v>31.607374575425585</v>
      </c>
      <c r="BP11" s="28">
        <f t="shared" si="33"/>
        <v>10</v>
      </c>
      <c r="BQ11" s="28">
        <f t="shared" si="34"/>
        <v>86.994808846449118</v>
      </c>
      <c r="BR11" s="28">
        <f t="shared" si="41"/>
        <v>0</v>
      </c>
      <c r="BS11" s="28">
        <f t="shared" si="42"/>
        <v>0</v>
      </c>
      <c r="BT11" s="28">
        <f t="shared" si="35"/>
        <v>0</v>
      </c>
      <c r="BU11" s="28">
        <f t="shared" si="43"/>
        <v>9.0000000000000011E-3</v>
      </c>
      <c r="BV11" s="28">
        <f t="shared" si="44"/>
        <v>0</v>
      </c>
      <c r="BX11" s="28" t="s">
        <v>125</v>
      </c>
      <c r="BY11" s="28" t="str">
        <f>IF(ISERROR(VLOOKUP(9,'inv1.組み合わせ番号表'!$I$2:$K$92,2,FALSE)),"",VLOOKUP(9,'inv1.組み合わせ番号表'!$I$2:$K$92,2,FALSE))</f>
        <v/>
      </c>
      <c r="BZ11" s="28" t="str">
        <f t="shared" si="45"/>
        <v/>
      </c>
    </row>
    <row r="12" spans="1:80">
      <c r="A12" s="151"/>
      <c r="B12" s="152"/>
      <c r="E12" s="28">
        <v>11</v>
      </c>
      <c r="F12" s="28">
        <f t="shared" si="5"/>
        <v>5.0858544557062064</v>
      </c>
      <c r="G12" s="139"/>
      <c r="H12" s="28">
        <f t="shared" si="6"/>
        <v>7.2352936684461522</v>
      </c>
      <c r="I12" s="28">
        <f t="shared" si="7"/>
        <v>6.1135224575204986E-3</v>
      </c>
      <c r="J12" s="28">
        <f t="shared" si="8"/>
        <v>46.190485198108668</v>
      </c>
      <c r="K12" s="28">
        <f t="shared" si="46"/>
        <v>2442.5788324968266</v>
      </c>
      <c r="L12" s="28">
        <f t="shared" si="9"/>
        <v>39.961536772659677</v>
      </c>
      <c r="M12" s="28">
        <f t="shared" si="10"/>
        <v>0.76967932499318903</v>
      </c>
      <c r="N12" s="28">
        <f t="shared" si="11"/>
        <v>2654.1651939922549</v>
      </c>
      <c r="O12" s="28">
        <f t="shared" si="12"/>
        <v>40.130404653044664</v>
      </c>
      <c r="P12" s="28">
        <f t="shared" si="13"/>
        <v>1.5119784082724193E-2</v>
      </c>
      <c r="Q12" s="28">
        <f t="shared" si="14"/>
        <v>2476181483.1519518</v>
      </c>
      <c r="R12" s="28">
        <f t="shared" si="15"/>
        <v>0.32259311928504103</v>
      </c>
      <c r="T12" s="28">
        <v>11</v>
      </c>
      <c r="U12" s="29">
        <f t="shared" si="16"/>
        <v>39.961536772659677</v>
      </c>
      <c r="V12" s="140">
        <f t="shared" si="17"/>
        <v>2442.5788324968266</v>
      </c>
      <c r="W12" s="141" t="str">
        <f>IF(T12='1.収穫を予測する'!$N$2,1,"")</f>
        <v/>
      </c>
      <c r="X12" s="28">
        <f t="shared" si="36"/>
        <v>0</v>
      </c>
      <c r="Y12" s="28">
        <f t="shared" si="18"/>
        <v>0.32259311928504103</v>
      </c>
      <c r="Z12" s="28" t="str">
        <f t="shared" si="37"/>
        <v/>
      </c>
      <c r="AB12" s="28">
        <v>11</v>
      </c>
      <c r="AC12" s="28">
        <f t="shared" si="19"/>
        <v>7.2352936684461522</v>
      </c>
      <c r="AD12" s="29">
        <f t="shared" si="20"/>
        <v>39.961536772659677</v>
      </c>
      <c r="AE12" s="140">
        <f t="shared" si="38"/>
        <v>2442.5788324968266</v>
      </c>
      <c r="AF12" s="141">
        <f>'1.収穫を予測する'!K23*0.01</f>
        <v>0</v>
      </c>
      <c r="AG12" s="134">
        <v>11</v>
      </c>
      <c r="AH12" s="28">
        <f t="shared" si="21"/>
        <v>0.32259311928504103</v>
      </c>
      <c r="AI12" s="144">
        <f t="shared" si="39"/>
        <v>12.713725933246049</v>
      </c>
      <c r="AJ12" s="29">
        <f t="shared" si="0"/>
        <v>39.961536772659677</v>
      </c>
      <c r="AK12" s="140">
        <f t="shared" si="1"/>
        <v>2442.5788324968266</v>
      </c>
      <c r="AL12" s="29">
        <f t="shared" si="2"/>
        <v>0</v>
      </c>
      <c r="AM12" s="140">
        <f t="shared" si="3"/>
        <v>0</v>
      </c>
      <c r="AN12" s="28" t="str">
        <f t="shared" si="4"/>
        <v/>
      </c>
      <c r="AO12" s="28">
        <f t="shared" si="22"/>
        <v>1.6360387734880445E-2</v>
      </c>
      <c r="AP12" s="136">
        <f t="shared" si="23"/>
        <v>0</v>
      </c>
      <c r="AQ12" s="28">
        <f t="shared" si="24"/>
        <v>0</v>
      </c>
      <c r="AR12" s="29">
        <f>'inv3.直径階分布'!HK17</f>
        <v>6.5263805733951514</v>
      </c>
      <c r="AT12" s="28">
        <f t="shared" si="40"/>
        <v>11</v>
      </c>
      <c r="AU12" s="140">
        <f t="shared" si="25"/>
        <v>2442.5788324968266</v>
      </c>
      <c r="AW12" s="29">
        <f>IF(AQ12=0, 0,SUM(AL$2:AL12))</f>
        <v>0</v>
      </c>
      <c r="AX12" s="29">
        <f>AD12+SUM($AL$2:AL11)</f>
        <v>39.961536772659677</v>
      </c>
      <c r="AY12" s="29">
        <f t="shared" si="26"/>
        <v>15.527406286627823</v>
      </c>
      <c r="AZ12" s="29">
        <f t="shared" si="27"/>
        <v>3.632866979332698</v>
      </c>
      <c r="BA12" s="29">
        <f t="shared" si="28"/>
        <v>3.632866979332698</v>
      </c>
      <c r="BB12" s="29">
        <f t="shared" si="29"/>
        <v>3.632866979332698</v>
      </c>
      <c r="BC12" s="28">
        <f t="shared" si="30"/>
        <v>5.6404828314239088</v>
      </c>
      <c r="BN12" s="28">
        <f t="shared" si="31"/>
        <v>27.965303844378642</v>
      </c>
      <c r="BO12" s="28">
        <f t="shared" si="32"/>
        <v>27.965303844378642</v>
      </c>
      <c r="BP12" s="28">
        <f t="shared" si="33"/>
        <v>11</v>
      </c>
      <c r="BQ12" s="28">
        <f t="shared" si="34"/>
        <v>86.425895149562493</v>
      </c>
      <c r="BR12" s="28">
        <f t="shared" si="41"/>
        <v>0</v>
      </c>
      <c r="BS12" s="28">
        <f t="shared" si="42"/>
        <v>0</v>
      </c>
      <c r="BT12" s="28">
        <f t="shared" si="35"/>
        <v>0</v>
      </c>
      <c r="BU12" s="28">
        <f t="shared" si="43"/>
        <v>1.0000000000000002E-2</v>
      </c>
      <c r="BV12" s="28">
        <f t="shared" si="44"/>
        <v>0</v>
      </c>
      <c r="BX12" s="28" t="s">
        <v>126</v>
      </c>
      <c r="BY12" s="28" t="str">
        <f>IF(ISERROR(VLOOKUP(10,'inv1.組み合わせ番号表'!$I$2:$K$92,2,FALSE)),"",VLOOKUP(10,'inv1.組み合わせ番号表'!$I$2:$K$92,2,FALSE))</f>
        <v/>
      </c>
      <c r="BZ12" s="28" t="str">
        <f t="shared" si="45"/>
        <v/>
      </c>
    </row>
    <row r="13" spans="1:80">
      <c r="A13" s="151"/>
      <c r="B13" s="152"/>
      <c r="E13" s="28">
        <v>12</v>
      </c>
      <c r="F13" s="28">
        <f t="shared" si="5"/>
        <v>5.6887762757704774</v>
      </c>
      <c r="G13" s="139"/>
      <c r="H13" s="28">
        <f t="shared" si="6"/>
        <v>8.0930288760246221</v>
      </c>
      <c r="I13" s="28">
        <f t="shared" si="7"/>
        <v>5.1888516828187377E-3</v>
      </c>
      <c r="J13" s="28">
        <f t="shared" si="8"/>
        <v>31.058701775989999</v>
      </c>
      <c r="K13" s="28">
        <f t="shared" si="46"/>
        <v>2420.2673332583104</v>
      </c>
      <c r="L13" s="28">
        <f t="shared" si="9"/>
        <v>55.4889430592875</v>
      </c>
      <c r="M13" s="28">
        <f t="shared" si="10"/>
        <v>0.76693772822032413</v>
      </c>
      <c r="N13" s="28">
        <f t="shared" si="11"/>
        <v>2633.9598953754612</v>
      </c>
      <c r="O13" s="28">
        <f t="shared" si="12"/>
        <v>55.732763051357992</v>
      </c>
      <c r="P13" s="28">
        <f t="shared" si="13"/>
        <v>2.1159305860810568E-2</v>
      </c>
      <c r="Q13" s="28">
        <f t="shared" si="14"/>
        <v>654093253.4515909</v>
      </c>
      <c r="R13" s="28">
        <f t="shared" si="15"/>
        <v>0.38443317024385554</v>
      </c>
      <c r="T13" s="28">
        <v>12</v>
      </c>
      <c r="U13" s="29">
        <f t="shared" si="16"/>
        <v>55.4889430592875</v>
      </c>
      <c r="V13" s="140">
        <f t="shared" si="17"/>
        <v>2420.2673332583104</v>
      </c>
      <c r="W13" s="141" t="str">
        <f>IF(T13='1.収穫を予測する'!$N$2,1,"")</f>
        <v/>
      </c>
      <c r="X13" s="28">
        <f t="shared" si="36"/>
        <v>0</v>
      </c>
      <c r="Y13" s="28">
        <f t="shared" si="18"/>
        <v>0.38443317024385554</v>
      </c>
      <c r="Z13" s="28" t="str">
        <f t="shared" si="37"/>
        <v/>
      </c>
      <c r="AB13" s="28">
        <v>12</v>
      </c>
      <c r="AC13" s="28">
        <f t="shared" si="19"/>
        <v>8.0930288760246221</v>
      </c>
      <c r="AD13" s="29">
        <f t="shared" si="20"/>
        <v>55.4889430592875</v>
      </c>
      <c r="AE13" s="140">
        <f t="shared" si="38"/>
        <v>2420.2673332583104</v>
      </c>
      <c r="AF13" s="141">
        <f>'1.収穫を予測する'!K24*0.01</f>
        <v>0</v>
      </c>
      <c r="AG13" s="134">
        <v>12</v>
      </c>
      <c r="AH13" s="28">
        <f t="shared" si="21"/>
        <v>0.38443317024385554</v>
      </c>
      <c r="AI13" s="144">
        <f t="shared" si="39"/>
        <v>15.527406286627823</v>
      </c>
      <c r="AJ13" s="29">
        <f t="shared" si="0"/>
        <v>55.4889430592875</v>
      </c>
      <c r="AK13" s="140">
        <f t="shared" si="1"/>
        <v>2420.2673332583104</v>
      </c>
      <c r="AL13" s="29">
        <f t="shared" si="2"/>
        <v>0</v>
      </c>
      <c r="AM13" s="140">
        <f t="shared" si="3"/>
        <v>0</v>
      </c>
      <c r="AN13" s="28" t="str">
        <f t="shared" si="4"/>
        <v/>
      </c>
      <c r="AO13" s="28">
        <f t="shared" si="22"/>
        <v>2.2926782631315742E-2</v>
      </c>
      <c r="AP13" s="136">
        <f t="shared" si="23"/>
        <v>0</v>
      </c>
      <c r="AQ13" s="28">
        <f t="shared" si="24"/>
        <v>0</v>
      </c>
      <c r="AR13" s="29">
        <f>'inv3.直径階分布'!HK18</f>
        <v>7.4224673566419952</v>
      </c>
      <c r="AT13" s="28">
        <f t="shared" si="40"/>
        <v>12</v>
      </c>
      <c r="AU13" s="140">
        <f t="shared" si="25"/>
        <v>2420.2673332583104</v>
      </c>
      <c r="AW13" s="29">
        <f>IF(AQ13=0, 0,SUM(AL$2:AL13))</f>
        <v>0</v>
      </c>
      <c r="AX13" s="29">
        <f>AD13+SUM($AL$2:AL12)</f>
        <v>55.4889430592875</v>
      </c>
      <c r="AY13" s="29">
        <f t="shared" si="26"/>
        <v>18.170403840528643</v>
      </c>
      <c r="AZ13" s="29">
        <f t="shared" si="27"/>
        <v>4.6240785882739583</v>
      </c>
      <c r="BA13" s="29">
        <f t="shared" si="28"/>
        <v>4.6240785882739583</v>
      </c>
      <c r="BB13" s="29">
        <f t="shared" si="29"/>
        <v>4.6240785882739583</v>
      </c>
      <c r="BC13" s="28">
        <f t="shared" si="30"/>
        <v>6.3855596523656084</v>
      </c>
      <c r="BN13" s="28">
        <f t="shared" si="31"/>
        <v>25.116391298354607</v>
      </c>
      <c r="BO13" s="28">
        <f t="shared" si="32"/>
        <v>25.116391298354607</v>
      </c>
      <c r="BP13" s="28">
        <f t="shared" si="33"/>
        <v>12</v>
      </c>
      <c r="BQ13" s="28">
        <f t="shared" si="34"/>
        <v>86.030148002624628</v>
      </c>
      <c r="BR13" s="28">
        <f t="shared" si="41"/>
        <v>0</v>
      </c>
      <c r="BS13" s="28">
        <f t="shared" si="42"/>
        <v>0</v>
      </c>
      <c r="BT13" s="28">
        <f t="shared" si="35"/>
        <v>0</v>
      </c>
      <c r="BU13" s="28">
        <f t="shared" si="43"/>
        <v>1.1000000000000003E-2</v>
      </c>
      <c r="BV13" s="28">
        <f t="shared" si="44"/>
        <v>0</v>
      </c>
      <c r="BX13" s="28" t="s">
        <v>127</v>
      </c>
      <c r="BY13" s="28" t="str">
        <f>IF(ISERROR(VLOOKUP(11,'inv1.組み合わせ番号表'!$I$2:$K$92,2,FALSE)),"",VLOOKUP(11,'inv1.組み合わせ番号表'!$I$2:$K$92,2,FALSE))</f>
        <v/>
      </c>
      <c r="BZ13" s="28" t="str">
        <f t="shared" si="45"/>
        <v/>
      </c>
    </row>
    <row r="14" spans="1:80">
      <c r="A14" s="151"/>
      <c r="B14" s="152"/>
      <c r="E14" s="28">
        <v>13</v>
      </c>
      <c r="F14" s="28">
        <f t="shared" si="5"/>
        <v>6.2885367339464748</v>
      </c>
      <c r="G14" s="139"/>
      <c r="H14" s="28">
        <f t="shared" si="6"/>
        <v>8.9462666325153535</v>
      </c>
      <c r="I14" s="28">
        <f t="shared" si="7"/>
        <v>4.4807600612793369E-3</v>
      </c>
      <c r="J14" s="28">
        <f t="shared" si="8"/>
        <v>21.775465170475506</v>
      </c>
      <c r="K14" s="28">
        <f t="shared" si="46"/>
        <v>2394.1580820435138</v>
      </c>
      <c r="L14" s="28">
        <f t="shared" si="9"/>
        <v>73.659346899816143</v>
      </c>
      <c r="M14" s="28">
        <f t="shared" si="10"/>
        <v>0.76370073158610352</v>
      </c>
      <c r="N14" s="28">
        <f t="shared" si="11"/>
        <v>2610.3153517338028</v>
      </c>
      <c r="O14" s="28">
        <f t="shared" si="12"/>
        <v>73.998128292876245</v>
      </c>
      <c r="P14" s="28">
        <f t="shared" si="13"/>
        <v>2.8348348119596276E-2</v>
      </c>
      <c r="Q14" s="28">
        <f t="shared" si="14"/>
        <v>199951789.12213889</v>
      </c>
      <c r="R14" s="28">
        <f t="shared" si="15"/>
        <v>0.44372710744579841</v>
      </c>
      <c r="T14" s="28">
        <v>13</v>
      </c>
      <c r="U14" s="29">
        <f t="shared" si="16"/>
        <v>73.659346899816143</v>
      </c>
      <c r="V14" s="140">
        <f t="shared" si="17"/>
        <v>2394.1580820435138</v>
      </c>
      <c r="W14" s="141" t="str">
        <f>IF(T14='1.収穫を予測する'!$N$2,1,"")</f>
        <v/>
      </c>
      <c r="X14" s="28">
        <f t="shared" si="36"/>
        <v>0</v>
      </c>
      <c r="Y14" s="28">
        <f t="shared" si="18"/>
        <v>0.44372710744579841</v>
      </c>
      <c r="Z14" s="28" t="str">
        <f t="shared" si="37"/>
        <v/>
      </c>
      <c r="AB14" s="28">
        <v>13</v>
      </c>
      <c r="AC14" s="28">
        <f t="shared" si="19"/>
        <v>8.9462666325153535</v>
      </c>
      <c r="AD14" s="29">
        <f>IF(Z13="",L14,AJ13+AI13)</f>
        <v>73.659346899816143</v>
      </c>
      <c r="AE14" s="140">
        <f t="shared" si="38"/>
        <v>2394.1580820435138</v>
      </c>
      <c r="AF14" s="141">
        <f>'1.収穫を予測する'!K25*0.01</f>
        <v>0</v>
      </c>
      <c r="AG14" s="134">
        <v>13</v>
      </c>
      <c r="AH14" s="28">
        <f t="shared" si="21"/>
        <v>0.44372710744579841</v>
      </c>
      <c r="AI14" s="144">
        <f t="shared" si="39"/>
        <v>18.170403840528643</v>
      </c>
      <c r="AJ14" s="29">
        <f t="shared" si="0"/>
        <v>73.659346899816143</v>
      </c>
      <c r="AK14" s="140">
        <f t="shared" si="1"/>
        <v>2394.1580820435138</v>
      </c>
      <c r="AL14" s="29">
        <f t="shared" si="2"/>
        <v>0</v>
      </c>
      <c r="AM14" s="140">
        <f t="shared" si="3"/>
        <v>0</v>
      </c>
      <c r="AN14" s="28" t="str">
        <f t="shared" si="4"/>
        <v/>
      </c>
      <c r="AO14" s="28">
        <f t="shared" si="22"/>
        <v>3.0766283752217738E-2</v>
      </c>
      <c r="AP14" s="136">
        <f t="shared" si="23"/>
        <v>0</v>
      </c>
      <c r="AQ14" s="28">
        <f t="shared" si="24"/>
        <v>0</v>
      </c>
      <c r="AR14" s="29">
        <f>'inv3.直径階分布'!HK19</f>
        <v>8.3148272319976453</v>
      </c>
      <c r="AT14" s="28">
        <f t="shared" si="40"/>
        <v>13</v>
      </c>
      <c r="AU14" s="140">
        <f t="shared" si="25"/>
        <v>2394.1580820435138</v>
      </c>
      <c r="AW14" s="29">
        <f>IF(AQ14=0, 0,SUM(AL$2:AL14))</f>
        <v>0</v>
      </c>
      <c r="AX14" s="29">
        <f>AD14+SUM($AL$2:AL13)</f>
        <v>73.659346899816143</v>
      </c>
      <c r="AY14" s="29">
        <f>AX15-AX14</f>
        <v>20.543513975178627</v>
      </c>
      <c r="AZ14" s="29">
        <f t="shared" si="27"/>
        <v>5.6661036076781652</v>
      </c>
      <c r="BA14" s="29">
        <f t="shared" si="28"/>
        <v>5.6661036076781652</v>
      </c>
      <c r="BB14" s="29">
        <f t="shared" si="29"/>
        <v>5.6661036076781652</v>
      </c>
      <c r="BC14" s="28">
        <f t="shared" si="30"/>
        <v>7.1352123285418152</v>
      </c>
      <c r="BN14" s="28">
        <f t="shared" si="31"/>
        <v>22.844504941938993</v>
      </c>
      <c r="BO14" s="28">
        <f t="shared" si="32"/>
        <v>22.844504941938993</v>
      </c>
      <c r="BP14" s="28">
        <f t="shared" si="33"/>
        <v>13</v>
      </c>
      <c r="BQ14" s="28">
        <f t="shared" si="34"/>
        <v>85.813115888729939</v>
      </c>
      <c r="BR14" s="28">
        <f t="shared" si="41"/>
        <v>0</v>
      </c>
      <c r="BS14" s="28">
        <f t="shared" si="42"/>
        <v>0</v>
      </c>
      <c r="BT14" s="28">
        <f t="shared" si="35"/>
        <v>0</v>
      </c>
      <c r="BU14" s="28">
        <f t="shared" si="43"/>
        <v>1.2000000000000004E-2</v>
      </c>
      <c r="BV14" s="28">
        <f t="shared" si="44"/>
        <v>0</v>
      </c>
      <c r="BX14" s="28" t="s">
        <v>229</v>
      </c>
      <c r="BY14" s="28" t="str">
        <f>IF(ISERROR(VLOOKUP(12,'inv1.組み合わせ番号表'!$I$2:$K$92,2,FALSE)),"",VLOOKUP(12,'inv1.組み合わせ番号表'!$I$2:$K$92,2,FALSE))</f>
        <v/>
      </c>
      <c r="BZ14" s="28" t="str">
        <f t="shared" si="45"/>
        <v/>
      </c>
    </row>
    <row r="15" spans="1:80">
      <c r="A15" s="151"/>
      <c r="B15" s="152"/>
      <c r="E15" s="28">
        <v>14</v>
      </c>
      <c r="F15" s="28">
        <f t="shared" si="5"/>
        <v>6.8823922609788895</v>
      </c>
      <c r="G15" s="139"/>
      <c r="H15" s="28">
        <f t="shared" si="6"/>
        <v>9.7911038515373345</v>
      </c>
      <c r="I15" s="28">
        <f t="shared" si="7"/>
        <v>3.9263254696176534E-3</v>
      </c>
      <c r="J15" s="28">
        <f t="shared" si="8"/>
        <v>15.817219386113212</v>
      </c>
      <c r="K15" s="28">
        <f t="shared" si="46"/>
        <v>2364.6388830251394</v>
      </c>
      <c r="L15" s="28">
        <f t="shared" si="9"/>
        <v>94.202860874994769</v>
      </c>
      <c r="M15" s="28">
        <f t="shared" si="10"/>
        <v>0.76000374311465269</v>
      </c>
      <c r="N15" s="28">
        <f t="shared" si="11"/>
        <v>2583.5827586113605</v>
      </c>
      <c r="O15" s="28">
        <f t="shared" si="12"/>
        <v>94.659064824487189</v>
      </c>
      <c r="P15" s="28">
        <f t="shared" si="13"/>
        <v>3.6638681114037591E-2</v>
      </c>
      <c r="Q15" s="28">
        <f t="shared" si="14"/>
        <v>69287564.789827421</v>
      </c>
      <c r="R15" s="28">
        <f t="shared" si="15"/>
        <v>0.49927574822839021</v>
      </c>
      <c r="T15" s="28">
        <v>14</v>
      </c>
      <c r="U15" s="29">
        <f t="shared" si="16"/>
        <v>94.202860874994769</v>
      </c>
      <c r="V15" s="140">
        <f t="shared" si="17"/>
        <v>2364.6388830251394</v>
      </c>
      <c r="W15" s="141" t="str">
        <f>IF(T15='1.収穫を予測する'!$N$2,1,"")</f>
        <v/>
      </c>
      <c r="X15" s="28">
        <f t="shared" si="36"/>
        <v>0</v>
      </c>
      <c r="Y15" s="28">
        <f t="shared" si="18"/>
        <v>0.49927574822839021</v>
      </c>
      <c r="Z15" s="28" t="str">
        <f t="shared" si="37"/>
        <v/>
      </c>
      <c r="AB15" s="28">
        <v>14</v>
      </c>
      <c r="AC15" s="28">
        <f t="shared" si="19"/>
        <v>9.7911038515373345</v>
      </c>
      <c r="AD15" s="29">
        <f t="shared" si="20"/>
        <v>94.202860874994769</v>
      </c>
      <c r="AE15" s="140">
        <f t="shared" si="38"/>
        <v>2364.6388830251394</v>
      </c>
      <c r="AF15" s="141">
        <f>'1.収穫を予測する'!K26*0.01</f>
        <v>0</v>
      </c>
      <c r="AG15" s="134">
        <v>14</v>
      </c>
      <c r="AH15" s="28">
        <f t="shared" si="21"/>
        <v>0.49927574822839021</v>
      </c>
      <c r="AI15" s="144">
        <f t="shared" si="39"/>
        <v>20.543513975178627</v>
      </c>
      <c r="AJ15" s="29">
        <f t="shared" si="0"/>
        <v>94.202860874994769</v>
      </c>
      <c r="AK15" s="140">
        <f t="shared" si="1"/>
        <v>2364.6388830251394</v>
      </c>
      <c r="AL15" s="29">
        <f t="shared" si="2"/>
        <v>0</v>
      </c>
      <c r="AM15" s="140">
        <f t="shared" si="3"/>
        <v>0</v>
      </c>
      <c r="AN15" s="28" t="str">
        <f t="shared" si="4"/>
        <v/>
      </c>
      <c r="AO15" s="28">
        <f t="shared" si="22"/>
        <v>3.9838159454808078E-2</v>
      </c>
      <c r="AP15" s="136">
        <f t="shared" si="23"/>
        <v>0</v>
      </c>
      <c r="AQ15" s="28">
        <f t="shared" si="24"/>
        <v>0</v>
      </c>
      <c r="AR15" s="29">
        <f>'inv3.直径階分布'!HK20</f>
        <v>9.1737202351466589</v>
      </c>
      <c r="AT15" s="28">
        <f t="shared" si="40"/>
        <v>14</v>
      </c>
      <c r="AU15" s="140">
        <f t="shared" si="25"/>
        <v>2364.6388830251394</v>
      </c>
      <c r="AW15" s="29">
        <f>IF(AQ15=0, 0,SUM(AL$2:AL15))</f>
        <v>0</v>
      </c>
      <c r="AX15" s="29">
        <f>AD15+SUM($AL$2:AL14)</f>
        <v>94.202860874994769</v>
      </c>
      <c r="AY15" s="29">
        <f t="shared" si="26"/>
        <v>22.590725396486647</v>
      </c>
      <c r="AZ15" s="29">
        <f t="shared" si="27"/>
        <v>6.7287757767853407</v>
      </c>
      <c r="BA15" s="29">
        <f t="shared" si="28"/>
        <v>6.7287757767853407</v>
      </c>
      <c r="BB15" s="29">
        <f t="shared" si="29"/>
        <v>6.7287757767853407</v>
      </c>
      <c r="BC15" s="28">
        <f t="shared" si="30"/>
        <v>7.8851052447898846</v>
      </c>
      <c r="BN15" s="28">
        <f t="shared" si="31"/>
        <v>21.003222330753928</v>
      </c>
      <c r="BO15" s="28">
        <f t="shared" si="32"/>
        <v>21.003222330753928</v>
      </c>
      <c r="BP15" s="28">
        <f t="shared" si="33"/>
        <v>14</v>
      </c>
      <c r="BQ15" s="28">
        <f t="shared" si="34"/>
        <v>85.953190665006446</v>
      </c>
      <c r="BR15" s="28">
        <f t="shared" si="41"/>
        <v>1</v>
      </c>
      <c r="BS15" s="28">
        <f t="shared" si="42"/>
        <v>1</v>
      </c>
      <c r="BT15" s="28">
        <f t="shared" si="35"/>
        <v>1</v>
      </c>
      <c r="BU15" s="28">
        <f t="shared" si="43"/>
        <v>1</v>
      </c>
      <c r="BV15" s="28">
        <f t="shared" si="44"/>
        <v>1</v>
      </c>
      <c r="BX15" s="28" t="s">
        <v>230</v>
      </c>
      <c r="BY15" s="28" t="str">
        <f>IF(ISERROR(VLOOKUP(13,'inv1.組み合わせ番号表'!$I$2:$K$92,2,FALSE)),"",VLOOKUP(13,'inv1.組み合わせ番号表'!$I$2:$K$92,2,FALSE))</f>
        <v/>
      </c>
      <c r="BZ15" s="28" t="str">
        <f t="shared" si="45"/>
        <v/>
      </c>
    </row>
    <row r="16" spans="1:80">
      <c r="A16" s="151"/>
      <c r="B16" s="152"/>
      <c r="E16" s="28">
        <v>15</v>
      </c>
      <c r="F16" s="28">
        <f t="shared" si="5"/>
        <v>7.468082078672313</v>
      </c>
      <c r="G16" s="139"/>
      <c r="H16" s="28">
        <f t="shared" si="6"/>
        <v>10.624324280186464</v>
      </c>
      <c r="I16" s="28">
        <f t="shared" si="7"/>
        <v>3.4839058546766877E-3</v>
      </c>
      <c r="J16" s="28">
        <f t="shared" si="8"/>
        <v>11.843285433362144</v>
      </c>
      <c r="K16" s="28">
        <f t="shared" si="46"/>
        <v>2332.178023614536</v>
      </c>
      <c r="L16" s="28">
        <f t="shared" si="9"/>
        <v>116.79358627148142</v>
      </c>
      <c r="M16" s="28">
        <f t="shared" si="10"/>
        <v>0.75589288327230664</v>
      </c>
      <c r="N16" s="28">
        <f t="shared" si="11"/>
        <v>2554.1861971908338</v>
      </c>
      <c r="O16" s="28">
        <f t="shared" si="12"/>
        <v>117.39218804277871</v>
      </c>
      <c r="P16" s="28">
        <f t="shared" si="13"/>
        <v>4.5960700974693999E-2</v>
      </c>
      <c r="Q16" s="28">
        <f t="shared" si="14"/>
        <v>26774158.976325292</v>
      </c>
      <c r="R16" s="28">
        <f t="shared" si="15"/>
        <v>0.55045276566987356</v>
      </c>
      <c r="T16" s="28">
        <v>15</v>
      </c>
      <c r="U16" s="29">
        <f t="shared" si="16"/>
        <v>116.79358627148142</v>
      </c>
      <c r="V16" s="140">
        <f t="shared" si="17"/>
        <v>2332.178023614536</v>
      </c>
      <c r="W16" s="141" t="str">
        <f>IF(T16='1.収穫を予測する'!$N$2,1,"")</f>
        <v/>
      </c>
      <c r="X16" s="28">
        <f t="shared" si="36"/>
        <v>0</v>
      </c>
      <c r="Y16" s="28">
        <f t="shared" si="18"/>
        <v>0.55045276566987356</v>
      </c>
      <c r="Z16" s="28" t="str">
        <f t="shared" si="37"/>
        <v/>
      </c>
      <c r="AB16" s="28">
        <v>15</v>
      </c>
      <c r="AC16" s="28">
        <f t="shared" si="19"/>
        <v>10.624324280186464</v>
      </c>
      <c r="AD16" s="29">
        <f t="shared" si="20"/>
        <v>116.79358627148142</v>
      </c>
      <c r="AE16" s="140">
        <f t="shared" si="38"/>
        <v>2332.178023614536</v>
      </c>
      <c r="AF16" s="141">
        <f>'1.収穫を予測する'!K27*0.01</f>
        <v>0</v>
      </c>
      <c r="AG16" s="134">
        <v>15</v>
      </c>
      <c r="AH16" s="28">
        <f t="shared" si="21"/>
        <v>0.55045276566987356</v>
      </c>
      <c r="AI16" s="144">
        <f t="shared" si="39"/>
        <v>22.590725396486647</v>
      </c>
      <c r="AJ16" s="29">
        <f t="shared" si="0"/>
        <v>116.79358627148142</v>
      </c>
      <c r="AK16" s="140">
        <f t="shared" si="1"/>
        <v>2332.178023614536</v>
      </c>
      <c r="AL16" s="29">
        <f t="shared" si="2"/>
        <v>0</v>
      </c>
      <c r="AM16" s="140">
        <f t="shared" si="3"/>
        <v>0</v>
      </c>
      <c r="AN16" s="28" t="str">
        <f t="shared" si="4"/>
        <v/>
      </c>
      <c r="AO16" s="28">
        <f t="shared" si="22"/>
        <v>5.0079189962723508E-2</v>
      </c>
      <c r="AP16" s="136">
        <f t="shared" si="23"/>
        <v>0</v>
      </c>
      <c r="AQ16" s="28">
        <f t="shared" si="24"/>
        <v>0</v>
      </c>
      <c r="AR16" s="29">
        <f>'inv3.直径階分布'!HK21</f>
        <v>9.9984267422954289</v>
      </c>
      <c r="AT16" s="28">
        <f t="shared" si="40"/>
        <v>15</v>
      </c>
      <c r="AU16" s="140">
        <f t="shared" si="25"/>
        <v>2332.178023614536</v>
      </c>
      <c r="AW16" s="29">
        <f>IF(AQ16=0, 0,SUM(AL$2:AL16))</f>
        <v>0</v>
      </c>
      <c r="AX16" s="29">
        <f>AD16+SUM($AL$2:AL15)</f>
        <v>116.79358627148142</v>
      </c>
      <c r="AY16" s="29">
        <f t="shared" si="26"/>
        <v>24.291371839372061</v>
      </c>
      <c r="AZ16" s="29">
        <f t="shared" si="27"/>
        <v>7.7862390847654277</v>
      </c>
      <c r="BA16" s="29">
        <f t="shared" si="28"/>
        <v>7.7862390847654277</v>
      </c>
      <c r="BB16" s="29">
        <f t="shared" si="29"/>
        <v>7.7862390847654277</v>
      </c>
      <c r="BC16" s="28">
        <f t="shared" si="30"/>
        <v>8.6315385452245241</v>
      </c>
      <c r="BN16" s="28">
        <f t="shared" si="31"/>
        <v>19.490268979848143</v>
      </c>
      <c r="BO16" s="28">
        <f t="shared" si="32"/>
        <v>19.490268979848143</v>
      </c>
      <c r="BP16" s="28">
        <f t="shared" si="33"/>
        <v>15</v>
      </c>
      <c r="BQ16" s="28">
        <f t="shared" si="34"/>
        <v>86.328967223526448</v>
      </c>
      <c r="BR16" s="28">
        <f t="shared" si="41"/>
        <v>0</v>
      </c>
      <c r="BS16" s="28">
        <f t="shared" si="42"/>
        <v>1</v>
      </c>
      <c r="BT16" s="28">
        <f t="shared" si="35"/>
        <v>0</v>
      </c>
      <c r="BU16" s="28">
        <f>IF(OR(BT16=0,BT15=1),BU15+0.001,INT(BU15)+1)</f>
        <v>1.0009999999999999</v>
      </c>
      <c r="BV16" s="28">
        <f t="shared" si="44"/>
        <v>0</v>
      </c>
      <c r="BX16" s="28" t="s">
        <v>231</v>
      </c>
      <c r="BY16" s="28" t="str">
        <f>IF(ISERROR(VLOOKUP(14,'inv1.組み合わせ番号表'!$I$2:$K$92,2,FALSE)),"",VLOOKUP(14,'inv1.組み合わせ番号表'!$I$2:$K$92,2,FALSE))</f>
        <v/>
      </c>
      <c r="BZ16" s="28" t="str">
        <f t="shared" si="45"/>
        <v/>
      </c>
    </row>
    <row r="17" spans="1:78">
      <c r="A17" s="151"/>
      <c r="B17" s="152"/>
      <c r="E17" s="28">
        <v>16</v>
      </c>
      <c r="F17" s="28">
        <f t="shared" si="5"/>
        <v>8.0437558432885332</v>
      </c>
      <c r="G17" s="139"/>
      <c r="H17" s="28">
        <f t="shared" si="6"/>
        <v>11.443295562297198</v>
      </c>
      <c r="I17" s="28">
        <f t="shared" si="7"/>
        <v>3.1250696820256073E-3</v>
      </c>
      <c r="J17" s="28">
        <f t="shared" si="8"/>
        <v>9.1037689392160228</v>
      </c>
      <c r="K17" s="28">
        <f t="shared" si="46"/>
        <v>2297.2734868044263</v>
      </c>
      <c r="L17" s="28">
        <f t="shared" si="9"/>
        <v>141.08495811085348</v>
      </c>
      <c r="M17" s="28">
        <f t="shared" si="10"/>
        <v>0.75141966056822695</v>
      </c>
      <c r="N17" s="28">
        <f t="shared" si="11"/>
        <v>2522.5766409799376</v>
      </c>
      <c r="O17" s="28">
        <f t="shared" si="12"/>
        <v>141.85350894925602</v>
      </c>
      <c r="P17" s="28">
        <f t="shared" si="13"/>
        <v>5.6233577463934113E-2</v>
      </c>
      <c r="Q17" s="28">
        <f t="shared" si="14"/>
        <v>11384009.48555728</v>
      </c>
      <c r="R17" s="28">
        <f xml:space="preserve"> IF(H17=0,0,($B$41 + $B$42 *(L17/(K17^(1+$B$26)))^($B$43))^(-1))</f>
        <v>0.59705319050438344</v>
      </c>
      <c r="T17" s="28">
        <v>16</v>
      </c>
      <c r="U17" s="29">
        <f t="shared" si="16"/>
        <v>141.08495811085348</v>
      </c>
      <c r="V17" s="140">
        <f t="shared" si="17"/>
        <v>2297.2734868044263</v>
      </c>
      <c r="W17" s="141" t="str">
        <f>IF(T17='1.収穫を予測する'!$N$2,1,"")</f>
        <v/>
      </c>
      <c r="X17" s="28">
        <f t="shared" si="36"/>
        <v>0</v>
      </c>
      <c r="Y17" s="28">
        <f t="shared" si="18"/>
        <v>0.59705319050438344</v>
      </c>
      <c r="Z17" s="28" t="str">
        <f t="shared" si="37"/>
        <v/>
      </c>
      <c r="AB17" s="28">
        <v>16</v>
      </c>
      <c r="AC17" s="28">
        <f t="shared" si="19"/>
        <v>11.443295562297198</v>
      </c>
      <c r="AD17" s="29">
        <f t="shared" si="20"/>
        <v>141.08495811085348</v>
      </c>
      <c r="AE17" s="140">
        <f t="shared" si="38"/>
        <v>2297.2734868044263</v>
      </c>
      <c r="AF17" s="141">
        <f>'1.収穫を予測する'!K28*0.01</f>
        <v>0</v>
      </c>
      <c r="AG17" s="134">
        <v>16</v>
      </c>
      <c r="AH17" s="28">
        <f t="shared" si="21"/>
        <v>0.59705319050438344</v>
      </c>
      <c r="AI17" s="144">
        <f t="shared" si="39"/>
        <v>24.291371839372061</v>
      </c>
      <c r="AJ17" s="29">
        <f t="shared" si="0"/>
        <v>141.08495811085348</v>
      </c>
      <c r="AK17" s="140">
        <f t="shared" si="1"/>
        <v>2297.2734868044263</v>
      </c>
      <c r="AL17" s="29">
        <f>AD17*AF17</f>
        <v>0</v>
      </c>
      <c r="AM17" s="140">
        <f>AE17*AF17</f>
        <v>0</v>
      </c>
      <c r="AN17" s="28" t="str">
        <f t="shared" si="4"/>
        <v/>
      </c>
      <c r="AO17" s="28">
        <f t="shared" si="22"/>
        <v>6.1414088884604999E-2</v>
      </c>
      <c r="AP17" s="136">
        <f t="shared" si="23"/>
        <v>0</v>
      </c>
      <c r="AQ17" s="28">
        <f t="shared" si="24"/>
        <v>0</v>
      </c>
      <c r="AR17" s="29">
        <f>'inv3.直径階分布'!HK22</f>
        <v>10.812177298434888</v>
      </c>
      <c r="AT17" s="28">
        <f t="shared" si="40"/>
        <v>16</v>
      </c>
      <c r="AU17" s="140">
        <f t="shared" si="25"/>
        <v>2297.2734868044263</v>
      </c>
      <c r="AW17" s="29">
        <f>IF(AQ17=0, 0,SUM(AL$2:AL17))</f>
        <v>0</v>
      </c>
      <c r="AX17" s="29">
        <f>AD17+SUM($AL$2:AL16)</f>
        <v>141.08495811085348</v>
      </c>
      <c r="AY17" s="29">
        <f t="shared" si="26"/>
        <v>25.649990651073665</v>
      </c>
      <c r="AZ17" s="29">
        <f t="shared" si="27"/>
        <v>8.8178098819283424</v>
      </c>
      <c r="BA17" s="29">
        <f t="shared" si="28"/>
        <v>8.8178098819283424</v>
      </c>
      <c r="BB17" s="29">
        <f t="shared" si="29"/>
        <v>8.8178098819283424</v>
      </c>
      <c r="BC17" s="28">
        <f t="shared" si="30"/>
        <v>9.3713705471482793</v>
      </c>
      <c r="BN17" s="28">
        <f t="shared" si="31"/>
        <v>18.232345186724412</v>
      </c>
      <c r="BO17" s="28">
        <f t="shared" si="32"/>
        <v>18.232345186724412</v>
      </c>
      <c r="BP17" s="28">
        <f t="shared" si="33"/>
        <v>16</v>
      </c>
      <c r="BQ17" s="28">
        <f t="shared" si="34"/>
        <v>86.67422193034912</v>
      </c>
      <c r="BR17" s="28">
        <f t="shared" si="41"/>
        <v>0</v>
      </c>
      <c r="BS17" s="28">
        <f t="shared" si="42"/>
        <v>1</v>
      </c>
      <c r="BT17" s="28">
        <f t="shared" si="35"/>
        <v>0</v>
      </c>
      <c r="BU17" s="28">
        <f t="shared" si="43"/>
        <v>1.0019999999999998</v>
      </c>
      <c r="BV17" s="28">
        <f>IF(MOD(BU17,1)=0,BU17,0)</f>
        <v>0</v>
      </c>
      <c r="BX17" s="28" t="s">
        <v>232</v>
      </c>
      <c r="BY17" s="28" t="str">
        <f>IF(ISERROR(VLOOKUP(15,'inv1.組み合わせ番号表'!$I$2:$K$92,2,FALSE)),"",VLOOKUP(15,'inv1.組み合わせ番号表'!$I$2:$K$92,2,FALSE))</f>
        <v/>
      </c>
      <c r="BZ17" s="28" t="str">
        <f t="shared" si="45"/>
        <v/>
      </c>
    </row>
    <row r="18" spans="1:78">
      <c r="A18" s="151"/>
      <c r="B18" s="152"/>
      <c r="E18" s="28">
        <v>17</v>
      </c>
      <c r="F18" s="28">
        <f t="shared" si="5"/>
        <v>8.607913268086973</v>
      </c>
      <c r="G18" s="139"/>
      <c r="H18" s="28">
        <f t="shared" si="6"/>
        <v>12.245883343603307</v>
      </c>
      <c r="I18" s="28">
        <f t="shared" si="7"/>
        <v>2.8298759211410757E-3</v>
      </c>
      <c r="J18" s="28">
        <f t="shared" si="8"/>
        <v>7.1602473423255173</v>
      </c>
      <c r="K18" s="28">
        <f t="shared" si="46"/>
        <v>2260.4167358238824</v>
      </c>
      <c r="L18" s="28">
        <f t="shared" si="9"/>
        <v>166.73494876192714</v>
      </c>
      <c r="M18" s="28">
        <f t="shared" si="10"/>
        <v>0.74663707380678057</v>
      </c>
      <c r="N18" s="28">
        <f t="shared" si="11"/>
        <v>2489.1991591869942</v>
      </c>
      <c r="O18" s="28">
        <f t="shared" si="12"/>
        <v>167.70362161705165</v>
      </c>
      <c r="P18" s="28">
        <f t="shared" si="13"/>
        <v>6.7372520594867105E-2</v>
      </c>
      <c r="Q18" s="28">
        <f t="shared" si="14"/>
        <v>5266497.4263157835</v>
      </c>
      <c r="R18" s="28">
        <f t="shared" si="15"/>
        <v>0.63915052960176699</v>
      </c>
      <c r="T18" s="28">
        <v>17</v>
      </c>
      <c r="U18" s="29">
        <f t="shared" si="16"/>
        <v>166.73494876192714</v>
      </c>
      <c r="V18" s="140">
        <f t="shared" si="17"/>
        <v>2260.4167358238824</v>
      </c>
      <c r="W18" s="141" t="str">
        <f>IF(T18='1.収穫を予測する'!$N$2,1,"")</f>
        <v/>
      </c>
      <c r="X18" s="28">
        <f t="shared" si="36"/>
        <v>0</v>
      </c>
      <c r="Y18" s="28">
        <f t="shared" si="18"/>
        <v>0.63915052960176699</v>
      </c>
      <c r="Z18" s="28" t="str">
        <f t="shared" si="37"/>
        <v/>
      </c>
      <c r="AB18" s="28">
        <v>17</v>
      </c>
      <c r="AC18" s="28">
        <f t="shared" si="19"/>
        <v>12.245883343603307</v>
      </c>
      <c r="AD18" s="29">
        <f t="shared" si="20"/>
        <v>166.73494876192714</v>
      </c>
      <c r="AE18" s="140">
        <f t="shared" si="38"/>
        <v>2260.4167358238824</v>
      </c>
      <c r="AF18" s="141">
        <f>'1.収穫を予測する'!K29*0.01</f>
        <v>0</v>
      </c>
      <c r="AG18" s="134">
        <v>17</v>
      </c>
      <c r="AH18" s="28">
        <f t="shared" si="21"/>
        <v>0.63915052960176699</v>
      </c>
      <c r="AI18" s="144">
        <f t="shared" si="39"/>
        <v>25.649990651073665</v>
      </c>
      <c r="AJ18" s="29">
        <f t="shared" si="0"/>
        <v>166.73494876192714</v>
      </c>
      <c r="AK18" s="140">
        <f t="shared" si="1"/>
        <v>2260.4167358238824</v>
      </c>
      <c r="AL18" s="29">
        <f t="shared" ref="AL18:AL81" si="47">AD18*AF18</f>
        <v>0</v>
      </c>
      <c r="AM18" s="140">
        <f t="shared" ref="AM18:AM81" si="48">AE18*AF18</f>
        <v>0</v>
      </c>
      <c r="AN18" s="28" t="str">
        <f t="shared" si="4"/>
        <v/>
      </c>
      <c r="AO18" s="28">
        <f t="shared" si="22"/>
        <v>7.376292438445213E-2</v>
      </c>
      <c r="AP18" s="136">
        <f t="shared" si="23"/>
        <v>0</v>
      </c>
      <c r="AQ18" s="28">
        <f t="shared" si="24"/>
        <v>0</v>
      </c>
      <c r="AR18" s="29">
        <f>'inv3.直径階分布'!HK23</f>
        <v>11.612489382152352</v>
      </c>
      <c r="AT18" s="28">
        <f t="shared" si="40"/>
        <v>17</v>
      </c>
      <c r="AU18" s="140">
        <f t="shared" si="25"/>
        <v>2260.4167358238824</v>
      </c>
      <c r="AW18" s="29">
        <f>IF(AQ18=0, 0,SUM(AL$2:AL18))</f>
        <v>0</v>
      </c>
      <c r="AX18" s="29">
        <f>AD18+SUM($AL$2:AL17)</f>
        <v>166.73494876192714</v>
      </c>
      <c r="AY18" s="29">
        <f t="shared" si="26"/>
        <v>26.686973169293964</v>
      </c>
      <c r="AZ18" s="29">
        <f t="shared" si="27"/>
        <v>9.8079381624663018</v>
      </c>
      <c r="BA18" s="29">
        <f t="shared" si="28"/>
        <v>9.8079381624663018</v>
      </c>
      <c r="BB18" s="29">
        <f t="shared" si="29"/>
        <v>9.8079381624663018</v>
      </c>
      <c r="BC18" s="28">
        <f t="shared" si="30"/>
        <v>10.101949762384523</v>
      </c>
      <c r="BN18" s="28">
        <f t="shared" si="31"/>
        <v>17.175746632615905</v>
      </c>
      <c r="BO18" s="28">
        <f t="shared" si="32"/>
        <v>17.175746632615905</v>
      </c>
      <c r="BP18" s="28">
        <f t="shared" si="33"/>
        <v>17</v>
      </c>
      <c r="BQ18" s="28">
        <f t="shared" si="34"/>
        <v>86.992111940361113</v>
      </c>
      <c r="BR18" s="28">
        <f t="shared" si="41"/>
        <v>1</v>
      </c>
      <c r="BS18" s="28">
        <f t="shared" si="42"/>
        <v>1</v>
      </c>
      <c r="BT18" s="28">
        <f t="shared" si="35"/>
        <v>1</v>
      </c>
      <c r="BU18" s="28">
        <f t="shared" si="43"/>
        <v>2</v>
      </c>
      <c r="BV18" s="28">
        <f t="shared" si="44"/>
        <v>2</v>
      </c>
      <c r="BX18" s="28" t="s">
        <v>233</v>
      </c>
      <c r="BY18" s="28" t="str">
        <f>IF(ISERROR(VLOOKUP(16,'inv1.組み合わせ番号表'!$I$2:$K$92,2,FALSE)),"",VLOOKUP(16,'inv1.組み合わせ番号表'!$I$2:$K$92,2,FALSE))</f>
        <v/>
      </c>
      <c r="BZ18" s="28" t="str">
        <f t="shared" si="45"/>
        <v/>
      </c>
    </row>
    <row r="19" spans="1:78">
      <c r="A19" s="126"/>
      <c r="B19" s="150"/>
      <c r="E19" s="28">
        <v>18</v>
      </c>
      <c r="F19" s="28">
        <f t="shared" si="5"/>
        <v>9.1593532827711162</v>
      </c>
      <c r="G19" s="139"/>
      <c r="H19" s="28">
        <f t="shared" si="6"/>
        <v>13.030378944395725</v>
      </c>
      <c r="I19" s="28">
        <f t="shared" si="7"/>
        <v>2.5840068653835329E-3</v>
      </c>
      <c r="J19" s="28">
        <f t="shared" si="8"/>
        <v>5.7463571216819815</v>
      </c>
      <c r="K19" s="28">
        <f t="shared" si="46"/>
        <v>2222.0699333667153</v>
      </c>
      <c r="L19" s="28">
        <f t="shared" si="9"/>
        <v>193.42192193122111</v>
      </c>
      <c r="M19" s="28">
        <f t="shared" si="10"/>
        <v>0.74159703354773998</v>
      </c>
      <c r="N19" s="28">
        <f t="shared" si="11"/>
        <v>2454.4722864491532</v>
      </c>
      <c r="O19" s="28">
        <f t="shared" si="12"/>
        <v>194.62352971630781</v>
      </c>
      <c r="P19" s="28">
        <f t="shared" si="13"/>
        <v>7.9293431337889186E-2</v>
      </c>
      <c r="Q19" s="28">
        <f t="shared" si="14"/>
        <v>2625622.8041163287</v>
      </c>
      <c r="R19" s="28">
        <f t="shared" si="15"/>
        <v>0.67698372214435154</v>
      </c>
      <c r="T19" s="28">
        <v>18</v>
      </c>
      <c r="U19" s="29">
        <f t="shared" si="16"/>
        <v>193.42192193122111</v>
      </c>
      <c r="V19" s="140">
        <f t="shared" si="17"/>
        <v>2222.0699333667153</v>
      </c>
      <c r="W19" s="141" t="str">
        <f>IF(T19='1.収穫を予測する'!$N$2,1,"")</f>
        <v/>
      </c>
      <c r="X19" s="28">
        <f t="shared" si="36"/>
        <v>0</v>
      </c>
      <c r="Y19" s="28">
        <f t="shared" si="18"/>
        <v>0.67698372214435154</v>
      </c>
      <c r="Z19" s="28" t="str">
        <f t="shared" si="37"/>
        <v/>
      </c>
      <c r="AB19" s="28">
        <v>18</v>
      </c>
      <c r="AC19" s="28">
        <f t="shared" si="19"/>
        <v>13.030378944395725</v>
      </c>
      <c r="AD19" s="29">
        <f t="shared" si="20"/>
        <v>193.42192193122111</v>
      </c>
      <c r="AE19" s="140">
        <f t="shared" si="38"/>
        <v>2222.0699333667153</v>
      </c>
      <c r="AF19" s="141">
        <f>'1.収穫を予測する'!K30*0.01</f>
        <v>0</v>
      </c>
      <c r="AG19" s="134">
        <v>18</v>
      </c>
      <c r="AH19" s="28">
        <f t="shared" si="21"/>
        <v>0.67698372214435154</v>
      </c>
      <c r="AI19" s="144">
        <f t="shared" si="39"/>
        <v>26.686973169293964</v>
      </c>
      <c r="AJ19" s="29">
        <f t="shared" si="0"/>
        <v>193.42192193122111</v>
      </c>
      <c r="AK19" s="140">
        <f t="shared" si="1"/>
        <v>2222.0699333667153</v>
      </c>
      <c r="AL19" s="29">
        <f t="shared" si="47"/>
        <v>0</v>
      </c>
      <c r="AM19" s="140">
        <f t="shared" si="48"/>
        <v>0</v>
      </c>
      <c r="AN19" s="28" t="str">
        <f t="shared" si="4"/>
        <v/>
      </c>
      <c r="AO19" s="28">
        <f t="shared" si="22"/>
        <v>8.7045830118479925E-2</v>
      </c>
      <c r="AP19" s="136">
        <f t="shared" si="23"/>
        <v>0</v>
      </c>
      <c r="AQ19" s="28">
        <f t="shared" si="24"/>
        <v>0</v>
      </c>
      <c r="AR19" s="29">
        <f>'inv3.直径階分布'!HK24</f>
        <v>12.395608046790667</v>
      </c>
      <c r="AT19" s="28">
        <f t="shared" si="40"/>
        <v>18</v>
      </c>
      <c r="AU19" s="140">
        <f t="shared" si="25"/>
        <v>2222.0699333667153</v>
      </c>
      <c r="AW19" s="29">
        <f>IF(AQ19=0, 0,SUM(AL$2:AL19))</f>
        <v>0</v>
      </c>
      <c r="AX19" s="29">
        <f>AD19+SUM($AL$2:AL18)</f>
        <v>193.42192193122111</v>
      </c>
      <c r="AY19" s="29">
        <f t="shared" si="26"/>
        <v>27.431286576098785</v>
      </c>
      <c r="AZ19" s="29">
        <f t="shared" si="27"/>
        <v>10.745662329512284</v>
      </c>
      <c r="BA19" s="29">
        <f t="shared" si="28"/>
        <v>10.745662329512284</v>
      </c>
      <c r="BB19" s="29">
        <f t="shared" si="29"/>
        <v>10.745662329512284</v>
      </c>
      <c r="BC19" s="28">
        <f t="shared" si="30"/>
        <v>10.821055140977146</v>
      </c>
      <c r="BN19" s="28">
        <f t="shared" si="31"/>
        <v>16.280363321542708</v>
      </c>
      <c r="BO19" s="28">
        <f t="shared" si="32"/>
        <v>16.280363321542708</v>
      </c>
      <c r="BP19" s="28">
        <f t="shared" si="33"/>
        <v>18</v>
      </c>
      <c r="BQ19" s="28">
        <f t="shared" si="34"/>
        <v>87.29749359716817</v>
      </c>
      <c r="BR19" s="28">
        <f t="shared" si="41"/>
        <v>0</v>
      </c>
      <c r="BS19" s="28">
        <f t="shared" si="42"/>
        <v>1</v>
      </c>
      <c r="BT19" s="28">
        <f t="shared" si="35"/>
        <v>0</v>
      </c>
      <c r="BU19" s="28">
        <f t="shared" si="43"/>
        <v>2.0009999999999999</v>
      </c>
      <c r="BV19" s="28">
        <f t="shared" si="44"/>
        <v>0</v>
      </c>
      <c r="BX19" s="28" t="s">
        <v>234</v>
      </c>
      <c r="BY19" s="28" t="str">
        <f>IF(ISERROR(VLOOKUP(17,'inv1.組み合わせ番号表'!$I$2:$K$92,2,FALSE)),"",VLOOKUP(17,'inv1.組み合わせ番号表'!$I$2:$K$92,2,FALSE))</f>
        <v/>
      </c>
      <c r="BZ19" s="28" t="str">
        <f t="shared" si="45"/>
        <v/>
      </c>
    </row>
    <row r="20" spans="1:78">
      <c r="A20" s="126" t="s">
        <v>189</v>
      </c>
      <c r="B20" s="150"/>
      <c r="C20" s="28" t="s">
        <v>204</v>
      </c>
      <c r="E20" s="28">
        <v>19</v>
      </c>
      <c r="F20" s="28">
        <f t="shared" si="5"/>
        <v>9.6971309113459156</v>
      </c>
      <c r="G20" s="139"/>
      <c r="H20" s="28">
        <f t="shared" si="6"/>
        <v>13.795438012630296</v>
      </c>
      <c r="I20" s="28">
        <f t="shared" si="7"/>
        <v>2.3769683110111206E-3</v>
      </c>
      <c r="J20" s="28">
        <f t="shared" si="8"/>
        <v>4.6947265525299837</v>
      </c>
      <c r="K20" s="28">
        <f t="shared" si="46"/>
        <v>2182.6536188672599</v>
      </c>
      <c r="L20" s="28">
        <f t="shared" si="9"/>
        <v>220.85320850731989</v>
      </c>
      <c r="M20" s="28">
        <f t="shared" si="10"/>
        <v>0.73634881474916036</v>
      </c>
      <c r="N20" s="28">
        <f t="shared" si="11"/>
        <v>2418.7768633706269</v>
      </c>
      <c r="O20" s="28">
        <f t="shared" si="12"/>
        <v>222.32318746053454</v>
      </c>
      <c r="P20" s="28">
        <f t="shared" si="13"/>
        <v>9.1915542449302889E-2</v>
      </c>
      <c r="Q20" s="28">
        <f t="shared" si="14"/>
        <v>1399008.1373249935</v>
      </c>
      <c r="R20" s="28">
        <f t="shared" si="15"/>
        <v>0.71087691434435696</v>
      </c>
      <c r="T20" s="28">
        <v>19</v>
      </c>
      <c r="U20" s="29">
        <f t="shared" si="16"/>
        <v>220.85320850731989</v>
      </c>
      <c r="V20" s="140">
        <f t="shared" si="17"/>
        <v>2182.6536188672599</v>
      </c>
      <c r="W20" s="141" t="str">
        <f>IF(T20='1.収穫を予測する'!$N$2,1,"")</f>
        <v/>
      </c>
      <c r="X20" s="28">
        <f t="shared" si="36"/>
        <v>0</v>
      </c>
      <c r="Y20" s="28">
        <f t="shared" si="18"/>
        <v>0.71087691434435696</v>
      </c>
      <c r="Z20" s="28" t="str">
        <f t="shared" si="37"/>
        <v/>
      </c>
      <c r="AB20" s="28">
        <v>19</v>
      </c>
      <c r="AC20" s="28">
        <f t="shared" si="19"/>
        <v>13.795438012630296</v>
      </c>
      <c r="AD20" s="29">
        <f t="shared" si="20"/>
        <v>220.85320850731989</v>
      </c>
      <c r="AE20" s="140">
        <f t="shared" si="38"/>
        <v>2182.6536188672599</v>
      </c>
      <c r="AF20" s="141">
        <f>'1.収穫を予測する'!K31*0.01</f>
        <v>0</v>
      </c>
      <c r="AG20" s="134">
        <v>19</v>
      </c>
      <c r="AH20" s="28">
        <f t="shared" si="21"/>
        <v>0.71087691434435696</v>
      </c>
      <c r="AI20" s="144">
        <f t="shared" si="39"/>
        <v>27.431286576098785</v>
      </c>
      <c r="AJ20" s="29">
        <f t="shared" si="0"/>
        <v>220.85320850731989</v>
      </c>
      <c r="AK20" s="140">
        <f t="shared" si="1"/>
        <v>2182.6536188672599</v>
      </c>
      <c r="AL20" s="29">
        <f t="shared" si="47"/>
        <v>0</v>
      </c>
      <c r="AM20" s="140">
        <f t="shared" si="48"/>
        <v>0</v>
      </c>
      <c r="AN20" s="28" t="str">
        <f t="shared" si="4"/>
        <v/>
      </c>
      <c r="AO20" s="28">
        <f t="shared" si="22"/>
        <v>0.10118564237505397</v>
      </c>
      <c r="AP20" s="136">
        <f t="shared" si="23"/>
        <v>0</v>
      </c>
      <c r="AQ20" s="28">
        <f t="shared" si="24"/>
        <v>0</v>
      </c>
      <c r="AR20" s="29">
        <f>'inv3.直径階分布'!HK25</f>
        <v>13.135018677330152</v>
      </c>
      <c r="AT20" s="28">
        <f t="shared" si="40"/>
        <v>19</v>
      </c>
      <c r="AU20" s="140">
        <f t="shared" si="25"/>
        <v>2182.6536188672599</v>
      </c>
      <c r="AW20" s="29">
        <f>IF(AQ20=0, 0,SUM(AL$2:AL20))</f>
        <v>0</v>
      </c>
      <c r="AX20" s="29">
        <f>AD20+SUM($AL$2:AL19)</f>
        <v>220.85320850731989</v>
      </c>
      <c r="AY20" s="29">
        <f t="shared" si="26"/>
        <v>27.915415133666613</v>
      </c>
      <c r="AZ20" s="29">
        <f t="shared" si="27"/>
        <v>11.623853079332626</v>
      </c>
      <c r="BA20" s="29">
        <f t="shared" si="28"/>
        <v>11.623853079332626</v>
      </c>
      <c r="BB20" s="29">
        <f t="shared" si="29"/>
        <v>11.623853079332626</v>
      </c>
      <c r="BC20" s="28">
        <f t="shared" si="30"/>
        <v>11.526843414527091</v>
      </c>
      <c r="BN20" s="28">
        <f t="shared" si="31"/>
        <v>15.515725799624688</v>
      </c>
      <c r="BO20" s="28">
        <f t="shared" si="32"/>
        <v>15.515725799624688</v>
      </c>
      <c r="BP20" s="28">
        <f t="shared" si="33"/>
        <v>19</v>
      </c>
      <c r="BQ20" s="28">
        <f t="shared" si="34"/>
        <v>87.756581834340096</v>
      </c>
      <c r="BR20" s="28">
        <f t="shared" si="41"/>
        <v>0</v>
      </c>
      <c r="BS20" s="28">
        <f t="shared" si="42"/>
        <v>1</v>
      </c>
      <c r="BT20" s="28">
        <f t="shared" si="35"/>
        <v>0</v>
      </c>
      <c r="BU20" s="28">
        <f>IF(OR(BT20=0,BT19=1),BU19+0.001,INT(BU19)+1)</f>
        <v>2.0019999999999998</v>
      </c>
      <c r="BV20" s="28">
        <f t="shared" si="44"/>
        <v>0</v>
      </c>
      <c r="BX20" s="28" t="s">
        <v>28</v>
      </c>
      <c r="BY20" s="28" t="str">
        <f>IF(ISERROR(VLOOKUP(18,'inv1.組み合わせ番号表'!$I$2:$K$92,2,FALSE)),"",VLOOKUP(18,'inv1.組み合わせ番号表'!$I$2:$K$92,2,FALSE))</f>
        <v/>
      </c>
      <c r="BZ20" s="28" t="str">
        <f t="shared" si="45"/>
        <v/>
      </c>
    </row>
    <row r="21" spans="1:78">
      <c r="A21" s="126" t="s">
        <v>196</v>
      </c>
      <c r="B21" s="149">
        <v>0.1107513</v>
      </c>
      <c r="E21" s="28">
        <v>20</v>
      </c>
      <c r="F21" s="28">
        <f t="shared" si="5"/>
        <v>10.220520482205517</v>
      </c>
      <c r="G21" s="139"/>
      <c r="H21" s="28">
        <f t="shared" si="6"/>
        <v>14.54002818546201</v>
      </c>
      <c r="I21" s="28">
        <f t="shared" si="7"/>
        <v>2.2009267339894558E-3</v>
      </c>
      <c r="J21" s="28">
        <f t="shared" si="8"/>
        <v>3.8970107612646117</v>
      </c>
      <c r="K21" s="28">
        <f t="shared" si="46"/>
        <v>2142.5416547696468</v>
      </c>
      <c r="L21" s="28">
        <f t="shared" si="9"/>
        <v>248.7686236409865</v>
      </c>
      <c r="M21" s="28">
        <f t="shared" si="10"/>
        <v>0.73093823356735499</v>
      </c>
      <c r="N21" s="28">
        <f t="shared" si="11"/>
        <v>2382.4514598630308</v>
      </c>
      <c r="O21" s="28">
        <f t="shared" si="12"/>
        <v>250.54497727600778</v>
      </c>
      <c r="P21" s="28">
        <f t="shared" si="13"/>
        <v>0.10516267865134672</v>
      </c>
      <c r="Q21" s="28">
        <f t="shared" si="14"/>
        <v>790922.13161052566</v>
      </c>
      <c r="R21" s="28">
        <f t="shared" si="15"/>
        <v>0.74118693224534193</v>
      </c>
      <c r="T21" s="28">
        <v>20</v>
      </c>
      <c r="U21" s="29">
        <f t="shared" si="16"/>
        <v>248.7686236409865</v>
      </c>
      <c r="V21" s="140">
        <f t="shared" si="17"/>
        <v>2142.5416547696468</v>
      </c>
      <c r="W21" s="141" t="str">
        <f>IF(T21='1.収穫を予測する'!$N$2,1,"")</f>
        <v/>
      </c>
      <c r="X21" s="28">
        <f t="shared" si="36"/>
        <v>0</v>
      </c>
      <c r="Y21" s="28">
        <f t="shared" si="18"/>
        <v>0.74118693224534193</v>
      </c>
      <c r="Z21" s="28" t="str">
        <f t="shared" si="37"/>
        <v/>
      </c>
      <c r="AB21" s="28">
        <v>20</v>
      </c>
      <c r="AC21" s="28">
        <f t="shared" si="19"/>
        <v>14.54002818546201</v>
      </c>
      <c r="AD21" s="29">
        <f t="shared" si="20"/>
        <v>248.7686236409865</v>
      </c>
      <c r="AE21" s="140">
        <f t="shared" si="38"/>
        <v>2142.5416547696468</v>
      </c>
      <c r="AF21" s="141">
        <f>'1.収穫を予測する'!K32*0.01</f>
        <v>0</v>
      </c>
      <c r="AG21" s="134">
        <v>20</v>
      </c>
      <c r="AH21" s="28">
        <f t="shared" si="21"/>
        <v>0.74118693224534193</v>
      </c>
      <c r="AI21" s="144">
        <f>L21-L20</f>
        <v>27.915415133666613</v>
      </c>
      <c r="AJ21" s="29">
        <f>IF(Z21="",U21,AD21*(1-AF21))</f>
        <v>248.7686236409865</v>
      </c>
      <c r="AK21" s="140">
        <f>IF(Z21="",V21,AE21*(1-AF21))</f>
        <v>2142.5416547696468</v>
      </c>
      <c r="AL21" s="29">
        <f t="shared" si="47"/>
        <v>0</v>
      </c>
      <c r="AM21" s="140">
        <f t="shared" si="48"/>
        <v>0</v>
      </c>
      <c r="AN21" s="28" t="str">
        <f>IF(AM21=0,"",($B$41 + $B$42 *(AJ21/(AK21^(1+$B$26)))^($B$43))^(-1))</f>
        <v/>
      </c>
      <c r="AO21" s="28">
        <f t="shared" si="22"/>
        <v>0.11610911885292266</v>
      </c>
      <c r="AP21" s="136">
        <f t="shared" si="23"/>
        <v>0</v>
      </c>
      <c r="AQ21" s="28">
        <f t="shared" si="24"/>
        <v>0</v>
      </c>
      <c r="AR21" s="29">
        <f>'inv3.直径階分布'!HK26</f>
        <v>13.853240007235797</v>
      </c>
      <c r="AT21" s="28">
        <f t="shared" si="40"/>
        <v>20</v>
      </c>
      <c r="AU21" s="140">
        <f t="shared" si="25"/>
        <v>2142.5416547696468</v>
      </c>
      <c r="AW21" s="29">
        <f>IF(AQ21=0, 0,SUM(AL$2:AL21))</f>
        <v>0</v>
      </c>
      <c r="AX21" s="29">
        <f>AD21+SUM($AL$2:AL20)</f>
        <v>248.7686236409865</v>
      </c>
      <c r="AY21" s="29">
        <f t="shared" si="26"/>
        <v>28.172154354088264</v>
      </c>
      <c r="AZ21" s="29">
        <f t="shared" si="27"/>
        <v>12.438431182049325</v>
      </c>
      <c r="BA21" s="29">
        <f t="shared" si="28"/>
        <v>12.438431182049325</v>
      </c>
      <c r="BB21" s="29">
        <f t="shared" si="29"/>
        <v>12.438431182049325</v>
      </c>
      <c r="BC21" s="28">
        <f t="shared" si="30"/>
        <v>12.21780261169754</v>
      </c>
      <c r="BN21" s="28">
        <f t="shared" si="31"/>
        <v>14.858333929245429</v>
      </c>
      <c r="BO21" s="28">
        <f t="shared" si="32"/>
        <v>14.858333929245429</v>
      </c>
      <c r="BP21" s="28">
        <f t="shared" si="33"/>
        <v>20</v>
      </c>
      <c r="BQ21" s="28">
        <f t="shared" si="34"/>
        <v>88.194549472296444</v>
      </c>
      <c r="BR21" s="28">
        <f t="shared" si="41"/>
        <v>0</v>
      </c>
      <c r="BS21" s="28">
        <f>IF(H21&lt;9,0,IF(BQ21&gt;BQ20,1,0))</f>
        <v>1</v>
      </c>
      <c r="BT21" s="28">
        <f t="shared" si="35"/>
        <v>0</v>
      </c>
      <c r="BU21" s="28">
        <f t="shared" si="43"/>
        <v>2.0029999999999997</v>
      </c>
      <c r="BV21" s="28">
        <f t="shared" si="44"/>
        <v>0</v>
      </c>
      <c r="BX21" s="28" t="s">
        <v>314</v>
      </c>
      <c r="BY21" s="28" t="str">
        <f>IF(ISERROR(VLOOKUP(19,'inv1.組み合わせ番号表'!$I$2:$K$92,2,FALSE)),"",VLOOKUP(19,'inv1.組み合わせ番号表'!$I$2:$K$92,2,FALSE))</f>
        <v/>
      </c>
      <c r="BZ21" s="28" t="str">
        <f t="shared" si="45"/>
        <v/>
      </c>
    </row>
    <row r="22" spans="1:78">
      <c r="A22" s="126" t="s">
        <v>178</v>
      </c>
      <c r="B22" s="149">
        <v>1.4637830000000001</v>
      </c>
      <c r="E22" s="28">
        <v>21</v>
      </c>
      <c r="F22" s="28">
        <f t="shared" si="5"/>
        <v>10.728984092355788</v>
      </c>
      <c r="G22" s="139"/>
      <c r="H22" s="28">
        <f t="shared" si="6"/>
        <v>15.263384225473715</v>
      </c>
      <c r="I22" s="28">
        <f t="shared" si="7"/>
        <v>2.049938630830841E-3</v>
      </c>
      <c r="J22" s="28">
        <f t="shared" si="8"/>
        <v>3.2811942650934736</v>
      </c>
      <c r="K22" s="28">
        <f t="shared" si="46"/>
        <v>2102.0607792894662</v>
      </c>
      <c r="L22" s="28">
        <f t="shared" si="9"/>
        <v>276.94077799507477</v>
      </c>
      <c r="M22" s="28">
        <f t="shared" si="10"/>
        <v>0.72540729365728629</v>
      </c>
      <c r="N22" s="28">
        <f t="shared" si="11"/>
        <v>2345.7919701262567</v>
      </c>
      <c r="O22" s="28">
        <f t="shared" si="12"/>
        <v>279.0639792459109</v>
      </c>
      <c r="P22" s="28">
        <f t="shared" si="13"/>
        <v>0.11896365184969532</v>
      </c>
      <c r="Q22" s="28">
        <f t="shared" si="14"/>
        <v>471414.01866364584</v>
      </c>
      <c r="R22" s="28">
        <f t="shared" si="15"/>
        <v>0.76827127368951387</v>
      </c>
      <c r="T22" s="28">
        <v>21</v>
      </c>
      <c r="U22" s="29">
        <f t="shared" si="16"/>
        <v>276.94077799507477</v>
      </c>
      <c r="V22" s="140">
        <f t="shared" si="17"/>
        <v>2102.0607792894662</v>
      </c>
      <c r="W22" s="141" t="str">
        <f>IF(T22='1.収穫を予測する'!$N$2,1,"")</f>
        <v/>
      </c>
      <c r="X22" s="28">
        <f t="shared" si="36"/>
        <v>0</v>
      </c>
      <c r="Y22" s="28">
        <f t="shared" si="18"/>
        <v>0.76827127368951387</v>
      </c>
      <c r="Z22" s="28" t="str">
        <f t="shared" si="37"/>
        <v/>
      </c>
      <c r="AB22" s="28">
        <v>21</v>
      </c>
      <c r="AC22" s="28">
        <f t="shared" si="19"/>
        <v>15.263384225473715</v>
      </c>
      <c r="AD22" s="29">
        <f t="shared" si="20"/>
        <v>276.94077799507477</v>
      </c>
      <c r="AE22" s="140">
        <f t="shared" si="38"/>
        <v>2102.0607792894662</v>
      </c>
      <c r="AF22" s="141">
        <f>'1.収穫を予測する'!K33*0.01</f>
        <v>0</v>
      </c>
      <c r="AG22" s="134">
        <v>21</v>
      </c>
      <c r="AH22" s="28">
        <f t="shared" si="21"/>
        <v>0.76827127368951387</v>
      </c>
      <c r="AI22" s="144">
        <f t="shared" si="39"/>
        <v>28.172154354088264</v>
      </c>
      <c r="AJ22" s="29">
        <f>IF(Z22="",U22,AD22*(1-AF22))</f>
        <v>276.94077799507477</v>
      </c>
      <c r="AK22" s="140">
        <f t="shared" si="1"/>
        <v>2102.0607792894662</v>
      </c>
      <c r="AL22" s="29">
        <f t="shared" si="47"/>
        <v>0</v>
      </c>
      <c r="AM22" s="140">
        <f t="shared" si="48"/>
        <v>0</v>
      </c>
      <c r="AN22" s="28" t="str">
        <f t="shared" ref="AN22:AN81" si="49">IF(AM22=0,"",($B$41 + $B$42 *(AJ22/(AK22^(1+$B$26)))^($B$43))^(-1))</f>
        <v/>
      </c>
      <c r="AO22" s="28">
        <f t="shared" si="22"/>
        <v>0.13174727425754343</v>
      </c>
      <c r="AP22" s="136">
        <f t="shared" si="23"/>
        <v>0</v>
      </c>
      <c r="AQ22" s="28">
        <f t="shared" si="24"/>
        <v>0</v>
      </c>
      <c r="AR22" s="29">
        <f>'inv3.直径階分布'!HK27</f>
        <v>14.558657554903286</v>
      </c>
      <c r="AT22" s="28">
        <f t="shared" si="40"/>
        <v>21</v>
      </c>
      <c r="AU22" s="140">
        <f t="shared" si="25"/>
        <v>2102.0607792894662</v>
      </c>
      <c r="AW22" s="29">
        <f>IF(AQ22=0, 0,SUM(AL$2:AL22))</f>
        <v>0</v>
      </c>
      <c r="AX22" s="29">
        <f>AD22+SUM($AL$2:AL21)</f>
        <v>276.94077799507477</v>
      </c>
      <c r="AY22" s="29">
        <f t="shared" si="26"/>
        <v>28.232761154305933</v>
      </c>
      <c r="AZ22" s="29">
        <f t="shared" si="27"/>
        <v>13.187656095003561</v>
      </c>
      <c r="BA22" s="29">
        <f t="shared" si="28"/>
        <v>13.187656095003561</v>
      </c>
      <c r="BB22" s="29">
        <f t="shared" si="29"/>
        <v>13.187656095003561</v>
      </c>
      <c r="BC22" s="28">
        <f t="shared" si="30"/>
        <v>12.892710968114459</v>
      </c>
      <c r="BN22" s="28">
        <f t="shared" si="31"/>
        <v>14.289812441622137</v>
      </c>
      <c r="BO22" s="28">
        <f t="shared" si="32"/>
        <v>14.289812441622137</v>
      </c>
      <c r="BP22" s="28">
        <f t="shared" si="33"/>
        <v>21</v>
      </c>
      <c r="BQ22" s="28">
        <f t="shared" si="34"/>
        <v>88.557004102155389</v>
      </c>
      <c r="BR22" s="28">
        <f t="shared" si="41"/>
        <v>1</v>
      </c>
      <c r="BS22" s="28">
        <f t="shared" si="42"/>
        <v>1</v>
      </c>
      <c r="BT22" s="28">
        <f t="shared" si="35"/>
        <v>1</v>
      </c>
      <c r="BU22" s="28">
        <f>IF(OR(BT22=0,BT21=1),BU21+0.001,INT(BU21)+1)</f>
        <v>3</v>
      </c>
      <c r="BV22" s="28">
        <f t="shared" si="44"/>
        <v>3</v>
      </c>
      <c r="BX22" s="28" t="s">
        <v>315</v>
      </c>
      <c r="BY22" s="28" t="str">
        <f>IF(ISERROR(VLOOKUP(20,'inv1.組み合わせ番号表'!$I$2:$K$92,2,FALSE)),"",VLOOKUP(20,'inv1.組み合わせ番号表'!$I$2:$K$92,2,FALSE))</f>
        <v/>
      </c>
      <c r="BZ22" s="28" t="str">
        <f t="shared" si="45"/>
        <v/>
      </c>
    </row>
    <row r="23" spans="1:78">
      <c r="A23" s="126" t="s">
        <v>45</v>
      </c>
      <c r="B23" s="149">
        <v>51207.97</v>
      </c>
      <c r="C23" s="145"/>
      <c r="E23" s="28">
        <v>22</v>
      </c>
      <c r="F23" s="28">
        <f t="shared" si="5"/>
        <v>11.222144472671262</v>
      </c>
      <c r="G23" s="139"/>
      <c r="H23" s="28">
        <f t="shared" si="6"/>
        <v>15.964969417952366</v>
      </c>
      <c r="I23" s="28">
        <f t="shared" si="7"/>
        <v>1.919428040374086E-3</v>
      </c>
      <c r="J23" s="28">
        <f t="shared" si="8"/>
        <v>2.7982621745986371</v>
      </c>
      <c r="K23" s="28">
        <f t="shared" si="46"/>
        <v>2061.4928172378445</v>
      </c>
      <c r="L23" s="28">
        <f t="shared" si="9"/>
        <v>305.1735391493807</v>
      </c>
      <c r="M23" s="28">
        <f t="shared" si="10"/>
        <v>0.71979411671180515</v>
      </c>
      <c r="N23" s="28">
        <f t="shared" si="11"/>
        <v>2309.0536147712346</v>
      </c>
      <c r="O23" s="28">
        <f t="shared" si="12"/>
        <v>307.68638990917304</v>
      </c>
      <c r="P23" s="28">
        <f t="shared" si="13"/>
        <v>0.13325216354478478</v>
      </c>
      <c r="Q23" s="28">
        <f t="shared" si="14"/>
        <v>294566.21357681748</v>
      </c>
      <c r="R23" s="28">
        <f t="shared" si="15"/>
        <v>0.79247011666131506</v>
      </c>
      <c r="T23" s="28">
        <v>22</v>
      </c>
      <c r="U23" s="29">
        <f t="shared" si="16"/>
        <v>305.1735391493807</v>
      </c>
      <c r="V23" s="140">
        <f t="shared" si="17"/>
        <v>2061.4928172378445</v>
      </c>
      <c r="W23" s="141" t="str">
        <f>IF(T23='1.収穫を予測する'!$N$2,1,"")</f>
        <v/>
      </c>
      <c r="X23" s="28">
        <f t="shared" si="36"/>
        <v>0</v>
      </c>
      <c r="Y23" s="28">
        <f t="shared" si="18"/>
        <v>0.79247011666131506</v>
      </c>
      <c r="Z23" s="28" t="str">
        <f t="shared" si="37"/>
        <v/>
      </c>
      <c r="AB23" s="28">
        <v>22</v>
      </c>
      <c r="AC23" s="28">
        <f t="shared" si="19"/>
        <v>15.964969417952366</v>
      </c>
      <c r="AD23" s="29">
        <f t="shared" si="20"/>
        <v>305.1735391493807</v>
      </c>
      <c r="AE23" s="140">
        <f t="shared" si="38"/>
        <v>2061.4928172378445</v>
      </c>
      <c r="AF23" s="141">
        <f>'1.収穫を予測する'!K34*0.01</f>
        <v>0</v>
      </c>
      <c r="AG23" s="134">
        <v>22</v>
      </c>
      <c r="AH23" s="28">
        <f t="shared" si="21"/>
        <v>0.79247011666131506</v>
      </c>
      <c r="AI23" s="144">
        <f t="shared" si="39"/>
        <v>28.232761154305933</v>
      </c>
      <c r="AJ23" s="29">
        <f t="shared" si="0"/>
        <v>305.1735391493807</v>
      </c>
      <c r="AK23" s="140">
        <f t="shared" si="1"/>
        <v>2061.4928172378445</v>
      </c>
      <c r="AL23" s="29">
        <f t="shared" si="47"/>
        <v>0</v>
      </c>
      <c r="AM23" s="140">
        <f t="shared" si="48"/>
        <v>0</v>
      </c>
      <c r="AN23" s="28" t="str">
        <f t="shared" si="49"/>
        <v/>
      </c>
      <c r="AO23" s="28">
        <f t="shared" si="22"/>
        <v>0.14803521826395544</v>
      </c>
      <c r="AP23" s="136">
        <f t="shared" si="23"/>
        <v>0</v>
      </c>
      <c r="AQ23" s="28">
        <f t="shared" si="24"/>
        <v>0</v>
      </c>
      <c r="AR23" s="29">
        <f>'inv3.直径階分布'!HK28</f>
        <v>15.2514083998463</v>
      </c>
      <c r="AT23" s="28">
        <f t="shared" si="40"/>
        <v>22</v>
      </c>
      <c r="AU23" s="140">
        <f t="shared" si="25"/>
        <v>2061.4928172378445</v>
      </c>
      <c r="AW23" s="29">
        <f>IF(AQ23=0, 0,SUM(AL$2:AL23))</f>
        <v>0</v>
      </c>
      <c r="AX23" s="29">
        <f>AD23+SUM($AL$2:AL22)</f>
        <v>305.1735391493807</v>
      </c>
      <c r="AY23" s="29">
        <f t="shared" si="26"/>
        <v>28.126012727176033</v>
      </c>
      <c r="AZ23" s="29">
        <f t="shared" si="27"/>
        <v>13.871524506790031</v>
      </c>
      <c r="BA23" s="29">
        <f t="shared" si="28"/>
        <v>13.871524506790031</v>
      </c>
      <c r="BB23" s="29">
        <f t="shared" si="29"/>
        <v>13.871524506790031</v>
      </c>
      <c r="BC23" s="28">
        <f t="shared" si="30"/>
        <v>13.550600570557023</v>
      </c>
      <c r="BN23" s="28">
        <f t="shared" si="31"/>
        <v>13.795612784201744</v>
      </c>
      <c r="BO23" s="28">
        <f t="shared" si="32"/>
        <v>13.795612784201744</v>
      </c>
      <c r="BP23" s="28">
        <f t="shared" si="33"/>
        <v>22</v>
      </c>
      <c r="BQ23" s="28">
        <f t="shared" si="34"/>
        <v>88.848191690241435</v>
      </c>
      <c r="BR23" s="28">
        <f t="shared" si="41"/>
        <v>1</v>
      </c>
      <c r="BS23" s="28">
        <f>IF(H23&lt;9,0,IF(BQ23&gt;BQ22,1,0))</f>
        <v>1</v>
      </c>
      <c r="BT23" s="28">
        <f t="shared" si="35"/>
        <v>1</v>
      </c>
      <c r="BU23" s="28">
        <f t="shared" si="43"/>
        <v>3.0009999999999999</v>
      </c>
      <c r="BV23" s="28">
        <f t="shared" si="44"/>
        <v>0</v>
      </c>
      <c r="BX23" s="28" t="s">
        <v>59</v>
      </c>
      <c r="BZ23" s="28">
        <f>SUM(BZ3:BZ22)</f>
        <v>0</v>
      </c>
    </row>
    <row r="24" spans="1:78">
      <c r="A24" s="126" t="s">
        <v>262</v>
      </c>
      <c r="B24" s="149">
        <v>3.5426880000000001</v>
      </c>
      <c r="E24" s="28">
        <v>23</v>
      </c>
      <c r="F24" s="28">
        <f t="shared" si="5"/>
        <v>11.699761568995214</v>
      </c>
      <c r="G24" s="139"/>
      <c r="H24" s="28">
        <f t="shared" si="6"/>
        <v>16.644442254438498</v>
      </c>
      <c r="I24" s="28">
        <f t="shared" si="7"/>
        <v>1.8058250402382663E-3</v>
      </c>
      <c r="J24" s="28">
        <f t="shared" si="8"/>
        <v>2.4141355666913888</v>
      </c>
      <c r="K24" s="28">
        <f t="shared" si="46"/>
        <v>2021.078243164015</v>
      </c>
      <c r="L24" s="28">
        <f t="shared" si="9"/>
        <v>333.29955187655673</v>
      </c>
      <c r="M24" s="28">
        <f t="shared" si="10"/>
        <v>0.71413303360260949</v>
      </c>
      <c r="N24" s="28">
        <f t="shared" si="11"/>
        <v>2272.4541676026333</v>
      </c>
      <c r="O24" s="28">
        <f t="shared" si="12"/>
        <v>336.24700042606514</v>
      </c>
      <c r="P24" s="28">
        <f t="shared" si="13"/>
        <v>0.14796646076290068</v>
      </c>
      <c r="Q24" s="28">
        <f t="shared" si="14"/>
        <v>192005.99731363534</v>
      </c>
      <c r="R24" s="28">
        <f t="shared" si="15"/>
        <v>0.81409735321532073</v>
      </c>
      <c r="T24" s="28">
        <v>23</v>
      </c>
      <c r="U24" s="29">
        <f t="shared" si="16"/>
        <v>333.29955187655673</v>
      </c>
      <c r="V24" s="140">
        <f t="shared" si="17"/>
        <v>2021.078243164015</v>
      </c>
      <c r="W24" s="141" t="str">
        <f>IF(T24='1.収穫を予測する'!$N$2,1,"")</f>
        <v/>
      </c>
      <c r="X24" s="28">
        <f t="shared" si="36"/>
        <v>0</v>
      </c>
      <c r="Y24" s="28">
        <f t="shared" si="18"/>
        <v>0.81409735321532073</v>
      </c>
      <c r="Z24" s="28" t="str">
        <f t="shared" si="37"/>
        <v/>
      </c>
      <c r="AB24" s="28">
        <v>23</v>
      </c>
      <c r="AC24" s="28">
        <f t="shared" si="19"/>
        <v>16.644442254438498</v>
      </c>
      <c r="AD24" s="29">
        <f t="shared" si="20"/>
        <v>333.29955187655673</v>
      </c>
      <c r="AE24" s="140">
        <f t="shared" si="38"/>
        <v>2021.078243164015</v>
      </c>
      <c r="AF24" s="141">
        <f>'1.収穫を予測する'!K35*0.01</f>
        <v>0</v>
      </c>
      <c r="AG24" s="134">
        <v>23</v>
      </c>
      <c r="AH24" s="28">
        <f t="shared" si="21"/>
        <v>0.81409735321532073</v>
      </c>
      <c r="AI24" s="144">
        <f t="shared" si="39"/>
        <v>28.126012727176033</v>
      </c>
      <c r="AJ24" s="29">
        <f t="shared" si="0"/>
        <v>333.29955187655673</v>
      </c>
      <c r="AK24" s="140">
        <f t="shared" si="1"/>
        <v>2021.078243164015</v>
      </c>
      <c r="AL24" s="29">
        <f t="shared" si="47"/>
        <v>0</v>
      </c>
      <c r="AM24" s="140">
        <f t="shared" si="48"/>
        <v>0</v>
      </c>
      <c r="AN24" s="28" t="str">
        <f t="shared" si="49"/>
        <v/>
      </c>
      <c r="AO24" s="28">
        <f t="shared" si="22"/>
        <v>0.1649117509447697</v>
      </c>
      <c r="AP24" s="136">
        <f t="shared" si="23"/>
        <v>0</v>
      </c>
      <c r="AQ24" s="28">
        <f t="shared" si="24"/>
        <v>0</v>
      </c>
      <c r="AR24" s="29">
        <f>'inv3.直径階分布'!HK29</f>
        <v>15.929531685782619</v>
      </c>
      <c r="AT24" s="28">
        <f t="shared" si="40"/>
        <v>23</v>
      </c>
      <c r="AU24" s="140">
        <f t="shared" si="25"/>
        <v>2021.078243164015</v>
      </c>
      <c r="AW24" s="29">
        <f>IF(AQ24=0, 0,SUM(AL$2:AL24))</f>
        <v>0</v>
      </c>
      <c r="AX24" s="29">
        <f>AD24+SUM($AL$2:AL23)</f>
        <v>333.29955187655673</v>
      </c>
      <c r="AY24" s="29">
        <f t="shared" si="26"/>
        <v>27.877833297097936</v>
      </c>
      <c r="AZ24" s="29">
        <f t="shared" si="27"/>
        <v>14.49128486419812</v>
      </c>
      <c r="BA24" s="29">
        <f t="shared" si="28"/>
        <v>14.49128486419812</v>
      </c>
      <c r="BB24" s="29">
        <f t="shared" si="29"/>
        <v>14.49128486419812</v>
      </c>
      <c r="BC24" s="28">
        <f t="shared" si="30"/>
        <v>14.190725169793067</v>
      </c>
      <c r="BN24" s="28">
        <f t="shared" si="31"/>
        <v>13.364083785147008</v>
      </c>
      <c r="BO24" s="28">
        <f t="shared" si="32"/>
        <v>13.364083785147008</v>
      </c>
      <c r="BP24" s="28">
        <f t="shared" si="33"/>
        <v>23</v>
      </c>
      <c r="BQ24" s="28">
        <f t="shared" si="34"/>
        <v>89.084383958748347</v>
      </c>
      <c r="BR24" s="28">
        <f t="shared" si="41"/>
        <v>0</v>
      </c>
      <c r="BS24" s="28">
        <f t="shared" si="42"/>
        <v>1</v>
      </c>
      <c r="BT24" s="28">
        <f t="shared" si="35"/>
        <v>0</v>
      </c>
      <c r="BU24" s="28">
        <f t="shared" si="43"/>
        <v>3.0019999999999998</v>
      </c>
      <c r="BV24" s="28">
        <f t="shared" si="44"/>
        <v>0</v>
      </c>
    </row>
    <row r="25" spans="1:78">
      <c r="A25" s="126"/>
      <c r="B25" s="150"/>
      <c r="E25" s="28">
        <v>24</v>
      </c>
      <c r="F25" s="28">
        <f t="shared" si="5"/>
        <v>12.161712281628688</v>
      </c>
      <c r="G25" s="139"/>
      <c r="H25" s="211">
        <f t="shared" si="6"/>
        <v>17.301627609497395</v>
      </c>
      <c r="I25" s="28">
        <f t="shared" si="7"/>
        <v>1.7063109889134951E-3</v>
      </c>
      <c r="J25" s="28">
        <f t="shared" si="8"/>
        <v>2.1046590088048971</v>
      </c>
      <c r="K25" s="28">
        <f t="shared" si="46"/>
        <v>1981.0202808167626</v>
      </c>
      <c r="L25" s="28">
        <f t="shared" si="9"/>
        <v>361.17738517365467</v>
      </c>
      <c r="M25" s="28">
        <f t="shared" si="10"/>
        <v>0.70845475889408571</v>
      </c>
      <c r="N25" s="28">
        <f t="shared" si="11"/>
        <v>2236.1776680920389</v>
      </c>
      <c r="O25" s="28">
        <f t="shared" si="12"/>
        <v>364.60630312758229</v>
      </c>
      <c r="P25" s="28">
        <f t="shared" si="13"/>
        <v>0.16304889737972977</v>
      </c>
      <c r="Q25" s="28">
        <f t="shared" si="14"/>
        <v>129982.69428958141</v>
      </c>
      <c r="R25" s="28">
        <f t="shared" si="15"/>
        <v>0.83343714831471871</v>
      </c>
      <c r="T25" s="28">
        <v>24</v>
      </c>
      <c r="U25" s="29">
        <f t="shared" si="16"/>
        <v>361.17738517365467</v>
      </c>
      <c r="V25" s="140">
        <f t="shared" si="17"/>
        <v>1981.0202808167626</v>
      </c>
      <c r="W25" s="141" t="str">
        <f>IF(T25='1.収穫を予測する'!$N$2,1,"")</f>
        <v/>
      </c>
      <c r="X25" s="28">
        <f t="shared" si="36"/>
        <v>0</v>
      </c>
      <c r="Y25" s="28">
        <f t="shared" si="18"/>
        <v>0.83343714831471871</v>
      </c>
      <c r="Z25" s="28" t="str">
        <f t="shared" si="37"/>
        <v/>
      </c>
      <c r="AB25" s="28">
        <v>24</v>
      </c>
      <c r="AC25" s="28">
        <f t="shared" si="19"/>
        <v>17.301627609497395</v>
      </c>
      <c r="AD25" s="29">
        <f t="shared" si="20"/>
        <v>361.17738517365467</v>
      </c>
      <c r="AE25" s="140">
        <f t="shared" si="38"/>
        <v>1981.0202808167626</v>
      </c>
      <c r="AF25" s="141">
        <f>'1.収穫を予測する'!K36*0.01</f>
        <v>0</v>
      </c>
      <c r="AG25" s="134">
        <v>24</v>
      </c>
      <c r="AH25" s="28">
        <f t="shared" si="21"/>
        <v>0.83343714831471871</v>
      </c>
      <c r="AI25" s="144">
        <f t="shared" si="39"/>
        <v>27.877833297097936</v>
      </c>
      <c r="AJ25" s="29">
        <f t="shared" si="0"/>
        <v>361.17738517365467</v>
      </c>
      <c r="AK25" s="140">
        <f t="shared" si="1"/>
        <v>1981.0202808167626</v>
      </c>
      <c r="AL25" s="29">
        <f t="shared" si="47"/>
        <v>0</v>
      </c>
      <c r="AM25" s="140">
        <f t="shared" si="48"/>
        <v>0</v>
      </c>
      <c r="AN25" s="28" t="str">
        <f>IF(AM25=0,"",($B$41 + $B$42 *(AJ25/(AK25^(1+$B$26)))^($B$43))^(-1))</f>
        <v/>
      </c>
      <c r="AO25" s="28">
        <f t="shared" si="22"/>
        <v>0.18231887309338571</v>
      </c>
      <c r="AP25" s="136">
        <f t="shared" si="23"/>
        <v>0</v>
      </c>
      <c r="AQ25" s="28">
        <f t="shared" si="24"/>
        <v>0</v>
      </c>
      <c r="AR25" s="29">
        <f>'inv3.直径階分布'!HK30</f>
        <v>16.563890475748416</v>
      </c>
      <c r="AT25" s="28">
        <f t="shared" si="40"/>
        <v>24</v>
      </c>
      <c r="AU25" s="140">
        <f t="shared" si="25"/>
        <v>1981.0202808167626</v>
      </c>
      <c r="AW25" s="29">
        <f>IF(AQ25=0, 0,SUM(AL$2:AL25))</f>
        <v>0</v>
      </c>
      <c r="AX25" s="29">
        <f>AD25+SUM($AL$2:AL24)</f>
        <v>361.17738517365467</v>
      </c>
      <c r="AY25" s="29">
        <f t="shared" si="26"/>
        <v>27.511252790132687</v>
      </c>
      <c r="AZ25" s="29">
        <f t="shared" si="27"/>
        <v>15.049057715568944</v>
      </c>
      <c r="BA25" s="29">
        <f t="shared" si="28"/>
        <v>15.049057715568944</v>
      </c>
      <c r="BB25" s="29">
        <f t="shared" si="29"/>
        <v>15.049057715568944</v>
      </c>
      <c r="BC25" s="28">
        <f t="shared" si="30"/>
        <v>14.812531673598517</v>
      </c>
      <c r="BN25" s="28">
        <f t="shared" si="31"/>
        <v>12.985796084800279</v>
      </c>
      <c r="BO25" s="28">
        <f t="shared" si="32"/>
        <v>12.985796084800279</v>
      </c>
      <c r="BP25" s="28">
        <f t="shared" si="33"/>
        <v>24</v>
      </c>
      <c r="BQ25" s="28">
        <f t="shared" si="34"/>
        <v>89.426645843172508</v>
      </c>
      <c r="BR25" s="28">
        <f t="shared" si="41"/>
        <v>0</v>
      </c>
      <c r="BS25" s="28">
        <f t="shared" si="42"/>
        <v>1</v>
      </c>
      <c r="BT25" s="28">
        <f t="shared" si="35"/>
        <v>0</v>
      </c>
      <c r="BU25" s="28">
        <f t="shared" si="43"/>
        <v>3.0029999999999997</v>
      </c>
      <c r="BV25" s="28">
        <f t="shared" si="44"/>
        <v>0</v>
      </c>
    </row>
    <row r="26" spans="1:78">
      <c r="A26" s="126" t="s">
        <v>311</v>
      </c>
      <c r="B26" s="149">
        <v>-1.7041120000000001</v>
      </c>
      <c r="E26" s="28">
        <v>25</v>
      </c>
      <c r="F26" s="28">
        <f t="shared" si="5"/>
        <v>12.607972904602457</v>
      </c>
      <c r="G26" s="139"/>
      <c r="H26" s="211">
        <f t="shared" si="6"/>
        <v>17.936491758284877</v>
      </c>
      <c r="I26" s="28">
        <f t="shared" si="7"/>
        <v>1.6186359815584478E-3</v>
      </c>
      <c r="J26" s="28">
        <f t="shared" si="8"/>
        <v>1.852408457522722</v>
      </c>
      <c r="K26" s="28">
        <f t="shared" si="46"/>
        <v>1941.4890619932546</v>
      </c>
      <c r="L26" s="28">
        <f t="shared" si="9"/>
        <v>388.68863796378736</v>
      </c>
      <c r="M26" s="28">
        <f t="shared" si="10"/>
        <v>0.70278660323370645</v>
      </c>
      <c r="N26" s="28">
        <f t="shared" si="11"/>
        <v>2200.3781876323819</v>
      </c>
      <c r="O26" s="28">
        <f t="shared" si="12"/>
        <v>392.64755939536434</v>
      </c>
      <c r="P26" s="28">
        <f t="shared" si="13"/>
        <v>0.1784454879630738</v>
      </c>
      <c r="Q26" s="28">
        <f t="shared" si="14"/>
        <v>91033.275130660055</v>
      </c>
      <c r="R26" s="28">
        <f t="shared" si="15"/>
        <v>0.85074370603143934</v>
      </c>
      <c r="T26" s="28">
        <v>25</v>
      </c>
      <c r="U26" s="29">
        <f t="shared" si="16"/>
        <v>388.68863796378736</v>
      </c>
      <c r="V26" s="140">
        <f t="shared" si="17"/>
        <v>1941.4890619932546</v>
      </c>
      <c r="W26" s="141" t="str">
        <f>IF(T26='1.収穫を予測する'!$N$2,1,"")</f>
        <v/>
      </c>
      <c r="X26" s="28">
        <f t="shared" si="36"/>
        <v>0</v>
      </c>
      <c r="Y26" s="28">
        <f t="shared" si="18"/>
        <v>0.85074370603143934</v>
      </c>
      <c r="Z26" s="28" t="str">
        <f t="shared" si="37"/>
        <v/>
      </c>
      <c r="AB26" s="28">
        <v>25</v>
      </c>
      <c r="AC26" s="28">
        <f t="shared" si="19"/>
        <v>17.936491758284877</v>
      </c>
      <c r="AD26" s="29">
        <f t="shared" si="20"/>
        <v>388.68863796378736</v>
      </c>
      <c r="AE26" s="140">
        <f t="shared" si="38"/>
        <v>1941.4890619932546</v>
      </c>
      <c r="AF26" s="141">
        <f>'1.収穫を予測する'!K37*0.01</f>
        <v>0</v>
      </c>
      <c r="AG26" s="134">
        <v>25</v>
      </c>
      <c r="AH26" s="28">
        <f t="shared" si="21"/>
        <v>0.85074370603143934</v>
      </c>
      <c r="AI26" s="144">
        <f t="shared" si="39"/>
        <v>27.511252790132687</v>
      </c>
      <c r="AJ26" s="29">
        <f t="shared" si="0"/>
        <v>388.68863796378736</v>
      </c>
      <c r="AK26" s="140">
        <f t="shared" si="1"/>
        <v>1941.4890619932546</v>
      </c>
      <c r="AL26" s="29">
        <f t="shared" si="47"/>
        <v>0</v>
      </c>
      <c r="AM26" s="140">
        <f t="shared" si="48"/>
        <v>0</v>
      </c>
      <c r="AN26" s="28" t="str">
        <f t="shared" si="49"/>
        <v/>
      </c>
      <c r="AO26" s="28">
        <f t="shared" si="22"/>
        <v>0.2002013019659947</v>
      </c>
      <c r="AP26" s="136">
        <f t="shared" si="23"/>
        <v>0</v>
      </c>
      <c r="AQ26" s="28">
        <f t="shared" si="24"/>
        <v>0</v>
      </c>
      <c r="AR26" s="29">
        <f>'inv3.直径階分布'!HK31</f>
        <v>17.189662719821609</v>
      </c>
      <c r="AT26" s="28">
        <f t="shared" si="40"/>
        <v>25</v>
      </c>
      <c r="AU26" s="140">
        <f t="shared" si="25"/>
        <v>1941.4890619932546</v>
      </c>
      <c r="AW26" s="29">
        <f>IF(AQ26=0, 0,SUM(AL$2:AL26))</f>
        <v>0</v>
      </c>
      <c r="AX26" s="29">
        <f>AD26+SUM($AL$2:AL25)</f>
        <v>388.68863796378736</v>
      </c>
      <c r="AY26" s="29">
        <f t="shared" si="26"/>
        <v>27.046544512576247</v>
      </c>
      <c r="AZ26" s="29">
        <f t="shared" si="27"/>
        <v>15.547545518551495</v>
      </c>
      <c r="BA26" s="29">
        <f t="shared" si="28"/>
        <v>15.547545518551495</v>
      </c>
      <c r="BB26" s="29">
        <f t="shared" si="29"/>
        <v>15.547545518551495</v>
      </c>
      <c r="BC26" s="28">
        <f t="shared" si="30"/>
        <v>15.415634895506843</v>
      </c>
      <c r="BN26" s="28">
        <f t="shared" si="31"/>
        <v>12.653044155811708</v>
      </c>
      <c r="BO26" s="28">
        <f t="shared" si="32"/>
        <v>12.653044155811708</v>
      </c>
      <c r="BP26" s="28">
        <f t="shared" si="33"/>
        <v>25</v>
      </c>
      <c r="BQ26" s="28">
        <f t="shared" si="34"/>
        <v>89.67968218323962</v>
      </c>
      <c r="BR26" s="28">
        <f t="shared" si="41"/>
        <v>0</v>
      </c>
      <c r="BS26" s="28">
        <f>IF(H26&lt;9,0,IF(BQ26&gt;BQ25,1,0))</f>
        <v>1</v>
      </c>
      <c r="BT26" s="28">
        <f t="shared" si="35"/>
        <v>0</v>
      </c>
      <c r="BU26" s="28">
        <f t="shared" si="43"/>
        <v>3.0039999999999996</v>
      </c>
      <c r="BV26" s="28">
        <f t="shared" si="44"/>
        <v>0</v>
      </c>
    </row>
    <row r="27" spans="1:78">
      <c r="A27" s="126" t="s">
        <v>312</v>
      </c>
      <c r="B27" s="149">
        <v>429577.5</v>
      </c>
      <c r="E27" s="28">
        <v>26</v>
      </c>
      <c r="F27" s="28">
        <f t="shared" si="5"/>
        <v>13.038603883789747</v>
      </c>
      <c r="G27" s="139"/>
      <c r="H27" s="211">
        <f t="shared" si="6"/>
        <v>18.54912069296758</v>
      </c>
      <c r="I27" s="28">
        <f t="shared" si="7"/>
        <v>1.5409860529626918E-3</v>
      </c>
      <c r="J27" s="28">
        <f t="shared" si="8"/>
        <v>1.644613038181945</v>
      </c>
      <c r="K27" s="28">
        <f t="shared" si="46"/>
        <v>1902.625587555993</v>
      </c>
      <c r="L27" s="28">
        <f t="shared" si="9"/>
        <v>415.7351824763636</v>
      </c>
      <c r="M27" s="28">
        <f t="shared" si="10"/>
        <v>0.69715269838383698</v>
      </c>
      <c r="N27" s="28">
        <f t="shared" si="11"/>
        <v>2165.1834166357489</v>
      </c>
      <c r="O27" s="28">
        <f t="shared" si="12"/>
        <v>420.27400882902998</v>
      </c>
      <c r="P27" s="28">
        <f t="shared" si="13"/>
        <v>0.19410549960799608</v>
      </c>
      <c r="Q27" s="28">
        <f t="shared" si="14"/>
        <v>65728.73712915885</v>
      </c>
      <c r="R27" s="28">
        <f t="shared" si="15"/>
        <v>0.86624277252623827</v>
      </c>
      <c r="T27" s="28">
        <v>26</v>
      </c>
      <c r="U27" s="29">
        <f t="shared" si="16"/>
        <v>415.7351824763636</v>
      </c>
      <c r="V27" s="140">
        <f t="shared" si="17"/>
        <v>1902.625587555993</v>
      </c>
      <c r="W27" s="141" t="str">
        <f>IF(T27='1.収穫を予測する'!$N$2,1,"")</f>
        <v/>
      </c>
      <c r="X27" s="28">
        <f t="shared" si="36"/>
        <v>0</v>
      </c>
      <c r="Y27" s="28">
        <f t="shared" si="18"/>
        <v>0.86624277252623827</v>
      </c>
      <c r="Z27" s="28" t="str">
        <f t="shared" si="37"/>
        <v/>
      </c>
      <c r="AB27" s="28">
        <v>26</v>
      </c>
      <c r="AC27" s="28">
        <f t="shared" si="19"/>
        <v>18.54912069296758</v>
      </c>
      <c r="AD27" s="29">
        <f t="shared" si="20"/>
        <v>415.7351824763636</v>
      </c>
      <c r="AE27" s="140">
        <f t="shared" si="38"/>
        <v>1902.625587555993</v>
      </c>
      <c r="AF27" s="141">
        <f>'1.収穫を予測する'!K38*0.01</f>
        <v>0</v>
      </c>
      <c r="AG27" s="134">
        <v>26</v>
      </c>
      <c r="AH27" s="28">
        <f t="shared" si="21"/>
        <v>0.86624277252623827</v>
      </c>
      <c r="AI27" s="144">
        <f t="shared" si="39"/>
        <v>27.046544512576247</v>
      </c>
      <c r="AJ27" s="29">
        <f t="shared" si="0"/>
        <v>415.7351824763636</v>
      </c>
      <c r="AK27" s="140">
        <f t="shared" si="1"/>
        <v>1902.625587555993</v>
      </c>
      <c r="AL27" s="29">
        <f t="shared" si="47"/>
        <v>0</v>
      </c>
      <c r="AM27" s="140">
        <f t="shared" si="48"/>
        <v>0</v>
      </c>
      <c r="AN27" s="28" t="str">
        <f t="shared" si="49"/>
        <v/>
      </c>
      <c r="AO27" s="28">
        <f t="shared" si="22"/>
        <v>0.21850603986168077</v>
      </c>
      <c r="AP27" s="136">
        <f t="shared" si="23"/>
        <v>0</v>
      </c>
      <c r="AQ27" s="28">
        <f t="shared" si="24"/>
        <v>0</v>
      </c>
      <c r="AR27" s="29">
        <f>'inv3.直径階分布'!HK32</f>
        <v>17.803595394672758</v>
      </c>
      <c r="AT27" s="28">
        <f t="shared" si="40"/>
        <v>26</v>
      </c>
      <c r="AU27" s="140">
        <f t="shared" si="25"/>
        <v>1902.625587555993</v>
      </c>
      <c r="AW27" s="29">
        <f>IF(AQ27=0, 0,SUM(AL$2:AL27))</f>
        <v>0</v>
      </c>
      <c r="AX27" s="29">
        <f>AD27+SUM($AL$2:AL26)</f>
        <v>415.7351824763636</v>
      </c>
      <c r="AY27" s="29">
        <f t="shared" si="26"/>
        <v>26.501447894971079</v>
      </c>
      <c r="AZ27" s="29">
        <f t="shared" si="27"/>
        <v>15.98981471062937</v>
      </c>
      <c r="BA27" s="29">
        <f t="shared" si="28"/>
        <v>15.98981471062937</v>
      </c>
      <c r="BB27" s="29">
        <f t="shared" si="29"/>
        <v>15.98981471062937</v>
      </c>
      <c r="BC27" s="28">
        <f t="shared" si="30"/>
        <v>15.999795188572643</v>
      </c>
      <c r="BN27" s="28">
        <f t="shared" si="31"/>
        <v>12.359474517199006</v>
      </c>
      <c r="BO27" s="28">
        <f t="shared" si="32"/>
        <v>12.359474517199006</v>
      </c>
      <c r="BP27" s="28">
        <f t="shared" si="33"/>
        <v>26</v>
      </c>
      <c r="BQ27" s="28">
        <f t="shared" si="34"/>
        <v>89.868337455928398</v>
      </c>
      <c r="BR27" s="28">
        <f t="shared" si="41"/>
        <v>1</v>
      </c>
      <c r="BS27" s="28">
        <f t="shared" si="42"/>
        <v>1</v>
      </c>
      <c r="BT27" s="28">
        <f t="shared" si="35"/>
        <v>1</v>
      </c>
      <c r="BU27" s="28">
        <f t="shared" si="43"/>
        <v>4</v>
      </c>
      <c r="BV27" s="28">
        <f t="shared" si="44"/>
        <v>4</v>
      </c>
    </row>
    <row r="28" spans="1:78">
      <c r="A28" s="126" t="s">
        <v>175</v>
      </c>
      <c r="B28" s="149">
        <v>0.70411230000000002</v>
      </c>
      <c r="E28" s="28">
        <v>27</v>
      </c>
      <c r="F28" s="28">
        <f t="shared" si="5"/>
        <v>13.453736574768639</v>
      </c>
      <c r="G28" s="139"/>
      <c r="H28" s="211">
        <f t="shared" si="6"/>
        <v>19.139701284048911</v>
      </c>
      <c r="I28" s="28">
        <f t="shared" si="7"/>
        <v>1.4718852226055575E-3</v>
      </c>
      <c r="J28" s="28">
        <f t="shared" si="8"/>
        <v>1.471774479279067</v>
      </c>
      <c r="K28" s="28">
        <f t="shared" si="46"/>
        <v>1864.5453683864864</v>
      </c>
      <c r="L28" s="28">
        <f t="shared" si="9"/>
        <v>442.23663037133468</v>
      </c>
      <c r="M28" s="28">
        <f t="shared" si="10"/>
        <v>0.69157422187684903</v>
      </c>
      <c r="N28" s="28">
        <f t="shared" si="11"/>
        <v>2130.6979617818356</v>
      </c>
      <c r="O28" s="28">
        <f t="shared" si="12"/>
        <v>447.40630562113876</v>
      </c>
      <c r="P28" s="28">
        <f t="shared" si="13"/>
        <v>0.20998110180148993</v>
      </c>
      <c r="Q28" s="28">
        <f t="shared" si="14"/>
        <v>48777.152284224554</v>
      </c>
      <c r="R28" s="28">
        <f t="shared" si="15"/>
        <v>0.88013397576471364</v>
      </c>
      <c r="T28" s="28">
        <v>27</v>
      </c>
      <c r="U28" s="29">
        <f t="shared" si="16"/>
        <v>442.23663037133468</v>
      </c>
      <c r="V28" s="140">
        <f t="shared" si="17"/>
        <v>1864.5453683864864</v>
      </c>
      <c r="W28" s="141" t="str">
        <f>IF(T28='1.収穫を予測する'!$N$2,1,"")</f>
        <v/>
      </c>
      <c r="X28" s="28">
        <f t="shared" si="36"/>
        <v>0</v>
      </c>
      <c r="Y28" s="28">
        <f t="shared" si="18"/>
        <v>0.88013397576471364</v>
      </c>
      <c r="Z28" s="28" t="str">
        <f t="shared" si="37"/>
        <v/>
      </c>
      <c r="AB28" s="28">
        <v>27</v>
      </c>
      <c r="AC28" s="28">
        <f t="shared" si="19"/>
        <v>19.139701284048911</v>
      </c>
      <c r="AD28" s="29">
        <f t="shared" si="20"/>
        <v>442.23663037133468</v>
      </c>
      <c r="AE28" s="140">
        <f t="shared" si="38"/>
        <v>1864.5453683864864</v>
      </c>
      <c r="AF28" s="141">
        <f>'1.収穫を予測する'!K39*0.01</f>
        <v>0</v>
      </c>
      <c r="AG28" s="134">
        <v>27</v>
      </c>
      <c r="AH28" s="28">
        <f t="shared" si="21"/>
        <v>0.88013397576471364</v>
      </c>
      <c r="AI28" s="144">
        <f t="shared" si="39"/>
        <v>26.501447894971079</v>
      </c>
      <c r="AJ28" s="29">
        <f t="shared" si="0"/>
        <v>442.23663037133468</v>
      </c>
      <c r="AK28" s="140">
        <f t="shared" si="1"/>
        <v>1864.5453683864864</v>
      </c>
      <c r="AL28" s="29">
        <f t="shared" si="47"/>
        <v>0</v>
      </c>
      <c r="AM28" s="140">
        <f t="shared" si="48"/>
        <v>0</v>
      </c>
      <c r="AN28" s="28" t="str">
        <f t="shared" si="49"/>
        <v/>
      </c>
      <c r="AO28" s="28">
        <f t="shared" si="22"/>
        <v>0.23718201652236068</v>
      </c>
      <c r="AP28" s="136">
        <f t="shared" si="23"/>
        <v>0</v>
      </c>
      <c r="AQ28" s="28">
        <f t="shared" si="24"/>
        <v>0</v>
      </c>
      <c r="AR28" s="29">
        <f>'inv3.直径階分布'!HK33</f>
        <v>18.408678768817861</v>
      </c>
      <c r="AT28" s="28">
        <f t="shared" si="40"/>
        <v>27</v>
      </c>
      <c r="AU28" s="140">
        <f t="shared" si="25"/>
        <v>1864.5453683864864</v>
      </c>
      <c r="AW28" s="29">
        <f>IF(AQ28=0, 0,SUM(AL$2:AL28))</f>
        <v>0</v>
      </c>
      <c r="AX28" s="29">
        <f>AD28+SUM($AL$2:AL27)</f>
        <v>442.23663037133468</v>
      </c>
      <c r="AY28" s="29">
        <f t="shared" si="26"/>
        <v>25.891421442801288</v>
      </c>
      <c r="AZ28" s="29">
        <f t="shared" si="27"/>
        <v>16.37913445819758</v>
      </c>
      <c r="BA28" s="29">
        <f t="shared" si="28"/>
        <v>16.37913445819758</v>
      </c>
      <c r="BB28" s="29">
        <f t="shared" si="29"/>
        <v>16.37913445819758</v>
      </c>
      <c r="BC28" s="28">
        <f t="shared" si="30"/>
        <v>16.564898639019713</v>
      </c>
      <c r="BN28" s="28">
        <f t="shared" si="31"/>
        <v>12.099804881026561</v>
      </c>
      <c r="BO28" s="28">
        <f t="shared" si="32"/>
        <v>12.099804881026561</v>
      </c>
      <c r="BP28" s="28">
        <f t="shared" si="33"/>
        <v>27</v>
      </c>
      <c r="BQ28" s="28">
        <f t="shared" si="34"/>
        <v>89.984180000352367</v>
      </c>
      <c r="BR28" s="28">
        <f>IF(H28&lt;9,0,IF(MOD(INT(H28),3)=0,1,0))</f>
        <v>0</v>
      </c>
      <c r="BS28" s="28">
        <f>IF(H28&lt;9,0,IF(BQ28&gt;BQ27,1,0))</f>
        <v>1</v>
      </c>
      <c r="BT28" s="28">
        <f t="shared" si="35"/>
        <v>0</v>
      </c>
      <c r="BU28" s="28">
        <f>IF(OR(BT28=0,BT27=1),BU27+0.001,INT(BU27)+1)</f>
        <v>4.0010000000000003</v>
      </c>
      <c r="BV28" s="28">
        <f t="shared" si="44"/>
        <v>0</v>
      </c>
    </row>
    <row r="29" spans="1:78">
      <c r="A29" s="126"/>
      <c r="B29" s="150"/>
      <c r="E29" s="28">
        <v>28</v>
      </c>
      <c r="F29" s="28">
        <f t="shared" si="5"/>
        <v>13.85356173119794</v>
      </c>
      <c r="G29" s="139"/>
      <c r="H29" s="211">
        <f t="shared" si="6"/>
        <v>19.708504903576934</v>
      </c>
      <c r="I29" s="28">
        <f t="shared" si="7"/>
        <v>1.4101223152637532E-3</v>
      </c>
      <c r="J29" s="28">
        <f t="shared" si="8"/>
        <v>1.3267329170002793</v>
      </c>
      <c r="K29" s="28">
        <f t="shared" si="46"/>
        <v>1827.3417028713304</v>
      </c>
      <c r="L29" s="28">
        <f t="shared" si="9"/>
        <v>468.12805181413597</v>
      </c>
      <c r="M29" s="28">
        <f t="shared" si="10"/>
        <v>0.68606961523621968</v>
      </c>
      <c r="N29" s="28">
        <f t="shared" si="11"/>
        <v>2097.0063141100613</v>
      </c>
      <c r="O29" s="28">
        <f t="shared" si="12"/>
        <v>473.980213085824</v>
      </c>
      <c r="P29" s="28">
        <f t="shared" si="13"/>
        <v>0.22602707960227303</v>
      </c>
      <c r="Q29" s="28">
        <f t="shared" si="14"/>
        <v>37102.082054529754</v>
      </c>
      <c r="R29" s="28">
        <f t="shared" si="15"/>
        <v>0.89259347101829267</v>
      </c>
      <c r="T29" s="28">
        <v>28</v>
      </c>
      <c r="U29" s="29">
        <f t="shared" si="16"/>
        <v>468.12805181413597</v>
      </c>
      <c r="V29" s="140">
        <f t="shared" si="17"/>
        <v>1827.3417028713304</v>
      </c>
      <c r="W29" s="141" t="str">
        <f>IF(T29='1.収穫を予測する'!$N$2,1,"")</f>
        <v/>
      </c>
      <c r="X29" s="28">
        <f t="shared" si="36"/>
        <v>0</v>
      </c>
      <c r="Y29" s="28">
        <f t="shared" si="18"/>
        <v>0.89259347101829267</v>
      </c>
      <c r="Z29" s="28" t="str">
        <f t="shared" si="37"/>
        <v/>
      </c>
      <c r="AB29" s="28">
        <v>28</v>
      </c>
      <c r="AC29" s="28">
        <f t="shared" si="19"/>
        <v>19.708504903576934</v>
      </c>
      <c r="AD29" s="29">
        <f t="shared" si="20"/>
        <v>468.12805181413597</v>
      </c>
      <c r="AE29" s="140">
        <f t="shared" si="38"/>
        <v>1827.3417028713304</v>
      </c>
      <c r="AF29" s="141">
        <f>'1.収穫を予測する'!K40*0.01</f>
        <v>0</v>
      </c>
      <c r="AG29" s="134">
        <v>28</v>
      </c>
      <c r="AH29" s="28">
        <f t="shared" si="21"/>
        <v>0.89259347101829267</v>
      </c>
      <c r="AI29" s="144">
        <f t="shared" si="39"/>
        <v>25.891421442801288</v>
      </c>
      <c r="AJ29" s="29">
        <f t="shared" si="0"/>
        <v>468.12805181413597</v>
      </c>
      <c r="AK29" s="140">
        <f t="shared" si="1"/>
        <v>1827.3417028713304</v>
      </c>
      <c r="AL29" s="29">
        <f t="shared" si="47"/>
        <v>0</v>
      </c>
      <c r="AM29" s="140">
        <f t="shared" si="48"/>
        <v>0</v>
      </c>
      <c r="AN29" s="28" t="str">
        <f t="shared" si="49"/>
        <v/>
      </c>
      <c r="AO29" s="28">
        <f t="shared" si="22"/>
        <v>0.25617981085779362</v>
      </c>
      <c r="AP29" s="136">
        <f t="shared" si="23"/>
        <v>0</v>
      </c>
      <c r="AQ29" s="28">
        <f t="shared" si="24"/>
        <v>0</v>
      </c>
      <c r="AR29" s="29">
        <f>'inv3.直径階分布'!HK34</f>
        <v>18.994591741833784</v>
      </c>
      <c r="AT29" s="28">
        <f t="shared" si="40"/>
        <v>28</v>
      </c>
      <c r="AU29" s="140">
        <f t="shared" si="25"/>
        <v>1827.3417028713304</v>
      </c>
      <c r="AW29" s="29">
        <f>IF(AQ29=0, 0,SUM(AL$2:AL29))</f>
        <v>0</v>
      </c>
      <c r="AX29" s="29">
        <f>AD29+SUM($AL$2:AL28)</f>
        <v>468.12805181413597</v>
      </c>
      <c r="AY29" s="29">
        <f t="shared" si="26"/>
        <v>25.229895693670869</v>
      </c>
      <c r="AZ29" s="29">
        <f t="shared" si="27"/>
        <v>16.718858993361998</v>
      </c>
      <c r="BA29" s="29">
        <f t="shared" si="28"/>
        <v>16.718858993361998</v>
      </c>
      <c r="BB29" s="29">
        <f t="shared" si="29"/>
        <v>16.718858993361998</v>
      </c>
      <c r="BC29" s="28">
        <f t="shared" si="30"/>
        <v>17.110939533647326</v>
      </c>
      <c r="BN29" s="28">
        <f t="shared" si="31"/>
        <v>11.869609668511687</v>
      </c>
      <c r="BO29" s="28">
        <f t="shared" si="32"/>
        <v>11.869609668511687</v>
      </c>
      <c r="BP29" s="28">
        <f t="shared" si="33"/>
        <v>28</v>
      </c>
      <c r="BQ29" s="28">
        <f t="shared" si="34"/>
        <v>90.083218245549901</v>
      </c>
      <c r="BR29" s="28">
        <f>IF(H29&lt;9,0,IF(MOD(INT(H29),3)=0,1,0))</f>
        <v>0</v>
      </c>
      <c r="BS29" s="28">
        <f>IF(H29&lt;9,0,IF(BQ29&gt;BQ28,1,0))</f>
        <v>1</v>
      </c>
      <c r="BT29" s="28">
        <f t="shared" si="35"/>
        <v>0</v>
      </c>
      <c r="BU29" s="28">
        <f t="shared" si="43"/>
        <v>4.0020000000000007</v>
      </c>
      <c r="BV29" s="28">
        <f t="shared" si="44"/>
        <v>0</v>
      </c>
    </row>
    <row r="30" spans="1:78">
      <c r="A30" s="126"/>
      <c r="B30" s="150"/>
      <c r="E30" s="28">
        <v>29</v>
      </c>
      <c r="F30" s="28">
        <f t="shared" si="5"/>
        <v>14.238319495090877</v>
      </c>
      <c r="G30" s="139"/>
      <c r="H30" s="211">
        <f t="shared" si="6"/>
        <v>20.255873184998489</v>
      </c>
      <c r="I30" s="28">
        <f t="shared" si="7"/>
        <v>1.3546956462708827E-3</v>
      </c>
      <c r="J30" s="28">
        <f t="shared" si="8"/>
        <v>1.2040239314778063</v>
      </c>
      <c r="K30" s="28">
        <f t="shared" si="46"/>
        <v>1791.0885909113235</v>
      </c>
      <c r="L30" s="28">
        <f t="shared" si="9"/>
        <v>493.35794750780684</v>
      </c>
      <c r="M30" s="28">
        <f t="shared" si="10"/>
        <v>0.68065479341541613</v>
      </c>
      <c r="N30" s="28">
        <f t="shared" si="11"/>
        <v>2064.1754879468608</v>
      </c>
      <c r="O30" s="28">
        <f t="shared" si="12"/>
        <v>499.94455694695785</v>
      </c>
      <c r="P30" s="28">
        <f t="shared" si="13"/>
        <v>0.24220060739323546</v>
      </c>
      <c r="Q30" s="28">
        <f t="shared" si="14"/>
        <v>28856.729598361548</v>
      </c>
      <c r="R30" s="28">
        <f t="shared" si="15"/>
        <v>0.90377659287294143</v>
      </c>
      <c r="T30" s="28">
        <v>29</v>
      </c>
      <c r="U30" s="29">
        <f t="shared" si="16"/>
        <v>493.35794750780684</v>
      </c>
      <c r="V30" s="140">
        <f t="shared" si="17"/>
        <v>1791.0885909113235</v>
      </c>
      <c r="W30" s="141" t="str">
        <f>IF(T30='1.収穫を予測する'!$N$2,1,"")</f>
        <v/>
      </c>
      <c r="X30" s="28">
        <f t="shared" si="36"/>
        <v>0</v>
      </c>
      <c r="Y30" s="28">
        <f t="shared" si="18"/>
        <v>0.90377659287294143</v>
      </c>
      <c r="Z30" s="28" t="str">
        <f t="shared" si="37"/>
        <v/>
      </c>
      <c r="AB30" s="28">
        <v>29</v>
      </c>
      <c r="AC30" s="28">
        <f t="shared" si="19"/>
        <v>20.255873184998489</v>
      </c>
      <c r="AD30" s="29">
        <f t="shared" si="20"/>
        <v>493.35794750780684</v>
      </c>
      <c r="AE30" s="140">
        <f t="shared" si="38"/>
        <v>1791.0885909113235</v>
      </c>
      <c r="AF30" s="141">
        <f>'1.収穫を予測する'!K41*0.01</f>
        <v>0</v>
      </c>
      <c r="AG30" s="134">
        <v>29</v>
      </c>
      <c r="AH30" s="28">
        <f t="shared" si="21"/>
        <v>0.90377659287294143</v>
      </c>
      <c r="AI30" s="144">
        <f t="shared" si="39"/>
        <v>25.229895693670869</v>
      </c>
      <c r="AJ30" s="29">
        <f t="shared" si="0"/>
        <v>493.35794750780684</v>
      </c>
      <c r="AK30" s="140">
        <f t="shared" si="1"/>
        <v>1791.0885909113235</v>
      </c>
      <c r="AL30" s="29">
        <f t="shared" si="47"/>
        <v>0</v>
      </c>
      <c r="AM30" s="140">
        <f t="shared" si="48"/>
        <v>0</v>
      </c>
      <c r="AN30" s="28" t="str">
        <f t="shared" si="49"/>
        <v/>
      </c>
      <c r="AO30" s="28">
        <f t="shared" si="22"/>
        <v>0.27545144891843759</v>
      </c>
      <c r="AP30" s="136">
        <f t="shared" si="23"/>
        <v>0</v>
      </c>
      <c r="AQ30" s="28">
        <f t="shared" si="24"/>
        <v>0</v>
      </c>
      <c r="AR30" s="29">
        <f>'inv3.直径階分布'!HK35</f>
        <v>19.547865012355622</v>
      </c>
      <c r="AT30" s="28">
        <f t="shared" si="40"/>
        <v>29</v>
      </c>
      <c r="AU30" s="140">
        <f t="shared" si="25"/>
        <v>1791.0885909113235</v>
      </c>
      <c r="AW30" s="29">
        <f>IF(AQ30=0, 0,SUM(AL$2:AL30))</f>
        <v>0</v>
      </c>
      <c r="AX30" s="29">
        <f>AD30+SUM($AL$2:AL29)</f>
        <v>493.35794750780684</v>
      </c>
      <c r="AY30" s="29">
        <f t="shared" si="26"/>
        <v>24.528510912402282</v>
      </c>
      <c r="AZ30" s="29">
        <f t="shared" si="27"/>
        <v>17.012343017510581</v>
      </c>
      <c r="BA30" s="29">
        <f t="shared" si="28"/>
        <v>17.012343017510581</v>
      </c>
      <c r="BB30" s="29">
        <f t="shared" si="29"/>
        <v>17.012343017510581</v>
      </c>
      <c r="BC30" s="28">
        <f t="shared" si="30"/>
        <v>17.638004848482229</v>
      </c>
      <c r="BN30" s="28">
        <f t="shared" si="31"/>
        <v>11.665154544874529</v>
      </c>
      <c r="BO30" s="28">
        <f t="shared" si="32"/>
        <v>11.665154544874529</v>
      </c>
      <c r="BP30" s="28">
        <f t="shared" si="33"/>
        <v>29</v>
      </c>
      <c r="BQ30" s="28">
        <f t="shared" si="34"/>
        <v>90.229827335792294</v>
      </c>
      <c r="BR30" s="28">
        <f>IF(H30&lt;9,0,IF(MOD(INT(H30),3)=0,1,0))</f>
        <v>0</v>
      </c>
      <c r="BS30" s="28">
        <f>IF(H30&lt;9,0,IF(BQ30&gt;BQ29,1,0))</f>
        <v>1</v>
      </c>
      <c r="BT30" s="28">
        <f t="shared" si="35"/>
        <v>0</v>
      </c>
      <c r="BU30" s="28">
        <f>IF(OR(BT30=0,BT29=1),BU29+0.001,INT(BU29)+1)</f>
        <v>4.003000000000001</v>
      </c>
      <c r="BV30" s="28">
        <f t="shared" si="44"/>
        <v>0</v>
      </c>
    </row>
    <row r="31" spans="1:78">
      <c r="A31" s="126" t="s">
        <v>199</v>
      </c>
      <c r="B31" s="150"/>
      <c r="E31" s="28">
        <v>30</v>
      </c>
      <c r="F31" s="28">
        <f t="shared" si="5"/>
        <v>14.608290693785582</v>
      </c>
      <c r="G31" s="139"/>
      <c r="H31" s="211">
        <f t="shared" si="6"/>
        <v>20.782205641960537</v>
      </c>
      <c r="I31" s="28">
        <f t="shared" si="7"/>
        <v>1.3047707549359079E-3</v>
      </c>
      <c r="J31" s="28">
        <f t="shared" si="8"/>
        <v>1.0994290460280758</v>
      </c>
      <c r="K31" s="28">
        <f t="shared" si="46"/>
        <v>1755.8433063839391</v>
      </c>
      <c r="L31" s="28">
        <f t="shared" si="9"/>
        <v>517.88645842020912</v>
      </c>
      <c r="M31" s="28">
        <f t="shared" si="10"/>
        <v>0.67534334490353531</v>
      </c>
      <c r="N31" s="28">
        <f t="shared" si="11"/>
        <v>2032.257350528268</v>
      </c>
      <c r="O31" s="28">
        <f t="shared" si="12"/>
        <v>525.25942256127712</v>
      </c>
      <c r="P31" s="28">
        <f t="shared" si="13"/>
        <v>0.25846107650920314</v>
      </c>
      <c r="Q31" s="28">
        <f t="shared" si="14"/>
        <v>22899.473270603157</v>
      </c>
      <c r="R31" s="28">
        <f t="shared" si="15"/>
        <v>0.91382035617161084</v>
      </c>
      <c r="T31" s="28">
        <v>30</v>
      </c>
      <c r="U31" s="29">
        <f t="shared" si="16"/>
        <v>517.88645842020912</v>
      </c>
      <c r="V31" s="140">
        <f t="shared" si="17"/>
        <v>1755.8433063839391</v>
      </c>
      <c r="W31" s="141" t="str">
        <f>IF(T31='1.収穫を予測する'!$N$2,1,"")</f>
        <v/>
      </c>
      <c r="X31" s="28">
        <f t="shared" si="36"/>
        <v>0</v>
      </c>
      <c r="Y31" s="28">
        <f t="shared" si="18"/>
        <v>0.91382035617161084</v>
      </c>
      <c r="Z31" s="28" t="str">
        <f t="shared" si="37"/>
        <v/>
      </c>
      <c r="AB31" s="28">
        <v>30</v>
      </c>
      <c r="AC31" s="28">
        <f t="shared" si="19"/>
        <v>20.782205641960537</v>
      </c>
      <c r="AD31" s="29">
        <f t="shared" si="20"/>
        <v>517.88645842020912</v>
      </c>
      <c r="AE31" s="140">
        <f t="shared" si="38"/>
        <v>1755.8433063839391</v>
      </c>
      <c r="AF31" s="141">
        <f>'1.収穫を予測する'!K42*0.01</f>
        <v>0</v>
      </c>
      <c r="AG31" s="134">
        <v>30</v>
      </c>
      <c r="AH31" s="28">
        <f t="shared" si="21"/>
        <v>0.91382035617161084</v>
      </c>
      <c r="AI31" s="144">
        <f t="shared" si="39"/>
        <v>24.528510912402282</v>
      </c>
      <c r="AJ31" s="29">
        <f t="shared" si="0"/>
        <v>517.88645842020912</v>
      </c>
      <c r="AK31" s="140">
        <f t="shared" si="1"/>
        <v>1755.8433063839391</v>
      </c>
      <c r="AL31" s="29">
        <f t="shared" si="47"/>
        <v>0</v>
      </c>
      <c r="AM31" s="140">
        <f t="shared" si="48"/>
        <v>0</v>
      </c>
      <c r="AN31" s="28" t="str">
        <f t="shared" si="49"/>
        <v/>
      </c>
      <c r="AO31" s="28">
        <f t="shared" si="22"/>
        <v>0.29495027064047491</v>
      </c>
      <c r="AP31" s="136">
        <f t="shared" si="23"/>
        <v>0</v>
      </c>
      <c r="AQ31" s="28">
        <f t="shared" si="24"/>
        <v>0</v>
      </c>
      <c r="AR31" s="29">
        <f>'inv3.直径階分布'!HK36</f>
        <v>20.094561933545869</v>
      </c>
      <c r="AT31" s="28">
        <f t="shared" si="40"/>
        <v>30</v>
      </c>
      <c r="AU31" s="140">
        <f t="shared" si="25"/>
        <v>1755.8433063839391</v>
      </c>
      <c r="AW31" s="29">
        <f>IF(AQ31=0, 0,SUM(AL$2:AL31))</f>
        <v>0</v>
      </c>
      <c r="AX31" s="29">
        <f>AD31+SUM($AL$2:AL30)</f>
        <v>517.88645842020912</v>
      </c>
      <c r="AY31" s="29">
        <f t="shared" si="26"/>
        <v>23.797332943028664</v>
      </c>
      <c r="AZ31" s="29">
        <f t="shared" si="27"/>
        <v>17.262881947340304</v>
      </c>
      <c r="BA31" s="29">
        <f t="shared" si="28"/>
        <v>17.262881947340304</v>
      </c>
      <c r="BB31" s="29">
        <f t="shared" si="29"/>
        <v>17.262881947340304</v>
      </c>
      <c r="BC31" s="28">
        <f t="shared" si="30"/>
        <v>18.146260535306858</v>
      </c>
      <c r="BN31" s="28">
        <f t="shared" si="31"/>
        <v>11.483267558524442</v>
      </c>
      <c r="BO31" s="28">
        <f t="shared" si="32"/>
        <v>11.483267558524442</v>
      </c>
      <c r="BP31" s="28">
        <f t="shared" si="33"/>
        <v>30</v>
      </c>
      <c r="BQ31" s="28">
        <f t="shared" si="34"/>
        <v>90.304335050039015</v>
      </c>
      <c r="BR31" s="28">
        <f t="shared" si="41"/>
        <v>0</v>
      </c>
      <c r="BS31" s="28">
        <f>IF(H31&lt;9,0,IF(BQ31&gt;BQ30,1,0))</f>
        <v>1</v>
      </c>
      <c r="BT31" s="28">
        <f t="shared" si="35"/>
        <v>0</v>
      </c>
      <c r="BU31" s="28">
        <f t="shared" si="43"/>
        <v>4.0040000000000013</v>
      </c>
      <c r="BV31" s="28">
        <f t="shared" si="44"/>
        <v>0</v>
      </c>
    </row>
    <row r="32" spans="1:78">
      <c r="A32" s="126" t="s">
        <v>196</v>
      </c>
      <c r="B32" s="150">
        <v>1.223454E-4</v>
      </c>
      <c r="E32" s="28">
        <v>31</v>
      </c>
      <c r="F32" s="28">
        <f t="shared" si="5"/>
        <v>14.963789276135087</v>
      </c>
      <c r="G32" s="139"/>
      <c r="H32" s="28">
        <f t="shared" si="6"/>
        <v>21.287948907800377</v>
      </c>
      <c r="I32" s="28">
        <f t="shared" si="7"/>
        <v>1.2596477822688543E-3</v>
      </c>
      <c r="J32" s="28">
        <f t="shared" si="8"/>
        <v>1.0096568963685923</v>
      </c>
      <c r="K32" s="28">
        <f t="shared" si="46"/>
        <v>1721.6486594457183</v>
      </c>
      <c r="L32" s="28">
        <f t="shared" si="9"/>
        <v>541.68379136323779</v>
      </c>
      <c r="M32" s="28">
        <f t="shared" si="10"/>
        <v>0.67014672268173825</v>
      </c>
      <c r="N32" s="28">
        <f t="shared" si="11"/>
        <v>2001.2906707414622</v>
      </c>
      <c r="O32" s="28">
        <f t="shared" si="12"/>
        <v>549.89457449315205</v>
      </c>
      <c r="P32" s="28">
        <f t="shared" si="13"/>
        <v>0.27476996846710955</v>
      </c>
      <c r="Q32" s="28">
        <f t="shared" si="14"/>
        <v>18505.409259693944</v>
      </c>
      <c r="R32" s="28">
        <f t="shared" si="15"/>
        <v>0.92284573274935655</v>
      </c>
      <c r="T32" s="28">
        <v>31</v>
      </c>
      <c r="U32" s="29">
        <f t="shared" si="16"/>
        <v>541.68379136323779</v>
      </c>
      <c r="V32" s="140">
        <f t="shared" si="17"/>
        <v>1721.6486594457183</v>
      </c>
      <c r="W32" s="141" t="str">
        <f>IF(T32='1.収穫を予測する'!$N$2,1,"")</f>
        <v/>
      </c>
      <c r="X32" s="28">
        <f t="shared" si="36"/>
        <v>0</v>
      </c>
      <c r="Y32" s="28">
        <f t="shared" si="18"/>
        <v>0.92284573274935655</v>
      </c>
      <c r="Z32" s="28" t="str">
        <f t="shared" si="37"/>
        <v/>
      </c>
      <c r="AB32" s="28">
        <v>31</v>
      </c>
      <c r="AC32" s="28">
        <f t="shared" si="19"/>
        <v>21.287948907800377</v>
      </c>
      <c r="AD32" s="29">
        <f t="shared" si="20"/>
        <v>541.68379136323779</v>
      </c>
      <c r="AE32" s="140">
        <f t="shared" si="38"/>
        <v>1721.6486594457183</v>
      </c>
      <c r="AF32" s="141">
        <f>'1.収穫を予測する'!K43*0.01</f>
        <v>0</v>
      </c>
      <c r="AG32" s="134">
        <v>31</v>
      </c>
      <c r="AH32" s="28">
        <f t="shared" si="21"/>
        <v>0.92284573274935655</v>
      </c>
      <c r="AI32" s="144">
        <f t="shared" si="39"/>
        <v>23.797332943028664</v>
      </c>
      <c r="AJ32" s="29">
        <f t="shared" si="0"/>
        <v>541.68379136323779</v>
      </c>
      <c r="AK32" s="140">
        <f t="shared" si="1"/>
        <v>1721.6486594457183</v>
      </c>
      <c r="AL32" s="29">
        <f t="shared" si="47"/>
        <v>0</v>
      </c>
      <c r="AM32" s="140">
        <f t="shared" si="48"/>
        <v>0</v>
      </c>
      <c r="AN32" s="28" t="str">
        <f t="shared" si="49"/>
        <v/>
      </c>
      <c r="AO32" s="28">
        <f t="shared" si="22"/>
        <v>0.31463085594806078</v>
      </c>
      <c r="AP32" s="136">
        <f t="shared" si="23"/>
        <v>0</v>
      </c>
      <c r="AQ32" s="28">
        <f t="shared" si="24"/>
        <v>0</v>
      </c>
      <c r="AR32" s="29">
        <f>'inv3.直径階分布'!HK37</f>
        <v>20.632665250715974</v>
      </c>
      <c r="AT32" s="28">
        <f t="shared" si="40"/>
        <v>31</v>
      </c>
      <c r="AU32" s="140">
        <f t="shared" si="25"/>
        <v>1721.6486594457183</v>
      </c>
      <c r="AW32" s="29">
        <f>IF(AQ32=0, 0,SUM(AL$2:AL32))</f>
        <v>0</v>
      </c>
      <c r="AX32" s="29">
        <f>AD32+SUM($AL$2:AL31)</f>
        <v>541.68379136323779</v>
      </c>
      <c r="AY32" s="29">
        <f t="shared" si="26"/>
        <v>23.045045461515087</v>
      </c>
      <c r="AZ32" s="29">
        <f t="shared" si="27"/>
        <v>17.473670689136704</v>
      </c>
      <c r="BA32" s="29">
        <f t="shared" si="28"/>
        <v>17.473670689136704</v>
      </c>
      <c r="BB32" s="29">
        <f t="shared" si="29"/>
        <v>17.473670689136704</v>
      </c>
      <c r="BC32" s="28">
        <f t="shared" si="30"/>
        <v>18.63593940809044</v>
      </c>
      <c r="BN32" s="28">
        <f t="shared" si="31"/>
        <v>11.321237895529361</v>
      </c>
      <c r="BO32" s="28">
        <f t="shared" si="32"/>
        <v>11.321237895529361</v>
      </c>
      <c r="BP32" s="28">
        <f t="shared" si="33"/>
        <v>31</v>
      </c>
      <c r="BQ32" s="28">
        <f t="shared" si="34"/>
        <v>90.322501633392974</v>
      </c>
      <c r="BR32" s="28">
        <f t="shared" si="41"/>
        <v>1</v>
      </c>
      <c r="BS32" s="28">
        <f t="shared" si="42"/>
        <v>1</v>
      </c>
      <c r="BT32" s="28">
        <f t="shared" si="35"/>
        <v>1</v>
      </c>
      <c r="BU32" s="28">
        <f t="shared" si="43"/>
        <v>5</v>
      </c>
      <c r="BV32" s="28">
        <f t="shared" si="44"/>
        <v>5</v>
      </c>
    </row>
    <row r="33" spans="1:74">
      <c r="A33" s="126" t="s">
        <v>178</v>
      </c>
      <c r="B33" s="150">
        <v>-8.1608929999999998E-4</v>
      </c>
      <c r="E33" s="28">
        <v>32</v>
      </c>
      <c r="F33" s="28">
        <f t="shared" si="5"/>
        <v>15.305155743617018</v>
      </c>
      <c r="G33" s="139"/>
      <c r="H33" s="28">
        <f t="shared" si="6"/>
        <v>21.773587390439353</v>
      </c>
      <c r="I33" s="28">
        <f t="shared" si="7"/>
        <v>1.2187360562726415E-3</v>
      </c>
      <c r="J33" s="28">
        <f t="shared" si="8"/>
        <v>0.93211402726577841</v>
      </c>
      <c r="K33" s="28">
        <f t="shared" si="46"/>
        <v>1688.534982584606</v>
      </c>
      <c r="L33" s="28">
        <f t="shared" si="9"/>
        <v>564.72883682475288</v>
      </c>
      <c r="M33" s="28">
        <f t="shared" si="10"/>
        <v>0.66507442640359737</v>
      </c>
      <c r="N33" s="28">
        <f t="shared" si="11"/>
        <v>1971.3029176941959</v>
      </c>
      <c r="O33" s="28">
        <f t="shared" si="12"/>
        <v>573.82807491568019</v>
      </c>
      <c r="P33" s="28">
        <f t="shared" si="13"/>
        <v>0.29109076528272909</v>
      </c>
      <c r="Q33" s="28">
        <f t="shared" si="14"/>
        <v>15202.76951547544</v>
      </c>
      <c r="R33" s="28">
        <f t="shared" si="15"/>
        <v>0.93095967956974701</v>
      </c>
      <c r="T33" s="28">
        <v>32</v>
      </c>
      <c r="U33" s="29">
        <f t="shared" si="16"/>
        <v>564.72883682475288</v>
      </c>
      <c r="V33" s="140">
        <f t="shared" si="17"/>
        <v>1688.534982584606</v>
      </c>
      <c r="W33" s="141" t="str">
        <f>IF(T33='1.収穫を予測する'!$N$2,1,"")</f>
        <v/>
      </c>
      <c r="X33" s="28">
        <f t="shared" si="36"/>
        <v>0</v>
      </c>
      <c r="Y33" s="28">
        <f t="shared" si="18"/>
        <v>0.93095967956974701</v>
      </c>
      <c r="Z33" s="28" t="str">
        <f t="shared" si="37"/>
        <v/>
      </c>
      <c r="AB33" s="28">
        <v>32</v>
      </c>
      <c r="AC33" s="28">
        <f t="shared" si="19"/>
        <v>21.773587390439353</v>
      </c>
      <c r="AD33" s="29">
        <f t="shared" si="20"/>
        <v>564.72883682475288</v>
      </c>
      <c r="AE33" s="140">
        <f t="shared" si="38"/>
        <v>1688.534982584606</v>
      </c>
      <c r="AF33" s="141">
        <f>'1.収穫を予測する'!K44*0.01</f>
        <v>0</v>
      </c>
      <c r="AG33" s="134">
        <v>32</v>
      </c>
      <c r="AH33" s="28">
        <f t="shared" si="21"/>
        <v>0.93095967956974701</v>
      </c>
      <c r="AI33" s="144">
        <f t="shared" si="39"/>
        <v>23.045045461515087</v>
      </c>
      <c r="AJ33" s="29">
        <f t="shared" si="0"/>
        <v>564.72883682475288</v>
      </c>
      <c r="AK33" s="140">
        <f t="shared" si="1"/>
        <v>1688.534982584606</v>
      </c>
      <c r="AL33" s="29">
        <f t="shared" si="47"/>
        <v>0</v>
      </c>
      <c r="AM33" s="140">
        <f t="shared" si="48"/>
        <v>0</v>
      </c>
      <c r="AN33" s="28" t="str">
        <f t="shared" si="49"/>
        <v/>
      </c>
      <c r="AO33" s="28">
        <f t="shared" si="22"/>
        <v>0.33444900025721347</v>
      </c>
      <c r="AP33" s="136">
        <f t="shared" si="23"/>
        <v>0</v>
      </c>
      <c r="AQ33" s="28">
        <f t="shared" si="24"/>
        <v>0</v>
      </c>
      <c r="AR33" s="29">
        <f>'inv3.直径階分布'!HK38</f>
        <v>21.15935114257902</v>
      </c>
      <c r="AT33" s="28">
        <f t="shared" si="40"/>
        <v>32</v>
      </c>
      <c r="AU33" s="140">
        <f t="shared" si="25"/>
        <v>1688.534982584606</v>
      </c>
      <c r="AW33" s="29">
        <f>IF(AQ33=0, 0,SUM(AL$2:AL33))</f>
        <v>0</v>
      </c>
      <c r="AX33" s="29">
        <f>AD33+SUM($AL$2:AL32)</f>
        <v>564.72883682475288</v>
      </c>
      <c r="AY33" s="29">
        <f t="shared" si="26"/>
        <v>22.279119383847615</v>
      </c>
      <c r="AZ33" s="29">
        <f t="shared" si="27"/>
        <v>17.647776150773527</v>
      </c>
      <c r="BA33" s="29">
        <f t="shared" si="28"/>
        <v>17.647776150773527</v>
      </c>
      <c r="BB33" s="29">
        <f t="shared" si="29"/>
        <v>17.647776150773527</v>
      </c>
      <c r="BC33" s="28">
        <f t="shared" si="30"/>
        <v>19.107330453574367</v>
      </c>
      <c r="BN33" s="28">
        <f t="shared" si="31"/>
        <v>11.17673566775507</v>
      </c>
      <c r="BO33" s="28">
        <f t="shared" si="32"/>
        <v>11.17673566775507</v>
      </c>
      <c r="BP33" s="28">
        <f t="shared" si="33"/>
        <v>32</v>
      </c>
      <c r="BQ33" s="28">
        <f t="shared" si="34"/>
        <v>90.302062311942237</v>
      </c>
      <c r="BR33" s="28">
        <f t="shared" si="41"/>
        <v>1</v>
      </c>
      <c r="BS33" s="28">
        <f t="shared" si="42"/>
        <v>0</v>
      </c>
      <c r="BT33" s="28">
        <f t="shared" si="35"/>
        <v>0</v>
      </c>
      <c r="BU33" s="28">
        <f>IF(OR(BT33=0,BT32=1),BU32+0.001,INT(BU32)+1)</f>
        <v>5.0010000000000003</v>
      </c>
      <c r="BV33" s="28">
        <f t="shared" si="44"/>
        <v>0</v>
      </c>
    </row>
    <row r="34" spans="1:74">
      <c r="A34" s="126" t="s">
        <v>45</v>
      </c>
      <c r="B34" s="150">
        <v>0.94027528829999996</v>
      </c>
      <c r="E34" s="28">
        <v>33</v>
      </c>
      <c r="F34" s="28">
        <f t="shared" ref="F34:F65" si="50">( $B$7/$B$8-( $B$7/$B$8-$B$9^(1-$B$10))*EXP(-(1-$B$10)*$B$8*E34))^(1/(1-$B$10))</f>
        <v>15.632751451572947</v>
      </c>
      <c r="G34" s="139"/>
      <c r="H34" s="28">
        <f t="shared" si="6"/>
        <v>22.239635165149917</v>
      </c>
      <c r="I34" s="28">
        <f t="shared" si="7"/>
        <v>1.1815341193708879E-3</v>
      </c>
      <c r="J34" s="28">
        <f t="shared" si="8"/>
        <v>0.8647380508592194</v>
      </c>
      <c r="K34" s="28">
        <f t="shared" si="46"/>
        <v>1656.5218732479841</v>
      </c>
      <c r="L34" s="28">
        <f t="shared" si="9"/>
        <v>587.00795620860049</v>
      </c>
      <c r="M34" s="28">
        <f t="shared" si="10"/>
        <v>0.66013417611521097</v>
      </c>
      <c r="N34" s="28">
        <f t="shared" si="11"/>
        <v>1942.3118388391276</v>
      </c>
      <c r="O34" s="28">
        <f t="shared" si="12"/>
        <v>597.04507788189744</v>
      </c>
      <c r="P34" s="28">
        <f t="shared" si="13"/>
        <v>0.30738888881959175</v>
      </c>
      <c r="Q34" s="28">
        <f t="shared" si="14"/>
        <v>12677.503114521431</v>
      </c>
      <c r="R34" s="28">
        <f t="shared" si="15"/>
        <v>0.93825692079654921</v>
      </c>
      <c r="T34" s="28">
        <v>33</v>
      </c>
      <c r="U34" s="29">
        <f t="shared" si="16"/>
        <v>587.00795620860049</v>
      </c>
      <c r="V34" s="140">
        <f t="shared" si="17"/>
        <v>1656.5218732479841</v>
      </c>
      <c r="W34" s="141" t="str">
        <f>IF(T34='1.収穫を予測する'!$N$2,1,"")</f>
        <v/>
      </c>
      <c r="X34" s="28">
        <f t="shared" si="36"/>
        <v>0</v>
      </c>
      <c r="Y34" s="28">
        <f t="shared" si="18"/>
        <v>0.93825692079654921</v>
      </c>
      <c r="Z34" s="28" t="str">
        <f t="shared" si="37"/>
        <v/>
      </c>
      <c r="AB34" s="28">
        <v>33</v>
      </c>
      <c r="AC34" s="28">
        <f t="shared" si="19"/>
        <v>22.239635165149917</v>
      </c>
      <c r="AD34" s="29">
        <f t="shared" si="20"/>
        <v>587.00795620860049</v>
      </c>
      <c r="AE34" s="140">
        <f t="shared" si="38"/>
        <v>1656.5218732479841</v>
      </c>
      <c r="AF34" s="141">
        <f>'1.収穫を予測する'!K45*0.01</f>
        <v>0</v>
      </c>
      <c r="AG34" s="134">
        <v>33</v>
      </c>
      <c r="AH34" s="28">
        <f t="shared" si="21"/>
        <v>0.93825692079654921</v>
      </c>
      <c r="AI34" s="144">
        <f t="shared" si="39"/>
        <v>22.279119383847615</v>
      </c>
      <c r="AJ34" s="29">
        <f t="shared" ref="AJ34:AJ65" si="51">IF(Z34="",U34,AD34*(1-AF34))</f>
        <v>587.00795620860049</v>
      </c>
      <c r="AK34" s="140">
        <f t="shared" ref="AK34:AK65" si="52">IF(Z34="",V34,AE34*(1-AF34))</f>
        <v>1656.5218732479841</v>
      </c>
      <c r="AL34" s="29">
        <f t="shared" si="47"/>
        <v>0</v>
      </c>
      <c r="AM34" s="140">
        <f t="shared" si="48"/>
        <v>0</v>
      </c>
      <c r="AN34" s="28" t="str">
        <f t="shared" si="49"/>
        <v/>
      </c>
      <c r="AO34" s="28">
        <f t="shared" si="22"/>
        <v>0.35436172965083718</v>
      </c>
      <c r="AP34" s="136">
        <f t="shared" si="23"/>
        <v>0</v>
      </c>
      <c r="AQ34" s="28">
        <f t="shared" si="24"/>
        <v>0</v>
      </c>
      <c r="AR34" s="29">
        <f>'inv3.直径階分布'!HK39</f>
        <v>21.667228333179235</v>
      </c>
      <c r="AT34" s="28">
        <f t="shared" si="40"/>
        <v>33</v>
      </c>
      <c r="AU34" s="140">
        <f t="shared" si="25"/>
        <v>1656.5218732479841</v>
      </c>
      <c r="AW34" s="29">
        <f>IF(AQ34=0, 0,SUM(AL$2:AL34))</f>
        <v>0</v>
      </c>
      <c r="AX34" s="29">
        <f>AD34+SUM($AL$2:AL33)</f>
        <v>587.00795620860049</v>
      </c>
      <c r="AY34" s="29">
        <f t="shared" si="26"/>
        <v>21.505961352267491</v>
      </c>
      <c r="AZ34" s="29">
        <f t="shared" si="27"/>
        <v>17.788119885109104</v>
      </c>
      <c r="BA34" s="29">
        <f t="shared" si="28"/>
        <v>17.788119885109104</v>
      </c>
      <c r="BB34" s="29">
        <f t="shared" si="29"/>
        <v>17.788119885109104</v>
      </c>
      <c r="BC34" s="28">
        <f t="shared" si="30"/>
        <v>19.560769409783546</v>
      </c>
      <c r="BN34" s="28">
        <f t="shared" si="31"/>
        <v>11.047747865327961</v>
      </c>
      <c r="BO34" s="28">
        <f t="shared" si="32"/>
        <v>11.047747865327961</v>
      </c>
      <c r="BP34" s="28">
        <f t="shared" si="33"/>
        <v>33</v>
      </c>
      <c r="BQ34" s="28">
        <f t="shared" si="34"/>
        <v>90.27813391263318</v>
      </c>
      <c r="BR34" s="28">
        <f t="shared" si="41"/>
        <v>0</v>
      </c>
      <c r="BS34" s="28">
        <f t="shared" si="42"/>
        <v>0</v>
      </c>
      <c r="BT34" s="28">
        <f t="shared" si="35"/>
        <v>0</v>
      </c>
      <c r="BU34" s="28">
        <f>IF(OR(BT34=0,BT33=1),BU33+0.001,INT(BU33)+1)</f>
        <v>5.0020000000000007</v>
      </c>
      <c r="BV34" s="28">
        <f t="shared" si="44"/>
        <v>0</v>
      </c>
    </row>
    <row r="35" spans="1:74">
      <c r="A35" s="126"/>
      <c r="B35" s="150"/>
      <c r="E35" s="28">
        <v>34</v>
      </c>
      <c r="F35" s="28">
        <f t="shared" si="50"/>
        <v>15.946953672309187</v>
      </c>
      <c r="G35" s="139"/>
      <c r="H35" s="28">
        <f t="shared" si="6"/>
        <v>22.686628951170277</v>
      </c>
      <c r="I35" s="28">
        <f t="shared" si="7"/>
        <v>1.1476139045556346E-3</v>
      </c>
      <c r="J35" s="28">
        <f t="shared" si="8"/>
        <v>0.80587477729649937</v>
      </c>
      <c r="K35" s="28">
        <f t="shared" si="46"/>
        <v>1625.6197231092119</v>
      </c>
      <c r="L35" s="28">
        <f t="shared" si="9"/>
        <v>608.51391756086798</v>
      </c>
      <c r="M35" s="28">
        <f t="shared" si="10"/>
        <v>0.65533207769204305</v>
      </c>
      <c r="N35" s="28">
        <f t="shared" si="11"/>
        <v>1914.3268448779368</v>
      </c>
      <c r="O35" s="28">
        <f t="shared" si="12"/>
        <v>619.53677825569252</v>
      </c>
      <c r="P35" s="28">
        <f t="shared" si="13"/>
        <v>0.32363166191465914</v>
      </c>
      <c r="Q35" s="28">
        <f t="shared" si="14"/>
        <v>10716.150515404905</v>
      </c>
      <c r="R35" s="28">
        <f t="shared" si="15"/>
        <v>0.94482150016094557</v>
      </c>
      <c r="T35" s="28">
        <v>34</v>
      </c>
      <c r="U35" s="29">
        <f t="shared" si="16"/>
        <v>608.51391756086798</v>
      </c>
      <c r="V35" s="140">
        <f t="shared" si="17"/>
        <v>1625.6197231092119</v>
      </c>
      <c r="W35" s="141" t="str">
        <f>IF(T35='1.収穫を予測する'!$N$2,1,"")</f>
        <v/>
      </c>
      <c r="X35" s="28">
        <f t="shared" si="36"/>
        <v>0</v>
      </c>
      <c r="Y35" s="28">
        <f t="shared" si="18"/>
        <v>0.94482150016094557</v>
      </c>
      <c r="Z35" s="28" t="str">
        <f t="shared" si="37"/>
        <v/>
      </c>
      <c r="AB35" s="28">
        <v>34</v>
      </c>
      <c r="AC35" s="28">
        <f t="shared" si="19"/>
        <v>22.686628951170277</v>
      </c>
      <c r="AD35" s="29">
        <f t="shared" ref="AD35:AD66" si="53">IF(Z34="",L35,AJ34+AI34)</f>
        <v>608.51391756086798</v>
      </c>
      <c r="AE35" s="140">
        <f t="shared" si="38"/>
        <v>1625.6197231092119</v>
      </c>
      <c r="AF35" s="141">
        <f>'1.収穫を予測する'!K46*0.01</f>
        <v>0</v>
      </c>
      <c r="AG35" s="134">
        <v>34</v>
      </c>
      <c r="AH35" s="28">
        <f t="shared" si="21"/>
        <v>0.94482150016094557</v>
      </c>
      <c r="AI35" s="144">
        <f t="shared" si="39"/>
        <v>21.505961352267491</v>
      </c>
      <c r="AJ35" s="29">
        <f t="shared" si="51"/>
        <v>608.51391756086798</v>
      </c>
      <c r="AK35" s="140">
        <f t="shared" si="52"/>
        <v>1625.6197231092119</v>
      </c>
      <c r="AL35" s="29">
        <f t="shared" si="47"/>
        <v>0</v>
      </c>
      <c r="AM35" s="140">
        <f t="shared" si="48"/>
        <v>0</v>
      </c>
      <c r="AN35" s="28" t="str">
        <f t="shared" si="49"/>
        <v/>
      </c>
      <c r="AO35" s="28">
        <f t="shared" si="22"/>
        <v>0.37432734661769784</v>
      </c>
      <c r="AP35" s="136">
        <f t="shared" si="23"/>
        <v>0</v>
      </c>
      <c r="AQ35" s="28">
        <f t="shared" si="24"/>
        <v>0</v>
      </c>
      <c r="AR35" s="29">
        <f>'inv3.直径階分布'!HK40</f>
        <v>22.15069124831388</v>
      </c>
      <c r="AT35" s="28">
        <f t="shared" si="40"/>
        <v>34</v>
      </c>
      <c r="AU35" s="140">
        <f t="shared" si="25"/>
        <v>1625.6197231092119</v>
      </c>
      <c r="AW35" s="29">
        <f>IF(AQ35=0, 0,SUM(AL$2:AL35))</f>
        <v>0</v>
      </c>
      <c r="AX35" s="29">
        <f>AD35+SUM($AL$2:AL34)</f>
        <v>608.51391756086798</v>
      </c>
      <c r="AY35" s="29">
        <f t="shared" si="26"/>
        <v>20.731043640642952</v>
      </c>
      <c r="AZ35" s="29">
        <f t="shared" si="27"/>
        <v>17.89746816355494</v>
      </c>
      <c r="BA35" s="29">
        <f t="shared" si="28"/>
        <v>17.89746816355494</v>
      </c>
      <c r="BB35" s="29">
        <f t="shared" si="29"/>
        <v>17.89746816355494</v>
      </c>
      <c r="BC35" s="28">
        <f t="shared" si="30"/>
        <v>19.99663047343228</v>
      </c>
      <c r="BN35" s="28">
        <f t="shared" si="31"/>
        <v>10.932526835556388</v>
      </c>
      <c r="BO35" s="28">
        <f t="shared" si="32"/>
        <v>10.932526835556388</v>
      </c>
      <c r="BP35" s="28">
        <f t="shared" si="33"/>
        <v>34</v>
      </c>
      <c r="BQ35" s="28">
        <f t="shared" si="34"/>
        <v>90.275424135824352</v>
      </c>
      <c r="BR35" s="28">
        <f t="shared" si="41"/>
        <v>0</v>
      </c>
      <c r="BS35" s="28">
        <f t="shared" si="42"/>
        <v>0</v>
      </c>
      <c r="BT35" s="28">
        <f t="shared" si="35"/>
        <v>0</v>
      </c>
      <c r="BU35" s="28">
        <f t="shared" si="43"/>
        <v>5.003000000000001</v>
      </c>
      <c r="BV35" s="28">
        <f t="shared" si="44"/>
        <v>0</v>
      </c>
    </row>
    <row r="36" spans="1:74">
      <c r="A36" s="126" t="s">
        <v>262</v>
      </c>
      <c r="B36" s="150">
        <v>1.0827148247</v>
      </c>
      <c r="E36" s="28">
        <v>35</v>
      </c>
      <c r="F36" s="28">
        <f t="shared" si="50"/>
        <v>16.248151325859038</v>
      </c>
      <c r="G36" s="139"/>
      <c r="H36" s="28">
        <f t="shared" si="6"/>
        <v>23.115122038154905</v>
      </c>
      <c r="I36" s="28">
        <f t="shared" si="7"/>
        <v>1.1166081027256147E-3</v>
      </c>
      <c r="J36" s="28">
        <f t="shared" si="8"/>
        <v>0.75418673892321131</v>
      </c>
      <c r="K36" s="28">
        <f t="shared" si="46"/>
        <v>1595.831060671715</v>
      </c>
      <c r="L36" s="28">
        <f t="shared" si="9"/>
        <v>629.24496120151093</v>
      </c>
      <c r="M36" s="28">
        <f t="shared" si="10"/>
        <v>0.65067278003227491</v>
      </c>
      <c r="N36" s="28">
        <f t="shared" si="11"/>
        <v>1887.3502256238821</v>
      </c>
      <c r="O36" s="28">
        <f t="shared" si="12"/>
        <v>641.29949627207213</v>
      </c>
      <c r="P36" s="28">
        <f t="shared" si="13"/>
        <v>0.3397882849538878</v>
      </c>
      <c r="Q36" s="28">
        <f t="shared" si="14"/>
        <v>9170.810206571392</v>
      </c>
      <c r="R36" s="28">
        <f t="shared" si="15"/>
        <v>0.95072812612263047</v>
      </c>
      <c r="T36" s="28">
        <v>35</v>
      </c>
      <c r="U36" s="29">
        <f t="shared" si="16"/>
        <v>629.24496120151093</v>
      </c>
      <c r="V36" s="140">
        <f t="shared" si="17"/>
        <v>1595.831060671715</v>
      </c>
      <c r="W36" s="141" t="str">
        <f>IF(T36='1.収穫を予測する'!$N$2,1,"")</f>
        <v/>
      </c>
      <c r="X36" s="28">
        <f t="shared" si="36"/>
        <v>0</v>
      </c>
      <c r="Y36" s="28">
        <f t="shared" si="18"/>
        <v>0.95072812612263047</v>
      </c>
      <c r="Z36" s="28" t="str">
        <f t="shared" si="37"/>
        <v/>
      </c>
      <c r="AB36" s="28">
        <v>35</v>
      </c>
      <c r="AC36" s="28">
        <f t="shared" si="19"/>
        <v>23.115122038154905</v>
      </c>
      <c r="AD36" s="29">
        <f t="shared" si="53"/>
        <v>629.24496120151093</v>
      </c>
      <c r="AE36" s="140">
        <f t="shared" si="38"/>
        <v>1595.831060671715</v>
      </c>
      <c r="AF36" s="141">
        <f>'1.収穫を予測する'!K47*0.01</f>
        <v>0</v>
      </c>
      <c r="AG36" s="134">
        <v>35</v>
      </c>
      <c r="AH36" s="28">
        <f t="shared" si="21"/>
        <v>0.95072812612263047</v>
      </c>
      <c r="AI36" s="144">
        <f t="shared" si="39"/>
        <v>20.731043640642952</v>
      </c>
      <c r="AJ36" s="29">
        <f t="shared" si="51"/>
        <v>629.24496120151093</v>
      </c>
      <c r="AK36" s="140">
        <f t="shared" si="52"/>
        <v>1595.831060671715</v>
      </c>
      <c r="AL36" s="29">
        <f t="shared" si="47"/>
        <v>0</v>
      </c>
      <c r="AM36" s="140">
        <f t="shared" si="48"/>
        <v>0</v>
      </c>
      <c r="AN36" s="28" t="str">
        <f t="shared" si="49"/>
        <v/>
      </c>
      <c r="AO36" s="28">
        <f t="shared" si="22"/>
        <v>0.39430549806233878</v>
      </c>
      <c r="AP36" s="136">
        <f t="shared" si="23"/>
        <v>0</v>
      </c>
      <c r="AQ36" s="28">
        <f t="shared" si="24"/>
        <v>0</v>
      </c>
      <c r="AR36" s="29">
        <f>'inv3.直径階分布'!HK41</f>
        <v>22.625289571307398</v>
      </c>
      <c r="AT36" s="28">
        <f t="shared" si="40"/>
        <v>35</v>
      </c>
      <c r="AU36" s="140">
        <f t="shared" si="25"/>
        <v>1595.831060671715</v>
      </c>
      <c r="AW36" s="29">
        <f>IF(AQ36=0, 0,SUM(AL$2:AL36))</f>
        <v>0</v>
      </c>
      <c r="AX36" s="29">
        <f>AD36+SUM($AL$2:AL35)</f>
        <v>629.24496120151093</v>
      </c>
      <c r="AY36" s="29">
        <f t="shared" si="26"/>
        <v>19.9590178407949</v>
      </c>
      <c r="AZ36" s="29">
        <f t="shared" si="27"/>
        <v>17.978427462900314</v>
      </c>
      <c r="BA36" s="29">
        <f t="shared" si="28"/>
        <v>17.978427462900314</v>
      </c>
      <c r="BB36" s="29">
        <f t="shared" si="29"/>
        <v>17.978427462900314</v>
      </c>
      <c r="BC36" s="28">
        <f t="shared" si="30"/>
        <v>20.415319012383076</v>
      </c>
      <c r="BN36" s="28">
        <f t="shared" si="31"/>
        <v>10.829548545476168</v>
      </c>
      <c r="BO36" s="28">
        <f t="shared" si="32"/>
        <v>10.829548545476168</v>
      </c>
      <c r="BP36" s="28">
        <f t="shared" si="33"/>
        <v>35</v>
      </c>
      <c r="BQ36" s="28">
        <f t="shared" si="34"/>
        <v>90.232299339377604</v>
      </c>
      <c r="BR36" s="28">
        <f t="shared" si="41"/>
        <v>0</v>
      </c>
      <c r="BS36" s="28">
        <f t="shared" si="42"/>
        <v>0</v>
      </c>
      <c r="BT36" s="28">
        <f t="shared" si="35"/>
        <v>0</v>
      </c>
      <c r="BU36" s="28">
        <f t="shared" si="43"/>
        <v>5.0040000000000013</v>
      </c>
      <c r="BV36" s="28">
        <f t="shared" si="44"/>
        <v>0</v>
      </c>
    </row>
    <row r="37" spans="1:74">
      <c r="A37" s="126" t="s">
        <v>84</v>
      </c>
      <c r="B37" s="150">
        <v>0.25449790500000002</v>
      </c>
      <c r="E37" s="28">
        <v>36</v>
      </c>
      <c r="F37" s="28">
        <f>( $B$7/$B$8-( $B$7/$B$8-$B$9^(1-$B$10))*EXP(-(1-$B$10)*$B$8*E37))^(1/(1-$B$10))</f>
        <v>16.536741296243093</v>
      </c>
      <c r="G37" s="139"/>
      <c r="H37" s="28">
        <f t="shared" si="6"/>
        <v>23.525679045572627</v>
      </c>
      <c r="I37" s="28">
        <f t="shared" si="7"/>
        <v>1.08820000539718E-3</v>
      </c>
      <c r="J37" s="28">
        <f t="shared" si="8"/>
        <v>0.70858438977961558</v>
      </c>
      <c r="K37" s="28">
        <f t="shared" si="46"/>
        <v>1567.1517305159559</v>
      </c>
      <c r="L37" s="28">
        <f t="shared" si="9"/>
        <v>649.20397904230583</v>
      </c>
      <c r="M37" s="28">
        <f t="shared" si="10"/>
        <v>0.6461596239471501</v>
      </c>
      <c r="N37" s="28">
        <f t="shared" si="11"/>
        <v>1861.3782179281156</v>
      </c>
      <c r="O37" s="28">
        <f t="shared" si="12"/>
        <v>662.33388091956351</v>
      </c>
      <c r="P37" s="28">
        <f t="shared" si="13"/>
        <v>0.35582982251549167</v>
      </c>
      <c r="Q37" s="28">
        <f t="shared" si="14"/>
        <v>7937.1695112811622</v>
      </c>
      <c r="R37" s="28">
        <f t="shared" si="15"/>
        <v>0.95604333408421249</v>
      </c>
      <c r="T37" s="28">
        <v>36</v>
      </c>
      <c r="U37" s="29">
        <f t="shared" si="16"/>
        <v>649.20397904230583</v>
      </c>
      <c r="V37" s="140">
        <f t="shared" si="17"/>
        <v>1567.1517305159559</v>
      </c>
      <c r="W37" s="141" t="str">
        <f>IF(T37='1.収穫を予測する'!$N$2,1,"")</f>
        <v/>
      </c>
      <c r="X37" s="28">
        <f t="shared" si="36"/>
        <v>0</v>
      </c>
      <c r="Y37" s="28">
        <f t="shared" si="18"/>
        <v>0.95604333408421249</v>
      </c>
      <c r="Z37" s="28" t="str">
        <f t="shared" si="37"/>
        <v/>
      </c>
      <c r="AB37" s="28">
        <v>36</v>
      </c>
      <c r="AC37" s="28">
        <f t="shared" si="19"/>
        <v>23.525679045572627</v>
      </c>
      <c r="AD37" s="29">
        <f t="shared" si="53"/>
        <v>649.20397904230583</v>
      </c>
      <c r="AE37" s="140">
        <f t="shared" si="38"/>
        <v>1567.1517305159559</v>
      </c>
      <c r="AF37" s="141">
        <f>'1.収穫を予測する'!K48*0.01</f>
        <v>0</v>
      </c>
      <c r="AG37" s="134">
        <v>36</v>
      </c>
      <c r="AH37" s="28">
        <f t="shared" si="21"/>
        <v>0.95604333408421249</v>
      </c>
      <c r="AI37" s="144">
        <f t="shared" si="39"/>
        <v>19.9590178407949</v>
      </c>
      <c r="AJ37" s="29">
        <f t="shared" si="51"/>
        <v>649.20397904230583</v>
      </c>
      <c r="AK37" s="140">
        <f t="shared" si="52"/>
        <v>1567.1517305159559</v>
      </c>
      <c r="AL37" s="29">
        <f t="shared" si="47"/>
        <v>0</v>
      </c>
      <c r="AM37" s="140">
        <f t="shared" si="48"/>
        <v>0</v>
      </c>
      <c r="AN37" s="28" t="str">
        <f t="shared" si="49"/>
        <v/>
      </c>
      <c r="AO37" s="28">
        <f t="shared" si="22"/>
        <v>0.41425725818429038</v>
      </c>
      <c r="AP37" s="136">
        <f t="shared" si="23"/>
        <v>0</v>
      </c>
      <c r="AQ37" s="28">
        <f t="shared" si="24"/>
        <v>0</v>
      </c>
      <c r="AR37" s="29">
        <f>'inv3.直径階分布'!HK42</f>
        <v>23.088843385499512</v>
      </c>
      <c r="AT37" s="28">
        <f t="shared" si="40"/>
        <v>36</v>
      </c>
      <c r="AU37" s="140">
        <f t="shared" si="25"/>
        <v>1567.1517305159559</v>
      </c>
      <c r="AW37" s="29">
        <f>IF(AQ37=0, 0,SUM(AL$2:AL37))</f>
        <v>0</v>
      </c>
      <c r="AX37" s="29">
        <f>AD37+SUM($AL$2:AL36)</f>
        <v>649.20397904230583</v>
      </c>
      <c r="AY37" s="29">
        <f t="shared" si="26"/>
        <v>19.193814519363627</v>
      </c>
      <c r="AZ37" s="29">
        <f t="shared" si="27"/>
        <v>18.033443862286273</v>
      </c>
      <c r="BA37" s="29">
        <f t="shared" si="28"/>
        <v>18.033443862286273</v>
      </c>
      <c r="BB37" s="29">
        <f t="shared" si="29"/>
        <v>18.033443862286273</v>
      </c>
      <c r="BC37" s="28">
        <f t="shared" si="30"/>
        <v>20.817265172762617</v>
      </c>
      <c r="BN37" s="28">
        <f t="shared" si="31"/>
        <v>10.737478542157493</v>
      </c>
      <c r="BO37" s="28">
        <f t="shared" si="32"/>
        <v>10.737478542157493</v>
      </c>
      <c r="BP37" s="28">
        <f t="shared" si="33"/>
        <v>36</v>
      </c>
      <c r="BQ37" s="28">
        <f t="shared" si="34"/>
        <v>90.161576416757569</v>
      </c>
      <c r="BR37" s="28">
        <f t="shared" si="41"/>
        <v>0</v>
      </c>
      <c r="BS37" s="28">
        <f t="shared" si="42"/>
        <v>0</v>
      </c>
      <c r="BT37" s="28">
        <f t="shared" si="35"/>
        <v>0</v>
      </c>
      <c r="BU37" s="28">
        <f t="shared" si="43"/>
        <v>5.0050000000000017</v>
      </c>
      <c r="BV37" s="28">
        <f t="shared" si="44"/>
        <v>0</v>
      </c>
    </row>
    <row r="38" spans="1:74">
      <c r="A38" s="126" t="s">
        <v>85</v>
      </c>
      <c r="B38" s="150">
        <v>-0.62124583970000002</v>
      </c>
      <c r="E38" s="28">
        <v>37</v>
      </c>
      <c r="F38" s="28">
        <f t="shared" si="50"/>
        <v>16.81312526140773</v>
      </c>
      <c r="G38" s="139"/>
      <c r="H38" s="28">
        <f t="shared" si="6"/>
        <v>23.918871412879184</v>
      </c>
      <c r="I38" s="28">
        <f t="shared" si="7"/>
        <v>1.0621152827465555E-3</v>
      </c>
      <c r="J38" s="28">
        <f t="shared" si="8"/>
        <v>0.66817386284362157</v>
      </c>
      <c r="K38" s="28">
        <f t="shared" si="46"/>
        <v>1539.5719293483792</v>
      </c>
      <c r="L38" s="28">
        <f t="shared" si="9"/>
        <v>668.39779356166946</v>
      </c>
      <c r="M38" s="28">
        <f t="shared" si="10"/>
        <v>0.64179478263747647</v>
      </c>
      <c r="N38" s="28">
        <f t="shared" si="11"/>
        <v>1836.4019439258386</v>
      </c>
      <c r="O38" s="28">
        <f t="shared" si="12"/>
        <v>682.64421741540787</v>
      </c>
      <c r="P38" s="28">
        <f t="shared" si="13"/>
        <v>0.37172919560086015</v>
      </c>
      <c r="Q38" s="28">
        <f t="shared" si="14"/>
        <v>6940.4398055658003</v>
      </c>
      <c r="R38" s="28">
        <f t="shared" si="15"/>
        <v>0.96082648930135539</v>
      </c>
      <c r="T38" s="28">
        <v>37</v>
      </c>
      <c r="U38" s="29">
        <f t="shared" si="16"/>
        <v>668.39779356166946</v>
      </c>
      <c r="V38" s="140">
        <f t="shared" si="17"/>
        <v>1539.5719293483792</v>
      </c>
      <c r="W38" s="141" t="str">
        <f>IF(T38='1.収穫を予測する'!$N$2,1,"")</f>
        <v/>
      </c>
      <c r="X38" s="28">
        <f t="shared" si="36"/>
        <v>0</v>
      </c>
      <c r="Y38" s="28">
        <f t="shared" si="18"/>
        <v>0.96082648930135539</v>
      </c>
      <c r="Z38" s="28" t="str">
        <f t="shared" si="37"/>
        <v/>
      </c>
      <c r="AB38" s="28">
        <v>37</v>
      </c>
      <c r="AC38" s="28">
        <f t="shared" si="19"/>
        <v>23.918871412879184</v>
      </c>
      <c r="AD38" s="29">
        <f t="shared" si="53"/>
        <v>668.39779356166946</v>
      </c>
      <c r="AE38" s="140">
        <f t="shared" si="38"/>
        <v>1539.5719293483792</v>
      </c>
      <c r="AF38" s="141">
        <f>'1.収穫を予測する'!K49*0.01</f>
        <v>0</v>
      </c>
      <c r="AG38" s="134">
        <v>37</v>
      </c>
      <c r="AH38" s="28">
        <f t="shared" si="21"/>
        <v>0.96082648930135539</v>
      </c>
      <c r="AI38" s="144">
        <f t="shared" si="39"/>
        <v>19.193814519363627</v>
      </c>
      <c r="AJ38" s="29">
        <f t="shared" si="51"/>
        <v>668.39779356166946</v>
      </c>
      <c r="AK38" s="140">
        <f t="shared" si="52"/>
        <v>1539.5719293483792</v>
      </c>
      <c r="AL38" s="29">
        <f t="shared" si="47"/>
        <v>0</v>
      </c>
      <c r="AM38" s="140">
        <f t="shared" si="48"/>
        <v>0</v>
      </c>
      <c r="AN38" s="28" t="str">
        <f t="shared" si="49"/>
        <v/>
      </c>
      <c r="AO38" s="28">
        <f t="shared" si="22"/>
        <v>0.43414521973297315</v>
      </c>
      <c r="AP38" s="136">
        <f t="shared" si="23"/>
        <v>0</v>
      </c>
      <c r="AQ38" s="28">
        <f t="shared" si="24"/>
        <v>0</v>
      </c>
      <c r="AR38" s="29">
        <f>'inv3.直径階分布'!HK43</f>
        <v>23.545081922794218</v>
      </c>
      <c r="AT38" s="28">
        <f t="shared" si="40"/>
        <v>37</v>
      </c>
      <c r="AU38" s="140">
        <f t="shared" si="25"/>
        <v>1539.5719293483792</v>
      </c>
      <c r="AW38" s="29">
        <f>IF(AQ38=0, 0,SUM(AL$2:AL38))</f>
        <v>0</v>
      </c>
      <c r="AX38" s="29">
        <f>AD38+SUM($AL$2:AL37)</f>
        <v>668.39779356166946</v>
      </c>
      <c r="AY38" s="29">
        <f t="shared" si="26"/>
        <v>18.438730784253607</v>
      </c>
      <c r="AZ38" s="29">
        <f t="shared" si="27"/>
        <v>18.064805231396473</v>
      </c>
      <c r="BA38" s="29">
        <f t="shared" si="28"/>
        <v>18.064805231396473</v>
      </c>
      <c r="BB38" s="29">
        <f t="shared" si="29"/>
        <v>18.064805231396473</v>
      </c>
      <c r="BC38" s="28">
        <f t="shared" si="30"/>
        <v>21.202918282264879</v>
      </c>
      <c r="BN38" s="28">
        <f t="shared" si="31"/>
        <v>10.65514401167488</v>
      </c>
      <c r="BO38" s="28">
        <f t="shared" si="32"/>
        <v>10.65514401167488</v>
      </c>
      <c r="BP38" s="28">
        <f t="shared" si="33"/>
        <v>37</v>
      </c>
      <c r="BQ38" s="28">
        <f t="shared" si="34"/>
        <v>90.052429427897351</v>
      </c>
      <c r="BR38" s="28">
        <f t="shared" si="41"/>
        <v>0</v>
      </c>
      <c r="BS38" s="28">
        <f t="shared" si="42"/>
        <v>0</v>
      </c>
      <c r="BT38" s="28">
        <f t="shared" si="35"/>
        <v>0</v>
      </c>
      <c r="BU38" s="28">
        <f t="shared" si="43"/>
        <v>5.006000000000002</v>
      </c>
      <c r="BV38" s="28">
        <f t="shared" si="44"/>
        <v>0</v>
      </c>
    </row>
    <row r="39" spans="1:74">
      <c r="A39" s="126"/>
      <c r="B39" s="150"/>
      <c r="E39" s="28">
        <v>38</v>
      </c>
      <c r="F39" s="28">
        <f t="shared" si="50"/>
        <v>17.077706973944814</v>
      </c>
      <c r="G39" s="139"/>
      <c r="H39" s="28">
        <f t="shared" si="6"/>
        <v>24.295273530985096</v>
      </c>
      <c r="I39" s="28">
        <f t="shared" si="7"/>
        <v>1.0381152860357602E-3</v>
      </c>
      <c r="J39" s="28">
        <f t="shared" si="8"/>
        <v>0.63221694237120329</v>
      </c>
      <c r="K39" s="28">
        <f t="shared" si="46"/>
        <v>1513.0771162251667</v>
      </c>
      <c r="L39" s="28">
        <f t="shared" si="9"/>
        <v>686.83652434592307</v>
      </c>
      <c r="M39" s="28">
        <f t="shared" si="10"/>
        <v>0.63757939363889726</v>
      </c>
      <c r="N39" s="28">
        <f t="shared" si="11"/>
        <v>1812.4082353351321</v>
      </c>
      <c r="O39" s="28">
        <f t="shared" si="12"/>
        <v>702.23782590141798</v>
      </c>
      <c r="P39" s="28">
        <f t="shared" si="13"/>
        <v>0.38746117580489103</v>
      </c>
      <c r="Q39" s="28">
        <f t="shared" si="14"/>
        <v>6126.1772869837878</v>
      </c>
      <c r="R39" s="28">
        <f t="shared" si="15"/>
        <v>0.96513065232357809</v>
      </c>
      <c r="T39" s="28">
        <v>38</v>
      </c>
      <c r="U39" s="29">
        <f t="shared" si="16"/>
        <v>686.83652434592307</v>
      </c>
      <c r="V39" s="140">
        <f t="shared" si="17"/>
        <v>1513.0771162251667</v>
      </c>
      <c r="W39" s="141" t="str">
        <f>IF(T39='1.収穫を予測する'!$N$2,1,"")</f>
        <v/>
      </c>
      <c r="X39" s="28">
        <f t="shared" si="36"/>
        <v>0</v>
      </c>
      <c r="Y39" s="28">
        <f t="shared" si="18"/>
        <v>0.96513065232357809</v>
      </c>
      <c r="Z39" s="28" t="str">
        <f t="shared" si="37"/>
        <v/>
      </c>
      <c r="AB39" s="28">
        <v>38</v>
      </c>
      <c r="AC39" s="28">
        <f t="shared" si="19"/>
        <v>24.295273530985096</v>
      </c>
      <c r="AD39" s="29">
        <f>IF(Z38="",L39,AJ38+AI38)</f>
        <v>686.83652434592307</v>
      </c>
      <c r="AE39" s="140">
        <f t="shared" si="38"/>
        <v>1513.0771162251667</v>
      </c>
      <c r="AF39" s="141">
        <f>'1.収穫を予測する'!K50*0.01</f>
        <v>0</v>
      </c>
      <c r="AG39" s="134">
        <v>38</v>
      </c>
      <c r="AH39" s="28">
        <f t="shared" si="21"/>
        <v>0.96513065232357809</v>
      </c>
      <c r="AI39" s="144">
        <f t="shared" si="39"/>
        <v>18.438730784253607</v>
      </c>
      <c r="AJ39" s="29">
        <f t="shared" si="51"/>
        <v>686.83652434592307</v>
      </c>
      <c r="AK39" s="140">
        <f t="shared" si="52"/>
        <v>1513.0771162251667</v>
      </c>
      <c r="AL39" s="29">
        <f t="shared" si="47"/>
        <v>0</v>
      </c>
      <c r="AM39" s="140">
        <f t="shared" si="48"/>
        <v>0</v>
      </c>
      <c r="AN39" s="28" t="str">
        <f t="shared" si="49"/>
        <v/>
      </c>
      <c r="AO39" s="28">
        <f t="shared" si="22"/>
        <v>0.45393358803776418</v>
      </c>
      <c r="AP39" s="136">
        <f t="shared" si="23"/>
        <v>0</v>
      </c>
      <c r="AQ39" s="28">
        <f t="shared" si="24"/>
        <v>0</v>
      </c>
      <c r="AR39" s="29">
        <f>'inv3.直径階分布'!HK44</f>
        <v>23.990473338995667</v>
      </c>
      <c r="AT39" s="28">
        <f t="shared" si="40"/>
        <v>38</v>
      </c>
      <c r="AU39" s="140">
        <f t="shared" si="25"/>
        <v>1513.0771162251667</v>
      </c>
      <c r="AW39" s="29">
        <f>IF(AQ39=0, 0,SUM(AL$2:AL39))</f>
        <v>0</v>
      </c>
      <c r="AX39" s="29">
        <f>AD39+SUM($AL$2:AL38)</f>
        <v>686.83652434592307</v>
      </c>
      <c r="AY39" s="29">
        <f t="shared" si="26"/>
        <v>17.696507432622525</v>
      </c>
      <c r="AZ39" s="29">
        <f t="shared" si="27"/>
        <v>18.074645377524291</v>
      </c>
      <c r="BA39" s="29">
        <f t="shared" si="28"/>
        <v>18.074645377524291</v>
      </c>
      <c r="BB39" s="29">
        <f t="shared" si="29"/>
        <v>18.074645377524291</v>
      </c>
      <c r="BC39" s="28">
        <f t="shared" si="30"/>
        <v>21.572741961764695</v>
      </c>
      <c r="BN39" s="28">
        <f t="shared" si="31"/>
        <v>10.581510701504689</v>
      </c>
      <c r="BO39" s="28">
        <f t="shared" si="32"/>
        <v>10.581510701504689</v>
      </c>
      <c r="BP39" s="28">
        <f t="shared" si="33"/>
        <v>38</v>
      </c>
      <c r="BQ39" s="28">
        <f t="shared" si="34"/>
        <v>89.922118905002861</v>
      </c>
      <c r="BR39" s="28">
        <f t="shared" si="41"/>
        <v>1</v>
      </c>
      <c r="BS39" s="28">
        <f>IF(H39&lt;9,0,IF(BQ39&gt;BQ38,1,0))</f>
        <v>0</v>
      </c>
      <c r="BT39" s="28">
        <f t="shared" si="35"/>
        <v>1</v>
      </c>
      <c r="BU39" s="28">
        <f t="shared" si="43"/>
        <v>6</v>
      </c>
      <c r="BV39" s="28">
        <f t="shared" si="44"/>
        <v>6</v>
      </c>
    </row>
    <row r="40" spans="1:74">
      <c r="A40" s="126" t="s">
        <v>310</v>
      </c>
      <c r="B40" s="150"/>
      <c r="E40" s="28">
        <v>39</v>
      </c>
      <c r="F40" s="28">
        <f t="shared" si="50"/>
        <v>17.330889937419602</v>
      </c>
      <c r="G40" s="139"/>
      <c r="H40" s="28">
        <f t="shared" si="6"/>
        <v>24.655459436527924</v>
      </c>
      <c r="I40" s="28">
        <f t="shared" si="7"/>
        <v>1.0159915591662684E-3</v>
      </c>
      <c r="J40" s="28">
        <f t="shared" si="8"/>
        <v>0.60010013490070158</v>
      </c>
      <c r="K40" s="28">
        <f t="shared" si="46"/>
        <v>1487.6488119211983</v>
      </c>
      <c r="L40" s="28">
        <f t="shared" si="9"/>
        <v>704.53303177854559</v>
      </c>
      <c r="M40" s="28">
        <f t="shared" si="10"/>
        <v>0.63351368214771264</v>
      </c>
      <c r="N40" s="28">
        <f t="shared" si="11"/>
        <v>1789.3803573656619</v>
      </c>
      <c r="O40" s="28">
        <f t="shared" si="12"/>
        <v>721.12454010967883</v>
      </c>
      <c r="P40" s="28">
        <f t="shared" si="13"/>
        <v>0.40300237852801923</v>
      </c>
      <c r="Q40" s="28">
        <f t="shared" si="14"/>
        <v>5454.1839649476324</v>
      </c>
      <c r="R40" s="28">
        <f xml:space="preserve"> IF(H40=0,0,($B$41 + $B$42 *(L40/(K40^(1+$B$26)))^($B$43))^(-1))</f>
        <v>0.9690033264928497</v>
      </c>
      <c r="T40" s="28">
        <v>39</v>
      </c>
      <c r="U40" s="29">
        <f t="shared" si="16"/>
        <v>704.53303177854559</v>
      </c>
      <c r="V40" s="140">
        <f t="shared" si="17"/>
        <v>1487.6488119211983</v>
      </c>
      <c r="W40" s="141" t="str">
        <f>IF(T40='1.収穫を予測する'!$N$2,1,"")</f>
        <v/>
      </c>
      <c r="X40" s="28">
        <f t="shared" si="36"/>
        <v>0</v>
      </c>
      <c r="Y40" s="28">
        <f t="shared" si="18"/>
        <v>0.9690033264928497</v>
      </c>
      <c r="Z40" s="28" t="str">
        <f t="shared" si="37"/>
        <v/>
      </c>
      <c r="AB40" s="28">
        <v>39</v>
      </c>
      <c r="AC40" s="28">
        <f t="shared" si="19"/>
        <v>24.655459436527924</v>
      </c>
      <c r="AD40" s="29">
        <f t="shared" si="53"/>
        <v>704.53303177854559</v>
      </c>
      <c r="AE40" s="140">
        <f t="shared" si="38"/>
        <v>1487.6488119211983</v>
      </c>
      <c r="AF40" s="141">
        <f>'1.収穫を予測する'!K51*0.01</f>
        <v>0</v>
      </c>
      <c r="AG40" s="134">
        <v>39</v>
      </c>
      <c r="AH40" s="28">
        <f t="shared" si="21"/>
        <v>0.9690033264928497</v>
      </c>
      <c r="AI40" s="144">
        <f t="shared" si="39"/>
        <v>17.696507432622525</v>
      </c>
      <c r="AJ40" s="29">
        <f t="shared" si="51"/>
        <v>704.53303177854559</v>
      </c>
      <c r="AK40" s="140">
        <f t="shared" si="52"/>
        <v>1487.6488119211983</v>
      </c>
      <c r="AL40" s="29">
        <f t="shared" si="47"/>
        <v>0</v>
      </c>
      <c r="AM40" s="140">
        <f t="shared" si="48"/>
        <v>0</v>
      </c>
      <c r="AN40" s="28" t="str">
        <f t="shared" si="49"/>
        <v/>
      </c>
      <c r="AO40" s="28">
        <f t="shared" si="22"/>
        <v>0.4735882730741327</v>
      </c>
      <c r="AP40" s="136">
        <f t="shared" si="23"/>
        <v>0</v>
      </c>
      <c r="AQ40" s="28">
        <f t="shared" si="24"/>
        <v>0</v>
      </c>
      <c r="AR40" s="29">
        <f>'inv3.直径階分布'!HK45</f>
        <v>24.405205535846118</v>
      </c>
      <c r="AT40" s="28">
        <f t="shared" si="40"/>
        <v>39</v>
      </c>
      <c r="AU40" s="140">
        <f t="shared" si="25"/>
        <v>1487.6488119211983</v>
      </c>
      <c r="AW40" s="29">
        <f>IF(AQ40=0, 0,SUM(AL$2:AL40))</f>
        <v>0</v>
      </c>
      <c r="AX40" s="29">
        <f>AD40+SUM($AL$2:AL39)</f>
        <v>704.53303177854559</v>
      </c>
      <c r="AY40" s="29">
        <f t="shared" si="26"/>
        <v>16.969397099732305</v>
      </c>
      <c r="AZ40" s="29">
        <f t="shared" si="27"/>
        <v>18.064949532783221</v>
      </c>
      <c r="BA40" s="29">
        <f t="shared" si="28"/>
        <v>18.064949532783221</v>
      </c>
      <c r="BB40" s="29">
        <f>AX40/AB40</f>
        <v>18.064949532783221</v>
      </c>
      <c r="BC40" s="28">
        <f t="shared" si="30"/>
        <v>21.927209866788935</v>
      </c>
      <c r="BN40" s="28">
        <f t="shared" si="31"/>
        <v>10.5156637453962</v>
      </c>
      <c r="BO40" s="28">
        <f t="shared" si="32"/>
        <v>10.5156637453962</v>
      </c>
      <c r="BP40" s="28">
        <f t="shared" si="33"/>
        <v>39</v>
      </c>
      <c r="BQ40" s="28">
        <f t="shared" si="34"/>
        <v>89.846446220592043</v>
      </c>
      <c r="BR40" s="28">
        <f t="shared" si="41"/>
        <v>1</v>
      </c>
      <c r="BS40" s="28">
        <f t="shared" si="42"/>
        <v>0</v>
      </c>
      <c r="BT40" s="28">
        <f t="shared" si="35"/>
        <v>0</v>
      </c>
      <c r="BU40" s="28">
        <f t="shared" si="43"/>
        <v>6.0010000000000003</v>
      </c>
      <c r="BV40" s="28">
        <f t="shared" si="44"/>
        <v>0</v>
      </c>
    </row>
    <row r="41" spans="1:74">
      <c r="A41" s="126" t="s">
        <v>240</v>
      </c>
      <c r="B41" s="150">
        <v>0.58820629999999996</v>
      </c>
      <c r="E41" s="28">
        <v>40</v>
      </c>
      <c r="F41" s="28">
        <f t="shared" si="50"/>
        <v>17.573075429840991</v>
      </c>
      <c r="G41" s="139"/>
      <c r="H41" s="28">
        <f t="shared" si="6"/>
        <v>25</v>
      </c>
      <c r="I41" s="28">
        <f t="shared" si="7"/>
        <v>9.9556131565921345E-4</v>
      </c>
      <c r="J41" s="28">
        <f t="shared" si="8"/>
        <v>0.57131057941807228</v>
      </c>
      <c r="K41" s="28">
        <f t="shared" si="46"/>
        <v>1463.2653003752212</v>
      </c>
      <c r="L41" s="28">
        <f t="shared" si="9"/>
        <v>721.5024288782779</v>
      </c>
      <c r="M41" s="28">
        <f t="shared" si="10"/>
        <v>0.62959707569320245</v>
      </c>
      <c r="N41" s="28">
        <f t="shared" si="11"/>
        <v>1767.2986439475837</v>
      </c>
      <c r="O41" s="28">
        <f t="shared" si="12"/>
        <v>739.3162561466371</v>
      </c>
      <c r="P41" s="28">
        <f t="shared" si="13"/>
        <v>0.41833125299934565</v>
      </c>
      <c r="Q41" s="28">
        <f t="shared" si="14"/>
        <v>4894.386985449788</v>
      </c>
      <c r="R41" s="28">
        <f t="shared" si="15"/>
        <v>0.97248710460816967</v>
      </c>
      <c r="T41" s="28">
        <v>40</v>
      </c>
      <c r="U41" s="29">
        <f t="shared" si="16"/>
        <v>721.5024288782779</v>
      </c>
      <c r="V41" s="140">
        <f t="shared" si="17"/>
        <v>1463.2653003752212</v>
      </c>
      <c r="W41" s="141" t="str">
        <f>IF(T41='1.収穫を予測する'!$N$2,1,"")</f>
        <v/>
      </c>
      <c r="X41" s="28">
        <f t="shared" si="36"/>
        <v>0</v>
      </c>
      <c r="Y41" s="28">
        <f t="shared" si="18"/>
        <v>0.97248710460816967</v>
      </c>
      <c r="Z41" s="28" t="str">
        <f t="shared" si="37"/>
        <v/>
      </c>
      <c r="AB41" s="28">
        <v>40</v>
      </c>
      <c r="AC41" s="28">
        <f t="shared" si="19"/>
        <v>25</v>
      </c>
      <c r="AD41" s="29">
        <f t="shared" si="53"/>
        <v>721.5024288782779</v>
      </c>
      <c r="AE41" s="140">
        <f t="shared" si="38"/>
        <v>1463.2653003752212</v>
      </c>
      <c r="AF41" s="141">
        <f>'1.収穫を予測する'!K52*0.01</f>
        <v>0</v>
      </c>
      <c r="AG41" s="134">
        <v>40</v>
      </c>
      <c r="AH41" s="28">
        <f t="shared" si="21"/>
        <v>0.97248710460816967</v>
      </c>
      <c r="AI41" s="144">
        <f t="shared" si="39"/>
        <v>16.969397099732305</v>
      </c>
      <c r="AJ41" s="29">
        <f t="shared" si="51"/>
        <v>721.5024288782779</v>
      </c>
      <c r="AK41" s="140">
        <f t="shared" si="52"/>
        <v>1463.2653003752212</v>
      </c>
      <c r="AL41" s="29">
        <f t="shared" si="47"/>
        <v>0</v>
      </c>
      <c r="AM41" s="140">
        <f t="shared" si="48"/>
        <v>0</v>
      </c>
      <c r="AN41" s="28" t="str">
        <f t="shared" si="49"/>
        <v/>
      </c>
      <c r="AO41" s="28">
        <f t="shared" si="22"/>
        <v>0.49307697564704428</v>
      </c>
      <c r="AP41" s="136">
        <f t="shared" si="23"/>
        <v>0</v>
      </c>
      <c r="AQ41" s="28">
        <f t="shared" si="24"/>
        <v>0</v>
      </c>
      <c r="AR41" s="29">
        <f>'inv3.直径階分布'!HK46</f>
        <v>24.810192672171635</v>
      </c>
      <c r="AT41" s="28">
        <f t="shared" si="40"/>
        <v>40</v>
      </c>
      <c r="AU41" s="140">
        <f t="shared" si="25"/>
        <v>1463.2653003752212</v>
      </c>
      <c r="AW41" s="29">
        <f>IF(AQ41=0, 0,SUM(AL$2:AL41))</f>
        <v>0</v>
      </c>
      <c r="AX41" s="29">
        <f>AD41+SUM($AL$2:AL40)</f>
        <v>721.5024288782779</v>
      </c>
      <c r="AY41" s="29">
        <f t="shared" si="26"/>
        <v>16.259224603330154</v>
      </c>
      <c r="AZ41" s="29">
        <f t="shared" si="27"/>
        <v>18.037560721956947</v>
      </c>
      <c r="BA41" s="29">
        <f t="shared" si="28"/>
        <v>18.037560721956947</v>
      </c>
      <c r="BB41" s="29">
        <f t="shared" si="29"/>
        <v>18.037560721956947</v>
      </c>
      <c r="BC41" s="28">
        <f t="shared" si="30"/>
        <v>22.26680198878482</v>
      </c>
      <c r="BN41" s="28">
        <f t="shared" si="31"/>
        <v>10.456791638161224</v>
      </c>
      <c r="BO41" s="28">
        <f t="shared" si="32"/>
        <v>10.456791638161224</v>
      </c>
      <c r="BP41" s="28">
        <f t="shared" si="33"/>
        <v>40</v>
      </c>
      <c r="BQ41" s="28">
        <f t="shared" si="34"/>
        <v>89.748605675926058</v>
      </c>
      <c r="BR41" s="28">
        <f t="shared" si="41"/>
        <v>0</v>
      </c>
      <c r="BS41" s="28">
        <f t="shared" si="42"/>
        <v>0</v>
      </c>
      <c r="BT41" s="28">
        <f t="shared" si="35"/>
        <v>0</v>
      </c>
      <c r="BU41" s="28">
        <f t="shared" si="43"/>
        <v>6.0020000000000007</v>
      </c>
      <c r="BV41" s="28">
        <f t="shared" si="44"/>
        <v>0</v>
      </c>
    </row>
    <row r="42" spans="1:74">
      <c r="A42" s="126" t="s">
        <v>296</v>
      </c>
      <c r="B42" s="150">
        <v>1386.5318116000001</v>
      </c>
      <c r="E42" s="28">
        <v>41</v>
      </c>
      <c r="F42" s="28">
        <f t="shared" si="50"/>
        <v>17.804660831648185</v>
      </c>
      <c r="G42" s="139"/>
      <c r="H42" s="28">
        <f t="shared" si="6"/>
        <v>25.329460547090601</v>
      </c>
      <c r="I42" s="28">
        <f t="shared" si="7"/>
        <v>9.7666369130989237E-4</v>
      </c>
      <c r="J42" s="28">
        <f t="shared" si="8"/>
        <v>0.54541714255937623</v>
      </c>
      <c r="K42" s="28">
        <f t="shared" si="46"/>
        <v>1439.9022434254723</v>
      </c>
      <c r="L42" s="28">
        <f t="shared" si="9"/>
        <v>737.76165348160805</v>
      </c>
      <c r="M42" s="28">
        <f t="shared" si="10"/>
        <v>0.62582831019137686</v>
      </c>
      <c r="N42" s="28">
        <f t="shared" si="11"/>
        <v>1746.1410544362525</v>
      </c>
      <c r="O42" s="28">
        <f t="shared" si="12"/>
        <v>756.82654274770312</v>
      </c>
      <c r="P42" s="28">
        <f t="shared" si="13"/>
        <v>0.4334280674662031</v>
      </c>
      <c r="Q42" s="28">
        <f t="shared" si="14"/>
        <v>4424.01078630958</v>
      </c>
      <c r="R42" s="28">
        <f t="shared" si="15"/>
        <v>0.97562022954205563</v>
      </c>
      <c r="T42" s="28">
        <v>41</v>
      </c>
      <c r="U42" s="29">
        <f t="shared" si="16"/>
        <v>737.76165348160805</v>
      </c>
      <c r="V42" s="140">
        <f t="shared" si="17"/>
        <v>1439.9022434254723</v>
      </c>
      <c r="W42" s="141" t="str">
        <f>IF(T42='1.収穫を予測する'!$N$2,1,"")</f>
        <v/>
      </c>
      <c r="X42" s="28">
        <f t="shared" si="36"/>
        <v>0</v>
      </c>
      <c r="Y42" s="28">
        <f t="shared" si="18"/>
        <v>0.97562022954205563</v>
      </c>
      <c r="Z42" s="28" t="str">
        <f t="shared" si="37"/>
        <v/>
      </c>
      <c r="AB42" s="28">
        <v>41</v>
      </c>
      <c r="AC42" s="28">
        <f t="shared" si="19"/>
        <v>25.329460547090601</v>
      </c>
      <c r="AD42" s="29">
        <f t="shared" si="53"/>
        <v>737.76165348160805</v>
      </c>
      <c r="AE42" s="140">
        <f t="shared" si="38"/>
        <v>1439.9022434254723</v>
      </c>
      <c r="AF42" s="141">
        <f>'1.収穫を予測する'!K53*0.01</f>
        <v>0</v>
      </c>
      <c r="AG42" s="134">
        <v>41</v>
      </c>
      <c r="AH42" s="28">
        <f t="shared" si="21"/>
        <v>0.97562022954205563</v>
      </c>
      <c r="AI42" s="144">
        <f t="shared" si="39"/>
        <v>16.259224603330154</v>
      </c>
      <c r="AJ42" s="29">
        <f t="shared" si="51"/>
        <v>737.76165348160805</v>
      </c>
      <c r="AK42" s="140">
        <f t="shared" si="52"/>
        <v>1439.9022434254723</v>
      </c>
      <c r="AL42" s="29">
        <f t="shared" si="47"/>
        <v>0</v>
      </c>
      <c r="AM42" s="140">
        <f t="shared" si="48"/>
        <v>0</v>
      </c>
      <c r="AN42" s="28" t="str">
        <f t="shared" si="49"/>
        <v/>
      </c>
      <c r="AO42" s="28">
        <f t="shared" si="22"/>
        <v>0.51236926454569676</v>
      </c>
      <c r="AP42" s="136">
        <f t="shared" si="23"/>
        <v>0</v>
      </c>
      <c r="AQ42" s="28">
        <f t="shared" si="24"/>
        <v>0</v>
      </c>
      <c r="AR42" s="29">
        <f>'inv3.直径階分布'!HK47</f>
        <v>25.20427157143682</v>
      </c>
      <c r="AT42" s="28">
        <f t="shared" si="40"/>
        <v>41</v>
      </c>
      <c r="AU42" s="140">
        <f t="shared" si="25"/>
        <v>1439.9022434254723</v>
      </c>
      <c r="AW42" s="29">
        <f>IF(AQ42=0, 0,SUM(AL$2:AL42))</f>
        <v>0</v>
      </c>
      <c r="AX42" s="29">
        <f>AD42+SUM($AL$2:AL41)</f>
        <v>737.76165348160805</v>
      </c>
      <c r="AY42" s="29">
        <f t="shared" si="26"/>
        <v>15.567440485853581</v>
      </c>
      <c r="AZ42" s="29">
        <f t="shared" si="27"/>
        <v>17.994186670283124</v>
      </c>
      <c r="BA42" s="29">
        <f t="shared" si="28"/>
        <v>17.994186670283124</v>
      </c>
      <c r="BB42" s="29">
        <f t="shared" si="29"/>
        <v>17.994186670283124</v>
      </c>
      <c r="BC42" s="28">
        <f t="shared" si="30"/>
        <v>22.592001453607143</v>
      </c>
      <c r="BN42" s="28">
        <f t="shared" si="31"/>
        <v>10.404172767358077</v>
      </c>
      <c r="BO42" s="28">
        <f t="shared" si="32"/>
        <v>10.404172767358077</v>
      </c>
      <c r="BP42" s="28">
        <f t="shared" si="33"/>
        <v>41</v>
      </c>
      <c r="BQ42" s="28">
        <f t="shared" si="34"/>
        <v>89.635605574135781</v>
      </c>
      <c r="BR42" s="28">
        <f t="shared" si="41"/>
        <v>0</v>
      </c>
      <c r="BS42" s="28">
        <f t="shared" si="42"/>
        <v>0</v>
      </c>
      <c r="BT42" s="28">
        <f t="shared" si="35"/>
        <v>0</v>
      </c>
      <c r="BU42" s="28">
        <f t="shared" si="43"/>
        <v>6.003000000000001</v>
      </c>
      <c r="BV42" s="28">
        <f t="shared" si="44"/>
        <v>0</v>
      </c>
    </row>
    <row r="43" spans="1:74">
      <c r="A43" s="126" t="s">
        <v>297</v>
      </c>
      <c r="B43" s="150">
        <v>-0.68771519999999997</v>
      </c>
      <c r="E43" s="28">
        <v>42</v>
      </c>
      <c r="F43" s="28">
        <f t="shared" si="50"/>
        <v>18.026038220686047</v>
      </c>
      <c r="G43" s="139"/>
      <c r="H43" s="28">
        <f t="shared" si="6"/>
        <v>25.644398859854483</v>
      </c>
      <c r="I43" s="28">
        <f t="shared" si="7"/>
        <v>9.5915662375771634E-4</v>
      </c>
      <c r="J43" s="28">
        <f t="shared" si="8"/>
        <v>0.52205547679248843</v>
      </c>
      <c r="K43" s="28">
        <f t="shared" si="46"/>
        <v>1417.5332186099624</v>
      </c>
      <c r="L43" s="28">
        <f t="shared" si="9"/>
        <v>753.32909396746163</v>
      </c>
      <c r="M43" s="28">
        <f t="shared" si="10"/>
        <v>0.62220552749023306</v>
      </c>
      <c r="N43" s="28">
        <f t="shared" si="11"/>
        <v>1725.8836606442794</v>
      </c>
      <c r="O43" s="28">
        <f t="shared" si="12"/>
        <v>773.67030539151631</v>
      </c>
      <c r="P43" s="28">
        <f t="shared" si="13"/>
        <v>0.44827488841438018</v>
      </c>
      <c r="Q43" s="28">
        <f t="shared" si="14"/>
        <v>4025.6079243780582</v>
      </c>
      <c r="R43" s="28">
        <f t="shared" si="15"/>
        <v>0.97843708147088893</v>
      </c>
      <c r="T43" s="28">
        <v>42</v>
      </c>
      <c r="U43" s="29">
        <f t="shared" si="16"/>
        <v>753.32909396746163</v>
      </c>
      <c r="V43" s="140">
        <f t="shared" si="17"/>
        <v>1417.5332186099624</v>
      </c>
      <c r="W43" s="141" t="str">
        <f>IF(T43='1.収穫を予測する'!$N$2,1,"")</f>
        <v/>
      </c>
      <c r="X43" s="28">
        <f t="shared" si="36"/>
        <v>0</v>
      </c>
      <c r="Y43" s="28">
        <f t="shared" si="18"/>
        <v>0.97843708147088893</v>
      </c>
      <c r="Z43" s="28" t="str">
        <f t="shared" si="37"/>
        <v/>
      </c>
      <c r="AB43" s="28">
        <v>42</v>
      </c>
      <c r="AC43" s="28">
        <f t="shared" si="19"/>
        <v>25.644398859854483</v>
      </c>
      <c r="AD43" s="29">
        <f t="shared" si="53"/>
        <v>753.32909396746163</v>
      </c>
      <c r="AE43" s="140">
        <f t="shared" si="38"/>
        <v>1417.5332186099624</v>
      </c>
      <c r="AF43" s="141">
        <f>'1.収穫を予測する'!K54*0.01</f>
        <v>0</v>
      </c>
      <c r="AG43" s="134">
        <v>42</v>
      </c>
      <c r="AH43" s="28">
        <f t="shared" si="21"/>
        <v>0.97843708147088893</v>
      </c>
      <c r="AI43" s="144">
        <f t="shared" si="39"/>
        <v>15.567440485853581</v>
      </c>
      <c r="AJ43" s="29">
        <f t="shared" si="51"/>
        <v>753.32909396746163</v>
      </c>
      <c r="AK43" s="140">
        <f t="shared" si="52"/>
        <v>1417.5332186099624</v>
      </c>
      <c r="AL43" s="29">
        <f t="shared" si="47"/>
        <v>0</v>
      </c>
      <c r="AM43" s="140">
        <f t="shared" si="48"/>
        <v>0</v>
      </c>
      <c r="AN43" s="28" t="str">
        <f t="shared" si="49"/>
        <v/>
      </c>
      <c r="AO43" s="28">
        <f t="shared" si="22"/>
        <v>0.53143664224403753</v>
      </c>
      <c r="AP43" s="136">
        <f t="shared" si="23"/>
        <v>0</v>
      </c>
      <c r="AQ43" s="28">
        <f t="shared" si="24"/>
        <v>0</v>
      </c>
      <c r="AR43" s="29">
        <f>'inv3.直径階分布'!HK48</f>
        <v>25.592322144606857</v>
      </c>
      <c r="AT43" s="28">
        <f t="shared" si="40"/>
        <v>42</v>
      </c>
      <c r="AU43" s="140">
        <f t="shared" si="25"/>
        <v>1417.5332186099624</v>
      </c>
      <c r="AW43" s="29">
        <f>IF(AQ43=0, 0,SUM(AL$2:AL43))</f>
        <v>0</v>
      </c>
      <c r="AX43" s="29">
        <f>AD43+SUM($AL$2:AL42)</f>
        <v>753.32909396746163</v>
      </c>
      <c r="AY43" s="29">
        <f t="shared" si="26"/>
        <v>14.895168595600012</v>
      </c>
      <c r="AZ43" s="29">
        <f t="shared" si="27"/>
        <v>17.936406999225277</v>
      </c>
      <c r="BA43" s="29">
        <f t="shared" si="28"/>
        <v>17.936406999225277</v>
      </c>
      <c r="BB43" s="29">
        <f t="shared" si="29"/>
        <v>17.936406999225277</v>
      </c>
      <c r="BC43" s="28">
        <f t="shared" si="30"/>
        <v>22.903291761322617</v>
      </c>
      <c r="BN43" s="28">
        <f t="shared" si="31"/>
        <v>10.357164031828571</v>
      </c>
      <c r="BO43" s="28">
        <f t="shared" si="32"/>
        <v>10.357164031828571</v>
      </c>
      <c r="BP43" s="28">
        <f t="shared" si="33"/>
        <v>42</v>
      </c>
      <c r="BQ43" s="28">
        <f t="shared" si="34"/>
        <v>89.492823792658811</v>
      </c>
      <c r="BR43" s="28">
        <f t="shared" si="41"/>
        <v>0</v>
      </c>
      <c r="BS43" s="28">
        <f t="shared" si="42"/>
        <v>0</v>
      </c>
      <c r="BT43" s="28">
        <f t="shared" si="35"/>
        <v>0</v>
      </c>
      <c r="BU43" s="28">
        <f t="shared" si="43"/>
        <v>6.0040000000000013</v>
      </c>
      <c r="BV43" s="28">
        <f t="shared" si="44"/>
        <v>0</v>
      </c>
    </row>
    <row r="44" spans="1:74">
      <c r="A44" s="126"/>
      <c r="B44" s="150"/>
      <c r="E44" s="28">
        <v>43</v>
      </c>
      <c r="F44" s="28">
        <f t="shared" si="50"/>
        <v>18.237593201100815</v>
      </c>
      <c r="G44" s="139"/>
      <c r="H44" s="28">
        <f t="shared" si="6"/>
        <v>25.945363510662741</v>
      </c>
      <c r="I44" s="28">
        <f t="shared" si="7"/>
        <v>9.4291424159270612E-4</v>
      </c>
      <c r="J44" s="28">
        <f t="shared" si="8"/>
        <v>0.5009161308862824</v>
      </c>
      <c r="K44" s="28">
        <f t="shared" si="46"/>
        <v>1396.1301885968464</v>
      </c>
      <c r="L44" s="28">
        <f t="shared" si="9"/>
        <v>768.22426256306164</v>
      </c>
      <c r="M44" s="28">
        <f t="shared" si="10"/>
        <v>0.61872636459118791</v>
      </c>
      <c r="N44" s="28">
        <f t="shared" si="11"/>
        <v>1706.5010719577817</v>
      </c>
      <c r="O44" s="28">
        <f t="shared" si="12"/>
        <v>789.86349756082222</v>
      </c>
      <c r="P44" s="28">
        <f t="shared" si="13"/>
        <v>0.46285555311995913</v>
      </c>
      <c r="Q44" s="28">
        <f t="shared" si="14"/>
        <v>3685.668953473526</v>
      </c>
      <c r="R44" s="28">
        <f t="shared" si="15"/>
        <v>0.98096860249496531</v>
      </c>
      <c r="T44" s="28">
        <v>43</v>
      </c>
      <c r="U44" s="29">
        <f t="shared" si="16"/>
        <v>768.22426256306164</v>
      </c>
      <c r="V44" s="140">
        <f t="shared" si="17"/>
        <v>1396.1301885968464</v>
      </c>
      <c r="W44" s="141" t="str">
        <f>IF(T44='1.収穫を予測する'!$N$2,1,"")</f>
        <v/>
      </c>
      <c r="X44" s="28">
        <f t="shared" si="36"/>
        <v>0</v>
      </c>
      <c r="Y44" s="28">
        <f t="shared" si="18"/>
        <v>0.98096860249496531</v>
      </c>
      <c r="Z44" s="28" t="str">
        <f t="shared" si="37"/>
        <v/>
      </c>
      <c r="AB44" s="28">
        <v>43</v>
      </c>
      <c r="AC44" s="28">
        <f t="shared" si="19"/>
        <v>25.945363510662741</v>
      </c>
      <c r="AD44" s="29">
        <f t="shared" si="53"/>
        <v>768.22426256306164</v>
      </c>
      <c r="AE44" s="140">
        <f t="shared" si="38"/>
        <v>1396.1301885968464</v>
      </c>
      <c r="AF44" s="141">
        <f>'1.収穫を予測する'!K55*0.01</f>
        <v>0</v>
      </c>
      <c r="AG44" s="134">
        <v>43</v>
      </c>
      <c r="AH44" s="28">
        <f t="shared" si="21"/>
        <v>0.98096860249496531</v>
      </c>
      <c r="AI44" s="144">
        <f t="shared" si="39"/>
        <v>14.895168595600012</v>
      </c>
      <c r="AJ44" s="29">
        <f t="shared" si="51"/>
        <v>768.22426256306164</v>
      </c>
      <c r="AK44" s="140">
        <f t="shared" si="52"/>
        <v>1396.1301885968464</v>
      </c>
      <c r="AL44" s="29">
        <f t="shared" si="47"/>
        <v>0</v>
      </c>
      <c r="AM44" s="140">
        <f t="shared" si="48"/>
        <v>0</v>
      </c>
      <c r="AN44" s="28" t="str">
        <f t="shared" si="49"/>
        <v/>
      </c>
      <c r="AO44" s="28">
        <f t="shared" si="22"/>
        <v>0.55025259738502652</v>
      </c>
      <c r="AP44" s="136">
        <f t="shared" si="23"/>
        <v>0</v>
      </c>
      <c r="AQ44" s="28">
        <f t="shared" si="24"/>
        <v>0</v>
      </c>
      <c r="AR44" s="29">
        <f>'inv3.直径階分布'!HK49</f>
        <v>25.973474719837011</v>
      </c>
      <c r="AT44" s="28">
        <f t="shared" si="40"/>
        <v>43</v>
      </c>
      <c r="AU44" s="140">
        <f t="shared" si="25"/>
        <v>1396.1301885968464</v>
      </c>
      <c r="AW44" s="29">
        <f>IF(AQ44=0, 0,SUM(AL$2:AL44))</f>
        <v>0</v>
      </c>
      <c r="AX44" s="29">
        <f>AD44+SUM($AL$2:AL43)</f>
        <v>768.22426256306164</v>
      </c>
      <c r="AY44" s="29">
        <f t="shared" si="26"/>
        <v>14.243248415362928</v>
      </c>
      <c r="AZ44" s="29">
        <f t="shared" si="27"/>
        <v>17.865680524722364</v>
      </c>
      <c r="BA44" s="29">
        <f t="shared" si="28"/>
        <v>17.865680524722364</v>
      </c>
      <c r="BB44" s="29">
        <f t="shared" si="29"/>
        <v>17.865680524722364</v>
      </c>
      <c r="BC44" s="28">
        <f t="shared" si="30"/>
        <v>23.201154417390203</v>
      </c>
      <c r="BN44" s="28">
        <f t="shared" si="31"/>
        <v>10.315191172484543</v>
      </c>
      <c r="BO44" s="28">
        <f t="shared" si="32"/>
        <v>10.315191172484543</v>
      </c>
      <c r="BP44" s="28">
        <f t="shared" si="33"/>
        <v>43</v>
      </c>
      <c r="BQ44" s="28">
        <f t="shared" si="34"/>
        <v>89.326340305444489</v>
      </c>
      <c r="BR44" s="28">
        <f t="shared" si="41"/>
        <v>0</v>
      </c>
      <c r="BS44" s="28">
        <f t="shared" si="42"/>
        <v>0</v>
      </c>
      <c r="BT44" s="28">
        <f t="shared" si="35"/>
        <v>0</v>
      </c>
      <c r="BU44" s="28">
        <f t="shared" si="43"/>
        <v>6.0050000000000017</v>
      </c>
      <c r="BV44" s="28">
        <f t="shared" si="44"/>
        <v>0</v>
      </c>
    </row>
    <row r="45" spans="1:74">
      <c r="A45" s="151" t="s">
        <v>54</v>
      </c>
      <c r="B45" s="150"/>
      <c r="E45" s="28">
        <v>44</v>
      </c>
      <c r="F45" s="28">
        <f t="shared" si="50"/>
        <v>18.439703936997681</v>
      </c>
      <c r="G45" s="139"/>
      <c r="H45" s="28">
        <f t="shared" si="6"/>
        <v>26.232892487454215</v>
      </c>
      <c r="I45" s="28">
        <f t="shared" si="7"/>
        <v>9.2782466980925987E-4</v>
      </c>
      <c r="J45" s="28">
        <f t="shared" si="8"/>
        <v>0.48173502842443577</v>
      </c>
      <c r="K45" s="28">
        <f t="shared" si="46"/>
        <v>1375.6639097922962</v>
      </c>
      <c r="L45" s="28">
        <f t="shared" si="9"/>
        <v>782.46751097842457</v>
      </c>
      <c r="M45" s="28">
        <f t="shared" si="10"/>
        <v>0.61538803480051096</v>
      </c>
      <c r="N45" s="28">
        <f t="shared" si="11"/>
        <v>1687.9668053717562</v>
      </c>
      <c r="O45" s="28">
        <f t="shared" si="12"/>
        <v>805.42287321948152</v>
      </c>
      <c r="P45" s="28">
        <f t="shared" si="13"/>
        <v>0.4771556352034399</v>
      </c>
      <c r="Q45" s="28">
        <f t="shared" si="14"/>
        <v>3393.6284030330939</v>
      </c>
      <c r="R45" s="28">
        <f t="shared" si="15"/>
        <v>0.98324266778139469</v>
      </c>
      <c r="T45" s="28">
        <v>44</v>
      </c>
      <c r="U45" s="29">
        <f t="shared" si="16"/>
        <v>782.46751097842457</v>
      </c>
      <c r="V45" s="140">
        <f t="shared" si="17"/>
        <v>1375.6639097922962</v>
      </c>
      <c r="W45" s="141" t="str">
        <f>IF(T45='1.収穫を予測する'!$N$2,1,"")</f>
        <v/>
      </c>
      <c r="X45" s="28">
        <f t="shared" si="36"/>
        <v>0</v>
      </c>
      <c r="Y45" s="28">
        <f t="shared" si="18"/>
        <v>0.98324266778139469</v>
      </c>
      <c r="Z45" s="28" t="str">
        <f t="shared" si="37"/>
        <v/>
      </c>
      <c r="AB45" s="28">
        <v>44</v>
      </c>
      <c r="AC45" s="28">
        <f t="shared" si="19"/>
        <v>26.232892487454215</v>
      </c>
      <c r="AD45" s="29">
        <f t="shared" si="53"/>
        <v>782.46751097842457</v>
      </c>
      <c r="AE45" s="140">
        <f t="shared" si="38"/>
        <v>1375.6639097922962</v>
      </c>
      <c r="AF45" s="141">
        <f>'1.収穫を予測する'!K56*0.01</f>
        <v>0</v>
      </c>
      <c r="AG45" s="134">
        <v>44</v>
      </c>
      <c r="AH45" s="28">
        <f t="shared" si="21"/>
        <v>0.98324266778139469</v>
      </c>
      <c r="AI45" s="144">
        <f t="shared" si="39"/>
        <v>14.243248415362928</v>
      </c>
      <c r="AJ45" s="29">
        <f t="shared" si="51"/>
        <v>782.46751097842457</v>
      </c>
      <c r="AK45" s="140">
        <f t="shared" si="52"/>
        <v>1375.6639097922962</v>
      </c>
      <c r="AL45" s="29">
        <f t="shared" si="47"/>
        <v>0</v>
      </c>
      <c r="AM45" s="140">
        <f t="shared" si="48"/>
        <v>0</v>
      </c>
      <c r="AN45" s="28" t="str">
        <f t="shared" si="49"/>
        <v/>
      </c>
      <c r="AO45" s="28">
        <f t="shared" si="22"/>
        <v>0.56879264288947218</v>
      </c>
      <c r="AP45" s="136">
        <f t="shared" si="23"/>
        <v>0</v>
      </c>
      <c r="AQ45" s="28">
        <f t="shared" si="24"/>
        <v>0</v>
      </c>
      <c r="AR45" s="29">
        <f>'inv3.直径階分布'!HK50</f>
        <v>26.338003369559161</v>
      </c>
      <c r="AT45" s="28">
        <f t="shared" si="40"/>
        <v>44</v>
      </c>
      <c r="AU45" s="140">
        <f t="shared" si="25"/>
        <v>1375.6639097922962</v>
      </c>
      <c r="AW45" s="29">
        <f>IF(AQ45=0, 0,SUM(AL$2:AL45))</f>
        <v>0</v>
      </c>
      <c r="AX45" s="29">
        <f>AD45+SUM($AL$2:AL44)</f>
        <v>782.46751097842457</v>
      </c>
      <c r="AY45" s="29">
        <f t="shared" si="26"/>
        <v>13.612272738652678</v>
      </c>
      <c r="AZ45" s="29">
        <f t="shared" si="27"/>
        <v>17.783352522236921</v>
      </c>
      <c r="BA45" s="29">
        <f t="shared" si="28"/>
        <v>17.783352522236921</v>
      </c>
      <c r="BB45" s="29">
        <f t="shared" si="29"/>
        <v>17.783352522236921</v>
      </c>
      <c r="BC45" s="28">
        <f t="shared" si="30"/>
        <v>23.486066910603796</v>
      </c>
      <c r="BN45" s="28">
        <f t="shared" si="31"/>
        <v>10.277740515259746</v>
      </c>
      <c r="BO45" s="28">
        <f t="shared" si="32"/>
        <v>10.277740515259746</v>
      </c>
      <c r="BP45" s="28">
        <f t="shared" si="33"/>
        <v>44</v>
      </c>
      <c r="BQ45" s="28">
        <f t="shared" si="34"/>
        <v>89.171781858561204</v>
      </c>
      <c r="BR45" s="28">
        <f t="shared" si="41"/>
        <v>0</v>
      </c>
      <c r="BS45" s="28">
        <f t="shared" si="42"/>
        <v>0</v>
      </c>
      <c r="BT45" s="28">
        <f t="shared" si="35"/>
        <v>0</v>
      </c>
      <c r="BU45" s="28">
        <f>IF(OR(BT45=0,BT44=1),BU44+0.001,INT(BU44)+1)</f>
        <v>6.006000000000002</v>
      </c>
      <c r="BV45" s="28">
        <f t="shared" si="44"/>
        <v>0</v>
      </c>
    </row>
    <row r="46" spans="1:74">
      <c r="A46" s="151" t="s">
        <v>55</v>
      </c>
      <c r="B46" s="152">
        <v>1.7784884981368401</v>
      </c>
      <c r="E46" s="28">
        <v>45</v>
      </c>
      <c r="F46" s="28">
        <f t="shared" si="50"/>
        <v>18.632740365134087</v>
      </c>
      <c r="G46" s="139"/>
      <c r="H46" s="28">
        <f t="shared" si="6"/>
        <v>26.507512073688691</v>
      </c>
      <c r="I46" s="28">
        <f t="shared" si="7"/>
        <v>9.1378817718939511E-4</v>
      </c>
      <c r="J46" s="28">
        <f t="shared" si="8"/>
        <v>0.46428579624828265</v>
      </c>
      <c r="K46" s="28">
        <f t="shared" si="46"/>
        <v>1356.1042868110437</v>
      </c>
      <c r="L46" s="28">
        <f t="shared" si="9"/>
        <v>796.07978371707725</v>
      </c>
      <c r="M46" s="28">
        <f t="shared" si="10"/>
        <v>0.61218740112511727</v>
      </c>
      <c r="N46" s="28">
        <f t="shared" si="11"/>
        <v>1670.2536064986871</v>
      </c>
      <c r="O46" s="28">
        <f t="shared" si="12"/>
        <v>820.36577526217093</v>
      </c>
      <c r="P46" s="28">
        <f t="shared" si="13"/>
        <v>0.49116240316456145</v>
      </c>
      <c r="Q46" s="28">
        <f t="shared" si="14"/>
        <v>3141.1453709331563</v>
      </c>
      <c r="R46" s="28">
        <f t="shared" si="15"/>
        <v>0.98528441095079489</v>
      </c>
      <c r="T46" s="28">
        <v>45</v>
      </c>
      <c r="U46" s="29">
        <f t="shared" si="16"/>
        <v>796.07978371707725</v>
      </c>
      <c r="V46" s="140">
        <f t="shared" si="17"/>
        <v>1356.1042868110437</v>
      </c>
      <c r="W46" s="141" t="str">
        <f>IF(T46='1.収穫を予測する'!$N$2,1,"")</f>
        <v/>
      </c>
      <c r="X46" s="28">
        <f t="shared" si="36"/>
        <v>0</v>
      </c>
      <c r="Y46" s="28">
        <f t="shared" si="18"/>
        <v>0.98528441095079489</v>
      </c>
      <c r="Z46" s="28" t="str">
        <f t="shared" si="37"/>
        <v/>
      </c>
      <c r="AB46" s="28">
        <v>45</v>
      </c>
      <c r="AC46" s="28">
        <f t="shared" si="19"/>
        <v>26.507512073688691</v>
      </c>
      <c r="AD46" s="29">
        <f t="shared" si="53"/>
        <v>796.07978371707725</v>
      </c>
      <c r="AE46" s="140">
        <f t="shared" si="38"/>
        <v>1356.1042868110437</v>
      </c>
      <c r="AF46" s="141">
        <f>'1.収穫を予測する'!K57*0.01</f>
        <v>0</v>
      </c>
      <c r="AG46" s="134">
        <v>45</v>
      </c>
      <c r="AH46" s="28">
        <f t="shared" si="21"/>
        <v>0.98528441095079489</v>
      </c>
      <c r="AI46" s="144">
        <f t="shared" si="39"/>
        <v>13.612272738652678</v>
      </c>
      <c r="AJ46" s="29">
        <f t="shared" si="51"/>
        <v>796.07978371707725</v>
      </c>
      <c r="AK46" s="140">
        <f t="shared" si="52"/>
        <v>1356.1042868110437</v>
      </c>
      <c r="AL46" s="29">
        <f t="shared" si="47"/>
        <v>0</v>
      </c>
      <c r="AM46" s="140">
        <f t="shared" si="48"/>
        <v>0</v>
      </c>
      <c r="AN46" s="28" t="str">
        <f t="shared" si="49"/>
        <v/>
      </c>
      <c r="AO46" s="28">
        <f t="shared" si="22"/>
        <v>0.58703433906923497</v>
      </c>
      <c r="AP46" s="136">
        <f t="shared" si="23"/>
        <v>0</v>
      </c>
      <c r="AQ46" s="28">
        <f t="shared" si="24"/>
        <v>0</v>
      </c>
      <c r="AR46" s="29">
        <f>'inv3.直径階分布'!HK51</f>
        <v>26.678375526599758</v>
      </c>
      <c r="AT46" s="28">
        <f t="shared" si="40"/>
        <v>45</v>
      </c>
      <c r="AU46" s="140">
        <f t="shared" si="25"/>
        <v>1356.1042868110437</v>
      </c>
      <c r="AW46" s="29">
        <f>IF(AQ46=0, 0,SUM(AL$2:AL46))</f>
        <v>0</v>
      </c>
      <c r="AX46" s="29">
        <f>AD46+SUM($AL$2:AL45)</f>
        <v>796.07978371707725</v>
      </c>
      <c r="AY46" s="29">
        <f t="shared" si="26"/>
        <v>13.0026212057669</v>
      </c>
      <c r="AZ46" s="29">
        <f t="shared" si="27"/>
        <v>17.690661860379496</v>
      </c>
      <c r="BA46" s="29">
        <f t="shared" si="28"/>
        <v>17.690661860379496</v>
      </c>
      <c r="BB46" s="29">
        <f t="shared" si="29"/>
        <v>17.690661860379496</v>
      </c>
      <c r="BC46" s="28">
        <f t="shared" si="30"/>
        <v>23.75850099794409</v>
      </c>
      <c r="BN46" s="28">
        <f t="shared" si="31"/>
        <v>10.244351884665143</v>
      </c>
      <c r="BO46" s="28">
        <f t="shared" si="32"/>
        <v>10.244351884665143</v>
      </c>
      <c r="BP46" s="28">
        <f t="shared" si="33"/>
        <v>45</v>
      </c>
      <c r="BQ46" s="28">
        <f t="shared" si="34"/>
        <v>89.055276151486822</v>
      </c>
      <c r="BR46" s="28">
        <f t="shared" si="41"/>
        <v>0</v>
      </c>
      <c r="BS46" s="28">
        <f t="shared" si="42"/>
        <v>0</v>
      </c>
      <c r="BT46" s="28">
        <f t="shared" si="35"/>
        <v>0</v>
      </c>
      <c r="BU46" s="28">
        <f t="shared" si="43"/>
        <v>6.0070000000000023</v>
      </c>
      <c r="BV46" s="28">
        <f t="shared" si="44"/>
        <v>0</v>
      </c>
    </row>
    <row r="47" spans="1:74">
      <c r="A47" s="151" t="s">
        <v>56</v>
      </c>
      <c r="B47" s="152">
        <v>0.566829410077903</v>
      </c>
      <c r="E47" s="28">
        <v>46</v>
      </c>
      <c r="F47" s="28">
        <f t="shared" si="50"/>
        <v>18.817063563942394</v>
      </c>
      <c r="G47" s="139"/>
      <c r="H47" s="28">
        <f t="shared" si="6"/>
        <v>26.769735950699012</v>
      </c>
      <c r="I47" s="28">
        <f t="shared" si="7"/>
        <v>9.0071560585677334E-4</v>
      </c>
      <c r="J47" s="28">
        <f t="shared" si="8"/>
        <v>0.44837354759659898</v>
      </c>
      <c r="K47" s="28">
        <f t="shared" si="46"/>
        <v>1337.420678758536</v>
      </c>
      <c r="L47" s="28">
        <f t="shared" si="9"/>
        <v>809.08240492284415</v>
      </c>
      <c r="M47" s="28">
        <f t="shared" si="10"/>
        <v>0.60912104227713815</v>
      </c>
      <c r="N47" s="28">
        <f t="shared" si="11"/>
        <v>1653.3337269377291</v>
      </c>
      <c r="O47" s="28">
        <f t="shared" si="12"/>
        <v>834.70995530055427</v>
      </c>
      <c r="P47" s="28">
        <f t="shared" si="13"/>
        <v>0.50486477212715364</v>
      </c>
      <c r="Q47" s="28">
        <f t="shared" si="14"/>
        <v>2921.5769249923756</v>
      </c>
      <c r="R47" s="28">
        <f t="shared" si="15"/>
        <v>0.98711651022582803</v>
      </c>
      <c r="T47" s="28">
        <v>46</v>
      </c>
      <c r="U47" s="29">
        <f t="shared" si="16"/>
        <v>809.08240492284415</v>
      </c>
      <c r="V47" s="140">
        <f t="shared" si="17"/>
        <v>1337.420678758536</v>
      </c>
      <c r="W47" s="141" t="str">
        <f>IF(T47='1.収穫を予測する'!$N$2,1,"")</f>
        <v/>
      </c>
      <c r="X47" s="28">
        <f t="shared" si="36"/>
        <v>0</v>
      </c>
      <c r="Y47" s="28">
        <f t="shared" si="18"/>
        <v>0.98711651022582803</v>
      </c>
      <c r="Z47" s="28" t="str">
        <f t="shared" si="37"/>
        <v/>
      </c>
      <c r="AB47" s="28">
        <v>46</v>
      </c>
      <c r="AC47" s="28">
        <f t="shared" si="19"/>
        <v>26.769735950699012</v>
      </c>
      <c r="AD47" s="29">
        <f t="shared" si="53"/>
        <v>809.08240492284415</v>
      </c>
      <c r="AE47" s="140">
        <f t="shared" si="38"/>
        <v>1337.420678758536</v>
      </c>
      <c r="AF47" s="141">
        <f>'1.収穫を予測する'!K58*0.01</f>
        <v>0</v>
      </c>
      <c r="AG47" s="134">
        <v>46</v>
      </c>
      <c r="AH47" s="28">
        <f t="shared" si="21"/>
        <v>0.98711651022582803</v>
      </c>
      <c r="AI47" s="144">
        <f t="shared" si="39"/>
        <v>13.0026212057669</v>
      </c>
      <c r="AJ47" s="29">
        <f t="shared" si="51"/>
        <v>809.08240492284415</v>
      </c>
      <c r="AK47" s="140">
        <f t="shared" si="52"/>
        <v>1337.420678758536</v>
      </c>
      <c r="AL47" s="29">
        <f t="shared" si="47"/>
        <v>0</v>
      </c>
      <c r="AM47" s="140">
        <f t="shared" si="48"/>
        <v>0</v>
      </c>
      <c r="AN47" s="28" t="str">
        <f t="shared" si="49"/>
        <v/>
      </c>
      <c r="AO47" s="28">
        <f t="shared" si="22"/>
        <v>0.6049573015977866</v>
      </c>
      <c r="AP47" s="136">
        <f t="shared" si="23"/>
        <v>0</v>
      </c>
      <c r="AQ47" s="28">
        <f t="shared" si="24"/>
        <v>0</v>
      </c>
      <c r="AR47" s="29">
        <f>'inv3.直径階分布'!HK52</f>
        <v>27.008903106536824</v>
      </c>
      <c r="AT47" s="28">
        <f t="shared" si="40"/>
        <v>46</v>
      </c>
      <c r="AU47" s="140">
        <f t="shared" si="25"/>
        <v>1337.420678758536</v>
      </c>
      <c r="AW47" s="29">
        <f>IF(AQ47=0, 0,SUM(AL$2:AL47))</f>
        <v>0</v>
      </c>
      <c r="AX47" s="29">
        <f>AD47+SUM($AL$2:AL46)</f>
        <v>809.08240492284415</v>
      </c>
      <c r="AY47" s="29">
        <f t="shared" si="26"/>
        <v>12.414490140803991</v>
      </c>
      <c r="AZ47" s="29">
        <f t="shared" si="27"/>
        <v>17.588747933105306</v>
      </c>
      <c r="BA47" s="29">
        <f t="shared" si="28"/>
        <v>17.588747933105306</v>
      </c>
      <c r="BB47" s="29">
        <f t="shared" si="29"/>
        <v>17.588747933105306</v>
      </c>
      <c r="BC47" s="28">
        <f t="shared" si="30"/>
        <v>24.018921260746193</v>
      </c>
      <c r="BN47" s="28">
        <f t="shared" si="31"/>
        <v>10.214612492591469</v>
      </c>
      <c r="BO47" s="28">
        <f t="shared" si="32"/>
        <v>10.214612492591469</v>
      </c>
      <c r="BP47" s="28">
        <f t="shared" si="33"/>
        <v>46</v>
      </c>
      <c r="BQ47" s="28">
        <f t="shared" si="34"/>
        <v>88.929643554954367</v>
      </c>
      <c r="BR47" s="28">
        <f t="shared" si="41"/>
        <v>0</v>
      </c>
      <c r="BS47" s="28">
        <f t="shared" si="42"/>
        <v>0</v>
      </c>
      <c r="BT47" s="28">
        <f t="shared" si="35"/>
        <v>0</v>
      </c>
      <c r="BU47" s="28">
        <f t="shared" si="43"/>
        <v>6.0080000000000027</v>
      </c>
      <c r="BV47" s="28">
        <f t="shared" si="44"/>
        <v>0</v>
      </c>
    </row>
    <row r="48" spans="1:74">
      <c r="A48" s="153" t="s">
        <v>228</v>
      </c>
      <c r="B48" s="152">
        <v>0.102139593269746</v>
      </c>
      <c r="E48" s="28">
        <v>47</v>
      </c>
      <c r="F48" s="28">
        <f t="shared" si="50"/>
        <v>18.993025258834365</v>
      </c>
      <c r="G48" s="139"/>
      <c r="H48" s="28">
        <f t="shared" si="6"/>
        <v>27.020064493921968</v>
      </c>
      <c r="I48" s="28">
        <f t="shared" si="7"/>
        <v>8.8852703475975612E-4</v>
      </c>
      <c r="J48" s="28">
        <f t="shared" si="8"/>
        <v>0.43382981632207318</v>
      </c>
      <c r="K48" s="28">
        <f t="shared" si="46"/>
        <v>1319.5821626399775</v>
      </c>
      <c r="L48" s="28">
        <f t="shared" si="9"/>
        <v>821.49689506364814</v>
      </c>
      <c r="M48" s="28">
        <f t="shared" si="10"/>
        <v>0.6061853116905539</v>
      </c>
      <c r="N48" s="28">
        <f t="shared" si="11"/>
        <v>1637.1791628179935</v>
      </c>
      <c r="O48" s="28">
        <f t="shared" si="12"/>
        <v>848.47342068956266</v>
      </c>
      <c r="P48" s="28">
        <f t="shared" si="13"/>
        <v>0.5182532492223566</v>
      </c>
      <c r="Q48" s="28">
        <f t="shared" si="14"/>
        <v>2729.5884983663409</v>
      </c>
      <c r="R48" s="28">
        <f t="shared" si="15"/>
        <v>0.98875944084158462</v>
      </c>
      <c r="T48" s="28">
        <v>47</v>
      </c>
      <c r="U48" s="29">
        <f t="shared" si="16"/>
        <v>821.49689506364814</v>
      </c>
      <c r="V48" s="140">
        <f t="shared" si="17"/>
        <v>1319.5821626399775</v>
      </c>
      <c r="W48" s="141" t="str">
        <f>IF(T48='1.収穫を予測する'!$N$2,1,"")</f>
        <v/>
      </c>
      <c r="X48" s="28">
        <f t="shared" si="36"/>
        <v>0</v>
      </c>
      <c r="Y48" s="28">
        <f t="shared" si="18"/>
        <v>0.98875944084158462</v>
      </c>
      <c r="Z48" s="28" t="str">
        <f t="shared" si="37"/>
        <v/>
      </c>
      <c r="AB48" s="28">
        <v>47</v>
      </c>
      <c r="AC48" s="28">
        <f t="shared" si="19"/>
        <v>27.020064493921968</v>
      </c>
      <c r="AD48" s="29">
        <f t="shared" si="53"/>
        <v>821.49689506364814</v>
      </c>
      <c r="AE48" s="140">
        <f t="shared" si="38"/>
        <v>1319.5821626399775</v>
      </c>
      <c r="AF48" s="141">
        <f>'1.収穫を予測する'!K59*0.01</f>
        <v>0</v>
      </c>
      <c r="AG48" s="134">
        <v>47</v>
      </c>
      <c r="AH48" s="28">
        <f t="shared" si="21"/>
        <v>0.98875944084158462</v>
      </c>
      <c r="AI48" s="144">
        <f t="shared" si="39"/>
        <v>12.414490140803991</v>
      </c>
      <c r="AJ48" s="29">
        <f t="shared" si="51"/>
        <v>821.49689506364814</v>
      </c>
      <c r="AK48" s="140">
        <f t="shared" si="52"/>
        <v>1319.5821626399775</v>
      </c>
      <c r="AL48" s="29">
        <f t="shared" si="47"/>
        <v>0</v>
      </c>
      <c r="AM48" s="140">
        <f t="shared" si="48"/>
        <v>0</v>
      </c>
      <c r="AN48" s="28" t="str">
        <f t="shared" si="49"/>
        <v/>
      </c>
      <c r="AO48" s="28">
        <f t="shared" si="22"/>
        <v>0.62254319459740814</v>
      </c>
      <c r="AP48" s="136">
        <f t="shared" si="23"/>
        <v>0</v>
      </c>
      <c r="AQ48" s="28">
        <f t="shared" si="24"/>
        <v>0</v>
      </c>
      <c r="AR48" s="29">
        <f>'inv3.直径階分布'!HK53</f>
        <v>27.328993076776396</v>
      </c>
      <c r="AT48" s="28">
        <f t="shared" si="40"/>
        <v>47</v>
      </c>
      <c r="AU48" s="140">
        <f t="shared" si="25"/>
        <v>1319.5821626399775</v>
      </c>
      <c r="AW48" s="29">
        <f>IF(AQ48=0, 0,SUM(AL$2:AL48))</f>
        <v>0</v>
      </c>
      <c r="AX48" s="29">
        <f>AD48+SUM($AL$2:AL47)</f>
        <v>821.49689506364814</v>
      </c>
      <c r="AY48" s="29">
        <f t="shared" si="26"/>
        <v>11.847919073005642</v>
      </c>
      <c r="AZ48" s="29">
        <f t="shared" si="27"/>
        <v>17.478657341779748</v>
      </c>
      <c r="BA48" s="29">
        <f t="shared" si="28"/>
        <v>17.478657341779748</v>
      </c>
      <c r="BB48" s="29">
        <f t="shared" si="29"/>
        <v>17.478657341779748</v>
      </c>
      <c r="BC48" s="28">
        <f t="shared" si="30"/>
        <v>24.267783900399348</v>
      </c>
      <c r="BN48" s="28">
        <f t="shared" si="31"/>
        <v>10.188151643664343</v>
      </c>
      <c r="BO48" s="28">
        <f t="shared" si="32"/>
        <v>10.188151643664343</v>
      </c>
      <c r="BP48" s="28">
        <f t="shared" si="33"/>
        <v>47</v>
      </c>
      <c r="BQ48" s="28">
        <f t="shared" si="34"/>
        <v>88.798675575872579</v>
      </c>
      <c r="BR48" s="28">
        <f t="shared" si="41"/>
        <v>1</v>
      </c>
      <c r="BS48" s="28">
        <f t="shared" si="42"/>
        <v>0</v>
      </c>
      <c r="BT48" s="28">
        <f t="shared" si="35"/>
        <v>1</v>
      </c>
      <c r="BU48" s="28">
        <f t="shared" si="43"/>
        <v>7</v>
      </c>
      <c r="BV48" s="28">
        <f t="shared" si="44"/>
        <v>7</v>
      </c>
    </row>
    <row r="49" spans="1:74">
      <c r="A49" s="127"/>
      <c r="B49" s="37"/>
      <c r="E49" s="28">
        <v>48</v>
      </c>
      <c r="F49" s="28">
        <f t="shared" si="50"/>
        <v>19.160967446084925</v>
      </c>
      <c r="G49" s="139"/>
      <c r="H49" s="28">
        <f t="shared" si="6"/>
        <v>27.258984237823732</v>
      </c>
      <c r="I49" s="28">
        <f t="shared" si="7"/>
        <v>8.7715063794200287E-4</v>
      </c>
      <c r="J49" s="28">
        <f t="shared" si="8"/>
        <v>0.42050840737434725</v>
      </c>
      <c r="K49" s="28">
        <f t="shared" si="46"/>
        <v>1302.5577586605959</v>
      </c>
      <c r="L49" s="28">
        <f t="shared" si="9"/>
        <v>833.34481413665378</v>
      </c>
      <c r="M49" s="28">
        <f t="shared" si="10"/>
        <v>0.60337638998088416</v>
      </c>
      <c r="N49" s="28">
        <f t="shared" si="11"/>
        <v>1621.7618588305249</v>
      </c>
      <c r="O49" s="28">
        <f t="shared" si="12"/>
        <v>861.67430517941057</v>
      </c>
      <c r="P49" s="28">
        <f t="shared" si="13"/>
        <v>0.53131987319073837</v>
      </c>
      <c r="Q49" s="28">
        <f t="shared" si="14"/>
        <v>2560.8627212951169</v>
      </c>
      <c r="R49" s="28">
        <f t="shared" si="15"/>
        <v>0.99023169836011304</v>
      </c>
      <c r="T49" s="28">
        <v>48</v>
      </c>
      <c r="U49" s="29">
        <f t="shared" si="16"/>
        <v>833.34481413665378</v>
      </c>
      <c r="V49" s="140">
        <f t="shared" si="17"/>
        <v>1302.5577586605959</v>
      </c>
      <c r="W49" s="141" t="str">
        <f>IF(T49='1.収穫を予測する'!$N$2,1,"")</f>
        <v/>
      </c>
      <c r="X49" s="28">
        <f t="shared" si="36"/>
        <v>0</v>
      </c>
      <c r="Y49" s="28">
        <f t="shared" si="18"/>
        <v>0.99023169836011304</v>
      </c>
      <c r="Z49" s="28" t="str">
        <f t="shared" si="37"/>
        <v/>
      </c>
      <c r="AB49" s="28">
        <v>48</v>
      </c>
      <c r="AC49" s="28">
        <f t="shared" si="19"/>
        <v>27.258984237823732</v>
      </c>
      <c r="AD49" s="29">
        <f t="shared" si="53"/>
        <v>833.34481413665378</v>
      </c>
      <c r="AE49" s="140">
        <f t="shared" si="38"/>
        <v>1302.5577586605959</v>
      </c>
      <c r="AF49" s="141">
        <f>'1.収穫を予測する'!K60*0.01</f>
        <v>0</v>
      </c>
      <c r="AG49" s="134">
        <v>48</v>
      </c>
      <c r="AH49" s="28">
        <f t="shared" si="21"/>
        <v>0.99023169836011304</v>
      </c>
      <c r="AI49" s="144">
        <f t="shared" si="39"/>
        <v>11.847919073005642</v>
      </c>
      <c r="AJ49" s="29">
        <f t="shared" si="51"/>
        <v>833.34481413665378</v>
      </c>
      <c r="AK49" s="140">
        <f t="shared" si="52"/>
        <v>1302.5577586605959</v>
      </c>
      <c r="AL49" s="29">
        <f t="shared" si="47"/>
        <v>0</v>
      </c>
      <c r="AM49" s="140">
        <f t="shared" si="48"/>
        <v>0</v>
      </c>
      <c r="AN49" s="28" t="str">
        <f t="shared" si="49"/>
        <v/>
      </c>
      <c r="AO49" s="28">
        <f t="shared" si="22"/>
        <v>0.63977570944229911</v>
      </c>
      <c r="AP49" s="136">
        <f t="shared" si="23"/>
        <v>0</v>
      </c>
      <c r="AQ49" s="28">
        <f t="shared" si="24"/>
        <v>0</v>
      </c>
      <c r="AR49" s="29">
        <f>'inv3.直径階分布'!HK54</f>
        <v>27.642499382249696</v>
      </c>
      <c r="AT49" s="28">
        <f t="shared" si="40"/>
        <v>48</v>
      </c>
      <c r="AU49" s="140">
        <f t="shared" si="25"/>
        <v>1302.5577586605959</v>
      </c>
      <c r="AW49" s="29">
        <f>IF(AQ49=0, 0,SUM(AL$2:AL49))</f>
        <v>0</v>
      </c>
      <c r="AX49" s="29">
        <f>AD49+SUM($AL$2:AL48)</f>
        <v>833.34481413665378</v>
      </c>
      <c r="AY49" s="29">
        <f>AX50-AX49</f>
        <v>11.3028142787565</v>
      </c>
      <c r="AZ49" s="29">
        <f t="shared" si="27"/>
        <v>17.36135029451362</v>
      </c>
      <c r="BA49" s="29">
        <f t="shared" si="28"/>
        <v>17.36135029451362</v>
      </c>
      <c r="BB49" s="29">
        <f t="shared" si="29"/>
        <v>17.36135029451362</v>
      </c>
      <c r="BC49" s="28">
        <f t="shared" si="30"/>
        <v>24.505535745204988</v>
      </c>
      <c r="BN49" s="28">
        <f t="shared" si="31"/>
        <v>10.16463612768081</v>
      </c>
      <c r="BO49" s="28">
        <f t="shared" si="32"/>
        <v>10.16463612768081</v>
      </c>
      <c r="BP49" s="28">
        <f t="shared" si="33"/>
        <v>48</v>
      </c>
      <c r="BQ49" s="28">
        <f t="shared" si="34"/>
        <v>88.651664259205617</v>
      </c>
      <c r="BR49" s="28">
        <f t="shared" si="41"/>
        <v>1</v>
      </c>
      <c r="BS49" s="28">
        <f t="shared" si="42"/>
        <v>0</v>
      </c>
      <c r="BT49" s="28">
        <f t="shared" si="35"/>
        <v>0</v>
      </c>
      <c r="BU49" s="28">
        <f t="shared" si="43"/>
        <v>7.0010000000000003</v>
      </c>
      <c r="BV49" s="28">
        <f t="shared" si="44"/>
        <v>0</v>
      </c>
    </row>
    <row r="50" spans="1:74">
      <c r="A50" s="127" t="s">
        <v>87</v>
      </c>
      <c r="B50" s="37"/>
      <c r="E50" s="28">
        <v>49</v>
      </c>
      <c r="F50" s="28">
        <f t="shared" si="50"/>
        <v>19.321222119662906</v>
      </c>
      <c r="G50" s="139"/>
      <c r="H50" s="28">
        <f t="shared" si="6"/>
        <v>27.486967487280818</v>
      </c>
      <c r="I50" s="28">
        <f t="shared" si="7"/>
        <v>8.665217056893843E-4</v>
      </c>
      <c r="J50" s="28">
        <f t="shared" si="8"/>
        <v>0.40828198079220912</v>
      </c>
      <c r="K50" s="28">
        <f t="shared" si="46"/>
        <v>1286.3166216980794</v>
      </c>
      <c r="L50" s="28">
        <f t="shared" si="9"/>
        <v>844.64762841541028</v>
      </c>
      <c r="M50" s="28">
        <f t="shared" si="10"/>
        <v>0.60069033129614413</v>
      </c>
      <c r="N50" s="28">
        <f t="shared" si="11"/>
        <v>1607.0538816257726</v>
      </c>
      <c r="O50" s="28">
        <f t="shared" si="12"/>
        <v>874.33076001036943</v>
      </c>
      <c r="P50" s="28">
        <f t="shared" si="13"/>
        <v>0.54405814889408344</v>
      </c>
      <c r="Q50" s="28">
        <f t="shared" si="14"/>
        <v>2411.8797387058739</v>
      </c>
      <c r="R50" s="28">
        <f t="shared" si="15"/>
        <v>0.99154999681118527</v>
      </c>
      <c r="T50" s="28">
        <v>49</v>
      </c>
      <c r="U50" s="29">
        <f t="shared" si="16"/>
        <v>844.64762841541028</v>
      </c>
      <c r="V50" s="140">
        <f t="shared" si="17"/>
        <v>1286.3166216980794</v>
      </c>
      <c r="W50" s="141" t="str">
        <f>IF(T50='1.収穫を予測する'!$N$2,1,"")</f>
        <v/>
      </c>
      <c r="X50" s="28">
        <f>IF(OR(W50=1, X49=1),1,0)</f>
        <v>0</v>
      </c>
      <c r="Y50" s="28">
        <f t="shared" si="18"/>
        <v>0.99154999681118527</v>
      </c>
      <c r="Z50" s="28" t="str">
        <f>IF(OR(X50=1,X49=1),"t","")</f>
        <v/>
      </c>
      <c r="AB50" s="28">
        <v>49</v>
      </c>
      <c r="AC50" s="28">
        <f t="shared" si="19"/>
        <v>27.486967487280818</v>
      </c>
      <c r="AD50" s="29">
        <f>IF(Z49="",L50,AJ49+AI49)</f>
        <v>844.64762841541028</v>
      </c>
      <c r="AE50" s="140">
        <f>IF(K50&gt;$B$2,$B$2,IF( Z49="",K50,AK49))</f>
        <v>1286.3166216980794</v>
      </c>
      <c r="AF50" s="141">
        <f>'1.収穫を予測する'!K61*0.01</f>
        <v>0</v>
      </c>
      <c r="AG50" s="134">
        <v>49</v>
      </c>
      <c r="AH50" s="28">
        <f t="shared" si="21"/>
        <v>0.99154999681118527</v>
      </c>
      <c r="AI50" s="144">
        <f>L50-L49</f>
        <v>11.3028142787565</v>
      </c>
      <c r="AJ50" s="29">
        <f t="shared" si="51"/>
        <v>844.64762841541028</v>
      </c>
      <c r="AK50" s="140">
        <f t="shared" si="52"/>
        <v>1286.3166216980794</v>
      </c>
      <c r="AL50" s="29">
        <f t="shared" si="47"/>
        <v>0</v>
      </c>
      <c r="AM50" s="140">
        <f t="shared" si="48"/>
        <v>0</v>
      </c>
      <c r="AN50" s="28" t="str">
        <f t="shared" si="49"/>
        <v/>
      </c>
      <c r="AO50" s="28">
        <f t="shared" si="22"/>
        <v>0.65664053015219725</v>
      </c>
      <c r="AP50" s="136">
        <f t="shared" si="23"/>
        <v>0</v>
      </c>
      <c r="AQ50" s="28">
        <f t="shared" si="24"/>
        <v>0</v>
      </c>
      <c r="AR50" s="29">
        <f>'inv3.直径階分布'!HK55</f>
        <v>27.950395917507723</v>
      </c>
      <c r="AT50" s="28">
        <f>IF(AQ49=1,AB49,AB50)</f>
        <v>49</v>
      </c>
      <c r="AU50" s="140">
        <f t="shared" si="25"/>
        <v>1286.3166216980794</v>
      </c>
      <c r="AW50" s="29">
        <f>IF(AQ50=0, 0,SUM(AL$2:AL50))</f>
        <v>0</v>
      </c>
      <c r="AX50" s="29">
        <f>AD50+SUM($AL$2:AL49)</f>
        <v>844.64762841541028</v>
      </c>
      <c r="AY50" s="29">
        <f t="shared" si="26"/>
        <v>10.778969642121865</v>
      </c>
      <c r="AZ50" s="29">
        <f t="shared" si="27"/>
        <v>17.237706702355311</v>
      </c>
      <c r="BA50" s="29">
        <f t="shared" si="28"/>
        <v>17.237706702355311</v>
      </c>
      <c r="BB50" s="29">
        <f t="shared" si="29"/>
        <v>17.237706702355311</v>
      </c>
      <c r="BC50" s="28">
        <f t="shared" si="30"/>
        <v>24.732613443071891</v>
      </c>
      <c r="BN50" s="28">
        <f t="shared" si="31"/>
        <v>10.143766193049313</v>
      </c>
      <c r="BO50" s="28">
        <f t="shared" si="32"/>
        <v>10.143766193049313</v>
      </c>
      <c r="BP50" s="28">
        <f t="shared" si="33"/>
        <v>49</v>
      </c>
      <c r="BQ50" s="28">
        <f t="shared" si="34"/>
        <v>88.487524527621233</v>
      </c>
      <c r="BR50" s="28">
        <f t="shared" si="41"/>
        <v>1</v>
      </c>
      <c r="BS50" s="28">
        <f t="shared" si="42"/>
        <v>0</v>
      </c>
      <c r="BT50" s="28">
        <f t="shared" si="35"/>
        <v>0</v>
      </c>
      <c r="BU50" s="28">
        <f t="shared" si="43"/>
        <v>7.0020000000000007</v>
      </c>
      <c r="BV50" s="28">
        <f t="shared" si="44"/>
        <v>0</v>
      </c>
    </row>
    <row r="51" spans="1:74">
      <c r="A51" s="127" t="s">
        <v>242</v>
      </c>
      <c r="B51" s="37">
        <v>1.1074455999999999</v>
      </c>
      <c r="E51" s="28">
        <v>50</v>
      </c>
      <c r="F51" s="28">
        <f t="shared" si="50"/>
        <v>19.474111087205344</v>
      </c>
      <c r="G51" s="139"/>
      <c r="H51" s="28">
        <f t="shared" si="6"/>
        <v>27.704472055779419</v>
      </c>
      <c r="I51" s="28">
        <f t="shared" si="7"/>
        <v>8.5658180241652724E-4</v>
      </c>
      <c r="J51" s="28">
        <f t="shared" si="8"/>
        <v>0.39703922609185532</v>
      </c>
      <c r="K51" s="28">
        <f t="shared" si="46"/>
        <v>1270.8282028003575</v>
      </c>
      <c r="L51" s="28">
        <f t="shared" si="9"/>
        <v>855.42659805753215</v>
      </c>
      <c r="M51" s="28">
        <f t="shared" si="10"/>
        <v>0.59812310401494362</v>
      </c>
      <c r="N51" s="28">
        <f t="shared" si="11"/>
        <v>1593.0275660660243</v>
      </c>
      <c r="O51" s="28">
        <f t="shared" si="12"/>
        <v>886.46086265407348</v>
      </c>
      <c r="P51" s="28">
        <f t="shared" si="13"/>
        <v>0.55646297750087614</v>
      </c>
      <c r="Q51" s="28">
        <f t="shared" si="14"/>
        <v>2279.7499657372309</v>
      </c>
      <c r="R51" s="28">
        <f t="shared" si="15"/>
        <v>0.99272944497790572</v>
      </c>
      <c r="T51" s="28">
        <v>50</v>
      </c>
      <c r="U51" s="29">
        <f t="shared" si="16"/>
        <v>855.42659805753215</v>
      </c>
      <c r="V51" s="140">
        <f t="shared" si="17"/>
        <v>1270.8282028003575</v>
      </c>
      <c r="W51" s="141" t="str">
        <f>IF(T51='1.収穫を予測する'!$N$2,1,"")</f>
        <v/>
      </c>
      <c r="X51" s="28">
        <f t="shared" si="36"/>
        <v>0</v>
      </c>
      <c r="Y51" s="28">
        <f t="shared" si="18"/>
        <v>0.99272944497790572</v>
      </c>
      <c r="Z51" s="28" t="str">
        <f t="shared" si="37"/>
        <v/>
      </c>
      <c r="AB51" s="28">
        <v>50</v>
      </c>
      <c r="AC51" s="28">
        <f t="shared" si="19"/>
        <v>27.704472055779419</v>
      </c>
      <c r="AD51" s="29">
        <f t="shared" si="53"/>
        <v>855.42659805753215</v>
      </c>
      <c r="AE51" s="140">
        <f t="shared" si="38"/>
        <v>1270.8282028003575</v>
      </c>
      <c r="AF51" s="141">
        <f>'1.収穫を予測する'!K62*0.01</f>
        <v>0</v>
      </c>
      <c r="AG51" s="134">
        <v>50</v>
      </c>
      <c r="AH51" s="28">
        <f t="shared" si="21"/>
        <v>0.99272944497790572</v>
      </c>
      <c r="AI51" s="144">
        <f t="shared" si="39"/>
        <v>10.778969642121865</v>
      </c>
      <c r="AJ51" s="29">
        <f t="shared" si="51"/>
        <v>855.42659805753215</v>
      </c>
      <c r="AK51" s="140">
        <f t="shared" si="52"/>
        <v>1270.8282028003575</v>
      </c>
      <c r="AL51" s="29">
        <f t="shared" si="47"/>
        <v>0</v>
      </c>
      <c r="AM51" s="140">
        <f t="shared" si="48"/>
        <v>0</v>
      </c>
      <c r="AN51" s="28" t="str">
        <f t="shared" si="49"/>
        <v/>
      </c>
      <c r="AO51" s="28">
        <f t="shared" si="22"/>
        <v>0.67312528646479575</v>
      </c>
      <c r="AP51" s="136">
        <f t="shared" si="23"/>
        <v>0</v>
      </c>
      <c r="AQ51" s="28">
        <f t="shared" si="24"/>
        <v>0</v>
      </c>
      <c r="AR51" s="29">
        <f>'inv3.直径階分布'!HK56</f>
        <v>28.250312427999141</v>
      </c>
      <c r="AT51" s="28">
        <f t="shared" si="40"/>
        <v>50</v>
      </c>
      <c r="AU51" s="140">
        <f t="shared" si="25"/>
        <v>1270.8282028003575</v>
      </c>
      <c r="AW51" s="29">
        <f>IF(AQ51=0, 0,SUM(AL$2:AL51))</f>
        <v>0</v>
      </c>
      <c r="AX51" s="29">
        <f>AD51+SUM($AL$2:AL50)</f>
        <v>855.42659805753215</v>
      </c>
      <c r="AY51" s="29">
        <f t="shared" si="26"/>
        <v>10.276085099696502</v>
      </c>
      <c r="AZ51" s="29">
        <f t="shared" si="27"/>
        <v>17.108531961150643</v>
      </c>
      <c r="BA51" s="29">
        <f t="shared" si="28"/>
        <v>17.108531961150643</v>
      </c>
      <c r="BB51" s="29">
        <f t="shared" si="29"/>
        <v>17.108531961150643</v>
      </c>
      <c r="BC51" s="28">
        <f t="shared" si="30"/>
        <v>24.949442817460124</v>
      </c>
      <c r="BN51" s="28">
        <f t="shared" si="31"/>
        <v>10.125272013954982</v>
      </c>
      <c r="BO51" s="28">
        <f t="shared" si="32"/>
        <v>10.125272013954982</v>
      </c>
      <c r="BP51" s="28">
        <f t="shared" si="33"/>
        <v>50</v>
      </c>
      <c r="BQ51" s="28">
        <f t="shared" si="34"/>
        <v>88.315635025446667</v>
      </c>
      <c r="BR51" s="28">
        <f t="shared" si="41"/>
        <v>1</v>
      </c>
      <c r="BS51" s="28">
        <f t="shared" si="42"/>
        <v>0</v>
      </c>
      <c r="BT51" s="28">
        <f t="shared" si="35"/>
        <v>0</v>
      </c>
      <c r="BU51" s="28">
        <f t="shared" si="43"/>
        <v>7.003000000000001</v>
      </c>
      <c r="BV51" s="28">
        <f t="shared" si="44"/>
        <v>0</v>
      </c>
    </row>
    <row r="52" spans="1:74">
      <c r="A52" s="127" t="s">
        <v>243</v>
      </c>
      <c r="B52" s="37">
        <v>-0.46163300000000002</v>
      </c>
      <c r="E52" s="28">
        <v>51</v>
      </c>
      <c r="F52" s="28">
        <f t="shared" si="50"/>
        <v>19.619945862949969</v>
      </c>
      <c r="G52" s="139"/>
      <c r="H52" s="28">
        <f t="shared" si="6"/>
        <v>27.911941113097896</v>
      </c>
      <c r="I52" s="28">
        <f t="shared" si="7"/>
        <v>8.4727803979144122E-4</v>
      </c>
      <c r="J52" s="28">
        <f t="shared" si="8"/>
        <v>0.38668251432852879</v>
      </c>
      <c r="K52" s="28">
        <f t="shared" si="46"/>
        <v>1256.0623841797387</v>
      </c>
      <c r="L52" s="28">
        <f t="shared" si="9"/>
        <v>865.70268315722865</v>
      </c>
      <c r="M52" s="28">
        <f t="shared" si="10"/>
        <v>0.59567062624697253</v>
      </c>
      <c r="N52" s="28">
        <f t="shared" si="11"/>
        <v>1579.6556374761235</v>
      </c>
      <c r="O52" s="28">
        <f t="shared" si="12"/>
        <v>898.08254075159027</v>
      </c>
      <c r="P52" s="28">
        <f t="shared" si="13"/>
        <v>0.56853058315069938</v>
      </c>
      <c r="Q52" s="28">
        <f t="shared" si="14"/>
        <v>2162.0856761898876</v>
      </c>
      <c r="R52" s="28">
        <f t="shared" si="15"/>
        <v>0.99378370364080026</v>
      </c>
      <c r="T52" s="28">
        <v>51</v>
      </c>
      <c r="U52" s="29">
        <f t="shared" si="16"/>
        <v>865.70268315722865</v>
      </c>
      <c r="V52" s="140">
        <f t="shared" si="17"/>
        <v>1256.0623841797387</v>
      </c>
      <c r="W52" s="141" t="str">
        <f>IF(T52='1.収穫を予測する'!$N$2,1,"")</f>
        <v/>
      </c>
      <c r="X52" s="28">
        <f t="shared" si="36"/>
        <v>0</v>
      </c>
      <c r="Y52" s="28">
        <f t="shared" si="18"/>
        <v>0.99378370364080026</v>
      </c>
      <c r="Z52" s="28" t="str">
        <f t="shared" si="37"/>
        <v/>
      </c>
      <c r="AB52" s="28">
        <v>51</v>
      </c>
      <c r="AC52" s="28">
        <f t="shared" si="19"/>
        <v>27.911941113097896</v>
      </c>
      <c r="AD52" s="29">
        <f t="shared" si="53"/>
        <v>865.70268315722865</v>
      </c>
      <c r="AE52" s="140">
        <f t="shared" si="38"/>
        <v>1256.0623841797387</v>
      </c>
      <c r="AF52" s="141">
        <f>'1.収穫を予測する'!K63*0.01</f>
        <v>0</v>
      </c>
      <c r="AG52" s="134">
        <v>51</v>
      </c>
      <c r="AH52" s="28">
        <f t="shared" si="21"/>
        <v>0.99378370364080026</v>
      </c>
      <c r="AI52" s="144">
        <f t="shared" si="39"/>
        <v>10.276085099696502</v>
      </c>
      <c r="AJ52" s="29">
        <f t="shared" si="51"/>
        <v>865.70268315722865</v>
      </c>
      <c r="AK52" s="140">
        <f t="shared" si="52"/>
        <v>1256.0623841797387</v>
      </c>
      <c r="AL52" s="29">
        <f t="shared" si="47"/>
        <v>0</v>
      </c>
      <c r="AM52" s="140">
        <f t="shared" si="48"/>
        <v>0</v>
      </c>
      <c r="AN52" s="28" t="str">
        <f t="shared" si="49"/>
        <v/>
      </c>
      <c r="AO52" s="28">
        <f t="shared" si="22"/>
        <v>0.68921949583146602</v>
      </c>
      <c r="AP52" s="136">
        <f t="shared" si="23"/>
        <v>0</v>
      </c>
      <c r="AQ52" s="28">
        <f t="shared" si="24"/>
        <v>0</v>
      </c>
      <c r="AR52" s="29">
        <f>'inv3.直径階分布'!HK57</f>
        <v>28.531619847346505</v>
      </c>
      <c r="AT52" s="28">
        <f t="shared" si="40"/>
        <v>51</v>
      </c>
      <c r="AU52" s="140">
        <f t="shared" si="25"/>
        <v>1256.0623841797387</v>
      </c>
      <c r="AW52" s="29">
        <f>IF(AQ52=0, 0,SUM(AL$2:AL52))</f>
        <v>0</v>
      </c>
      <c r="AX52" s="29">
        <f>AD52+SUM($AL$2:AL51)</f>
        <v>865.70268315722865</v>
      </c>
      <c r="AY52" s="29">
        <f t="shared" si="26"/>
        <v>9.7937829087031787</v>
      </c>
      <c r="AZ52" s="29">
        <f t="shared" si="27"/>
        <v>16.974562414847622</v>
      </c>
      <c r="BA52" s="29">
        <f t="shared" si="28"/>
        <v>16.974562414847622</v>
      </c>
      <c r="BB52" s="29">
        <f t="shared" si="29"/>
        <v>16.974562414847622</v>
      </c>
      <c r="BC52" s="28">
        <f t="shared" si="30"/>
        <v>25.156438366432674</v>
      </c>
      <c r="BN52" s="28">
        <f t="shared" si="31"/>
        <v>10.108910579137937</v>
      </c>
      <c r="BO52" s="28">
        <f t="shared" si="32"/>
        <v>10.108910579137937</v>
      </c>
      <c r="BP52" s="28">
        <f t="shared" si="33"/>
        <v>51</v>
      </c>
      <c r="BQ52" s="28">
        <f t="shared" si="34"/>
        <v>88.170382547601037</v>
      </c>
      <c r="BR52" s="28">
        <f t="shared" si="41"/>
        <v>1</v>
      </c>
      <c r="BS52" s="28">
        <f t="shared" si="42"/>
        <v>0</v>
      </c>
      <c r="BT52" s="28">
        <f t="shared" si="35"/>
        <v>0</v>
      </c>
      <c r="BU52" s="28">
        <f t="shared" si="43"/>
        <v>7.0040000000000013</v>
      </c>
      <c r="BV52" s="28">
        <f t="shared" si="44"/>
        <v>0</v>
      </c>
    </row>
    <row r="53" spans="1:74">
      <c r="A53" s="130"/>
      <c r="B53" s="44"/>
      <c r="E53" s="28">
        <v>52</v>
      </c>
      <c r="F53" s="28">
        <f t="shared" si="50"/>
        <v>19.759027626871802</v>
      </c>
      <c r="G53" s="139"/>
      <c r="H53" s="28">
        <f t="shared" si="6"/>
        <v>28.109803127173215</v>
      </c>
      <c r="I53" s="28">
        <f t="shared" si="7"/>
        <v>8.38562447335051E-4</v>
      </c>
      <c r="J53" s="28">
        <f t="shared" si="8"/>
        <v>0.377125938550182</v>
      </c>
      <c r="K53" s="28">
        <f t="shared" si="46"/>
        <v>1241.9895908312378</v>
      </c>
      <c r="L53" s="28">
        <f t="shared" si="9"/>
        <v>875.49646606593183</v>
      </c>
      <c r="M53" s="28">
        <f t="shared" si="10"/>
        <v>0.59332879658346094</v>
      </c>
      <c r="N53" s="28">
        <f t="shared" si="11"/>
        <v>1566.9113127250516</v>
      </c>
      <c r="O53" s="28">
        <f t="shared" si="12"/>
        <v>909.21350910837089</v>
      </c>
      <c r="P53" s="28">
        <f t="shared" si="13"/>
        <v>0.58025843691634127</v>
      </c>
      <c r="Q53" s="28">
        <f t="shared" si="14"/>
        <v>2056.9016090871005</v>
      </c>
      <c r="R53" s="28">
        <f t="shared" si="15"/>
        <v>0.99472512617177911</v>
      </c>
      <c r="T53" s="28">
        <v>52</v>
      </c>
      <c r="U53" s="29">
        <f t="shared" si="16"/>
        <v>875.49646606593183</v>
      </c>
      <c r="V53" s="140">
        <f t="shared" si="17"/>
        <v>1241.9895908312378</v>
      </c>
      <c r="W53" s="141" t="str">
        <f>IF(T53='1.収穫を予測する'!$N$2,1,"")</f>
        <v/>
      </c>
      <c r="X53" s="28">
        <f t="shared" si="36"/>
        <v>0</v>
      </c>
      <c r="Y53" s="28">
        <f t="shared" si="18"/>
        <v>0.99472512617177911</v>
      </c>
      <c r="Z53" s="28" t="str">
        <f t="shared" si="37"/>
        <v/>
      </c>
      <c r="AB53" s="28">
        <v>52</v>
      </c>
      <c r="AC53" s="28">
        <f t="shared" si="19"/>
        <v>28.109803127173215</v>
      </c>
      <c r="AD53" s="29">
        <f t="shared" si="53"/>
        <v>875.49646606593183</v>
      </c>
      <c r="AE53" s="140">
        <f t="shared" si="38"/>
        <v>1241.9895908312378</v>
      </c>
      <c r="AF53" s="141">
        <f>'1.収穫を予測する'!K64*0.01</f>
        <v>0</v>
      </c>
      <c r="AG53" s="134">
        <v>52</v>
      </c>
      <c r="AH53" s="28">
        <f t="shared" si="21"/>
        <v>0.99472512617177911</v>
      </c>
      <c r="AI53" s="144">
        <f t="shared" si="39"/>
        <v>9.7937829087031787</v>
      </c>
      <c r="AJ53" s="29">
        <f t="shared" si="51"/>
        <v>875.49646606593183</v>
      </c>
      <c r="AK53" s="140">
        <f t="shared" si="52"/>
        <v>1241.9895908312378</v>
      </c>
      <c r="AL53" s="29">
        <f t="shared" si="47"/>
        <v>0</v>
      </c>
      <c r="AM53" s="140">
        <f t="shared" si="48"/>
        <v>0</v>
      </c>
      <c r="AN53" s="28" t="str">
        <f t="shared" si="49"/>
        <v/>
      </c>
      <c r="AO53" s="28">
        <f t="shared" si="22"/>
        <v>0.70491449568428366</v>
      </c>
      <c r="AP53" s="136">
        <f t="shared" si="23"/>
        <v>0</v>
      </c>
      <c r="AQ53" s="28">
        <f t="shared" si="24"/>
        <v>0</v>
      </c>
      <c r="AR53" s="29">
        <f>'inv3.直径階分布'!HK58</f>
        <v>28.795485200392861</v>
      </c>
      <c r="AT53" s="28">
        <f t="shared" si="40"/>
        <v>52</v>
      </c>
      <c r="AU53" s="140">
        <f t="shared" si="25"/>
        <v>1241.9895908312378</v>
      </c>
      <c r="AW53" s="29">
        <f>IF(AQ53=0, 0,SUM(AL$2:AL53))</f>
        <v>0</v>
      </c>
      <c r="AX53" s="29">
        <f>AD53+SUM($AL$2:AL52)</f>
        <v>875.49646606593183</v>
      </c>
      <c r="AY53" s="29">
        <f>AX54-AX53</f>
        <v>9.3316219543596617</v>
      </c>
      <c r="AZ53" s="29">
        <f t="shared" si="27"/>
        <v>16.836470501267918</v>
      </c>
      <c r="BA53" s="29">
        <f t="shared" si="28"/>
        <v>16.836470501267918</v>
      </c>
      <c r="BB53" s="29">
        <f t="shared" si="29"/>
        <v>16.836470501267918</v>
      </c>
      <c r="BC53" s="28">
        <f t="shared" si="30"/>
        <v>25.354002886864553</v>
      </c>
      <c r="BN53" s="28">
        <f t="shared" si="31"/>
        <v>10.094462942447951</v>
      </c>
      <c r="BO53" s="28">
        <f t="shared" si="32"/>
        <v>10.094462942447951</v>
      </c>
      <c r="BP53" s="28">
        <f t="shared" si="33"/>
        <v>52</v>
      </c>
      <c r="BQ53" s="28">
        <f t="shared" si="34"/>
        <v>88.048535075625836</v>
      </c>
      <c r="BR53" s="28">
        <f t="shared" si="41"/>
        <v>0</v>
      </c>
      <c r="BS53" s="28">
        <f t="shared" si="42"/>
        <v>0</v>
      </c>
      <c r="BT53" s="28">
        <f t="shared" si="35"/>
        <v>0</v>
      </c>
      <c r="BU53" s="28">
        <f t="shared" si="43"/>
        <v>7.0050000000000017</v>
      </c>
      <c r="BV53" s="28">
        <f t="shared" si="44"/>
        <v>0</v>
      </c>
    </row>
    <row r="54" spans="1:74">
      <c r="E54" s="28">
        <v>53</v>
      </c>
      <c r="F54" s="28">
        <f t="shared" si="50"/>
        <v>19.891647240537779</v>
      </c>
      <c r="G54" s="139"/>
      <c r="H54" s="28">
        <f t="shared" si="6"/>
        <v>28.298471886656223</v>
      </c>
      <c r="I54" s="28">
        <f t="shared" si="7"/>
        <v>8.3039142576142729E-4</v>
      </c>
      <c r="J54" s="28">
        <f t="shared" si="8"/>
        <v>0.36829367155057707</v>
      </c>
      <c r="K54" s="28">
        <f t="shared" si="46"/>
        <v>1228.5808815925107</v>
      </c>
      <c r="L54" s="28">
        <f t="shared" si="9"/>
        <v>884.82808802029149</v>
      </c>
      <c r="M54" s="28">
        <f t="shared" si="10"/>
        <v>0.59109352053181552</v>
      </c>
      <c r="N54" s="28">
        <f t="shared" si="11"/>
        <v>1554.7683826898267</v>
      </c>
      <c r="O54" s="28">
        <f t="shared" si="12"/>
        <v>919.87121788285731</v>
      </c>
      <c r="P54" s="28">
        <f t="shared" si="13"/>
        <v>0.5916451788731607</v>
      </c>
      <c r="Q54" s="28">
        <f t="shared" si="14"/>
        <v>1962.5374454253426</v>
      </c>
      <c r="R54" s="28">
        <f t="shared" si="15"/>
        <v>0.99556488451638547</v>
      </c>
      <c r="T54" s="28">
        <v>53</v>
      </c>
      <c r="U54" s="29">
        <f t="shared" si="16"/>
        <v>884.82808802029149</v>
      </c>
      <c r="V54" s="140">
        <f t="shared" si="17"/>
        <v>1228.5808815925107</v>
      </c>
      <c r="W54" s="141" t="str">
        <f>IF(T54='1.収穫を予測する'!$N$2,1,"")</f>
        <v/>
      </c>
      <c r="X54" s="28">
        <f>IF(OR(W54=1, X53=1),1,0)</f>
        <v>0</v>
      </c>
      <c r="Y54" s="28">
        <f t="shared" si="18"/>
        <v>0.99556488451638547</v>
      </c>
      <c r="Z54" s="28" t="str">
        <f>IF(OR(X54=1,X53=1),"t","")</f>
        <v/>
      </c>
      <c r="AB54" s="28">
        <v>53</v>
      </c>
      <c r="AC54" s="28">
        <f t="shared" si="19"/>
        <v>28.298471886656223</v>
      </c>
      <c r="AD54" s="29">
        <f>IF(Z53="",L54,AJ53+AI53)</f>
        <v>884.82808802029149</v>
      </c>
      <c r="AE54" s="140">
        <f>IF(K54&gt;$B$2,$B$2,IF( Z53="",K54,AK53))</f>
        <v>1228.5808815925107</v>
      </c>
      <c r="AF54" s="141">
        <f>'1.収穫を予測する'!K65*0.01</f>
        <v>0</v>
      </c>
      <c r="AG54" s="134">
        <v>53</v>
      </c>
      <c r="AH54" s="28">
        <f t="shared" si="21"/>
        <v>0.99556488451638547</v>
      </c>
      <c r="AI54" s="144">
        <f>L54-L53</f>
        <v>9.3316219543596617</v>
      </c>
      <c r="AJ54" s="29">
        <f t="shared" si="51"/>
        <v>884.82808802029149</v>
      </c>
      <c r="AK54" s="140">
        <f t="shared" si="52"/>
        <v>1228.5808815925107</v>
      </c>
      <c r="AL54" s="29">
        <f t="shared" si="47"/>
        <v>0</v>
      </c>
      <c r="AM54" s="140">
        <f t="shared" si="48"/>
        <v>0</v>
      </c>
      <c r="AN54" s="28" t="str">
        <f t="shared" si="49"/>
        <v/>
      </c>
      <c r="AO54" s="28">
        <f t="shared" si="22"/>
        <v>0.72020336737892254</v>
      </c>
      <c r="AP54" s="136">
        <f t="shared" si="23"/>
        <v>0</v>
      </c>
      <c r="AQ54" s="28">
        <f t="shared" si="24"/>
        <v>0</v>
      </c>
      <c r="AR54" s="29">
        <f>'inv3.直径階分布'!HK59</f>
        <v>29.050554984800065</v>
      </c>
      <c r="AT54" s="28">
        <f>IF(AQ53=1,AB53,AB54)</f>
        <v>53</v>
      </c>
      <c r="AU54" s="140">
        <f t="shared" si="25"/>
        <v>1228.5808815925107</v>
      </c>
      <c r="AW54" s="29">
        <f>IF(AQ54=0, 0,SUM(AL$2:AL54))</f>
        <v>0</v>
      </c>
      <c r="AX54" s="29">
        <f>AD54+SUM($AL$2:AL53)</f>
        <v>884.82808802029149</v>
      </c>
      <c r="AY54" s="29">
        <f t="shared" si="26"/>
        <v>8.8891102926888834</v>
      </c>
      <c r="AZ54" s="29">
        <f t="shared" si="27"/>
        <v>16.694869585288519</v>
      </c>
      <c r="BA54" s="29">
        <f t="shared" si="28"/>
        <v>16.694869585288519</v>
      </c>
      <c r="BB54" s="29">
        <f t="shared" si="29"/>
        <v>16.694869585288519</v>
      </c>
      <c r="BC54" s="28">
        <f t="shared" si="30"/>
        <v>25.542527207821554</v>
      </c>
      <c r="BN54" s="28">
        <f t="shared" si="31"/>
        <v>10.081731785309321</v>
      </c>
      <c r="BO54" s="28">
        <f t="shared" si="32"/>
        <v>10.081731785309321</v>
      </c>
      <c r="BP54" s="28">
        <f t="shared" si="33"/>
        <v>53</v>
      </c>
      <c r="BQ54" s="28">
        <f t="shared" si="34"/>
        <v>87.924403582602821</v>
      </c>
      <c r="BR54" s="28">
        <f t="shared" si="41"/>
        <v>0</v>
      </c>
      <c r="BS54" s="28">
        <f t="shared" si="42"/>
        <v>0</v>
      </c>
      <c r="BT54" s="28">
        <f t="shared" si="35"/>
        <v>0</v>
      </c>
      <c r="BU54" s="28">
        <f t="shared" si="43"/>
        <v>7.006000000000002</v>
      </c>
      <c r="BV54" s="28">
        <f t="shared" si="44"/>
        <v>0</v>
      </c>
    </row>
    <row r="55" spans="1:74">
      <c r="A55" s="28" t="s">
        <v>241</v>
      </c>
      <c r="E55" s="28">
        <v>54</v>
      </c>
      <c r="F55" s="28">
        <f t="shared" si="50"/>
        <v>20.018085311316696</v>
      </c>
      <c r="G55" s="139"/>
      <c r="H55" s="28">
        <f t="shared" si="6"/>
        <v>28.478346592258706</v>
      </c>
      <c r="I55" s="28">
        <f t="shared" si="7"/>
        <v>8.227252707894299E-4</v>
      </c>
      <c r="J55" s="28">
        <f t="shared" si="8"/>
        <v>0.36011858402283109</v>
      </c>
      <c r="K55" s="28">
        <f t="shared" si="46"/>
        <v>1215.8080221808661</v>
      </c>
      <c r="L55" s="28">
        <f t="shared" si="9"/>
        <v>893.71719831298037</v>
      </c>
      <c r="M55" s="28">
        <f t="shared" si="10"/>
        <v>0.58896073305075236</v>
      </c>
      <c r="N55" s="28">
        <f t="shared" si="11"/>
        <v>1543.2012783978334</v>
      </c>
      <c r="O55" s="28">
        <f t="shared" si="12"/>
        <v>930.07281035151811</v>
      </c>
      <c r="P55" s="28">
        <f t="shared" si="13"/>
        <v>0.60269053905730863</v>
      </c>
      <c r="Q55" s="28">
        <f t="shared" si="14"/>
        <v>1877.596902372045</v>
      </c>
      <c r="R55" s="28">
        <f t="shared" si="15"/>
        <v>0.9963130823074321</v>
      </c>
      <c r="T55" s="28">
        <v>54</v>
      </c>
      <c r="U55" s="29">
        <f t="shared" si="16"/>
        <v>893.71719831298037</v>
      </c>
      <c r="V55" s="140">
        <f t="shared" si="17"/>
        <v>1215.8080221808661</v>
      </c>
      <c r="W55" s="141" t="str">
        <f>IF(T55='1.収穫を予測する'!$N$2,1,"")</f>
        <v/>
      </c>
      <c r="X55" s="28">
        <f t="shared" si="36"/>
        <v>0</v>
      </c>
      <c r="Y55" s="28">
        <f t="shared" si="18"/>
        <v>0.9963130823074321</v>
      </c>
      <c r="Z55" s="28" t="str">
        <f t="shared" si="37"/>
        <v/>
      </c>
      <c r="AB55" s="28">
        <v>54</v>
      </c>
      <c r="AC55" s="28">
        <f t="shared" si="19"/>
        <v>28.478346592258706</v>
      </c>
      <c r="AD55" s="29">
        <f t="shared" si="53"/>
        <v>893.71719831298037</v>
      </c>
      <c r="AE55" s="140">
        <f t="shared" si="38"/>
        <v>1215.8080221808661</v>
      </c>
      <c r="AF55" s="141">
        <f>'1.収穫を予測する'!K66*0.01</f>
        <v>0</v>
      </c>
      <c r="AG55" s="134">
        <v>54</v>
      </c>
      <c r="AH55" s="28">
        <f t="shared" si="21"/>
        <v>0.9963130823074321</v>
      </c>
      <c r="AI55" s="144">
        <f t="shared" si="39"/>
        <v>8.8891102926888834</v>
      </c>
      <c r="AJ55" s="29">
        <f t="shared" si="51"/>
        <v>893.71719831298037</v>
      </c>
      <c r="AK55" s="140">
        <f t="shared" si="52"/>
        <v>1215.8080221808661</v>
      </c>
      <c r="AL55" s="29">
        <f t="shared" si="47"/>
        <v>0</v>
      </c>
      <c r="AM55" s="140">
        <f t="shared" si="48"/>
        <v>0</v>
      </c>
      <c r="AN55" s="28" t="str">
        <f t="shared" si="49"/>
        <v/>
      </c>
      <c r="AO55" s="28">
        <f t="shared" si="22"/>
        <v>0.73508085323361116</v>
      </c>
      <c r="AP55" s="136">
        <f t="shared" si="23"/>
        <v>0</v>
      </c>
      <c r="AQ55" s="28">
        <f t="shared" si="24"/>
        <v>0</v>
      </c>
      <c r="AR55" s="29">
        <f>'inv3.直径階分布'!HK60</f>
        <v>29.296655233198965</v>
      </c>
      <c r="AT55" s="28">
        <f t="shared" si="40"/>
        <v>54</v>
      </c>
      <c r="AU55" s="140">
        <f t="shared" si="25"/>
        <v>1215.8080221808661</v>
      </c>
      <c r="AW55" s="29">
        <f>IF(AQ55=0, 0,SUM(AL$2:AL55))</f>
        <v>0</v>
      </c>
      <c r="AX55" s="29">
        <f>AD55+SUM($AL$2:AL54)</f>
        <v>893.71719831298037</v>
      </c>
      <c r="AY55" s="29">
        <f t="shared" si="26"/>
        <v>8.4657161073401994</v>
      </c>
      <c r="AZ55" s="29">
        <f t="shared" si="27"/>
        <v>16.550318487277416</v>
      </c>
      <c r="BA55" s="29">
        <f t="shared" si="28"/>
        <v>16.550318487277416</v>
      </c>
      <c r="BB55" s="29">
        <f t="shared" si="29"/>
        <v>16.550318487277416</v>
      </c>
      <c r="BC55" s="28">
        <f t="shared" si="30"/>
        <v>25.722390018878759</v>
      </c>
      <c r="BN55" s="28">
        <f t="shared" si="31"/>
        <v>10.070539249354871</v>
      </c>
      <c r="BO55" s="28">
        <f t="shared" si="32"/>
        <v>10.070539249354871</v>
      </c>
      <c r="BP55" s="28">
        <f t="shared" si="33"/>
        <v>54</v>
      </c>
      <c r="BQ55" s="28">
        <f t="shared" si="34"/>
        <v>87.799749883154405</v>
      </c>
      <c r="BR55" s="28">
        <f t="shared" si="41"/>
        <v>0</v>
      </c>
      <c r="BS55" s="28">
        <f t="shared" si="42"/>
        <v>0</v>
      </c>
      <c r="BT55" s="28">
        <f t="shared" si="35"/>
        <v>0</v>
      </c>
      <c r="BU55" s="28">
        <f t="shared" si="43"/>
        <v>7.0070000000000023</v>
      </c>
      <c r="BV55" s="28">
        <f t="shared" si="44"/>
        <v>0</v>
      </c>
    </row>
    <row r="56" spans="1:74">
      <c r="E56" s="28">
        <v>55</v>
      </c>
      <c r="F56" s="28">
        <f t="shared" si="50"/>
        <v>20.138612297576937</v>
      </c>
      <c r="G56" s="139"/>
      <c r="H56" s="28">
        <f t="shared" si="6"/>
        <v>28.649812006410937</v>
      </c>
      <c r="I56" s="28">
        <f t="shared" si="7"/>
        <v>8.1552775717111338E-4</v>
      </c>
      <c r="J56" s="28">
        <f t="shared" si="8"/>
        <v>0.35254107735091417</v>
      </c>
      <c r="K56" s="28">
        <f t="shared" si="46"/>
        <v>1203.6435424863262</v>
      </c>
      <c r="L56" s="28">
        <f t="shared" si="9"/>
        <v>902.18291442032057</v>
      </c>
      <c r="M56" s="28">
        <f t="shared" si="10"/>
        <v>0.58692641758103814</v>
      </c>
      <c r="N56" s="28">
        <f t="shared" si="11"/>
        <v>1532.1851229114357</v>
      </c>
      <c r="O56" s="28">
        <f t="shared" si="12"/>
        <v>939.83508885098877</v>
      </c>
      <c r="P56" s="28">
        <f t="shared" si="13"/>
        <v>0.61339525805153883</v>
      </c>
      <c r="Q56" s="28">
        <f t="shared" si="14"/>
        <v>1800.8995516747086</v>
      </c>
      <c r="R56" s="28">
        <f t="shared" si="15"/>
        <v>0.99697885660598018</v>
      </c>
      <c r="T56" s="28">
        <v>55</v>
      </c>
      <c r="U56" s="29">
        <f t="shared" si="16"/>
        <v>902.18291442032057</v>
      </c>
      <c r="V56" s="140">
        <f t="shared" si="17"/>
        <v>1203.6435424863262</v>
      </c>
      <c r="W56" s="141" t="str">
        <f>IF(T56='1.収穫を予測する'!$N$2,1,"")</f>
        <v/>
      </c>
      <c r="X56" s="28">
        <f t="shared" si="36"/>
        <v>0</v>
      </c>
      <c r="Y56" s="28">
        <f t="shared" si="18"/>
        <v>0.99697885660598018</v>
      </c>
      <c r="Z56" s="28" t="str">
        <f t="shared" si="37"/>
        <v/>
      </c>
      <c r="AB56" s="28">
        <v>55</v>
      </c>
      <c r="AC56" s="28">
        <f t="shared" si="19"/>
        <v>28.649812006410937</v>
      </c>
      <c r="AD56" s="29">
        <f t="shared" si="53"/>
        <v>902.18291442032057</v>
      </c>
      <c r="AE56" s="140">
        <f t="shared" si="38"/>
        <v>1203.6435424863262</v>
      </c>
      <c r="AF56" s="141">
        <f>'1.収穫を予測する'!K67*0.01</f>
        <v>0</v>
      </c>
      <c r="AG56" s="134">
        <v>55</v>
      </c>
      <c r="AH56" s="28">
        <f t="shared" si="21"/>
        <v>0.99697885660598018</v>
      </c>
      <c r="AI56" s="144">
        <f t="shared" si="39"/>
        <v>8.4657161073401994</v>
      </c>
      <c r="AJ56" s="29">
        <f t="shared" si="51"/>
        <v>902.18291442032057</v>
      </c>
      <c r="AK56" s="140">
        <f t="shared" si="52"/>
        <v>1203.6435424863262</v>
      </c>
      <c r="AL56" s="29">
        <f t="shared" si="47"/>
        <v>0</v>
      </c>
      <c r="AM56" s="140">
        <f t="shared" si="48"/>
        <v>0</v>
      </c>
      <c r="AN56" s="28" t="str">
        <f t="shared" si="49"/>
        <v/>
      </c>
      <c r="AO56" s="28">
        <f t="shared" si="22"/>
        <v>0.74954326806482219</v>
      </c>
      <c r="AP56" s="136">
        <f t="shared" si="23"/>
        <v>0</v>
      </c>
      <c r="AQ56" s="28">
        <f t="shared" si="24"/>
        <v>0</v>
      </c>
      <c r="AR56" s="29">
        <f>'inv3.直径階分布'!HK61</f>
        <v>29.533724508211964</v>
      </c>
      <c r="AT56" s="28">
        <f t="shared" si="40"/>
        <v>55</v>
      </c>
      <c r="AU56" s="140">
        <f t="shared" si="25"/>
        <v>1203.6435424863262</v>
      </c>
      <c r="AW56" s="29">
        <f>IF(AQ56=0, 0,SUM(AL$2:AL56))</f>
        <v>0</v>
      </c>
      <c r="AX56" s="29">
        <f>AD56+SUM($AL$2:AL55)</f>
        <v>902.18291442032057</v>
      </c>
      <c r="AY56" s="29">
        <f t="shared" si="26"/>
        <v>8.0608772435085712</v>
      </c>
      <c r="AZ56" s="29">
        <f t="shared" si="27"/>
        <v>16.4033257167331</v>
      </c>
      <c r="BA56" s="29">
        <f t="shared" si="28"/>
        <v>16.4033257167331</v>
      </c>
      <c r="BB56" s="29">
        <f t="shared" si="29"/>
        <v>16.4033257167331</v>
      </c>
      <c r="BC56" s="28">
        <f t="shared" si="30"/>
        <v>25.893957780720832</v>
      </c>
      <c r="BN56" s="28">
        <f t="shared" si="31"/>
        <v>10.060725004129447</v>
      </c>
      <c r="BO56" s="28">
        <f t="shared" si="32"/>
        <v>10.060725004129447</v>
      </c>
      <c r="BP56" s="28">
        <f t="shared" si="33"/>
        <v>55</v>
      </c>
      <c r="BQ56" s="28">
        <f t="shared" si="34"/>
        <v>87.675896663561417</v>
      </c>
      <c r="BR56" s="28">
        <f t="shared" si="41"/>
        <v>0</v>
      </c>
      <c r="BS56" s="28">
        <f t="shared" si="42"/>
        <v>0</v>
      </c>
      <c r="BT56" s="28">
        <f t="shared" si="35"/>
        <v>0</v>
      </c>
      <c r="BU56" s="28">
        <f t="shared" si="43"/>
        <v>7.0080000000000027</v>
      </c>
      <c r="BV56" s="28">
        <f t="shared" si="44"/>
        <v>0</v>
      </c>
    </row>
    <row r="57" spans="1:74">
      <c r="E57" s="28">
        <v>56</v>
      </c>
      <c r="F57" s="28">
        <f t="shared" si="50"/>
        <v>20.253488648387524</v>
      </c>
      <c r="G57" s="139"/>
      <c r="H57" s="28">
        <f t="shared" si="6"/>
        <v>28.813238652004674</v>
      </c>
      <c r="I57" s="28">
        <f t="shared" si="7"/>
        <v>8.0876577433518866E-4</v>
      </c>
      <c r="J57" s="28">
        <f t="shared" si="8"/>
        <v>0.34550809406009042</v>
      </c>
      <c r="K57" s="28">
        <f t="shared" si="46"/>
        <v>1192.0607801652702</v>
      </c>
      <c r="L57" s="28">
        <f t="shared" si="9"/>
        <v>910.24379166382914</v>
      </c>
      <c r="M57" s="28">
        <f t="shared" si="10"/>
        <v>0.58498662194337281</v>
      </c>
      <c r="N57" s="28">
        <f t="shared" si="11"/>
        <v>1521.6957708063869</v>
      </c>
      <c r="O57" s="28">
        <f t="shared" si="12"/>
        <v>949.17448769035207</v>
      </c>
      <c r="P57" s="28">
        <f t="shared" si="13"/>
        <v>0.62376100788356625</v>
      </c>
      <c r="Q57" s="28">
        <f t="shared" si="14"/>
        <v>1731.4424530688093</v>
      </c>
      <c r="R57" s="28">
        <f t="shared" si="15"/>
        <v>0.99757046955832529</v>
      </c>
      <c r="T57" s="28">
        <v>56</v>
      </c>
      <c r="U57" s="29">
        <f t="shared" si="16"/>
        <v>910.24379166382914</v>
      </c>
      <c r="V57" s="140">
        <f t="shared" si="17"/>
        <v>1192.0607801652702</v>
      </c>
      <c r="W57" s="141" t="str">
        <f>IF(T57='1.収穫を予測する'!$N$2,1,"")</f>
        <v/>
      </c>
      <c r="X57" s="28">
        <f t="shared" si="36"/>
        <v>0</v>
      </c>
      <c r="Y57" s="28">
        <f t="shared" si="18"/>
        <v>0.99757046955832529</v>
      </c>
      <c r="Z57" s="28" t="str">
        <f t="shared" si="37"/>
        <v/>
      </c>
      <c r="AB57" s="28">
        <v>56</v>
      </c>
      <c r="AC57" s="28">
        <f t="shared" si="19"/>
        <v>28.813238652004674</v>
      </c>
      <c r="AD57" s="29">
        <f t="shared" si="53"/>
        <v>910.24379166382914</v>
      </c>
      <c r="AE57" s="140">
        <f t="shared" si="38"/>
        <v>1192.0607801652702</v>
      </c>
      <c r="AF57" s="141">
        <f>'1.収穫を予測する'!K68*0.01</f>
        <v>0</v>
      </c>
      <c r="AG57" s="134">
        <v>56</v>
      </c>
      <c r="AH57" s="28">
        <f t="shared" si="21"/>
        <v>0.99757046955832529</v>
      </c>
      <c r="AI57" s="144">
        <f t="shared" si="39"/>
        <v>8.0608772435085712</v>
      </c>
      <c r="AJ57" s="29">
        <f t="shared" si="51"/>
        <v>910.24379166382914</v>
      </c>
      <c r="AK57" s="140">
        <f t="shared" si="52"/>
        <v>1192.0607801652702</v>
      </c>
      <c r="AL57" s="29">
        <f t="shared" si="47"/>
        <v>0</v>
      </c>
      <c r="AM57" s="140">
        <f t="shared" si="48"/>
        <v>0</v>
      </c>
      <c r="AN57" s="28" t="str">
        <f t="shared" si="49"/>
        <v/>
      </c>
      <c r="AO57" s="28">
        <f t="shared" si="22"/>
        <v>0.76358840657238192</v>
      </c>
      <c r="AP57" s="136">
        <f t="shared" si="23"/>
        <v>0</v>
      </c>
      <c r="AQ57" s="28">
        <f t="shared" si="24"/>
        <v>0</v>
      </c>
      <c r="AR57" s="29">
        <f>'inv3.直径階分布'!HK62</f>
        <v>29.762996014850469</v>
      </c>
      <c r="AT57" s="28">
        <f t="shared" si="40"/>
        <v>56</v>
      </c>
      <c r="AU57" s="140">
        <f t="shared" si="25"/>
        <v>1192.0607801652702</v>
      </c>
      <c r="AW57" s="29">
        <f>IF(AQ57=0, 0,SUM(AL$2:AL57))</f>
        <v>0</v>
      </c>
      <c r="AX57" s="29">
        <f>AD57+SUM($AL$2:AL56)</f>
        <v>910.24379166382914</v>
      </c>
      <c r="AY57" s="29">
        <f t="shared" si="26"/>
        <v>7.674009467836072</v>
      </c>
      <c r="AZ57" s="29">
        <f t="shared" si="27"/>
        <v>16.254353422568379</v>
      </c>
      <c r="BA57" s="29">
        <f t="shared" si="28"/>
        <v>16.254353422568379</v>
      </c>
      <c r="BB57" s="29">
        <f t="shared" si="29"/>
        <v>16.254353422568379</v>
      </c>
      <c r="BC57" s="28">
        <f t="shared" si="30"/>
        <v>26.057584706775721</v>
      </c>
      <c r="BN57" s="28">
        <f t="shared" si="31"/>
        <v>10.052144520211469</v>
      </c>
      <c r="BO57" s="28">
        <f t="shared" si="32"/>
        <v>10.052144520211469</v>
      </c>
      <c r="BP57" s="28">
        <f t="shared" si="33"/>
        <v>56</v>
      </c>
      <c r="BQ57" s="28">
        <f t="shared" si="34"/>
        <v>87.550274487736701</v>
      </c>
      <c r="BR57" s="28">
        <f t="shared" si="41"/>
        <v>0</v>
      </c>
      <c r="BS57" s="28">
        <f t="shared" si="42"/>
        <v>0</v>
      </c>
      <c r="BT57" s="28">
        <f t="shared" si="35"/>
        <v>0</v>
      </c>
      <c r="BU57" s="28">
        <f t="shared" si="43"/>
        <v>7.009000000000003</v>
      </c>
      <c r="BV57" s="28">
        <f t="shared" si="44"/>
        <v>0</v>
      </c>
    </row>
    <row r="58" spans="1:74">
      <c r="E58" s="28">
        <v>57</v>
      </c>
      <c r="F58" s="28">
        <f t="shared" si="50"/>
        <v>20.362964972020936</v>
      </c>
      <c r="G58" s="139"/>
      <c r="H58" s="28">
        <f t="shared" si="6"/>
        <v>28.968983052110516</v>
      </c>
      <c r="I58" s="28">
        <f t="shared" si="7"/>
        <v>8.0240900640562573E-4</v>
      </c>
      <c r="J58" s="28">
        <f t="shared" si="8"/>
        <v>0.33897227590985862</v>
      </c>
      <c r="K58" s="28">
        <f t="shared" si="46"/>
        <v>1181.0339123653625</v>
      </c>
      <c r="L58" s="28">
        <f t="shared" si="9"/>
        <v>917.91780113166521</v>
      </c>
      <c r="M58" s="28">
        <f t="shared" si="10"/>
        <v>0.58313747144992256</v>
      </c>
      <c r="N58" s="28">
        <f t="shared" si="11"/>
        <v>1511.7098369019341</v>
      </c>
      <c r="O58" s="28">
        <f t="shared" si="12"/>
        <v>958.10705199546669</v>
      </c>
      <c r="P58" s="28">
        <f t="shared" si="13"/>
        <v>0.63379031386009288</v>
      </c>
      <c r="Q58" s="28">
        <f t="shared" si="14"/>
        <v>1668.3694118305687</v>
      </c>
      <c r="R58" s="28">
        <f t="shared" si="15"/>
        <v>0.99809539108360157</v>
      </c>
      <c r="T58" s="28">
        <v>57</v>
      </c>
      <c r="U58" s="29">
        <f t="shared" si="16"/>
        <v>917.91780113166521</v>
      </c>
      <c r="V58" s="140">
        <f t="shared" si="17"/>
        <v>1181.0339123653625</v>
      </c>
      <c r="W58" s="141" t="str">
        <f>IF(T58='1.収穫を予測する'!$N$2,1,"")</f>
        <v/>
      </c>
      <c r="X58" s="28">
        <f t="shared" si="36"/>
        <v>0</v>
      </c>
      <c r="Y58" s="28">
        <f t="shared" si="18"/>
        <v>0.99809539108360157</v>
      </c>
      <c r="Z58" s="28" t="str">
        <f t="shared" si="37"/>
        <v/>
      </c>
      <c r="AB58" s="28">
        <v>57</v>
      </c>
      <c r="AC58" s="28">
        <f t="shared" si="19"/>
        <v>28.968983052110516</v>
      </c>
      <c r="AD58" s="29">
        <f t="shared" si="53"/>
        <v>917.91780113166521</v>
      </c>
      <c r="AE58" s="140">
        <f t="shared" si="38"/>
        <v>1181.0339123653625</v>
      </c>
      <c r="AF58" s="141">
        <f>'1.収穫を予測する'!K69*0.01</f>
        <v>0</v>
      </c>
      <c r="AG58" s="134">
        <v>57</v>
      </c>
      <c r="AH58" s="28">
        <f t="shared" si="21"/>
        <v>0.99809539108360157</v>
      </c>
      <c r="AI58" s="144">
        <f t="shared" si="39"/>
        <v>7.674009467836072</v>
      </c>
      <c r="AJ58" s="29">
        <f t="shared" si="51"/>
        <v>917.91780113166521</v>
      </c>
      <c r="AK58" s="140">
        <f t="shared" si="52"/>
        <v>1181.0339123653625</v>
      </c>
      <c r="AL58" s="29">
        <f t="shared" si="47"/>
        <v>0</v>
      </c>
      <c r="AM58" s="140">
        <f t="shared" si="48"/>
        <v>0</v>
      </c>
      <c r="AN58" s="28" t="str">
        <f t="shared" si="49"/>
        <v/>
      </c>
      <c r="AO58" s="28">
        <f t="shared" si="22"/>
        <v>0.77721544785557339</v>
      </c>
      <c r="AP58" s="136">
        <f t="shared" si="23"/>
        <v>0</v>
      </c>
      <c r="AQ58" s="28">
        <f t="shared" si="24"/>
        <v>0</v>
      </c>
      <c r="AR58" s="29">
        <f>'inv3.直径階分布'!HK63</f>
        <v>29.988641650515721</v>
      </c>
      <c r="AT58" s="28">
        <f t="shared" si="40"/>
        <v>57</v>
      </c>
      <c r="AU58" s="140">
        <f t="shared" si="25"/>
        <v>1181.0339123653625</v>
      </c>
      <c r="AW58" s="29">
        <f>IF(AQ58=0, 0,SUM(AL$2:AL58))</f>
        <v>0</v>
      </c>
      <c r="AX58" s="29">
        <f>AD58+SUM($AL$2:AL57)</f>
        <v>917.91780113166521</v>
      </c>
      <c r="AY58" s="29">
        <f t="shared" si="26"/>
        <v>7.3045135901630829</v>
      </c>
      <c r="AZ58" s="29">
        <f t="shared" si="27"/>
        <v>16.103821072485356</v>
      </c>
      <c r="BA58" s="29">
        <f t="shared" si="28"/>
        <v>16.103821072485356</v>
      </c>
      <c r="BB58" s="29">
        <f t="shared" si="29"/>
        <v>16.103821072485356</v>
      </c>
      <c r="BC58" s="28">
        <f t="shared" si="30"/>
        <v>26.213612805894808</v>
      </c>
      <c r="BN58" s="28">
        <f t="shared" si="31"/>
        <v>10.044667522583758</v>
      </c>
      <c r="BO58" s="28">
        <f t="shared" si="32"/>
        <v>10.044667522583758</v>
      </c>
      <c r="BP58" s="28">
        <f t="shared" si="33"/>
        <v>57</v>
      </c>
      <c r="BQ58" s="28">
        <f t="shared" si="34"/>
        <v>87.411804480460702</v>
      </c>
      <c r="BR58" s="28">
        <f t="shared" si="41"/>
        <v>0</v>
      </c>
      <c r="BS58" s="28">
        <f t="shared" si="42"/>
        <v>0</v>
      </c>
      <c r="BT58" s="28">
        <f t="shared" si="35"/>
        <v>0</v>
      </c>
      <c r="BU58" s="28">
        <f t="shared" si="43"/>
        <v>7.0100000000000033</v>
      </c>
      <c r="BV58" s="28">
        <f t="shared" si="44"/>
        <v>0</v>
      </c>
    </row>
    <row r="59" spans="1:74">
      <c r="E59" s="28">
        <v>58</v>
      </c>
      <c r="F59" s="28">
        <f t="shared" si="50"/>
        <v>20.467282228249775</v>
      </c>
      <c r="G59" s="139"/>
      <c r="H59" s="28">
        <f t="shared" si="6"/>
        <v>29.117388003545052</v>
      </c>
      <c r="I59" s="28">
        <f t="shared" si="7"/>
        <v>7.9642965048149167E-4</v>
      </c>
      <c r="J59" s="28">
        <f t="shared" si="8"/>
        <v>0.33289124515885288</v>
      </c>
      <c r="K59" s="28">
        <f t="shared" si="46"/>
        <v>1170.5379772171179</v>
      </c>
      <c r="L59" s="28">
        <f t="shared" si="9"/>
        <v>925.2223147218283</v>
      </c>
      <c r="M59" s="28">
        <f t="shared" si="10"/>
        <v>0.5813751795502935</v>
      </c>
      <c r="N59" s="28">
        <f t="shared" si="11"/>
        <v>1502.2047157235806</v>
      </c>
      <c r="O59" s="28">
        <f t="shared" si="12"/>
        <v>966.64842159478735</v>
      </c>
      <c r="P59" s="28">
        <f t="shared" si="13"/>
        <v>0.64348647789271052</v>
      </c>
      <c r="Q59" s="28">
        <f t="shared" si="14"/>
        <v>1610.9461983297167</v>
      </c>
      <c r="R59" s="28">
        <f t="shared" si="15"/>
        <v>0.99856037356002059</v>
      </c>
      <c r="T59" s="28">
        <v>58</v>
      </c>
      <c r="U59" s="29">
        <f t="shared" si="16"/>
        <v>925.2223147218283</v>
      </c>
      <c r="V59" s="140">
        <f t="shared" si="17"/>
        <v>1170.5379772171179</v>
      </c>
      <c r="W59" s="141" t="str">
        <f>IF(T59='1.収穫を予測する'!$N$2,1,"")</f>
        <v/>
      </c>
      <c r="X59" s="28">
        <f t="shared" si="36"/>
        <v>0</v>
      </c>
      <c r="Y59" s="28">
        <f t="shared" si="18"/>
        <v>0.99856037356002059</v>
      </c>
      <c r="Z59" s="28" t="str">
        <f t="shared" si="37"/>
        <v/>
      </c>
      <c r="AB59" s="28">
        <v>58</v>
      </c>
      <c r="AC59" s="28">
        <f t="shared" si="19"/>
        <v>29.117388003545052</v>
      </c>
      <c r="AD59" s="29">
        <f t="shared" si="53"/>
        <v>925.2223147218283</v>
      </c>
      <c r="AE59" s="140">
        <f t="shared" si="38"/>
        <v>1170.5379772171179</v>
      </c>
      <c r="AF59" s="141">
        <f>'1.収穫を予測する'!K70*0.01</f>
        <v>0</v>
      </c>
      <c r="AG59" s="134">
        <v>58</v>
      </c>
      <c r="AH59" s="28">
        <f t="shared" si="21"/>
        <v>0.99856037356002059</v>
      </c>
      <c r="AI59" s="144">
        <f t="shared" si="39"/>
        <v>7.3045135901630829</v>
      </c>
      <c r="AJ59" s="29">
        <f t="shared" si="51"/>
        <v>925.2223147218283</v>
      </c>
      <c r="AK59" s="140">
        <f t="shared" si="52"/>
        <v>1170.5379772171179</v>
      </c>
      <c r="AL59" s="29">
        <f t="shared" si="47"/>
        <v>0</v>
      </c>
      <c r="AM59" s="140">
        <f t="shared" si="48"/>
        <v>0</v>
      </c>
      <c r="AN59" s="28" t="str">
        <f t="shared" si="49"/>
        <v/>
      </c>
      <c r="AO59" s="28">
        <f t="shared" si="22"/>
        <v>0.7904248582532003</v>
      </c>
      <c r="AP59" s="136">
        <f t="shared" si="23"/>
        <v>0</v>
      </c>
      <c r="AQ59" s="28">
        <f t="shared" si="24"/>
        <v>0</v>
      </c>
      <c r="AR59" s="29">
        <f>'inv3.直径階分布'!HK64</f>
        <v>30.207872287969312</v>
      </c>
      <c r="AT59" s="28">
        <f t="shared" si="40"/>
        <v>58</v>
      </c>
      <c r="AU59" s="140">
        <f t="shared" si="25"/>
        <v>1170.5379772171179</v>
      </c>
      <c r="AW59" s="29">
        <f>IF(AQ59=0, 0,SUM(AL$2:AL59))</f>
        <v>0</v>
      </c>
      <c r="AX59" s="29">
        <f>AD59+SUM($AL$2:AL58)</f>
        <v>925.2223147218283</v>
      </c>
      <c r="AY59" s="29">
        <f t="shared" si="26"/>
        <v>6.9517815713455775</v>
      </c>
      <c r="AZ59" s="29">
        <f t="shared" si="27"/>
        <v>15.952108874514281</v>
      </c>
      <c r="BA59" s="29">
        <f t="shared" si="28"/>
        <v>15.952108874514281</v>
      </c>
      <c r="BB59" s="29">
        <f t="shared" si="29"/>
        <v>15.952108874514281</v>
      </c>
      <c r="BC59" s="28">
        <f t="shared" si="30"/>
        <v>26.362371977218867</v>
      </c>
      <c r="BN59" s="28">
        <f t="shared" si="31"/>
        <v>10.038176602787404</v>
      </c>
      <c r="BO59" s="28">
        <f t="shared" si="32"/>
        <v>10.038176602787404</v>
      </c>
      <c r="BP59" s="28">
        <f t="shared" si="33"/>
        <v>58</v>
      </c>
      <c r="BQ59" s="28">
        <f t="shared" si="34"/>
        <v>87.269873647201663</v>
      </c>
      <c r="BR59" s="28">
        <f t="shared" si="41"/>
        <v>0</v>
      </c>
      <c r="BS59" s="28">
        <f t="shared" si="42"/>
        <v>0</v>
      </c>
      <c r="BT59" s="28">
        <f t="shared" si="35"/>
        <v>0</v>
      </c>
      <c r="BU59" s="28">
        <f t="shared" si="43"/>
        <v>7.0110000000000037</v>
      </c>
      <c r="BV59" s="28">
        <f t="shared" si="44"/>
        <v>0</v>
      </c>
    </row>
    <row r="60" spans="1:74">
      <c r="E60" s="28">
        <v>59</v>
      </c>
      <c r="F60" s="28">
        <f t="shared" si="50"/>
        <v>20.566671940046387</v>
      </c>
      <c r="G60" s="139"/>
      <c r="H60" s="28">
        <f t="shared" si="6"/>
        <v>29.258782878041288</v>
      </c>
      <c r="I60" s="28">
        <f t="shared" si="7"/>
        <v>7.9080216799844378E-4</v>
      </c>
      <c r="J60" s="28">
        <f t="shared" si="8"/>
        <v>0.32722698896885449</v>
      </c>
      <c r="K60" s="28">
        <f t="shared" si="46"/>
        <v>1160.5488865491538</v>
      </c>
      <c r="L60" s="28">
        <f t="shared" si="9"/>
        <v>932.17409629317387</v>
      </c>
      <c r="M60" s="28">
        <f t="shared" si="10"/>
        <v>0.5796960563068605</v>
      </c>
      <c r="N60" s="28">
        <f t="shared" si="11"/>
        <v>1493.1585930180283</v>
      </c>
      <c r="O60" s="28">
        <f t="shared" si="12"/>
        <v>974.81381918473664</v>
      </c>
      <c r="P60" s="28">
        <f t="shared" si="13"/>
        <v>0.65285350380257079</v>
      </c>
      <c r="Q60" s="28">
        <f t="shared" si="14"/>
        <v>1558.5404596044384</v>
      </c>
      <c r="R60" s="28">
        <f t="shared" si="15"/>
        <v>0.99897151935401918</v>
      </c>
      <c r="T60" s="28">
        <v>59</v>
      </c>
      <c r="U60" s="29">
        <f t="shared" si="16"/>
        <v>932.17409629317387</v>
      </c>
      <c r="V60" s="140">
        <f t="shared" si="17"/>
        <v>1160.5488865491538</v>
      </c>
      <c r="W60" s="141" t="str">
        <f>IF(T60='1.収穫を予測する'!$N$2,1,"")</f>
        <v/>
      </c>
      <c r="X60" s="28">
        <f t="shared" si="36"/>
        <v>0</v>
      </c>
      <c r="Y60" s="28">
        <f t="shared" si="18"/>
        <v>0.99897151935401918</v>
      </c>
      <c r="Z60" s="28" t="str">
        <f t="shared" si="37"/>
        <v/>
      </c>
      <c r="AB60" s="28">
        <v>59</v>
      </c>
      <c r="AC60" s="28">
        <f t="shared" si="19"/>
        <v>29.258782878041288</v>
      </c>
      <c r="AD60" s="29">
        <f t="shared" si="53"/>
        <v>932.17409629317387</v>
      </c>
      <c r="AE60" s="140">
        <f t="shared" si="38"/>
        <v>1160.5488865491538</v>
      </c>
      <c r="AF60" s="141">
        <f>'1.収穫を予測する'!K71*0.01</f>
        <v>0</v>
      </c>
      <c r="AG60" s="134">
        <v>59</v>
      </c>
      <c r="AH60" s="28">
        <f t="shared" si="21"/>
        <v>0.99897151935401918</v>
      </c>
      <c r="AI60" s="144">
        <f t="shared" si="39"/>
        <v>6.9517815713455775</v>
      </c>
      <c r="AJ60" s="29">
        <f t="shared" si="51"/>
        <v>932.17409629317387</v>
      </c>
      <c r="AK60" s="140">
        <f t="shared" si="52"/>
        <v>1160.5488865491538</v>
      </c>
      <c r="AL60" s="29">
        <f t="shared" si="47"/>
        <v>0</v>
      </c>
      <c r="AM60" s="140">
        <f t="shared" si="48"/>
        <v>0</v>
      </c>
      <c r="AN60" s="28" t="str">
        <f t="shared" si="49"/>
        <v/>
      </c>
      <c r="AO60" s="28">
        <f t="shared" si="22"/>
        <v>0.80321829359981256</v>
      </c>
      <c r="AP60" s="136">
        <f t="shared" si="23"/>
        <v>0</v>
      </c>
      <c r="AQ60" s="28">
        <f t="shared" si="24"/>
        <v>0</v>
      </c>
      <c r="AR60" s="29">
        <f>'inv3.直径階分布'!HK65</f>
        <v>30.419929106166098</v>
      </c>
      <c r="AT60" s="28">
        <f t="shared" si="40"/>
        <v>59</v>
      </c>
      <c r="AU60" s="140">
        <f t="shared" si="25"/>
        <v>1160.5488865491538</v>
      </c>
      <c r="AW60" s="29">
        <f>IF(AQ60=0, 0,SUM(AL$2:AL60))</f>
        <v>0</v>
      </c>
      <c r="AX60" s="29">
        <f>AD60+SUM($AL$2:AL59)</f>
        <v>932.17409629317387</v>
      </c>
      <c r="AY60" s="29">
        <f t="shared" si="26"/>
        <v>6.6152017299579029</v>
      </c>
      <c r="AZ60" s="29">
        <f t="shared" si="27"/>
        <v>15.79956095412159</v>
      </c>
      <c r="BA60" s="29">
        <f t="shared" si="28"/>
        <v>15.79956095412159</v>
      </c>
      <c r="BB60" s="29">
        <f t="shared" si="29"/>
        <v>15.79956095412159</v>
      </c>
      <c r="BC60" s="28">
        <f t="shared" si="30"/>
        <v>26.504180149382357</v>
      </c>
      <c r="BN60" s="28">
        <f t="shared" si="31"/>
        <v>10.032565971460457</v>
      </c>
      <c r="BO60" s="28">
        <f t="shared" si="32"/>
        <v>10.032565971460457</v>
      </c>
      <c r="BP60" s="28">
        <f t="shared" si="33"/>
        <v>59</v>
      </c>
      <c r="BQ60" s="28">
        <f t="shared" si="34"/>
        <v>87.127685461995313</v>
      </c>
      <c r="BR60" s="28">
        <f t="shared" si="41"/>
        <v>0</v>
      </c>
      <c r="BS60" s="28">
        <f t="shared" si="42"/>
        <v>0</v>
      </c>
      <c r="BT60" s="28">
        <f t="shared" si="35"/>
        <v>0</v>
      </c>
      <c r="BU60" s="28">
        <f t="shared" si="43"/>
        <v>7.012000000000004</v>
      </c>
      <c r="BV60" s="28">
        <f t="shared" si="44"/>
        <v>0</v>
      </c>
    </row>
    <row r="61" spans="1:74">
      <c r="E61" s="28">
        <v>60</v>
      </c>
      <c r="F61" s="28">
        <f t="shared" si="50"/>
        <v>20.661356420839386</v>
      </c>
      <c r="G61" s="139"/>
      <c r="H61" s="28">
        <f t="shared" si="6"/>
        <v>29.39348394555082</v>
      </c>
      <c r="I61" s="28">
        <f t="shared" si="7"/>
        <v>7.855030647705173E-4</v>
      </c>
      <c r="J61" s="28">
        <f t="shared" si="8"/>
        <v>0.32194533048235491</v>
      </c>
      <c r="K61" s="28">
        <f t="shared" si="46"/>
        <v>1151.0434311217466</v>
      </c>
      <c r="L61" s="28">
        <f t="shared" si="9"/>
        <v>938.78929802313178</v>
      </c>
      <c r="M61" s="28">
        <f t="shared" si="10"/>
        <v>0.57809651496895864</v>
      </c>
      <c r="N61" s="28">
        <f t="shared" si="11"/>
        <v>1484.5504504926764</v>
      </c>
      <c r="O61" s="28">
        <f t="shared" si="12"/>
        <v>982.6180421237176</v>
      </c>
      <c r="P61" s="28">
        <f t="shared" si="13"/>
        <v>0.66189602502064993</v>
      </c>
      <c r="Q61" s="28">
        <f t="shared" si="14"/>
        <v>1510.6053460421797</v>
      </c>
      <c r="R61" s="28">
        <f t="shared" si="15"/>
        <v>0.99933434193166815</v>
      </c>
      <c r="T61" s="28">
        <v>60</v>
      </c>
      <c r="U61" s="29">
        <f t="shared" si="16"/>
        <v>938.78929802313178</v>
      </c>
      <c r="V61" s="140">
        <f t="shared" si="17"/>
        <v>1151.0434311217466</v>
      </c>
      <c r="W61" s="141" t="str">
        <f>IF(T61='1.収穫を予測する'!$N$2,1,"")</f>
        <v/>
      </c>
      <c r="X61" s="28">
        <f t="shared" si="36"/>
        <v>0</v>
      </c>
      <c r="Y61" s="28">
        <f t="shared" si="18"/>
        <v>0.99933434193166815</v>
      </c>
      <c r="Z61" s="28" t="str">
        <f t="shared" si="37"/>
        <v/>
      </c>
      <c r="AB61" s="28">
        <v>60</v>
      </c>
      <c r="AC61" s="28">
        <f t="shared" si="19"/>
        <v>29.39348394555082</v>
      </c>
      <c r="AD61" s="29">
        <f t="shared" si="53"/>
        <v>938.78929802313178</v>
      </c>
      <c r="AE61" s="140">
        <f t="shared" si="38"/>
        <v>1151.0434311217466</v>
      </c>
      <c r="AF61" s="141">
        <f>'1.収穫を予測する'!K72*0.01</f>
        <v>0</v>
      </c>
      <c r="AG61" s="134">
        <v>60</v>
      </c>
      <c r="AH61" s="28">
        <f t="shared" si="21"/>
        <v>0.99933434193166815</v>
      </c>
      <c r="AI61" s="144">
        <f t="shared" si="39"/>
        <v>6.6152017299579029</v>
      </c>
      <c r="AJ61" s="29">
        <f t="shared" si="51"/>
        <v>938.78929802313178</v>
      </c>
      <c r="AK61" s="140">
        <f t="shared" si="52"/>
        <v>1151.0434311217466</v>
      </c>
      <c r="AL61" s="29">
        <f t="shared" si="47"/>
        <v>0</v>
      </c>
      <c r="AM61" s="140">
        <f t="shared" si="48"/>
        <v>0</v>
      </c>
      <c r="AN61" s="28" t="str">
        <f t="shared" si="49"/>
        <v/>
      </c>
      <c r="AO61" s="28">
        <f t="shared" si="22"/>
        <v>0.81559850188123395</v>
      </c>
      <c r="AP61" s="136">
        <f t="shared" si="23"/>
        <v>0</v>
      </c>
      <c r="AQ61" s="28">
        <f t="shared" si="24"/>
        <v>0</v>
      </c>
      <c r="AR61" s="29">
        <f>'inv3.直径階分布'!HK66</f>
        <v>30.613862830725221</v>
      </c>
      <c r="AT61" s="28">
        <f t="shared" si="40"/>
        <v>60</v>
      </c>
      <c r="AU61" s="140">
        <f t="shared" si="25"/>
        <v>1151.0434311217466</v>
      </c>
      <c r="AW61" s="29">
        <f>IF(AQ61=0, 0,SUM(AL$2:AL61))</f>
        <v>0</v>
      </c>
      <c r="AX61" s="29">
        <f>AD61+SUM($AL$2:AL60)</f>
        <v>938.78929802313178</v>
      </c>
      <c r="AY61" s="29">
        <f t="shared" si="26"/>
        <v>6.2941631508840601</v>
      </c>
      <c r="AZ61" s="29">
        <f t="shared" si="27"/>
        <v>15.64648830038553</v>
      </c>
      <c r="BA61" s="29">
        <f t="shared" si="28"/>
        <v>15.64648830038553</v>
      </c>
      <c r="BB61" s="29">
        <f t="shared" si="29"/>
        <v>15.64648830038553</v>
      </c>
      <c r="BC61" s="28">
        <f t="shared" si="30"/>
        <v>26.639343457107877</v>
      </c>
      <c r="BN61" s="28">
        <f t="shared" si="31"/>
        <v>10.027740335417183</v>
      </c>
      <c r="BO61" s="28">
        <f t="shared" si="32"/>
        <v>10.027740335417183</v>
      </c>
      <c r="BP61" s="28">
        <f t="shared" si="33"/>
        <v>60</v>
      </c>
      <c r="BQ61" s="28">
        <f t="shared" si="34"/>
        <v>87.017256216264329</v>
      </c>
      <c r="BR61" s="28">
        <f t="shared" si="41"/>
        <v>0</v>
      </c>
      <c r="BS61" s="28">
        <f t="shared" si="42"/>
        <v>0</v>
      </c>
      <c r="BT61" s="28">
        <f t="shared" si="35"/>
        <v>0</v>
      </c>
      <c r="BU61" s="28">
        <f t="shared" si="43"/>
        <v>7.0130000000000043</v>
      </c>
      <c r="BV61" s="28">
        <f t="shared" si="44"/>
        <v>0</v>
      </c>
    </row>
    <row r="62" spans="1:74">
      <c r="E62" s="28">
        <v>61</v>
      </c>
      <c r="F62" s="28">
        <f t="shared" si="50"/>
        <v>20.751549013966915</v>
      </c>
      <c r="G62" s="139"/>
      <c r="H62" s="28">
        <f t="shared" si="6"/>
        <v>29.521794714897386</v>
      </c>
      <c r="I62" s="28">
        <f t="shared" si="7"/>
        <v>7.8051069596091368E-4</v>
      </c>
      <c r="J62" s="28">
        <f t="shared" si="8"/>
        <v>0.31701547298751293</v>
      </c>
      <c r="K62" s="28">
        <f t="shared" si="46"/>
        <v>1141.9992795257983</v>
      </c>
      <c r="L62" s="28">
        <f t="shared" si="9"/>
        <v>945.08346117401584</v>
      </c>
      <c r="M62" s="28">
        <f t="shared" si="10"/>
        <v>0.57657307689073423</v>
      </c>
      <c r="N62" s="28">
        <f t="shared" si="11"/>
        <v>1476.360064818537</v>
      </c>
      <c r="O62" s="28">
        <f t="shared" si="12"/>
        <v>990.07545729997366</v>
      </c>
      <c r="P62" s="28">
        <f t="shared" si="13"/>
        <v>0.67061923503171039</v>
      </c>
      <c r="Q62" s="28">
        <f t="shared" si="14"/>
        <v>1466.666096812766</v>
      </c>
      <c r="R62" s="28">
        <f t="shared" si="15"/>
        <v>0.99965382120264856</v>
      </c>
      <c r="T62" s="28">
        <v>61</v>
      </c>
      <c r="U62" s="29">
        <f t="shared" si="16"/>
        <v>945.08346117401584</v>
      </c>
      <c r="V62" s="140">
        <f t="shared" si="17"/>
        <v>1141.9992795257983</v>
      </c>
      <c r="W62" s="141" t="str">
        <f>IF(T62='1.収穫を予測する'!$N$2,1,"")</f>
        <v/>
      </c>
      <c r="X62" s="28">
        <f t="shared" si="36"/>
        <v>0</v>
      </c>
      <c r="Y62" s="28">
        <f t="shared" si="18"/>
        <v>0.99965382120264856</v>
      </c>
      <c r="Z62" s="28" t="str">
        <f t="shared" si="37"/>
        <v/>
      </c>
      <c r="AB62" s="28">
        <v>61</v>
      </c>
      <c r="AC62" s="28">
        <f t="shared" si="19"/>
        <v>29.521794714897386</v>
      </c>
      <c r="AD62" s="29">
        <f t="shared" si="53"/>
        <v>945.08346117401584</v>
      </c>
      <c r="AE62" s="140">
        <f t="shared" si="38"/>
        <v>1141.9992795257983</v>
      </c>
      <c r="AF62" s="141">
        <f>'1.収穫を予測する'!K73*0.01</f>
        <v>0</v>
      </c>
      <c r="AG62" s="134">
        <v>61</v>
      </c>
      <c r="AH62" s="28">
        <f t="shared" si="21"/>
        <v>0.99965382120264856</v>
      </c>
      <c r="AI62" s="144">
        <f t="shared" si="39"/>
        <v>6.2941631508840601</v>
      </c>
      <c r="AJ62" s="29">
        <f t="shared" si="51"/>
        <v>945.08346117401584</v>
      </c>
      <c r="AK62" s="140">
        <f t="shared" si="52"/>
        <v>1141.9992795257983</v>
      </c>
      <c r="AL62" s="29">
        <f t="shared" si="47"/>
        <v>0</v>
      </c>
      <c r="AM62" s="140">
        <f t="shared" si="48"/>
        <v>0</v>
      </c>
      <c r="AN62" s="28" t="str">
        <f t="shared" si="49"/>
        <v/>
      </c>
      <c r="AO62" s="28">
        <f t="shared" si="22"/>
        <v>0.82756922715962711</v>
      </c>
      <c r="AP62" s="136">
        <f t="shared" si="23"/>
        <v>0</v>
      </c>
      <c r="AQ62" s="28">
        <f t="shared" si="24"/>
        <v>0</v>
      </c>
      <c r="AR62" s="29">
        <f>'inv3.直径階分布'!HK67</f>
        <v>30.797875849834778</v>
      </c>
      <c r="AT62" s="28">
        <f t="shared" si="40"/>
        <v>61</v>
      </c>
      <c r="AU62" s="140">
        <f t="shared" si="25"/>
        <v>1141.9992795257983</v>
      </c>
      <c r="AW62" s="29">
        <f>IF(AQ62=0, 0,SUM(AL$2:AL62))</f>
        <v>0</v>
      </c>
      <c r="AX62" s="29">
        <f>AD62+SUM($AL$2:AL61)</f>
        <v>945.08346117401584</v>
      </c>
      <c r="AY62" s="29">
        <f t="shared" si="26"/>
        <v>5.988059388866759</v>
      </c>
      <c r="AZ62" s="29">
        <f t="shared" si="27"/>
        <v>15.493171494655998</v>
      </c>
      <c r="BA62" s="29">
        <f t="shared" si="28"/>
        <v>15.493171494655998</v>
      </c>
      <c r="BB62" s="29">
        <f t="shared" si="29"/>
        <v>15.493171494655998</v>
      </c>
      <c r="BC62" s="28">
        <f t="shared" si="30"/>
        <v>26.76815644905377</v>
      </c>
      <c r="BN62" s="28">
        <f t="shared" si="31"/>
        <v>10.023613885555124</v>
      </c>
      <c r="BO62" s="28">
        <f t="shared" si="32"/>
        <v>10.023613885555124</v>
      </c>
      <c r="BP62" s="28">
        <f t="shared" si="33"/>
        <v>61</v>
      </c>
      <c r="BQ62" s="28">
        <f t="shared" si="34"/>
        <v>86.915593073920945</v>
      </c>
      <c r="BR62" s="28">
        <f t="shared" si="41"/>
        <v>0</v>
      </c>
      <c r="BS62" s="28">
        <f t="shared" si="42"/>
        <v>0</v>
      </c>
      <c r="BT62" s="28">
        <f t="shared" si="35"/>
        <v>0</v>
      </c>
      <c r="BU62" s="28">
        <f t="shared" si="43"/>
        <v>7.0140000000000047</v>
      </c>
      <c r="BV62" s="28">
        <f t="shared" si="44"/>
        <v>0</v>
      </c>
    </row>
    <row r="63" spans="1:74">
      <c r="E63" s="28">
        <v>62</v>
      </c>
      <c r="F63" s="28">
        <f t="shared" si="50"/>
        <v>20.837454341394821</v>
      </c>
      <c r="G63" s="139"/>
      <c r="H63" s="28">
        <f t="shared" si="6"/>
        <v>29.644006287611106</v>
      </c>
      <c r="I63" s="28">
        <f t="shared" si="7"/>
        <v>7.7580509277553017E-4</v>
      </c>
      <c r="J63" s="28">
        <f t="shared" si="8"/>
        <v>0.3124096059186362</v>
      </c>
      <c r="K63" s="28">
        <f t="shared" si="46"/>
        <v>1133.3949717599833</v>
      </c>
      <c r="L63" s="28">
        <f t="shared" si="9"/>
        <v>951.0715205628826</v>
      </c>
      <c r="M63" s="28">
        <f t="shared" si="10"/>
        <v>0.57512237501386565</v>
      </c>
      <c r="N63" s="28">
        <f t="shared" si="11"/>
        <v>1468.5680018136898</v>
      </c>
      <c r="O63" s="28">
        <f t="shared" si="12"/>
        <v>997.19999860069754</v>
      </c>
      <c r="P63" s="28">
        <f t="shared" si="13"/>
        <v>0.67902882084394456</v>
      </c>
      <c r="Q63" s="28">
        <f t="shared" si="14"/>
        <v>1426.3089948336442</v>
      </c>
      <c r="R63" s="28">
        <f t="shared" si="15"/>
        <v>0.99993445367083122</v>
      </c>
      <c r="T63" s="28">
        <v>62</v>
      </c>
      <c r="U63" s="29">
        <f t="shared" si="16"/>
        <v>951.0715205628826</v>
      </c>
      <c r="V63" s="140">
        <f t="shared" si="17"/>
        <v>1133.3949717599833</v>
      </c>
      <c r="W63" s="141" t="str">
        <f>IF(T63='1.収穫を予測する'!$N$2,1,"")</f>
        <v/>
      </c>
      <c r="X63" s="28">
        <f t="shared" si="36"/>
        <v>0</v>
      </c>
      <c r="Y63" s="28">
        <f t="shared" si="18"/>
        <v>0.99993445367083122</v>
      </c>
      <c r="Z63" s="28" t="str">
        <f t="shared" si="37"/>
        <v/>
      </c>
      <c r="AB63" s="28">
        <v>62</v>
      </c>
      <c r="AC63" s="28">
        <f t="shared" si="19"/>
        <v>29.644006287611106</v>
      </c>
      <c r="AD63" s="29">
        <f t="shared" si="53"/>
        <v>951.0715205628826</v>
      </c>
      <c r="AE63" s="140">
        <f t="shared" si="38"/>
        <v>1133.3949717599833</v>
      </c>
      <c r="AF63" s="141">
        <f>'1.収穫を予測する'!K74*0.01</f>
        <v>0</v>
      </c>
      <c r="AG63" s="134">
        <v>62</v>
      </c>
      <c r="AH63" s="28">
        <f t="shared" si="21"/>
        <v>0.99993445367083122</v>
      </c>
      <c r="AI63" s="144">
        <f t="shared" si="39"/>
        <v>5.988059388866759</v>
      </c>
      <c r="AJ63" s="29">
        <f t="shared" si="51"/>
        <v>951.0715205628826</v>
      </c>
      <c r="AK63" s="140">
        <f t="shared" si="52"/>
        <v>1133.3949717599833</v>
      </c>
      <c r="AL63" s="29">
        <f t="shared" si="47"/>
        <v>0</v>
      </c>
      <c r="AM63" s="140">
        <f t="shared" si="48"/>
        <v>0</v>
      </c>
      <c r="AN63" s="28" t="str">
        <f t="shared" si="49"/>
        <v/>
      </c>
      <c r="AO63" s="28">
        <f t="shared" si="22"/>
        <v>0.83913511552466025</v>
      </c>
      <c r="AP63" s="136">
        <f t="shared" si="23"/>
        <v>0</v>
      </c>
      <c r="AQ63" s="28">
        <f t="shared" si="24"/>
        <v>0</v>
      </c>
      <c r="AR63" s="29">
        <f>'inv3.直径階分布'!HK68</f>
        <v>30.974975340782109</v>
      </c>
      <c r="AT63" s="28">
        <f t="shared" si="40"/>
        <v>62</v>
      </c>
      <c r="AU63" s="140">
        <f t="shared" si="25"/>
        <v>1133.3949717599833</v>
      </c>
      <c r="AW63" s="29">
        <f>IF(AQ63=0, 0,SUM(AL$2:AL63))</f>
        <v>0</v>
      </c>
      <c r="AX63" s="29">
        <f>AD63+SUM($AL$2:AL62)</f>
        <v>951.0715205628826</v>
      </c>
      <c r="AY63" s="29">
        <f t="shared" si="26"/>
        <v>5.6962915515235863</v>
      </c>
      <c r="AZ63" s="29">
        <f t="shared" si="27"/>
        <v>15.339863234885204</v>
      </c>
      <c r="BA63" s="29">
        <f t="shared" si="28"/>
        <v>15.339863234885204</v>
      </c>
      <c r="BB63" s="29">
        <f t="shared" si="29"/>
        <v>15.339863234885204</v>
      </c>
      <c r="BC63" s="28">
        <f t="shared" si="30"/>
        <v>26.890902321497528</v>
      </c>
      <c r="BN63" s="28">
        <f t="shared" si="31"/>
        <v>10.020109383668842</v>
      </c>
      <c r="BO63" s="28">
        <f t="shared" si="32"/>
        <v>10.020109383668842</v>
      </c>
      <c r="BP63" s="28">
        <f t="shared" si="33"/>
        <v>62</v>
      </c>
      <c r="BQ63" s="28">
        <f t="shared" si="34"/>
        <v>86.814927294203741</v>
      </c>
      <c r="BR63" s="28">
        <f t="shared" si="41"/>
        <v>0</v>
      </c>
      <c r="BS63" s="28">
        <f t="shared" si="42"/>
        <v>0</v>
      </c>
      <c r="BT63" s="28">
        <f t="shared" si="35"/>
        <v>0</v>
      </c>
      <c r="BU63" s="28">
        <f t="shared" si="43"/>
        <v>7.015000000000005</v>
      </c>
      <c r="BV63" s="28">
        <f t="shared" si="44"/>
        <v>0</v>
      </c>
    </row>
    <row r="64" spans="1:74">
      <c r="E64" s="28">
        <v>63</v>
      </c>
      <c r="F64" s="28">
        <f t="shared" si="50"/>
        <v>20.919268559149479</v>
      </c>
      <c r="G64" s="139"/>
      <c r="H64" s="28">
        <f t="shared" si="6"/>
        <v>29.76039772131503</v>
      </c>
      <c r="I64" s="28">
        <f t="shared" si="7"/>
        <v>7.7136780813122515E-4</v>
      </c>
      <c r="J64" s="28">
        <f t="shared" si="8"/>
        <v>0.30810256333992292</v>
      </c>
      <c r="K64" s="28">
        <f t="shared" si="46"/>
        <v>1125.2099083779708</v>
      </c>
      <c r="L64" s="28">
        <f t="shared" si="9"/>
        <v>956.76781211440618</v>
      </c>
      <c r="M64" s="28">
        <f t="shared" si="10"/>
        <v>0.57374115611401488</v>
      </c>
      <c r="N64" s="28">
        <f t="shared" si="11"/>
        <v>1461.1556066150079</v>
      </c>
      <c r="O64" s="28">
        <f t="shared" si="12"/>
        <v>1004.0051665802654</v>
      </c>
      <c r="P64" s="28">
        <f t="shared" si="13"/>
        <v>0.6871308997035559</v>
      </c>
      <c r="Q64" s="28">
        <f t="shared" si="14"/>
        <v>1389.1722295238426</v>
      </c>
      <c r="R64" s="28">
        <f t="shared" si="15"/>
        <v>1.0001802979003422</v>
      </c>
      <c r="T64" s="28">
        <v>63</v>
      </c>
      <c r="U64" s="29">
        <f t="shared" si="16"/>
        <v>956.76781211440618</v>
      </c>
      <c r="V64" s="140">
        <f t="shared" si="17"/>
        <v>1125.2099083779708</v>
      </c>
      <c r="W64" s="141" t="str">
        <f>IF(T64='1.収穫を予測する'!$N$2,1,"")</f>
        <v/>
      </c>
      <c r="X64" s="28">
        <f t="shared" si="36"/>
        <v>0</v>
      </c>
      <c r="Y64" s="28">
        <f t="shared" si="18"/>
        <v>1.0001802979003422</v>
      </c>
      <c r="Z64" s="28" t="str">
        <f t="shared" si="37"/>
        <v/>
      </c>
      <c r="AB64" s="28">
        <v>63</v>
      </c>
      <c r="AC64" s="28">
        <f t="shared" si="19"/>
        <v>29.76039772131503</v>
      </c>
      <c r="AD64" s="29">
        <f t="shared" si="53"/>
        <v>956.76781211440618</v>
      </c>
      <c r="AE64" s="140">
        <f t="shared" si="38"/>
        <v>1125.2099083779708</v>
      </c>
      <c r="AF64" s="141">
        <f>'1.収穫を予測する'!K75*0.01</f>
        <v>0</v>
      </c>
      <c r="AG64" s="134">
        <v>63</v>
      </c>
      <c r="AH64" s="28">
        <f t="shared" si="21"/>
        <v>1.0001802979003422</v>
      </c>
      <c r="AI64" s="144">
        <f t="shared" si="39"/>
        <v>5.6962915515235863</v>
      </c>
      <c r="AJ64" s="29">
        <f t="shared" si="51"/>
        <v>956.76781211440618</v>
      </c>
      <c r="AK64" s="140">
        <f t="shared" si="52"/>
        <v>1125.2099083779708</v>
      </c>
      <c r="AL64" s="29">
        <f t="shared" si="47"/>
        <v>0</v>
      </c>
      <c r="AM64" s="140">
        <f t="shared" si="48"/>
        <v>0</v>
      </c>
      <c r="AN64" s="28" t="str">
        <f t="shared" si="49"/>
        <v/>
      </c>
      <c r="AO64" s="28">
        <f t="shared" si="22"/>
        <v>0.85030162371536544</v>
      </c>
      <c r="AP64" s="136">
        <f t="shared" si="23"/>
        <v>0</v>
      </c>
      <c r="AQ64" s="28">
        <f t="shared" si="24"/>
        <v>0</v>
      </c>
      <c r="AR64" s="29">
        <f>'inv3.直径階分布'!HK69</f>
        <v>31.145207413730883</v>
      </c>
      <c r="AT64" s="28">
        <f t="shared" si="40"/>
        <v>63</v>
      </c>
      <c r="AU64" s="140">
        <f t="shared" si="25"/>
        <v>1125.2099083779708</v>
      </c>
      <c r="AW64" s="29">
        <f>IF(AQ64=0, 0,SUM(AL$2:AL64))</f>
        <v>0</v>
      </c>
      <c r="AX64" s="29">
        <f>AD64+SUM($AL$2:AL63)</f>
        <v>956.76781211440618</v>
      </c>
      <c r="AY64" s="29">
        <f t="shared" si="26"/>
        <v>5.418270837942373</v>
      </c>
      <c r="AZ64" s="29">
        <f t="shared" si="27"/>
        <v>15.186790668482638</v>
      </c>
      <c r="BA64" s="29">
        <f t="shared" si="28"/>
        <v>15.186790668482638</v>
      </c>
      <c r="BB64" s="29">
        <f t="shared" si="29"/>
        <v>15.186790668482638</v>
      </c>
      <c r="BC64" s="28">
        <f t="shared" si="30"/>
        <v>27.007853173083483</v>
      </c>
      <c r="BN64" s="28">
        <f t="shared" si="31"/>
        <v>10.017157337755833</v>
      </c>
      <c r="BO64" s="28">
        <f t="shared" si="32"/>
        <v>10.017157337755833</v>
      </c>
      <c r="BP64" s="28">
        <f t="shared" si="33"/>
        <v>63</v>
      </c>
      <c r="BQ64" s="28">
        <f t="shared" si="34"/>
        <v>86.715920091052666</v>
      </c>
      <c r="BR64" s="28">
        <f t="shared" si="41"/>
        <v>0</v>
      </c>
      <c r="BS64" s="28">
        <f t="shared" si="42"/>
        <v>0</v>
      </c>
      <c r="BT64" s="28">
        <f t="shared" si="35"/>
        <v>0</v>
      </c>
      <c r="BU64" s="28">
        <f t="shared" si="43"/>
        <v>7.0160000000000053</v>
      </c>
      <c r="BV64" s="28">
        <f t="shared" si="44"/>
        <v>0</v>
      </c>
    </row>
    <row r="65" spans="5:74">
      <c r="E65" s="28">
        <v>64</v>
      </c>
      <c r="F65" s="28">
        <f t="shared" si="50"/>
        <v>20.997179617251998</v>
      </c>
      <c r="G65" s="139"/>
      <c r="H65" s="28">
        <f t="shared" si="6"/>
        <v>29.871236399515631</v>
      </c>
      <c r="I65" s="28">
        <f t="shared" si="7"/>
        <v>7.6718177893729403E-4</v>
      </c>
      <c r="J65" s="28">
        <f t="shared" si="8"/>
        <v>0.30407152711218016</v>
      </c>
      <c r="K65" s="28">
        <f t="shared" si="46"/>
        <v>1117.4243359878762</v>
      </c>
      <c r="L65" s="28">
        <f t="shared" si="9"/>
        <v>962.18608295234856</v>
      </c>
      <c r="M65" s="28">
        <f t="shared" si="10"/>
        <v>0.57242628198892653</v>
      </c>
      <c r="N65" s="28">
        <f t="shared" si="11"/>
        <v>1454.1049905464563</v>
      </c>
      <c r="O65" s="28">
        <f t="shared" si="12"/>
        <v>1010.5040299854544</v>
      </c>
      <c r="P65" s="28">
        <f t="shared" si="13"/>
        <v>0.69493195921547901</v>
      </c>
      <c r="Q65" s="28">
        <f t="shared" si="14"/>
        <v>1354.9383034402474</v>
      </c>
      <c r="R65" s="28">
        <f t="shared" si="15"/>
        <v>1.0003950157496648</v>
      </c>
      <c r="T65" s="28">
        <v>64</v>
      </c>
      <c r="U65" s="29">
        <f t="shared" si="16"/>
        <v>962.18608295234856</v>
      </c>
      <c r="V65" s="140">
        <f t="shared" si="17"/>
        <v>1117.4243359878762</v>
      </c>
      <c r="W65" s="141" t="str">
        <f>IF(T65='1.収穫を予測する'!$N$2,1,"")</f>
        <v/>
      </c>
      <c r="X65" s="28">
        <f t="shared" si="36"/>
        <v>0</v>
      </c>
      <c r="Y65" s="28">
        <f t="shared" si="18"/>
        <v>1.0003950157496648</v>
      </c>
      <c r="Z65" s="28" t="str">
        <f t="shared" si="37"/>
        <v/>
      </c>
      <c r="AB65" s="28">
        <v>64</v>
      </c>
      <c r="AC65" s="28">
        <f t="shared" si="19"/>
        <v>29.871236399515631</v>
      </c>
      <c r="AD65" s="29">
        <f t="shared" si="53"/>
        <v>962.18608295234856</v>
      </c>
      <c r="AE65" s="140">
        <f t="shared" si="38"/>
        <v>1117.4243359878762</v>
      </c>
      <c r="AF65" s="141">
        <f>'1.収穫を予測する'!K76*0.01</f>
        <v>0</v>
      </c>
      <c r="AG65" s="134">
        <v>64</v>
      </c>
      <c r="AH65" s="28">
        <f t="shared" si="21"/>
        <v>1.0003950157496648</v>
      </c>
      <c r="AI65" s="144">
        <f t="shared" si="39"/>
        <v>5.418270837942373</v>
      </c>
      <c r="AJ65" s="29">
        <f t="shared" si="51"/>
        <v>962.18608295234856</v>
      </c>
      <c r="AK65" s="140">
        <f t="shared" si="52"/>
        <v>1117.4243359878762</v>
      </c>
      <c r="AL65" s="29">
        <f t="shared" si="47"/>
        <v>0</v>
      </c>
      <c r="AM65" s="140">
        <f t="shared" si="48"/>
        <v>0</v>
      </c>
      <c r="AN65" s="28" t="str">
        <f t="shared" si="49"/>
        <v/>
      </c>
      <c r="AO65" s="28">
        <f t="shared" si="22"/>
        <v>0.86107493094976595</v>
      </c>
      <c r="AP65" s="136">
        <f t="shared" si="23"/>
        <v>0</v>
      </c>
      <c r="AQ65" s="28">
        <f t="shared" si="24"/>
        <v>0</v>
      </c>
      <c r="AR65" s="29">
        <f>'inv3.直径階分布'!HK70</f>
        <v>31.308665417128115</v>
      </c>
      <c r="AT65" s="28">
        <f t="shared" si="40"/>
        <v>64</v>
      </c>
      <c r="AU65" s="140">
        <f t="shared" si="25"/>
        <v>1117.4243359878762</v>
      </c>
      <c r="AW65" s="29">
        <f>IF(AQ65=0, 0,SUM(AL$2:AL65))</f>
        <v>0</v>
      </c>
      <c r="AX65" s="29">
        <f>AD65+SUM($AL$2:AL64)</f>
        <v>962.18608295234856</v>
      </c>
      <c r="AY65" s="29">
        <f t="shared" si="26"/>
        <v>5.1534206014041501</v>
      </c>
      <c r="AZ65" s="29">
        <f t="shared" si="27"/>
        <v>15.034157546130446</v>
      </c>
      <c r="BA65" s="29">
        <f t="shared" si="28"/>
        <v>15.034157546130446</v>
      </c>
      <c r="BB65" s="29">
        <f t="shared" si="29"/>
        <v>15.034157546130446</v>
      </c>
      <c r="BC65" s="28">
        <f t="shared" si="30"/>
        <v>27.119270276439586</v>
      </c>
      <c r="BN65" s="28">
        <f t="shared" si="31"/>
        <v>10.01469525667893</v>
      </c>
      <c r="BO65" s="28">
        <f t="shared" si="32"/>
        <v>10.01469525667893</v>
      </c>
      <c r="BP65" s="28">
        <f t="shared" si="33"/>
        <v>64</v>
      </c>
      <c r="BQ65" s="28">
        <f t="shared" si="34"/>
        <v>86.619055507883047</v>
      </c>
      <c r="BR65" s="28">
        <f t="shared" si="41"/>
        <v>0</v>
      </c>
      <c r="BS65" s="28">
        <f t="shared" si="42"/>
        <v>0</v>
      </c>
      <c r="BT65" s="28">
        <f t="shared" si="35"/>
        <v>0</v>
      </c>
      <c r="BU65" s="28">
        <f t="shared" si="43"/>
        <v>7.0170000000000057</v>
      </c>
      <c r="BV65" s="28">
        <f t="shared" si="44"/>
        <v>0</v>
      </c>
    </row>
    <row r="66" spans="5:74">
      <c r="E66" s="28">
        <v>65</v>
      </c>
      <c r="F66" s="28">
        <f t="shared" ref="F66:F101" si="54">( $B$7/$B$8-( $B$7/$B$8-$B$9^(1-$B$10))*EXP(-(1-$B$10)*$B$8*E66))^(1/(1-$B$10))</f>
        <v>21.071367522239587</v>
      </c>
      <c r="G66" s="139"/>
      <c r="H66" s="28">
        <f t="shared" si="6"/>
        <v>29.976778405073762</v>
      </c>
      <c r="I66" s="28">
        <f t="shared" si="7"/>
        <v>7.6323120295554989E-4</v>
      </c>
      <c r="J66" s="28">
        <f t="shared" si="8"/>
        <v>0.30029576821491344</v>
      </c>
      <c r="K66" s="28">
        <f t="shared" si="46"/>
        <v>1110.0193297877704</v>
      </c>
      <c r="L66" s="28">
        <f t="shared" si="9"/>
        <v>967.33950355375271</v>
      </c>
      <c r="M66" s="28">
        <f t="shared" si="10"/>
        <v>0.57117472974663475</v>
      </c>
      <c r="N66" s="28">
        <f t="shared" si="11"/>
        <v>1447.3990153032476</v>
      </c>
      <c r="O66" s="28">
        <f t="shared" si="12"/>
        <v>1016.7092288464239</v>
      </c>
      <c r="P66" s="28">
        <f t="shared" si="13"/>
        <v>0.70243880097805034</v>
      </c>
      <c r="Q66" s="28">
        <f t="shared" si="14"/>
        <v>1323.3276944324789</v>
      </c>
      <c r="R66" s="28">
        <f t="shared" si="15"/>
        <v>1.0005819097776822</v>
      </c>
      <c r="T66" s="28">
        <v>65</v>
      </c>
      <c r="U66" s="29">
        <f t="shared" si="16"/>
        <v>967.33950355375271</v>
      </c>
      <c r="V66" s="140">
        <f t="shared" si="17"/>
        <v>1110.0193297877704</v>
      </c>
      <c r="W66" s="141" t="str">
        <f>IF(T66='1.収穫を予測する'!$N$2,1,"")</f>
        <v/>
      </c>
      <c r="X66" s="28">
        <f t="shared" si="36"/>
        <v>0</v>
      </c>
      <c r="Y66" s="28">
        <f t="shared" si="18"/>
        <v>1.0005819097776822</v>
      </c>
      <c r="Z66" s="28" t="str">
        <f t="shared" si="37"/>
        <v/>
      </c>
      <c r="AB66" s="28">
        <v>65</v>
      </c>
      <c r="AC66" s="28">
        <f t="shared" si="19"/>
        <v>29.976778405073762</v>
      </c>
      <c r="AD66" s="29">
        <f t="shared" si="53"/>
        <v>967.33950355375271</v>
      </c>
      <c r="AE66" s="140">
        <f t="shared" si="38"/>
        <v>1110.0193297877704</v>
      </c>
      <c r="AF66" s="141">
        <f>'1.収穫を予測する'!K77*0.01</f>
        <v>0</v>
      </c>
      <c r="AG66" s="134">
        <v>65</v>
      </c>
      <c r="AH66" s="28">
        <f t="shared" si="21"/>
        <v>1.0005819097776822</v>
      </c>
      <c r="AI66" s="144">
        <f t="shared" si="39"/>
        <v>5.1534206014041501</v>
      </c>
      <c r="AJ66" s="29">
        <f t="shared" ref="AJ66:AJ81" si="55">IF(Z66="",U66,AD66*(1-AF66))</f>
        <v>967.33950355375271</v>
      </c>
      <c r="AK66" s="140">
        <f t="shared" ref="AK66:AK81" si="56">IF(Z66="",V66,AE66*(1-AF66))</f>
        <v>1110.0193297877704</v>
      </c>
      <c r="AL66" s="29">
        <f t="shared" si="47"/>
        <v>0</v>
      </c>
      <c r="AM66" s="140">
        <f t="shared" si="48"/>
        <v>0</v>
      </c>
      <c r="AN66" s="28" t="str">
        <f t="shared" si="49"/>
        <v/>
      </c>
      <c r="AO66" s="28">
        <f t="shared" si="22"/>
        <v>0.8714618543973488</v>
      </c>
      <c r="AP66" s="136">
        <f t="shared" si="23"/>
        <v>0</v>
      </c>
      <c r="AQ66" s="28">
        <f t="shared" si="24"/>
        <v>0</v>
      </c>
      <c r="AR66" s="29">
        <f>'inv3.直径階分布'!HK71</f>
        <v>31.465476519289975</v>
      </c>
      <c r="AT66" s="28">
        <f t="shared" si="40"/>
        <v>65</v>
      </c>
      <c r="AU66" s="140">
        <f t="shared" si="25"/>
        <v>1110.0193297877704</v>
      </c>
      <c r="AW66" s="29">
        <f>IF(AQ66=0, 0,SUM(AL$2:AL66))</f>
        <v>0</v>
      </c>
      <c r="AX66" s="29">
        <f>AD66+SUM($AL$2:AL65)</f>
        <v>967.33950355375271</v>
      </c>
      <c r="AY66" s="29">
        <f>AX67-AX66</f>
        <v>4.9011779977283823</v>
      </c>
      <c r="AZ66" s="29">
        <f t="shared" si="27"/>
        <v>14.882146208519272</v>
      </c>
      <c r="BA66" s="29">
        <f t="shared" si="28"/>
        <v>14.882146208519272</v>
      </c>
      <c r="BB66" s="29">
        <f t="shared" si="29"/>
        <v>14.882146208519272</v>
      </c>
      <c r="BC66" s="28">
        <f t="shared" si="30"/>
        <v>27.225404362981507</v>
      </c>
      <c r="BN66" s="28">
        <f t="shared" si="31"/>
        <v>10.012666976136215</v>
      </c>
      <c r="BO66" s="28">
        <f t="shared" si="32"/>
        <v>10.012666976136215</v>
      </c>
      <c r="BP66" s="28">
        <f t="shared" si="33"/>
        <v>65</v>
      </c>
      <c r="BQ66" s="28">
        <f t="shared" si="34"/>
        <v>86.524684748667056</v>
      </c>
      <c r="BR66" s="28">
        <f t="shared" si="41"/>
        <v>0</v>
      </c>
      <c r="BS66" s="28">
        <f t="shared" si="42"/>
        <v>0</v>
      </c>
      <c r="BT66" s="28">
        <f t="shared" si="35"/>
        <v>0</v>
      </c>
      <c r="BU66" s="28">
        <f t="shared" si="43"/>
        <v>7.018000000000006</v>
      </c>
      <c r="BV66" s="28">
        <f t="shared" si="44"/>
        <v>0</v>
      </c>
    </row>
    <row r="67" spans="5:74">
      <c r="E67" s="28">
        <v>66</v>
      </c>
      <c r="F67" s="28">
        <f t="shared" si="54"/>
        <v>21.142004600624318</v>
      </c>
      <c r="G67" s="139"/>
      <c r="H67" s="28">
        <f t="shared" ref="H67:H101" si="57">F67*$B$1/$F$41</f>
        <v>30.077268895009261</v>
      </c>
      <c r="I67" s="28">
        <f t="shared" ref="I67:I101" si="58">IF(H67=0,0,$B$21*H67^(-$B$22))</f>
        <v>7.595014284817067E-4</v>
      </c>
      <c r="J67" s="28">
        <f t="shared" ref="J67:J81" si="59">IF(H67=0,0,$B$23*H67^(-$B$24))</f>
        <v>0.29675642074351138</v>
      </c>
      <c r="K67" s="28">
        <f t="shared" si="46"/>
        <v>1102.9767737326483</v>
      </c>
      <c r="L67" s="28">
        <f t="shared" ref="L67:L81" si="60" xml:space="preserve"> IF(H67=0,0,(( $B$2 + I67*$B$27*$B$2^(1-$B$28) + J67*$B$27*$B$2^(-$B$28) ) - SQRT( ( $B$2 + I67*$B$27*$B$2^(1-$B$28) + J67*$B$27*$B$2^(-$B$28) )^2 - 4*I67*$B$27*$B$2^(2-$B$28) ) ) / ( 2*I67*$B$2 ))</f>
        <v>972.24068155148109</v>
      </c>
      <c r="M67" s="28">
        <f t="shared" ref="M67:M81" si="61" xml:space="preserve"> IF(H67=0,0,EXP( $B$32*K67 + $B$33*L67 + $B$34 ) / ( 1 + EXP( $B$32*K67 + $B$33*L67 + $B$34 ) ))</f>
        <v>0.56998359133428733</v>
      </c>
      <c r="N67" s="28">
        <f t="shared" ref="N67:N81" si="62">IF(H67=0,0,$B$36*K67 + $B$37*L67 + $B$38)</f>
        <v>1441.0212749910402</v>
      </c>
      <c r="O67" s="28">
        <f t="shared" ref="O67:O81" si="63">IF(H67=0,0,L67 / ( 1 / ( 1 - M67 ) * K67 / N67 - M67 / ( 1 - M67 ) * ( ( K67 / N67 ) ^ ( 1 / M67 ) ) ))</f>
        <v>1022.6329788854138</v>
      </c>
      <c r="P67" s="28">
        <f t="shared" ref="P67:P81" si="64">IF(H67=0,0,O67 / N67)</f>
        <v>0.70965848779142571</v>
      </c>
      <c r="Q67" s="28">
        <f t="shared" ref="Q67:Q81" si="65">IF(H67=0,0, N67 * M67 * ( O67 / N67 ) ^ ( -M67/(1-M67)))</f>
        <v>1294.0935436163907</v>
      </c>
      <c r="R67" s="28">
        <f t="shared" ref="R67:R81" si="66" xml:space="preserve"> IF(H67=0,0,($B$41 + $B$42 *(L67/(K67^(1+$B$26)))^($B$43))^(-1))</f>
        <v>1.0007439571832046</v>
      </c>
      <c r="T67" s="28">
        <v>66</v>
      </c>
      <c r="U67" s="29">
        <f t="shared" ref="U67:U81" si="67">L67</f>
        <v>972.24068155148109</v>
      </c>
      <c r="V67" s="140">
        <f t="shared" ref="V67:V81" si="68">IF(K67&gt;$B$2,$B$2,K67)</f>
        <v>1102.9767737326483</v>
      </c>
      <c r="W67" s="141" t="str">
        <f>IF(T67='1.収穫を予測する'!$N$2,1,"")</f>
        <v/>
      </c>
      <c r="X67" s="28">
        <f t="shared" si="36"/>
        <v>0</v>
      </c>
      <c r="Y67" s="28">
        <f t="shared" ref="Y67:Y81" si="69" xml:space="preserve"> IF(H67=0,0,($B$41 + $B$42 *(U67/(V67^(1+$B$26)))^($B$43))^(-1))</f>
        <v>1.0007439571832046</v>
      </c>
      <c r="Z67" s="28" t="str">
        <f t="shared" si="37"/>
        <v/>
      </c>
      <c r="AB67" s="28">
        <v>66</v>
      </c>
      <c r="AC67" s="28">
        <f t="shared" ref="AC67:AC81" si="70">H67</f>
        <v>30.077268895009261</v>
      </c>
      <c r="AD67" s="29">
        <f t="shared" ref="AD67:AD81" si="71">IF(Z66="",L67,AJ66+AI66)</f>
        <v>972.24068155148109</v>
      </c>
      <c r="AE67" s="140">
        <f t="shared" si="38"/>
        <v>1102.9767737326483</v>
      </c>
      <c r="AF67" s="141">
        <f>'1.収穫を予測する'!K78*0.01</f>
        <v>0</v>
      </c>
      <c r="AG67" s="134">
        <v>66</v>
      </c>
      <c r="AH67" s="28">
        <f t="shared" ref="AH67:AH81" si="72" xml:space="preserve"> IF(H67=0,0,($B$41 + $B$42 *(AD67/(AE67^(1+$B$26)))^($B$43))^(-1))</f>
        <v>1.0007439571832046</v>
      </c>
      <c r="AI67" s="144">
        <f t="shared" si="39"/>
        <v>4.9011779977283823</v>
      </c>
      <c r="AJ67" s="29">
        <f t="shared" si="55"/>
        <v>972.24068155148109</v>
      </c>
      <c r="AK67" s="140">
        <f t="shared" si="56"/>
        <v>1102.9767737326483</v>
      </c>
      <c r="AL67" s="29">
        <f t="shared" si="47"/>
        <v>0</v>
      </c>
      <c r="AM67" s="140">
        <f t="shared" si="48"/>
        <v>0</v>
      </c>
      <c r="AN67" s="28" t="str">
        <f t="shared" si="49"/>
        <v/>
      </c>
      <c r="AO67" s="28">
        <f t="shared" ref="AO67:AO81" si="73">IF(H67=0,0,AD67/AE67)</f>
        <v>0.88146976863462356</v>
      </c>
      <c r="AP67" s="136">
        <f t="shared" ref="AP67:AP81" si="74">+AQ67*AC67</f>
        <v>0</v>
      </c>
      <c r="AQ67" s="28">
        <f t="shared" ref="AQ67:AQ81" si="75">IF(AF67=0,0,1)</f>
        <v>0</v>
      </c>
      <c r="AR67" s="29">
        <f>'inv3.直径階分布'!HK72</f>
        <v>31.61579237404835</v>
      </c>
      <c r="AT67" s="28">
        <f t="shared" si="40"/>
        <v>66</v>
      </c>
      <c r="AU67" s="140">
        <f t="shared" ref="AU67:AU81" si="76">AE67</f>
        <v>1102.9767737326483</v>
      </c>
      <c r="AW67" s="29">
        <f>IF(AQ67=0, 0,SUM(AL$2:AL67))</f>
        <v>0</v>
      </c>
      <c r="AX67" s="29">
        <f>AD67+SUM($AL$2:AL66)</f>
        <v>972.24068155148109</v>
      </c>
      <c r="AY67" s="29">
        <f t="shared" ref="AY67:AY80" si="77">AX68-AX67</f>
        <v>4.6609952742004452</v>
      </c>
      <c r="AZ67" s="29">
        <f t="shared" ref="AZ67:AZ81" si="78">AJ67/AB67</f>
        <v>14.730919417446684</v>
      </c>
      <c r="BA67" s="29">
        <f t="shared" ref="BA67:BA81" si="79">AD67/T67</f>
        <v>14.730919417446684</v>
      </c>
      <c r="BB67" s="29">
        <f t="shared" ref="BB67:BB81" si="80">AX67/AB67</f>
        <v>14.730919417446684</v>
      </c>
      <c r="BC67" s="28">
        <f t="shared" ref="BC67:BC81" si="81">EXP($B$52)*H67^($B$51)</f>
        <v>27.326495917682273</v>
      </c>
      <c r="BN67" s="28">
        <f t="shared" ref="BN67:BN81" si="82">SQRT(10000/AE67)/AC67*100</f>
        <v>10.011022048819783</v>
      </c>
      <c r="BO67" s="28">
        <f t="shared" ref="BO67:BO81" si="83">SQRT(10000/AK67)/AC67*100</f>
        <v>10.011022048819783</v>
      </c>
      <c r="BP67" s="28">
        <f t="shared" ref="BP67:BP81" si="84">E67</f>
        <v>66</v>
      </c>
      <c r="BQ67" s="28">
        <f t="shared" ref="BQ67:BQ81" si="85">IF(AR67=0,0,BC67/AR67*100)</f>
        <v>86.433057234121634</v>
      </c>
      <c r="BR67" s="28">
        <f t="shared" ref="BR67:BR81" si="86">IF(H67&lt;9,0,IF(MOD(INT(H67),3)=0,1,0))</f>
        <v>1</v>
      </c>
      <c r="BS67" s="28">
        <f t="shared" ref="BS67:BS81" si="87">IF(H67&lt;9,0,IF(BQ67&gt;BQ66,1,0))</f>
        <v>0</v>
      </c>
      <c r="BT67" s="28">
        <f t="shared" ref="BT67:BT81" si="88">IF(AND(BR67=1,BS67=1),1,IF(OR(BR67=1, BS67=1),IF(AND(BR66=0, BS66=0),1,0),0))</f>
        <v>1</v>
      </c>
      <c r="BU67" s="28">
        <f t="shared" si="43"/>
        <v>8</v>
      </c>
      <c r="BV67" s="28">
        <f t="shared" si="44"/>
        <v>8</v>
      </c>
    </row>
    <row r="68" spans="5:74">
      <c r="E68" s="28">
        <v>67</v>
      </c>
      <c r="F68" s="28">
        <f t="shared" si="54"/>
        <v>21.20925576187328</v>
      </c>
      <c r="G68" s="139"/>
      <c r="H68" s="28">
        <f t="shared" si="57"/>
        <v>30.172942474624644</v>
      </c>
      <c r="I68" s="28">
        <f t="shared" si="58"/>
        <v>7.5597885532663214E-4</v>
      </c>
      <c r="J68" s="28">
        <f t="shared" si="59"/>
        <v>0.29343628396625387</v>
      </c>
      <c r="K68" s="28">
        <f t="shared" si="46"/>
        <v>1096.2793388493553</v>
      </c>
      <c r="L68" s="28">
        <f t="shared" si="60"/>
        <v>976.90167682568153</v>
      </c>
      <c r="M68" s="28">
        <f t="shared" si="61"/>
        <v>0.56885007243164909</v>
      </c>
      <c r="N68" s="28">
        <f t="shared" si="62"/>
        <v>1434.9560764879348</v>
      </c>
      <c r="O68" s="28">
        <f t="shared" si="63"/>
        <v>1028.2870770314921</v>
      </c>
      <c r="P68" s="28">
        <f t="shared" si="64"/>
        <v>0.71659829445667222</v>
      </c>
      <c r="Q68" s="28">
        <f t="shared" si="65"/>
        <v>1267.0171852761619</v>
      </c>
      <c r="R68" s="28">
        <f t="shared" si="66"/>
        <v>1.0008838406024931</v>
      </c>
      <c r="T68" s="28">
        <v>67</v>
      </c>
      <c r="U68" s="29">
        <f t="shared" si="67"/>
        <v>976.90167682568153</v>
      </c>
      <c r="V68" s="140">
        <f t="shared" si="68"/>
        <v>1096.2793388493553</v>
      </c>
      <c r="W68" s="141" t="str">
        <f>IF(T68='1.収穫を予測する'!$N$2,1,"")</f>
        <v/>
      </c>
      <c r="X68" s="28">
        <f t="shared" ref="X68:X81" si="89">IF(OR(W68=1, X67=1),1,0)</f>
        <v>0</v>
      </c>
      <c r="Y68" s="28">
        <f t="shared" si="69"/>
        <v>1.0008838406024931</v>
      </c>
      <c r="Z68" s="28" t="str">
        <f t="shared" ref="Z68:Z81" si="90">IF(OR(X68=1,X67=1),"t","")</f>
        <v/>
      </c>
      <c r="AB68" s="28">
        <v>67</v>
      </c>
      <c r="AC68" s="28">
        <f t="shared" si="70"/>
        <v>30.172942474624644</v>
      </c>
      <c r="AD68" s="29">
        <f t="shared" si="71"/>
        <v>976.90167682568153</v>
      </c>
      <c r="AE68" s="140">
        <f t="shared" ref="AE68:AE81" si="91">IF(K68&gt;$B$2,$B$2,IF( Z67="",K68,AK67))</f>
        <v>1096.2793388493553</v>
      </c>
      <c r="AF68" s="141">
        <f>'1.収穫を予測する'!K79*0.01</f>
        <v>0</v>
      </c>
      <c r="AG68" s="134">
        <v>67</v>
      </c>
      <c r="AH68" s="28">
        <f t="shared" si="72"/>
        <v>1.0008838406024931</v>
      </c>
      <c r="AI68" s="144">
        <f t="shared" ref="AI68:AI81" si="92">L68-L67</f>
        <v>4.6609952742004452</v>
      </c>
      <c r="AJ68" s="29">
        <f t="shared" si="55"/>
        <v>976.90167682568153</v>
      </c>
      <c r="AK68" s="140">
        <f t="shared" si="56"/>
        <v>1096.2793388493553</v>
      </c>
      <c r="AL68" s="29">
        <f t="shared" si="47"/>
        <v>0</v>
      </c>
      <c r="AM68" s="140">
        <f t="shared" si="48"/>
        <v>0</v>
      </c>
      <c r="AN68" s="28" t="str">
        <f t="shared" si="49"/>
        <v/>
      </c>
      <c r="AO68" s="28">
        <f t="shared" si="73"/>
        <v>0.89110652933679158</v>
      </c>
      <c r="AP68" s="136">
        <f t="shared" si="74"/>
        <v>0</v>
      </c>
      <c r="AQ68" s="28">
        <f t="shared" si="75"/>
        <v>0</v>
      </c>
      <c r="AR68" s="29">
        <f>'inv3.直径階分布'!HK73</f>
        <v>31.759782288995773</v>
      </c>
      <c r="AT68" s="28">
        <f t="shared" ref="AT68:AT81" si="93">IF(AQ67=1,AB67,AB68)</f>
        <v>67</v>
      </c>
      <c r="AU68" s="140">
        <f t="shared" si="76"/>
        <v>1096.2793388493553</v>
      </c>
      <c r="AW68" s="29">
        <f>IF(AQ68=0, 0,SUM(AL$2:AL68))</f>
        <v>0</v>
      </c>
      <c r="AX68" s="29">
        <f>AD68+SUM($AL$2:AL67)</f>
        <v>976.90167682568153</v>
      </c>
      <c r="AY68" s="29">
        <f t="shared" si="77"/>
        <v>4.4323407481605273</v>
      </c>
      <c r="AZ68" s="29">
        <f t="shared" si="78"/>
        <v>14.580622042174351</v>
      </c>
      <c r="BA68" s="29">
        <f t="shared" si="79"/>
        <v>14.580622042174351</v>
      </c>
      <c r="BB68" s="29">
        <f t="shared" si="80"/>
        <v>14.580622042174351</v>
      </c>
      <c r="BC68" s="28">
        <f t="shared" si="81"/>
        <v>27.422775480992801</v>
      </c>
      <c r="BN68" s="28">
        <f t="shared" si="82"/>
        <v>10.009715192443986</v>
      </c>
      <c r="BO68" s="28">
        <f t="shared" si="83"/>
        <v>10.009715192443986</v>
      </c>
      <c r="BP68" s="28">
        <f t="shared" si="84"/>
        <v>67</v>
      </c>
      <c r="BQ68" s="28">
        <f t="shared" si="85"/>
        <v>86.344343394615549</v>
      </c>
      <c r="BR68" s="28">
        <f t="shared" si="86"/>
        <v>1</v>
      </c>
      <c r="BS68" s="28">
        <f t="shared" si="87"/>
        <v>0</v>
      </c>
      <c r="BT68" s="28">
        <f t="shared" si="88"/>
        <v>0</v>
      </c>
      <c r="BU68" s="28">
        <f t="shared" ref="BU68:BU81" si="94">IF(OR(BT68=0,BT67=1),BU67+0.001,INT(BU67)+1)</f>
        <v>8.0009999999999994</v>
      </c>
      <c r="BV68" s="28">
        <f t="shared" ref="BV68:BV81" si="95">IF(MOD(BU68,1)=0,BU68,0)</f>
        <v>0</v>
      </c>
    </row>
    <row r="69" spans="5:74">
      <c r="E69" s="28">
        <v>68</v>
      </c>
      <c r="F69" s="28">
        <f t="shared" si="54"/>
        <v>21.273278759701405</v>
      </c>
      <c r="G69" s="139"/>
      <c r="H69" s="28">
        <f t="shared" si="57"/>
        <v>30.264023569228339</v>
      </c>
      <c r="I69" s="28">
        <f t="shared" si="58"/>
        <v>7.5265084577713962E-4</v>
      </c>
      <c r="J69" s="28">
        <f t="shared" si="59"/>
        <v>0.29031964854249193</v>
      </c>
      <c r="K69" s="28">
        <f t="shared" ref="K69:K81" si="96">IF(H69=0,$B$2,J69*L69 / ( 1 - I69*L69 ))</f>
        <v>1089.9104601453353</v>
      </c>
      <c r="L69" s="28">
        <f t="shared" si="60"/>
        <v>981.33401757384206</v>
      </c>
      <c r="M69" s="28">
        <f t="shared" si="61"/>
        <v>0.56777149081836409</v>
      </c>
      <c r="N69" s="28">
        <f t="shared" si="62"/>
        <v>1429.1884185330291</v>
      </c>
      <c r="O69" s="28">
        <f t="shared" si="63"/>
        <v>1033.6829078605099</v>
      </c>
      <c r="P69" s="28">
        <f t="shared" si="64"/>
        <v>0.72326566214517718</v>
      </c>
      <c r="Q69" s="28">
        <f t="shared" si="65"/>
        <v>1241.9043707666497</v>
      </c>
      <c r="R69" s="28">
        <f t="shared" si="66"/>
        <v>1.0010039760567706</v>
      </c>
      <c r="T69" s="28">
        <v>68</v>
      </c>
      <c r="U69" s="29">
        <f t="shared" si="67"/>
        <v>981.33401757384206</v>
      </c>
      <c r="V69" s="140">
        <f t="shared" si="68"/>
        <v>1089.9104601453353</v>
      </c>
      <c r="W69" s="141" t="str">
        <f>IF(T69='1.収穫を予測する'!$N$2,1,"")</f>
        <v/>
      </c>
      <c r="X69" s="28">
        <f t="shared" si="89"/>
        <v>0</v>
      </c>
      <c r="Y69" s="28">
        <f t="shared" si="69"/>
        <v>1.0010039760567706</v>
      </c>
      <c r="Z69" s="28" t="str">
        <f t="shared" si="90"/>
        <v/>
      </c>
      <c r="AB69" s="28">
        <v>68</v>
      </c>
      <c r="AC69" s="28">
        <f t="shared" si="70"/>
        <v>30.264023569228339</v>
      </c>
      <c r="AD69" s="29">
        <f t="shared" si="71"/>
        <v>981.33401757384206</v>
      </c>
      <c r="AE69" s="140">
        <f t="shared" si="91"/>
        <v>1089.9104601453353</v>
      </c>
      <c r="AF69" s="141">
        <f>'1.収穫を予測する'!K80*0.01</f>
        <v>0</v>
      </c>
      <c r="AG69" s="134">
        <v>68</v>
      </c>
      <c r="AH69" s="28">
        <f t="shared" si="72"/>
        <v>1.0010039760567706</v>
      </c>
      <c r="AI69" s="144">
        <f t="shared" si="92"/>
        <v>4.4323407481605273</v>
      </c>
      <c r="AJ69" s="29">
        <f t="shared" si="55"/>
        <v>981.33401757384206</v>
      </c>
      <c r="AK69" s="140">
        <f t="shared" si="56"/>
        <v>1089.9104601453353</v>
      </c>
      <c r="AL69" s="29">
        <f t="shared" si="47"/>
        <v>0</v>
      </c>
      <c r="AM69" s="140">
        <f t="shared" si="48"/>
        <v>0</v>
      </c>
      <c r="AN69" s="28" t="str">
        <f t="shared" si="49"/>
        <v/>
      </c>
      <c r="AO69" s="28">
        <f t="shared" si="73"/>
        <v>0.90038040137993081</v>
      </c>
      <c r="AP69" s="136">
        <f t="shared" si="74"/>
        <v>0</v>
      </c>
      <c r="AQ69" s="28">
        <f t="shared" si="75"/>
        <v>0</v>
      </c>
      <c r="AR69" s="29">
        <f>'inv3.直径階分布'!HK74</f>
        <v>31.897628058472275</v>
      </c>
      <c r="AT69" s="28">
        <f t="shared" si="93"/>
        <v>68</v>
      </c>
      <c r="AU69" s="140">
        <f t="shared" si="76"/>
        <v>1089.9104601453353</v>
      </c>
      <c r="AW69" s="29">
        <f>IF(AQ69=0, 0,SUM(AL$2:AL69))</f>
        <v>0</v>
      </c>
      <c r="AX69" s="29">
        <f>AD69+SUM($AL$2:AL68)</f>
        <v>981.33401757384206</v>
      </c>
      <c r="AY69" s="29">
        <f t="shared" si="77"/>
        <v>4.2146995187747507</v>
      </c>
      <c r="AZ69" s="29">
        <f t="shared" si="78"/>
        <v>14.43138261138003</v>
      </c>
      <c r="BA69" s="29">
        <f t="shared" si="79"/>
        <v>14.43138261138003</v>
      </c>
      <c r="BB69" s="29">
        <f t="shared" si="80"/>
        <v>14.43138261138003</v>
      </c>
      <c r="BC69" s="28">
        <f t="shared" si="81"/>
        <v>27.514463955464915</v>
      </c>
      <c r="BN69" s="28">
        <f t="shared" si="82"/>
        <v>10.008705790015453</v>
      </c>
      <c r="BO69" s="28">
        <f t="shared" si="83"/>
        <v>10.008705790015453</v>
      </c>
      <c r="BP69" s="28">
        <f t="shared" si="84"/>
        <v>68</v>
      </c>
      <c r="BQ69" s="28">
        <f t="shared" si="85"/>
        <v>86.258651913012201</v>
      </c>
      <c r="BR69" s="28">
        <f t="shared" si="86"/>
        <v>1</v>
      </c>
      <c r="BS69" s="28">
        <f t="shared" si="87"/>
        <v>0</v>
      </c>
      <c r="BT69" s="28">
        <f t="shared" si="88"/>
        <v>0</v>
      </c>
      <c r="BU69" s="28">
        <f t="shared" si="94"/>
        <v>8.0019999999999989</v>
      </c>
      <c r="BV69" s="28">
        <f t="shared" si="95"/>
        <v>0</v>
      </c>
    </row>
    <row r="70" spans="5:74">
      <c r="E70" s="28">
        <v>69</v>
      </c>
      <c r="F70" s="28">
        <f t="shared" si="54"/>
        <v>21.334224450650378</v>
      </c>
      <c r="G70" s="139"/>
      <c r="H70" s="28">
        <f t="shared" si="57"/>
        <v>30.350726791997015</v>
      </c>
      <c r="I70" s="28">
        <f t="shared" si="58"/>
        <v>7.4950564438799069E-4</v>
      </c>
      <c r="J70" s="28">
        <f t="shared" si="59"/>
        <v>0.28739214359922616</v>
      </c>
      <c r="K70" s="28">
        <f t="shared" si="96"/>
        <v>1083.8543124946639</v>
      </c>
      <c r="L70" s="28">
        <f t="shared" si="60"/>
        <v>985.54871709261681</v>
      </c>
      <c r="M70" s="28">
        <f t="shared" si="61"/>
        <v>0.56674527431049671</v>
      </c>
      <c r="N70" s="28">
        <f t="shared" si="62"/>
        <v>1423.7039698888079</v>
      </c>
      <c r="O70" s="28">
        <f t="shared" si="63"/>
        <v>1038.8314508052308</v>
      </c>
      <c r="P70" s="28">
        <f t="shared" si="64"/>
        <v>0.72966815628558246</v>
      </c>
      <c r="Q70" s="28">
        <f t="shared" si="65"/>
        <v>1218.5820668648539</v>
      </c>
      <c r="R70" s="28">
        <f t="shared" si="66"/>
        <v>1.0011065383130564</v>
      </c>
      <c r="T70" s="28">
        <v>69</v>
      </c>
      <c r="U70" s="29">
        <f t="shared" si="67"/>
        <v>985.54871709261681</v>
      </c>
      <c r="V70" s="140">
        <f t="shared" si="68"/>
        <v>1083.8543124946639</v>
      </c>
      <c r="W70" s="141" t="str">
        <f>IF(T70='1.収穫を予測する'!$N$2,1,"")</f>
        <v/>
      </c>
      <c r="X70" s="28">
        <f t="shared" si="89"/>
        <v>0</v>
      </c>
      <c r="Y70" s="28">
        <f t="shared" si="69"/>
        <v>1.0011065383130564</v>
      </c>
      <c r="Z70" s="28" t="str">
        <f t="shared" si="90"/>
        <v/>
      </c>
      <c r="AB70" s="28">
        <v>69</v>
      </c>
      <c r="AC70" s="28">
        <f t="shared" si="70"/>
        <v>30.350726791997015</v>
      </c>
      <c r="AD70" s="29">
        <f t="shared" si="71"/>
        <v>985.54871709261681</v>
      </c>
      <c r="AE70" s="140">
        <f t="shared" si="91"/>
        <v>1083.8543124946639</v>
      </c>
      <c r="AF70" s="141">
        <f>'1.収穫を予測する'!K81*0.01</f>
        <v>0</v>
      </c>
      <c r="AG70" s="134">
        <v>69</v>
      </c>
      <c r="AH70" s="28">
        <f t="shared" si="72"/>
        <v>1.0011065383130564</v>
      </c>
      <c r="AI70" s="144">
        <f t="shared" si="92"/>
        <v>4.2146995187747507</v>
      </c>
      <c r="AJ70" s="29">
        <f t="shared" si="55"/>
        <v>985.54871709261681</v>
      </c>
      <c r="AK70" s="140">
        <f t="shared" si="56"/>
        <v>1083.8543124946639</v>
      </c>
      <c r="AL70" s="29">
        <f t="shared" si="47"/>
        <v>0</v>
      </c>
      <c r="AM70" s="140">
        <f t="shared" si="48"/>
        <v>0</v>
      </c>
      <c r="AN70" s="28" t="str">
        <f t="shared" si="49"/>
        <v/>
      </c>
      <c r="AO70" s="28">
        <f t="shared" si="73"/>
        <v>0.90929999145754103</v>
      </c>
      <c r="AP70" s="136">
        <f t="shared" si="74"/>
        <v>0</v>
      </c>
      <c r="AQ70" s="28">
        <f t="shared" si="75"/>
        <v>0</v>
      </c>
      <c r="AR70" s="29">
        <f>'inv3.直径階分布'!HK75</f>
        <v>32.029519971144225</v>
      </c>
      <c r="AT70" s="28">
        <f t="shared" si="93"/>
        <v>69</v>
      </c>
      <c r="AU70" s="140">
        <f t="shared" si="76"/>
        <v>1083.8543124946639</v>
      </c>
      <c r="AW70" s="29">
        <f>IF(AQ70=0, 0,SUM(AL$2:AL70))</f>
        <v>0</v>
      </c>
      <c r="AX70" s="29">
        <f>AD70+SUM($AL$2:AL69)</f>
        <v>985.54871709261681</v>
      </c>
      <c r="AY70" s="29">
        <f t="shared" si="77"/>
        <v>4.0075739506548871</v>
      </c>
      <c r="AZ70" s="29">
        <f t="shared" si="78"/>
        <v>14.283314740472708</v>
      </c>
      <c r="BA70" s="29">
        <f t="shared" si="79"/>
        <v>14.283314740472708</v>
      </c>
      <c r="BB70" s="29">
        <f t="shared" si="80"/>
        <v>14.283314740472708</v>
      </c>
      <c r="BC70" s="28">
        <f t="shared" si="81"/>
        <v>27.601772914951013</v>
      </c>
      <c r="BN70" s="28">
        <f t="shared" si="82"/>
        <v>10.007957437316634</v>
      </c>
      <c r="BO70" s="28">
        <f t="shared" si="83"/>
        <v>10.007957437316634</v>
      </c>
      <c r="BP70" s="28">
        <f t="shared" si="84"/>
        <v>69</v>
      </c>
      <c r="BQ70" s="28">
        <f t="shared" si="85"/>
        <v>86.176043037228709</v>
      </c>
      <c r="BR70" s="28">
        <f t="shared" si="86"/>
        <v>1</v>
      </c>
      <c r="BS70" s="28">
        <f t="shared" si="87"/>
        <v>0</v>
      </c>
      <c r="BT70" s="28">
        <f t="shared" si="88"/>
        <v>0</v>
      </c>
      <c r="BU70" s="28">
        <f t="shared" si="94"/>
        <v>8.0029999999999983</v>
      </c>
      <c r="BV70" s="28">
        <f t="shared" si="95"/>
        <v>0</v>
      </c>
    </row>
    <row r="71" spans="5:74">
      <c r="E71" s="28">
        <v>70</v>
      </c>
      <c r="F71" s="28">
        <f t="shared" si="54"/>
        <v>21.392237049088472</v>
      </c>
      <c r="G71" s="139"/>
      <c r="H71" s="28">
        <f t="shared" si="57"/>
        <v>30.433257306746277</v>
      </c>
      <c r="I71" s="28">
        <f t="shared" si="58"/>
        <v>7.465323056041165E-4</v>
      </c>
      <c r="J71" s="28">
        <f t="shared" si="59"/>
        <v>0.28464060186006229</v>
      </c>
      <c r="K71" s="28">
        <f t="shared" si="96"/>
        <v>1078.0957858291129</v>
      </c>
      <c r="L71" s="28">
        <f t="shared" si="60"/>
        <v>989.5562910432717</v>
      </c>
      <c r="M71" s="28">
        <f t="shared" si="61"/>
        <v>0.56576895834963059</v>
      </c>
      <c r="N71" s="28">
        <f t="shared" si="62"/>
        <v>1418.4890468741596</v>
      </c>
      <c r="O71" s="28">
        <f t="shared" si="63"/>
        <v>1043.7432880024942</v>
      </c>
      <c r="P71" s="28">
        <f t="shared" si="64"/>
        <v>0.73581342788830795</v>
      </c>
      <c r="Q71" s="28">
        <f t="shared" si="65"/>
        <v>1196.8957315199045</v>
      </c>
      <c r="R71" s="28">
        <f t="shared" si="66"/>
        <v>1.0011934838961651</v>
      </c>
      <c r="T71" s="28">
        <v>70</v>
      </c>
      <c r="U71" s="29">
        <f t="shared" si="67"/>
        <v>989.5562910432717</v>
      </c>
      <c r="V71" s="140">
        <f t="shared" si="68"/>
        <v>1078.0957858291129</v>
      </c>
      <c r="W71" s="141" t="str">
        <f>IF(T71='1.収穫を予測する'!$N$2,1,"")</f>
        <v/>
      </c>
      <c r="X71" s="28">
        <f t="shared" si="89"/>
        <v>0</v>
      </c>
      <c r="Y71" s="28">
        <f t="shared" si="69"/>
        <v>1.0011934838961651</v>
      </c>
      <c r="Z71" s="28" t="str">
        <f t="shared" si="90"/>
        <v/>
      </c>
      <c r="AB71" s="28">
        <v>70</v>
      </c>
      <c r="AC71" s="28">
        <f t="shared" si="70"/>
        <v>30.433257306746277</v>
      </c>
      <c r="AD71" s="29">
        <f t="shared" si="71"/>
        <v>989.5562910432717</v>
      </c>
      <c r="AE71" s="140">
        <f t="shared" si="91"/>
        <v>1078.0957858291129</v>
      </c>
      <c r="AF71" s="141">
        <f>'1.収穫を予測する'!K82*0.01</f>
        <v>0</v>
      </c>
      <c r="AG71" s="134">
        <v>70</v>
      </c>
      <c r="AH71" s="28">
        <f t="shared" si="72"/>
        <v>1.0011934838961651</v>
      </c>
      <c r="AI71" s="144">
        <f t="shared" si="92"/>
        <v>4.0075739506548871</v>
      </c>
      <c r="AJ71" s="29">
        <f t="shared" si="55"/>
        <v>989.5562910432717</v>
      </c>
      <c r="AK71" s="140">
        <f t="shared" si="56"/>
        <v>1078.0957858291129</v>
      </c>
      <c r="AL71" s="29">
        <f t="shared" si="47"/>
        <v>0</v>
      </c>
      <c r="AM71" s="140">
        <f t="shared" si="48"/>
        <v>0</v>
      </c>
      <c r="AN71" s="28" t="str">
        <f t="shared" si="49"/>
        <v/>
      </c>
      <c r="AO71" s="28">
        <f t="shared" si="73"/>
        <v>0.91787418525363251</v>
      </c>
      <c r="AP71" s="136">
        <f t="shared" si="74"/>
        <v>0</v>
      </c>
      <c r="AQ71" s="28">
        <f t="shared" si="75"/>
        <v>0</v>
      </c>
      <c r="AR71" s="29">
        <f>'inv3.直径階分布'!HK76</f>
        <v>32.158427935795331</v>
      </c>
      <c r="AT71" s="28">
        <f t="shared" si="93"/>
        <v>70</v>
      </c>
      <c r="AU71" s="140">
        <f t="shared" si="76"/>
        <v>1078.0957858291129</v>
      </c>
      <c r="AW71" s="29">
        <f>IF(AQ71=0, 0,SUM(AL$2:AL71))</f>
        <v>0</v>
      </c>
      <c r="AX71" s="29">
        <f>AD71+SUM($AL$2:AL70)</f>
        <v>989.5562910432717</v>
      </c>
      <c r="AY71" s="29">
        <f t="shared" si="77"/>
        <v>3.8104839633849679</v>
      </c>
      <c r="AZ71" s="29">
        <f t="shared" si="78"/>
        <v>14.13651844347531</v>
      </c>
      <c r="BA71" s="29">
        <f t="shared" si="79"/>
        <v>14.13651844347531</v>
      </c>
      <c r="BB71" s="29">
        <f t="shared" si="80"/>
        <v>14.13651844347531</v>
      </c>
      <c r="BC71" s="28">
        <f t="shared" si="81"/>
        <v>27.684904914544532</v>
      </c>
      <c r="BN71" s="28">
        <f t="shared" si="82"/>
        <v>10.007437533099607</v>
      </c>
      <c r="BO71" s="28">
        <f t="shared" si="83"/>
        <v>10.007437533099607</v>
      </c>
      <c r="BP71" s="28">
        <f t="shared" si="84"/>
        <v>70</v>
      </c>
      <c r="BQ71" s="28">
        <f t="shared" si="85"/>
        <v>86.089111600286444</v>
      </c>
      <c r="BR71" s="28">
        <f t="shared" si="86"/>
        <v>1</v>
      </c>
      <c r="BS71" s="28">
        <f t="shared" si="87"/>
        <v>0</v>
      </c>
      <c r="BT71" s="28">
        <f t="shared" si="88"/>
        <v>0</v>
      </c>
      <c r="BU71" s="28">
        <f t="shared" si="94"/>
        <v>8.0039999999999978</v>
      </c>
      <c r="BV71" s="28">
        <f t="shared" si="95"/>
        <v>0</v>
      </c>
    </row>
    <row r="72" spans="5:74">
      <c r="E72" s="28">
        <v>71</v>
      </c>
      <c r="F72" s="28">
        <f t="shared" si="54"/>
        <v>21.447454377908176</v>
      </c>
      <c r="G72" s="139"/>
      <c r="H72" s="28">
        <f t="shared" si="57"/>
        <v>30.5118111845808</v>
      </c>
      <c r="I72" s="28">
        <f t="shared" si="58"/>
        <v>7.4372062833871864E-4</v>
      </c>
      <c r="J72" s="28">
        <f t="shared" si="59"/>
        <v>0.28205294043618018</v>
      </c>
      <c r="K72" s="28">
        <f t="shared" si="96"/>
        <v>1072.6204599132359</v>
      </c>
      <c r="L72" s="28">
        <f t="shared" si="60"/>
        <v>993.36677500665667</v>
      </c>
      <c r="M72" s="28">
        <f t="shared" si="61"/>
        <v>0.56484018331685393</v>
      </c>
      <c r="N72" s="28">
        <f t="shared" si="62"/>
        <v>1413.5305905206933</v>
      </c>
      <c r="O72" s="28">
        <f t="shared" si="63"/>
        <v>1048.4286126626237</v>
      </c>
      <c r="P72" s="28">
        <f t="shared" si="64"/>
        <v>0.74170917820492355</v>
      </c>
      <c r="Q72" s="28">
        <f t="shared" si="65"/>
        <v>1176.7069878788436</v>
      </c>
      <c r="R72" s="28">
        <f t="shared" si="66"/>
        <v>1.0012665719671658</v>
      </c>
      <c r="T72" s="28">
        <v>71</v>
      </c>
      <c r="U72" s="29">
        <f t="shared" si="67"/>
        <v>993.36677500665667</v>
      </c>
      <c r="V72" s="140">
        <f t="shared" si="68"/>
        <v>1072.6204599132359</v>
      </c>
      <c r="W72" s="141" t="str">
        <f>IF(T72='1.収穫を予測する'!$N$2,1,"")</f>
        <v/>
      </c>
      <c r="X72" s="28">
        <f t="shared" si="89"/>
        <v>0</v>
      </c>
      <c r="Y72" s="28">
        <f t="shared" si="69"/>
        <v>1.0012665719671658</v>
      </c>
      <c r="Z72" s="28" t="str">
        <f t="shared" si="90"/>
        <v/>
      </c>
      <c r="AB72" s="28">
        <v>71</v>
      </c>
      <c r="AC72" s="28">
        <f t="shared" si="70"/>
        <v>30.5118111845808</v>
      </c>
      <c r="AD72" s="29">
        <f t="shared" si="71"/>
        <v>993.36677500665667</v>
      </c>
      <c r="AE72" s="140">
        <f t="shared" si="91"/>
        <v>1072.6204599132359</v>
      </c>
      <c r="AF72" s="141">
        <f>'1.収穫を予測する'!K83*0.01</f>
        <v>0</v>
      </c>
      <c r="AG72" s="134">
        <v>71</v>
      </c>
      <c r="AH72" s="28">
        <f t="shared" si="72"/>
        <v>1.0012665719671658</v>
      </c>
      <c r="AI72" s="144">
        <f t="shared" si="92"/>
        <v>3.8104839633849679</v>
      </c>
      <c r="AJ72" s="29">
        <f t="shared" si="55"/>
        <v>993.36677500665667</v>
      </c>
      <c r="AK72" s="140">
        <f t="shared" si="56"/>
        <v>1072.6204599132359</v>
      </c>
      <c r="AL72" s="29">
        <f t="shared" si="47"/>
        <v>0</v>
      </c>
      <c r="AM72" s="140">
        <f t="shared" si="48"/>
        <v>0</v>
      </c>
      <c r="AN72" s="28" t="str">
        <f t="shared" si="49"/>
        <v/>
      </c>
      <c r="AO72" s="28">
        <f t="shared" si="73"/>
        <v>0.92611208916060572</v>
      </c>
      <c r="AP72" s="136">
        <f t="shared" si="74"/>
        <v>0</v>
      </c>
      <c r="AQ72" s="28">
        <f t="shared" si="75"/>
        <v>0</v>
      </c>
      <c r="AR72" s="29">
        <f>'inv3.直径階分布'!HK77</f>
        <v>32.283776576368993</v>
      </c>
      <c r="AT72" s="28">
        <f t="shared" si="93"/>
        <v>71</v>
      </c>
      <c r="AU72" s="140">
        <f t="shared" si="76"/>
        <v>1072.6204599132359</v>
      </c>
      <c r="AW72" s="29">
        <f>IF(AQ72=0, 0,SUM(AL$2:AL72))</f>
        <v>0</v>
      </c>
      <c r="AX72" s="29">
        <f>AD72+SUM($AL$2:AL71)</f>
        <v>993.36677500665667</v>
      </c>
      <c r="AY72" s="29">
        <f t="shared" si="77"/>
        <v>3.6229671569889206</v>
      </c>
      <c r="AZ72" s="29">
        <f t="shared" si="78"/>
        <v>13.991081338121925</v>
      </c>
      <c r="BA72" s="29">
        <f t="shared" si="79"/>
        <v>13.991081338121925</v>
      </c>
      <c r="BB72" s="29">
        <f t="shared" si="80"/>
        <v>13.991081338121925</v>
      </c>
      <c r="BC72" s="28">
        <f t="shared" si="81"/>
        <v>27.764053799680408</v>
      </c>
      <c r="BN72" s="28">
        <f t="shared" si="82"/>
        <v>10.007116907945294</v>
      </c>
      <c r="BO72" s="28">
        <f t="shared" si="83"/>
        <v>10.007116907945294</v>
      </c>
      <c r="BP72" s="28">
        <f t="shared" si="84"/>
        <v>71</v>
      </c>
      <c r="BQ72" s="28">
        <f t="shared" si="85"/>
        <v>86.000018411734018</v>
      </c>
      <c r="BR72" s="28">
        <f t="shared" si="86"/>
        <v>1</v>
      </c>
      <c r="BS72" s="28">
        <f t="shared" si="87"/>
        <v>0</v>
      </c>
      <c r="BT72" s="28">
        <f t="shared" si="88"/>
        <v>0</v>
      </c>
      <c r="BU72" s="28">
        <f t="shared" si="94"/>
        <v>8.0049999999999972</v>
      </c>
      <c r="BV72" s="28">
        <f t="shared" si="95"/>
        <v>0</v>
      </c>
    </row>
    <row r="73" spans="5:74">
      <c r="E73" s="28">
        <v>72</v>
      </c>
      <c r="F73" s="28">
        <f t="shared" si="54"/>
        <v>21.500008114323023</v>
      </c>
      <c r="G73" s="139"/>
      <c r="H73" s="28">
        <f t="shared" si="57"/>
        <v>30.586575753572529</v>
      </c>
      <c r="I73" s="28">
        <f t="shared" si="58"/>
        <v>7.4106109674192296E-4</v>
      </c>
      <c r="J73" s="28">
        <f t="shared" si="59"/>
        <v>0.27961805523754146</v>
      </c>
      <c r="K73" s="28">
        <f t="shared" si="96"/>
        <v>1067.4145789391553</v>
      </c>
      <c r="L73" s="28">
        <f t="shared" si="60"/>
        <v>996.98974216364559</v>
      </c>
      <c r="M73" s="28">
        <f t="shared" si="61"/>
        <v>0.56395669163414697</v>
      </c>
      <c r="N73" s="28">
        <f t="shared" si="62"/>
        <v>1408.8161435657701</v>
      </c>
      <c r="O73" s="28">
        <f t="shared" si="63"/>
        <v>1052.8972378617957</v>
      </c>
      <c r="P73" s="28">
        <f t="shared" si="64"/>
        <v>0.74736312660136806</v>
      </c>
      <c r="Q73" s="28">
        <f t="shared" si="65"/>
        <v>1157.8916318132929</v>
      </c>
      <c r="R73" s="28">
        <f t="shared" si="66"/>
        <v>1.0013273832633218</v>
      </c>
      <c r="T73" s="28">
        <v>72</v>
      </c>
      <c r="U73" s="29">
        <f t="shared" si="67"/>
        <v>996.98974216364559</v>
      </c>
      <c r="V73" s="140">
        <f t="shared" si="68"/>
        <v>1067.4145789391553</v>
      </c>
      <c r="W73" s="141" t="str">
        <f>IF(T73='1.収穫を予測する'!$N$2,1,"")</f>
        <v/>
      </c>
      <c r="X73" s="28">
        <f t="shared" si="89"/>
        <v>0</v>
      </c>
      <c r="Y73" s="28">
        <f t="shared" si="69"/>
        <v>1.0013273832633218</v>
      </c>
      <c r="Z73" s="28" t="str">
        <f t="shared" si="90"/>
        <v/>
      </c>
      <c r="AB73" s="28">
        <v>72</v>
      </c>
      <c r="AC73" s="28">
        <f t="shared" si="70"/>
        <v>30.586575753572529</v>
      </c>
      <c r="AD73" s="29">
        <f t="shared" si="71"/>
        <v>996.98974216364559</v>
      </c>
      <c r="AE73" s="140">
        <f t="shared" si="91"/>
        <v>1067.4145789391553</v>
      </c>
      <c r="AF73" s="141">
        <f>'1.収穫を予測する'!K84*0.01</f>
        <v>0</v>
      </c>
      <c r="AG73" s="134">
        <v>72</v>
      </c>
      <c r="AH73" s="28">
        <f t="shared" si="72"/>
        <v>1.0013273832633218</v>
      </c>
      <c r="AI73" s="144">
        <f t="shared" si="92"/>
        <v>3.6229671569889206</v>
      </c>
      <c r="AJ73" s="29">
        <f t="shared" si="55"/>
        <v>996.98974216364559</v>
      </c>
      <c r="AK73" s="140">
        <f t="shared" si="56"/>
        <v>1067.4145789391553</v>
      </c>
      <c r="AL73" s="29">
        <f t="shared" si="47"/>
        <v>0</v>
      </c>
      <c r="AM73" s="140">
        <f t="shared" si="48"/>
        <v>0</v>
      </c>
      <c r="AN73" s="28" t="str">
        <f t="shared" si="49"/>
        <v/>
      </c>
      <c r="AO73" s="28">
        <f t="shared" si="73"/>
        <v>0.93402297648444987</v>
      </c>
      <c r="AP73" s="136">
        <f t="shared" si="74"/>
        <v>0</v>
      </c>
      <c r="AQ73" s="28">
        <f t="shared" si="75"/>
        <v>0</v>
      </c>
      <c r="AR73" s="29">
        <f>'inv3.直径階分布'!HK78</f>
        <v>32.404481954424888</v>
      </c>
      <c r="AT73" s="28">
        <f t="shared" si="93"/>
        <v>72</v>
      </c>
      <c r="AU73" s="140">
        <f t="shared" si="76"/>
        <v>1067.4145789391553</v>
      </c>
      <c r="AW73" s="29">
        <f>IF(AQ73=0, 0,SUM(AL$2:AL73))</f>
        <v>0</v>
      </c>
      <c r="AX73" s="29">
        <f>AD73+SUM($AL$2:AL72)</f>
        <v>996.98974216364559</v>
      </c>
      <c r="AY73" s="29">
        <f t="shared" si="77"/>
        <v>3.4445787996659192</v>
      </c>
      <c r="AZ73" s="29">
        <f t="shared" si="78"/>
        <v>13.847079752272855</v>
      </c>
      <c r="BA73" s="29">
        <f t="shared" si="79"/>
        <v>13.847079752272855</v>
      </c>
      <c r="BB73" s="29">
        <f t="shared" si="80"/>
        <v>13.847079752272855</v>
      </c>
      <c r="BC73" s="28">
        <f t="shared" si="81"/>
        <v>27.839405013042967</v>
      </c>
      <c r="BN73" s="28">
        <f t="shared" si="82"/>
        <v>10.006969488149105</v>
      </c>
      <c r="BO73" s="28">
        <f t="shared" si="83"/>
        <v>10.006969488149105</v>
      </c>
      <c r="BP73" s="28">
        <f t="shared" si="84"/>
        <v>72</v>
      </c>
      <c r="BQ73" s="28">
        <f t="shared" si="85"/>
        <v>85.912205145564585</v>
      </c>
      <c r="BR73" s="28">
        <f t="shared" si="86"/>
        <v>1</v>
      </c>
      <c r="BS73" s="28">
        <f t="shared" si="87"/>
        <v>0</v>
      </c>
      <c r="BT73" s="28">
        <f t="shared" si="88"/>
        <v>0</v>
      </c>
      <c r="BU73" s="28">
        <f t="shared" si="94"/>
        <v>8.0059999999999967</v>
      </c>
      <c r="BV73" s="28">
        <f t="shared" si="95"/>
        <v>0</v>
      </c>
    </row>
    <row r="74" spans="5:74">
      <c r="E74" s="28">
        <v>73</v>
      </c>
      <c r="F74" s="28">
        <f t="shared" si="54"/>
        <v>21.550024030275164</v>
      </c>
      <c r="G74" s="139"/>
      <c r="H74" s="28">
        <f t="shared" si="57"/>
        <v>30.657729940771894</v>
      </c>
      <c r="I74" s="28">
        <f t="shared" si="58"/>
        <v>7.3854482648876311E-4</v>
      </c>
      <c r="J74" s="28">
        <f t="shared" si="59"/>
        <v>0.27732572725590648</v>
      </c>
      <c r="K74" s="28">
        <f t="shared" si="96"/>
        <v>1062.4650261389543</v>
      </c>
      <c r="L74" s="28">
        <f t="shared" si="60"/>
        <v>1000.4343209633115</v>
      </c>
      <c r="M74" s="28">
        <f t="shared" si="61"/>
        <v>0.5631163247069858</v>
      </c>
      <c r="N74" s="28">
        <f t="shared" si="62"/>
        <v>1404.3338274614791</v>
      </c>
      <c r="O74" s="28">
        <f t="shared" si="63"/>
        <v>1057.1586056712431</v>
      </c>
      <c r="P74" s="28">
        <f t="shared" si="64"/>
        <v>0.75278298150960188</v>
      </c>
      <c r="Q74" s="28">
        <f t="shared" si="65"/>
        <v>1140.3379197067986</v>
      </c>
      <c r="R74" s="28">
        <f t="shared" si="66"/>
        <v>1.0013773372764665</v>
      </c>
      <c r="T74" s="28">
        <v>73</v>
      </c>
      <c r="U74" s="29">
        <f t="shared" si="67"/>
        <v>1000.4343209633115</v>
      </c>
      <c r="V74" s="140">
        <f t="shared" si="68"/>
        <v>1062.4650261389543</v>
      </c>
      <c r="W74" s="141" t="str">
        <f>IF(T74='1.収穫を予測する'!$N$2,1,"")</f>
        <v/>
      </c>
      <c r="X74" s="28">
        <f t="shared" si="89"/>
        <v>0</v>
      </c>
      <c r="Y74" s="28">
        <f t="shared" si="69"/>
        <v>1.0013773372764665</v>
      </c>
      <c r="Z74" s="28" t="str">
        <f t="shared" si="90"/>
        <v/>
      </c>
      <c r="AB74" s="28">
        <v>73</v>
      </c>
      <c r="AC74" s="28">
        <f t="shared" si="70"/>
        <v>30.657729940771894</v>
      </c>
      <c r="AD74" s="29">
        <f t="shared" si="71"/>
        <v>1000.4343209633115</v>
      </c>
      <c r="AE74" s="140">
        <f t="shared" si="91"/>
        <v>1062.4650261389543</v>
      </c>
      <c r="AF74" s="141">
        <f>'1.収穫を予測する'!K85*0.01</f>
        <v>0</v>
      </c>
      <c r="AG74" s="134">
        <v>73</v>
      </c>
      <c r="AH74" s="28">
        <f t="shared" si="72"/>
        <v>1.0013773372764665</v>
      </c>
      <c r="AI74" s="144">
        <f t="shared" si="92"/>
        <v>3.4445787996659192</v>
      </c>
      <c r="AJ74" s="29">
        <f t="shared" si="55"/>
        <v>1000.4343209633115</v>
      </c>
      <c r="AK74" s="140">
        <f t="shared" si="56"/>
        <v>1062.4650261389543</v>
      </c>
      <c r="AL74" s="29">
        <f t="shared" si="47"/>
        <v>0</v>
      </c>
      <c r="AM74" s="140">
        <f t="shared" si="48"/>
        <v>0</v>
      </c>
      <c r="AN74" s="28" t="str">
        <f t="shared" si="49"/>
        <v/>
      </c>
      <c r="AO74" s="28">
        <f t="shared" si="73"/>
        <v>0.94161623804120387</v>
      </c>
      <c r="AP74" s="136">
        <f t="shared" si="74"/>
        <v>0</v>
      </c>
      <c r="AQ74" s="28">
        <f t="shared" si="75"/>
        <v>0</v>
      </c>
      <c r="AR74" s="29">
        <f>'inv3.直径階分布'!HK79</f>
        <v>32.516541401717021</v>
      </c>
      <c r="AT74" s="28">
        <f t="shared" si="93"/>
        <v>73</v>
      </c>
      <c r="AU74" s="140">
        <f t="shared" si="76"/>
        <v>1062.4650261389543</v>
      </c>
      <c r="AW74" s="29">
        <f>IF(AQ74=0, 0,SUM(AL$2:AL74))</f>
        <v>0</v>
      </c>
      <c r="AX74" s="29">
        <f>AD74+SUM($AL$2:AL73)</f>
        <v>1000.4343209633115</v>
      </c>
      <c r="AY74" s="29">
        <f t="shared" si="77"/>
        <v>3.274891700866192</v>
      </c>
      <c r="AZ74" s="29">
        <f t="shared" si="78"/>
        <v>13.704579739223446</v>
      </c>
      <c r="BA74" s="29">
        <f t="shared" si="79"/>
        <v>13.704579739223446</v>
      </c>
      <c r="BB74" s="29">
        <f t="shared" si="80"/>
        <v>13.704579739223446</v>
      </c>
      <c r="BC74" s="28">
        <f t="shared" si="81"/>
        <v>27.911135898130087</v>
      </c>
      <c r="BN74" s="28">
        <f t="shared" si="82"/>
        <v>10.006971991351866</v>
      </c>
      <c r="BO74" s="28">
        <f t="shared" si="83"/>
        <v>10.006971991351866</v>
      </c>
      <c r="BP74" s="28">
        <f t="shared" si="84"/>
        <v>73</v>
      </c>
      <c r="BQ74" s="28">
        <f t="shared" si="85"/>
        <v>85.836730153152914</v>
      </c>
      <c r="BR74" s="28">
        <f t="shared" si="86"/>
        <v>1</v>
      </c>
      <c r="BS74" s="28">
        <f t="shared" si="87"/>
        <v>0</v>
      </c>
      <c r="BT74" s="28">
        <f t="shared" si="88"/>
        <v>0</v>
      </c>
      <c r="BU74" s="28">
        <f t="shared" si="94"/>
        <v>8.0069999999999961</v>
      </c>
      <c r="BV74" s="28">
        <f t="shared" si="95"/>
        <v>0</v>
      </c>
    </row>
    <row r="75" spans="5:74">
      <c r="E75" s="28">
        <v>74</v>
      </c>
      <c r="F75" s="28">
        <f t="shared" si="54"/>
        <v>21.597622227061585</v>
      </c>
      <c r="G75" s="139"/>
      <c r="H75" s="28">
        <f t="shared" si="57"/>
        <v>30.725444605994344</v>
      </c>
      <c r="I75" s="28">
        <f t="shared" si="58"/>
        <v>7.3616351599664392E-4</v>
      </c>
      <c r="J75" s="28">
        <f t="shared" si="59"/>
        <v>0.27516653921866285</v>
      </c>
      <c r="K75" s="28">
        <f t="shared" si="96"/>
        <v>1057.7592985794795</v>
      </c>
      <c r="L75" s="28">
        <f t="shared" si="60"/>
        <v>1003.7092126641777</v>
      </c>
      <c r="M75" s="28">
        <f t="shared" si="61"/>
        <v>0.56231701975424453</v>
      </c>
      <c r="N75" s="28">
        <f t="shared" si="62"/>
        <v>1400.0723195488088</v>
      </c>
      <c r="O75" s="28">
        <f t="shared" si="63"/>
        <v>1061.2217965482946</v>
      </c>
      <c r="P75" s="28">
        <f t="shared" si="64"/>
        <v>0.75797641431143137</v>
      </c>
      <c r="Q75" s="28">
        <f t="shared" si="65"/>
        <v>1123.9450925745891</v>
      </c>
      <c r="R75" s="28">
        <f t="shared" si="66"/>
        <v>1.0014177078304642</v>
      </c>
      <c r="T75" s="28">
        <v>74</v>
      </c>
      <c r="U75" s="29">
        <f t="shared" si="67"/>
        <v>1003.7092126641777</v>
      </c>
      <c r="V75" s="140">
        <f t="shared" si="68"/>
        <v>1057.7592985794795</v>
      </c>
      <c r="W75" s="141" t="str">
        <f>IF(T75='1.収穫を予測する'!$N$2,1,"")</f>
        <v/>
      </c>
      <c r="X75" s="28">
        <f t="shared" si="89"/>
        <v>0</v>
      </c>
      <c r="Y75" s="28">
        <f t="shared" si="69"/>
        <v>1.0014177078304642</v>
      </c>
      <c r="Z75" s="28" t="str">
        <f t="shared" si="90"/>
        <v/>
      </c>
      <c r="AB75" s="28">
        <v>74</v>
      </c>
      <c r="AC75" s="28">
        <f t="shared" si="70"/>
        <v>30.725444605994344</v>
      </c>
      <c r="AD75" s="29">
        <f t="shared" si="71"/>
        <v>1003.7092126641777</v>
      </c>
      <c r="AE75" s="140">
        <f t="shared" si="91"/>
        <v>1057.7592985794795</v>
      </c>
      <c r="AF75" s="141">
        <f>'1.収穫を予測する'!K86*0.01</f>
        <v>0</v>
      </c>
      <c r="AG75" s="134">
        <v>74</v>
      </c>
      <c r="AH75" s="28">
        <f t="shared" si="72"/>
        <v>1.0014177078304642</v>
      </c>
      <c r="AI75" s="144">
        <f t="shared" si="92"/>
        <v>3.274891700866192</v>
      </c>
      <c r="AJ75" s="29">
        <f t="shared" si="55"/>
        <v>1003.7092126641777</v>
      </c>
      <c r="AK75" s="140">
        <f t="shared" si="56"/>
        <v>1057.7592985794795</v>
      </c>
      <c r="AL75" s="29">
        <f t="shared" si="47"/>
        <v>0</v>
      </c>
      <c r="AM75" s="140">
        <f t="shared" si="48"/>
        <v>0</v>
      </c>
      <c r="AN75" s="28" t="str">
        <f t="shared" si="49"/>
        <v/>
      </c>
      <c r="AO75" s="28">
        <f t="shared" si="73"/>
        <v>0.94890133701694845</v>
      </c>
      <c r="AP75" s="136">
        <f t="shared" si="74"/>
        <v>0</v>
      </c>
      <c r="AQ75" s="28">
        <f t="shared" si="75"/>
        <v>0</v>
      </c>
      <c r="AR75" s="29">
        <f>'inv3.直径階分布'!HK80</f>
        <v>32.620035515025208</v>
      </c>
      <c r="AT75" s="28">
        <f t="shared" si="93"/>
        <v>74</v>
      </c>
      <c r="AU75" s="140">
        <f t="shared" si="76"/>
        <v>1057.7592985794795</v>
      </c>
      <c r="AW75" s="29">
        <f>IF(AQ75=0, 0,SUM(AL$2:AL75))</f>
        <v>0</v>
      </c>
      <c r="AX75" s="29">
        <f>AD75+SUM($AL$2:AL74)</f>
        <v>1003.7092126641777</v>
      </c>
      <c r="AY75" s="29">
        <f t="shared" si="77"/>
        <v>3.1134959897228782</v>
      </c>
      <c r="AZ75" s="29">
        <f t="shared" si="78"/>
        <v>13.563638008975374</v>
      </c>
      <c r="BA75" s="29">
        <f t="shared" si="79"/>
        <v>13.563638008975374</v>
      </c>
      <c r="BB75" s="29">
        <f t="shared" si="80"/>
        <v>13.563638008975374</v>
      </c>
      <c r="BC75" s="28">
        <f t="shared" si="81"/>
        <v>27.979415998501612</v>
      </c>
      <c r="BN75" s="28">
        <f t="shared" si="82"/>
        <v>10.007103650953066</v>
      </c>
      <c r="BO75" s="28">
        <f t="shared" si="83"/>
        <v>10.007103650953066</v>
      </c>
      <c r="BP75" s="28">
        <f t="shared" si="84"/>
        <v>74</v>
      </c>
      <c r="BQ75" s="28">
        <f t="shared" si="85"/>
        <v>85.773714089348346</v>
      </c>
      <c r="BR75" s="28">
        <f t="shared" si="86"/>
        <v>1</v>
      </c>
      <c r="BS75" s="28">
        <f t="shared" si="87"/>
        <v>0</v>
      </c>
      <c r="BT75" s="28">
        <f t="shared" si="88"/>
        <v>0</v>
      </c>
      <c r="BU75" s="28">
        <f t="shared" si="94"/>
        <v>8.0079999999999956</v>
      </c>
      <c r="BV75" s="28">
        <f t="shared" si="95"/>
        <v>0</v>
      </c>
    </row>
    <row r="76" spans="5:74">
      <c r="E76" s="28">
        <v>75</v>
      </c>
      <c r="F76" s="28">
        <f t="shared" si="54"/>
        <v>21.642917363870609</v>
      </c>
      <c r="G76" s="139"/>
      <c r="H76" s="28">
        <f t="shared" si="57"/>
        <v>30.789882866943408</v>
      </c>
      <c r="I76" s="28">
        <f t="shared" si="58"/>
        <v>7.3390940205299998E-4</v>
      </c>
      <c r="J76" s="28">
        <f t="shared" si="59"/>
        <v>0.27313180132183118</v>
      </c>
      <c r="K76" s="28">
        <f t="shared" si="96"/>
        <v>1053.2854822754814</v>
      </c>
      <c r="L76" s="28">
        <f t="shared" si="60"/>
        <v>1006.8227086539006</v>
      </c>
      <c r="M76" s="28">
        <f t="shared" si="61"/>
        <v>0.56155680656466933</v>
      </c>
      <c r="N76" s="28">
        <f t="shared" si="62"/>
        <v>1396.0208305200961</v>
      </c>
      <c r="O76" s="28">
        <f t="shared" si="63"/>
        <v>1065.0955389237211</v>
      </c>
      <c r="P76" s="28">
        <f t="shared" si="64"/>
        <v>0.76295103600059688</v>
      </c>
      <c r="Q76" s="28">
        <f t="shared" si="65"/>
        <v>1108.62210013604</v>
      </c>
      <c r="R76" s="28">
        <f t="shared" si="66"/>
        <v>1.0014496372037438</v>
      </c>
      <c r="T76" s="28">
        <v>75</v>
      </c>
      <c r="U76" s="29">
        <f t="shared" si="67"/>
        <v>1006.8227086539006</v>
      </c>
      <c r="V76" s="140">
        <f t="shared" si="68"/>
        <v>1053.2854822754814</v>
      </c>
      <c r="W76" s="141" t="str">
        <f>IF(T76='1.収穫を予測する'!$N$2,1,"")</f>
        <v/>
      </c>
      <c r="X76" s="28">
        <f t="shared" si="89"/>
        <v>0</v>
      </c>
      <c r="Y76" s="28">
        <f t="shared" si="69"/>
        <v>1.0014496372037438</v>
      </c>
      <c r="Z76" s="28" t="str">
        <f t="shared" si="90"/>
        <v/>
      </c>
      <c r="AB76" s="28">
        <v>75</v>
      </c>
      <c r="AC76" s="28">
        <f t="shared" si="70"/>
        <v>30.789882866943408</v>
      </c>
      <c r="AD76" s="29">
        <f t="shared" si="71"/>
        <v>1006.8227086539006</v>
      </c>
      <c r="AE76" s="140">
        <f t="shared" si="91"/>
        <v>1053.2854822754814</v>
      </c>
      <c r="AF76" s="141">
        <f>'1.収穫を予測する'!K87*0.01</f>
        <v>0</v>
      </c>
      <c r="AG76" s="134">
        <v>75</v>
      </c>
      <c r="AH76" s="28">
        <f t="shared" si="72"/>
        <v>1.0014496372037438</v>
      </c>
      <c r="AI76" s="144">
        <f t="shared" si="92"/>
        <v>3.1134959897228782</v>
      </c>
      <c r="AJ76" s="29">
        <f t="shared" si="55"/>
        <v>1006.8227086539006</v>
      </c>
      <c r="AK76" s="140">
        <f t="shared" si="56"/>
        <v>1053.2854822754814</v>
      </c>
      <c r="AL76" s="29">
        <f t="shared" si="47"/>
        <v>0</v>
      </c>
      <c r="AM76" s="140">
        <f t="shared" si="48"/>
        <v>0</v>
      </c>
      <c r="AN76" s="28" t="str">
        <f t="shared" si="49"/>
        <v/>
      </c>
      <c r="AO76" s="28">
        <f t="shared" si="73"/>
        <v>0.95588776793808616</v>
      </c>
      <c r="AP76" s="136">
        <f t="shared" si="74"/>
        <v>0</v>
      </c>
      <c r="AQ76" s="28">
        <f t="shared" si="75"/>
        <v>0</v>
      </c>
      <c r="AR76" s="29">
        <f>'inv3.直径階分布'!HK81</f>
        <v>32.719253897477323</v>
      </c>
      <c r="AT76" s="28">
        <f t="shared" si="93"/>
        <v>75</v>
      </c>
      <c r="AU76" s="140">
        <f t="shared" si="76"/>
        <v>1053.2854822754814</v>
      </c>
      <c r="AW76" s="29">
        <f>IF(AQ76=0, 0,SUM(AL$2:AL76))</f>
        <v>0</v>
      </c>
      <c r="AX76" s="29">
        <f>AD76+SUM($AL$2:AL75)</f>
        <v>1006.8227086539006</v>
      </c>
      <c r="AY76" s="29">
        <f t="shared" si="77"/>
        <v>2.9599988163455464</v>
      </c>
      <c r="AZ76" s="29">
        <f t="shared" si="78"/>
        <v>13.424302782052008</v>
      </c>
      <c r="BA76" s="29">
        <f t="shared" si="79"/>
        <v>13.424302782052008</v>
      </c>
      <c r="BB76" s="29">
        <f t="shared" si="80"/>
        <v>13.424302782052008</v>
      </c>
      <c r="BC76" s="28">
        <f t="shared" si="81"/>
        <v>28.044407351896965</v>
      </c>
      <c r="BN76" s="28">
        <f t="shared" si="82"/>
        <v>10.007345966627565</v>
      </c>
      <c r="BO76" s="28">
        <f t="shared" si="83"/>
        <v>10.007345966627565</v>
      </c>
      <c r="BP76" s="28">
        <f t="shared" si="84"/>
        <v>75</v>
      </c>
      <c r="BQ76" s="28">
        <f t="shared" si="85"/>
        <v>85.712245883636143</v>
      </c>
      <c r="BR76" s="28">
        <f t="shared" si="86"/>
        <v>1</v>
      </c>
      <c r="BS76" s="28">
        <f t="shared" si="87"/>
        <v>0</v>
      </c>
      <c r="BT76" s="28">
        <f t="shared" si="88"/>
        <v>0</v>
      </c>
      <c r="BU76" s="28">
        <f t="shared" si="94"/>
        <v>8.008999999999995</v>
      </c>
      <c r="BV76" s="28">
        <f t="shared" si="95"/>
        <v>0</v>
      </c>
    </row>
    <row r="77" spans="5:74">
      <c r="E77" s="28">
        <v>76</v>
      </c>
      <c r="F77" s="28">
        <f t="shared" si="54"/>
        <v>21.68601887999467</v>
      </c>
      <c r="G77" s="139"/>
      <c r="H77" s="28">
        <f t="shared" si="57"/>
        <v>30.851200415337455</v>
      </c>
      <c r="I77" s="28">
        <f t="shared" si="58"/>
        <v>7.3177521939511009E-4</v>
      </c>
      <c r="J77" s="28">
        <f t="shared" si="59"/>
        <v>0.27121348492811315</v>
      </c>
      <c r="K77" s="28">
        <f t="shared" si="96"/>
        <v>1049.0322277320083</v>
      </c>
      <c r="L77" s="28">
        <f t="shared" si="60"/>
        <v>1009.7827074702461</v>
      </c>
      <c r="M77" s="28">
        <f t="shared" si="61"/>
        <v>0.56083380421319229</v>
      </c>
      <c r="N77" s="28">
        <f t="shared" si="62"/>
        <v>1392.1690822702176</v>
      </c>
      <c r="O77" s="28">
        <f t="shared" si="63"/>
        <v>1068.788218928021</v>
      </c>
      <c r="P77" s="28">
        <f t="shared" si="64"/>
        <v>0.76771437646434604</v>
      </c>
      <c r="Q77" s="28">
        <f t="shared" si="65"/>
        <v>1094.2864946035461</v>
      </c>
      <c r="R77" s="28">
        <f t="shared" si="66"/>
        <v>1.0014741489296388</v>
      </c>
      <c r="T77" s="28">
        <v>76</v>
      </c>
      <c r="U77" s="29">
        <f t="shared" si="67"/>
        <v>1009.7827074702461</v>
      </c>
      <c r="V77" s="140">
        <f t="shared" si="68"/>
        <v>1049.0322277320083</v>
      </c>
      <c r="W77" s="141" t="str">
        <f>IF(T77='1.収穫を予測する'!$N$2,1,"")</f>
        <v/>
      </c>
      <c r="X77" s="28">
        <f t="shared" si="89"/>
        <v>0</v>
      </c>
      <c r="Y77" s="28">
        <f t="shared" si="69"/>
        <v>1.0014741489296388</v>
      </c>
      <c r="Z77" s="28" t="str">
        <f t="shared" si="90"/>
        <v/>
      </c>
      <c r="AB77" s="28">
        <v>76</v>
      </c>
      <c r="AC77" s="28">
        <f t="shared" si="70"/>
        <v>30.851200415337455</v>
      </c>
      <c r="AD77" s="29">
        <f t="shared" si="71"/>
        <v>1009.7827074702461</v>
      </c>
      <c r="AE77" s="140">
        <f t="shared" si="91"/>
        <v>1049.0322277320083</v>
      </c>
      <c r="AF77" s="141">
        <f>'1.収穫を予測する'!K88*0.01</f>
        <v>0</v>
      </c>
      <c r="AG77" s="134">
        <v>76</v>
      </c>
      <c r="AH77" s="28">
        <f t="shared" si="72"/>
        <v>1.0014741489296388</v>
      </c>
      <c r="AI77" s="144">
        <f t="shared" si="92"/>
        <v>2.9599988163455464</v>
      </c>
      <c r="AJ77" s="29">
        <f t="shared" si="55"/>
        <v>1009.7827074702461</v>
      </c>
      <c r="AK77" s="140">
        <f t="shared" si="56"/>
        <v>1049.0322277320083</v>
      </c>
      <c r="AL77" s="29">
        <f t="shared" si="47"/>
        <v>0</v>
      </c>
      <c r="AM77" s="140">
        <f t="shared" si="48"/>
        <v>0</v>
      </c>
      <c r="AN77" s="28" t="str">
        <f t="shared" si="49"/>
        <v/>
      </c>
      <c r="AO77" s="28">
        <f t="shared" si="73"/>
        <v>0.96258501957883691</v>
      </c>
      <c r="AP77" s="136">
        <f t="shared" si="74"/>
        <v>0</v>
      </c>
      <c r="AQ77" s="28">
        <f t="shared" si="75"/>
        <v>0</v>
      </c>
      <c r="AR77" s="29">
        <f>'inv3.直径階分布'!HK82</f>
        <v>32.814290987694093</v>
      </c>
      <c r="AT77" s="28">
        <f t="shared" si="93"/>
        <v>76</v>
      </c>
      <c r="AU77" s="140">
        <f t="shared" si="76"/>
        <v>1049.0322277320083</v>
      </c>
      <c r="AW77" s="29">
        <f>IF(AQ77=0, 0,SUM(AL$2:AL77))</f>
        <v>0</v>
      </c>
      <c r="AX77" s="29">
        <f>AD77+SUM($AL$2:AL76)</f>
        <v>1009.7827074702461</v>
      </c>
      <c r="AY77" s="29">
        <f t="shared" si="77"/>
        <v>2.8140239910339915</v>
      </c>
      <c r="AZ77" s="29">
        <f t="shared" si="78"/>
        <v>13.286614571976923</v>
      </c>
      <c r="BA77" s="29">
        <f t="shared" si="79"/>
        <v>13.286614571976923</v>
      </c>
      <c r="BB77" s="29">
        <f t="shared" si="80"/>
        <v>13.286614571976923</v>
      </c>
      <c r="BC77" s="28">
        <f t="shared" si="81"/>
        <v>28.106264778547608</v>
      </c>
      <c r="BN77" s="28">
        <f t="shared" si="82"/>
        <v>10.007682478520131</v>
      </c>
      <c r="BO77" s="28">
        <f t="shared" si="83"/>
        <v>10.007682478520131</v>
      </c>
      <c r="BP77" s="28">
        <f t="shared" si="84"/>
        <v>76</v>
      </c>
      <c r="BQ77" s="28">
        <f t="shared" si="85"/>
        <v>85.652512769780472</v>
      </c>
      <c r="BR77" s="28">
        <f t="shared" si="86"/>
        <v>1</v>
      </c>
      <c r="BS77" s="28">
        <f t="shared" si="87"/>
        <v>0</v>
      </c>
      <c r="BT77" s="28">
        <f t="shared" si="88"/>
        <v>0</v>
      </c>
      <c r="BU77" s="28">
        <f t="shared" si="94"/>
        <v>8.0099999999999945</v>
      </c>
      <c r="BV77" s="28">
        <f t="shared" si="95"/>
        <v>0</v>
      </c>
    </row>
    <row r="78" spans="5:74">
      <c r="E78" s="28">
        <v>77</v>
      </c>
      <c r="F78" s="28">
        <f t="shared" si="54"/>
        <v>21.727031210549068</v>
      </c>
      <c r="G78" s="139"/>
      <c r="H78" s="28">
        <f t="shared" si="57"/>
        <v>30.909545823797878</v>
      </c>
      <c r="I78" s="28">
        <f t="shared" si="58"/>
        <v>7.2975416383734754E-4</v>
      </c>
      <c r="J78" s="28">
        <f t="shared" si="59"/>
        <v>0.26940416326681615</v>
      </c>
      <c r="K78" s="28">
        <f t="shared" si="96"/>
        <v>1044.9887260051805</v>
      </c>
      <c r="L78" s="28">
        <f t="shared" si="60"/>
        <v>1012.5967314612801</v>
      </c>
      <c r="M78" s="28">
        <f t="shared" si="61"/>
        <v>0.56014621776509477</v>
      </c>
      <c r="N78" s="28">
        <f t="shared" si="62"/>
        <v>1388.5072862172187</v>
      </c>
      <c r="O78" s="28">
        <f t="shared" si="63"/>
        <v>1072.3078902062434</v>
      </c>
      <c r="P78" s="28">
        <f t="shared" si="64"/>
        <v>0.77227386622333583</v>
      </c>
      <c r="Q78" s="28">
        <f t="shared" si="65"/>
        <v>1080.8634689701992</v>
      </c>
      <c r="R78" s="28">
        <f t="shared" si="66"/>
        <v>1.0014921593952575</v>
      </c>
      <c r="T78" s="28">
        <v>77</v>
      </c>
      <c r="U78" s="29">
        <f t="shared" si="67"/>
        <v>1012.5967314612801</v>
      </c>
      <c r="V78" s="140">
        <f t="shared" si="68"/>
        <v>1044.9887260051805</v>
      </c>
      <c r="W78" s="141" t="str">
        <f>IF(T78='1.収穫を予測する'!$N$2,1,"")</f>
        <v/>
      </c>
      <c r="X78" s="28">
        <f t="shared" si="89"/>
        <v>0</v>
      </c>
      <c r="Y78" s="28">
        <f t="shared" si="69"/>
        <v>1.0014921593952575</v>
      </c>
      <c r="Z78" s="28" t="str">
        <f t="shared" si="90"/>
        <v/>
      </c>
      <c r="AB78" s="28">
        <v>77</v>
      </c>
      <c r="AC78" s="28">
        <f t="shared" si="70"/>
        <v>30.909545823797878</v>
      </c>
      <c r="AD78" s="29">
        <f t="shared" si="71"/>
        <v>1012.5967314612801</v>
      </c>
      <c r="AE78" s="140">
        <f t="shared" si="91"/>
        <v>1044.9887260051805</v>
      </c>
      <c r="AF78" s="141">
        <f>'1.収穫を予測する'!K89*0.01</f>
        <v>0</v>
      </c>
      <c r="AG78" s="134">
        <v>77</v>
      </c>
      <c r="AH78" s="28">
        <f t="shared" si="72"/>
        <v>1.0014921593952575</v>
      </c>
      <c r="AI78" s="144">
        <f t="shared" si="92"/>
        <v>2.8140239910339915</v>
      </c>
      <c r="AJ78" s="29">
        <f t="shared" si="55"/>
        <v>1012.5967314612801</v>
      </c>
      <c r="AK78" s="140">
        <f t="shared" si="56"/>
        <v>1044.9887260051805</v>
      </c>
      <c r="AL78" s="29">
        <f t="shared" si="47"/>
        <v>0</v>
      </c>
      <c r="AM78" s="140">
        <f t="shared" si="48"/>
        <v>0</v>
      </c>
      <c r="AN78" s="28" t="str">
        <f t="shared" si="49"/>
        <v/>
      </c>
      <c r="AO78" s="28">
        <f t="shared" si="73"/>
        <v>0.96900254161809984</v>
      </c>
      <c r="AP78" s="136">
        <f t="shared" si="74"/>
        <v>0</v>
      </c>
      <c r="AQ78" s="28">
        <f t="shared" si="75"/>
        <v>0</v>
      </c>
      <c r="AR78" s="29">
        <f>'inv3.直径階分布'!HK83</f>
        <v>32.905258745429165</v>
      </c>
      <c r="AT78" s="28">
        <f t="shared" si="93"/>
        <v>77</v>
      </c>
      <c r="AU78" s="140">
        <f t="shared" si="76"/>
        <v>1044.9887260051805</v>
      </c>
      <c r="AW78" s="29">
        <f>IF(AQ78=0, 0,SUM(AL$2:AL78))</f>
        <v>0</v>
      </c>
      <c r="AX78" s="29">
        <f>AD78+SUM($AL$2:AL77)</f>
        <v>1012.5967314612801</v>
      </c>
      <c r="AY78" s="29">
        <f t="shared" si="77"/>
        <v>2.6752115744312732</v>
      </c>
      <c r="AZ78" s="29">
        <f t="shared" si="78"/>
        <v>13.150606902094546</v>
      </c>
      <c r="BA78" s="29">
        <f t="shared" si="79"/>
        <v>13.150606902094546</v>
      </c>
      <c r="BB78" s="29">
        <f t="shared" si="80"/>
        <v>13.150606902094546</v>
      </c>
      <c r="BC78" s="28">
        <f t="shared" si="81"/>
        <v>28.165136163132381</v>
      </c>
      <c r="BN78" s="28">
        <f t="shared" si="82"/>
        <v>10.008098562920505</v>
      </c>
      <c r="BO78" s="28">
        <f t="shared" si="83"/>
        <v>10.008098562920505</v>
      </c>
      <c r="BP78" s="28">
        <f t="shared" si="84"/>
        <v>77</v>
      </c>
      <c r="BQ78" s="28">
        <f t="shared" si="85"/>
        <v>85.594635134254247</v>
      </c>
      <c r="BR78" s="28">
        <f t="shared" si="86"/>
        <v>1</v>
      </c>
      <c r="BS78" s="28">
        <f t="shared" si="87"/>
        <v>0</v>
      </c>
      <c r="BT78" s="28">
        <f t="shared" si="88"/>
        <v>0</v>
      </c>
      <c r="BU78" s="28">
        <f t="shared" si="94"/>
        <v>8.0109999999999939</v>
      </c>
      <c r="BV78" s="28">
        <f t="shared" si="95"/>
        <v>0</v>
      </c>
    </row>
    <row r="79" spans="5:74">
      <c r="E79" s="28">
        <v>78</v>
      </c>
      <c r="F79" s="28">
        <f t="shared" si="54"/>
        <v>21.766053995582276</v>
      </c>
      <c r="G79" s="139"/>
      <c r="H79" s="28">
        <f t="shared" si="57"/>
        <v>30.965060843335866</v>
      </c>
      <c r="I79" s="28">
        <f t="shared" si="58"/>
        <v>7.2783985858765581E-4</v>
      </c>
      <c r="J79" s="28">
        <f t="shared" si="59"/>
        <v>0.26769695830116053</v>
      </c>
      <c r="K79" s="28">
        <f t="shared" si="96"/>
        <v>1041.1446853518969</v>
      </c>
      <c r="L79" s="28">
        <f t="shared" si="60"/>
        <v>1015.2719430357114</v>
      </c>
      <c r="M79" s="28">
        <f t="shared" si="61"/>
        <v>0.55949233499143614</v>
      </c>
      <c r="N79" s="28">
        <f t="shared" si="62"/>
        <v>1385.0261221562837</v>
      </c>
      <c r="O79" s="28">
        <f t="shared" si="63"/>
        <v>1075.6622837770253</v>
      </c>
      <c r="P79" s="28">
        <f t="shared" si="64"/>
        <v>0.77663682046832161</v>
      </c>
      <c r="Q79" s="28">
        <f t="shared" si="65"/>
        <v>1068.2850186943153</v>
      </c>
      <c r="R79" s="28">
        <f t="shared" si="66"/>
        <v>1.001504488348725</v>
      </c>
      <c r="T79" s="28">
        <v>78</v>
      </c>
      <c r="U79" s="29">
        <f t="shared" si="67"/>
        <v>1015.2719430357114</v>
      </c>
      <c r="V79" s="140">
        <f t="shared" si="68"/>
        <v>1041.1446853518969</v>
      </c>
      <c r="W79" s="141" t="str">
        <f>IF(T79='1.収穫を予測する'!$N$2,1,"")</f>
        <v/>
      </c>
      <c r="X79" s="28">
        <f t="shared" si="89"/>
        <v>0</v>
      </c>
      <c r="Y79" s="28">
        <f t="shared" si="69"/>
        <v>1.001504488348725</v>
      </c>
      <c r="Z79" s="28" t="str">
        <f t="shared" si="90"/>
        <v/>
      </c>
      <c r="AB79" s="28">
        <v>78</v>
      </c>
      <c r="AC79" s="28">
        <f t="shared" si="70"/>
        <v>30.965060843335866</v>
      </c>
      <c r="AD79" s="29">
        <f t="shared" si="71"/>
        <v>1015.2719430357114</v>
      </c>
      <c r="AE79" s="140">
        <f t="shared" si="91"/>
        <v>1041.1446853518969</v>
      </c>
      <c r="AF79" s="141">
        <f>'1.収穫を予測する'!K90*0.01</f>
        <v>0</v>
      </c>
      <c r="AG79" s="134">
        <v>78</v>
      </c>
      <c r="AH79" s="28">
        <f t="shared" si="72"/>
        <v>1.001504488348725</v>
      </c>
      <c r="AI79" s="144">
        <f t="shared" si="92"/>
        <v>2.6752115744312732</v>
      </c>
      <c r="AJ79" s="29">
        <f t="shared" si="55"/>
        <v>1015.2719430357114</v>
      </c>
      <c r="AK79" s="140">
        <f t="shared" si="56"/>
        <v>1041.1446853518969</v>
      </c>
      <c r="AL79" s="29">
        <f t="shared" si="47"/>
        <v>0</v>
      </c>
      <c r="AM79" s="140">
        <f t="shared" si="48"/>
        <v>0</v>
      </c>
      <c r="AN79" s="28" t="str">
        <f t="shared" si="49"/>
        <v/>
      </c>
      <c r="AO79" s="28">
        <f t="shared" si="73"/>
        <v>0.97514971484732615</v>
      </c>
      <c r="AP79" s="136">
        <f t="shared" si="74"/>
        <v>0</v>
      </c>
      <c r="AQ79" s="28">
        <f t="shared" si="75"/>
        <v>0</v>
      </c>
      <c r="AR79" s="29">
        <f>'inv3.直径階分布'!HK84</f>
        <v>32.992279612327188</v>
      </c>
      <c r="AT79" s="28">
        <f t="shared" si="93"/>
        <v>78</v>
      </c>
      <c r="AU79" s="140">
        <f t="shared" si="76"/>
        <v>1041.1446853518969</v>
      </c>
      <c r="AW79" s="29">
        <f>IF(AQ79=0, 0,SUM(AL$2:AL79))</f>
        <v>0</v>
      </c>
      <c r="AX79" s="29">
        <f>AD79+SUM($AL$2:AL78)</f>
        <v>1015.2719430357114</v>
      </c>
      <c r="AY79" s="29">
        <f t="shared" si="77"/>
        <v>2.5432174298158543</v>
      </c>
      <c r="AZ79" s="29">
        <f t="shared" si="78"/>
        <v>13.0163069619963</v>
      </c>
      <c r="BA79" s="29">
        <f t="shared" si="79"/>
        <v>13.0163069619963</v>
      </c>
      <c r="BB79" s="29">
        <f t="shared" si="80"/>
        <v>13.0163069619963</v>
      </c>
      <c r="BC79" s="28">
        <f t="shared" si="81"/>
        <v>28.221162729931617</v>
      </c>
      <c r="BN79" s="28">
        <f t="shared" si="82"/>
        <v>10.008581247425759</v>
      </c>
      <c r="BO79" s="28">
        <f t="shared" si="83"/>
        <v>10.008581247425759</v>
      </c>
      <c r="BP79" s="28">
        <f t="shared" si="84"/>
        <v>78</v>
      </c>
      <c r="BQ79" s="28">
        <f t="shared" si="85"/>
        <v>85.538686812617527</v>
      </c>
      <c r="BR79" s="28">
        <f t="shared" si="86"/>
        <v>1</v>
      </c>
      <c r="BS79" s="28">
        <f t="shared" si="87"/>
        <v>0</v>
      </c>
      <c r="BT79" s="28">
        <f t="shared" si="88"/>
        <v>0</v>
      </c>
      <c r="BU79" s="28">
        <f t="shared" si="94"/>
        <v>8.0119999999999933</v>
      </c>
      <c r="BV79" s="28">
        <f t="shared" si="95"/>
        <v>0</v>
      </c>
    </row>
    <row r="80" spans="5:74">
      <c r="E80" s="28">
        <v>79</v>
      </c>
      <c r="F80" s="28">
        <f t="shared" si="54"/>
        <v>21.803182282511731</v>
      </c>
      <c r="G80" s="139"/>
      <c r="H80" s="28">
        <f t="shared" si="57"/>
        <v>31.017880691343812</v>
      </c>
      <c r="I80" s="28">
        <f t="shared" si="58"/>
        <v>7.2602632343562231E-4</v>
      </c>
      <c r="J80" s="28">
        <f t="shared" si="59"/>
        <v>0.26608549303839257</v>
      </c>
      <c r="K80" s="28">
        <f t="shared" si="96"/>
        <v>1037.490308522868</v>
      </c>
      <c r="L80" s="28">
        <f t="shared" si="60"/>
        <v>1017.8151604655272</v>
      </c>
      <c r="M80" s="28">
        <f t="shared" si="61"/>
        <v>0.55887052311515706</v>
      </c>
      <c r="N80" s="28">
        <f t="shared" si="62"/>
        <v>1381.7167176963017</v>
      </c>
      <c r="O80" s="28">
        <f t="shared" si="63"/>
        <v>1078.8588178968105</v>
      </c>
      <c r="P80" s="28">
        <f t="shared" si="64"/>
        <v>0.78081042523359068</v>
      </c>
      <c r="Q80" s="28">
        <f t="shared" si="65"/>
        <v>1056.4892090653134</v>
      </c>
      <c r="R80" s="28">
        <f t="shared" si="66"/>
        <v>1.0015118684147875</v>
      </c>
      <c r="T80" s="28">
        <v>79</v>
      </c>
      <c r="U80" s="29">
        <f t="shared" si="67"/>
        <v>1017.8151604655272</v>
      </c>
      <c r="V80" s="140">
        <f t="shared" si="68"/>
        <v>1037.490308522868</v>
      </c>
      <c r="W80" s="141" t="str">
        <f>IF(T80='1.収穫を予測する'!$N$2,1,"")</f>
        <v/>
      </c>
      <c r="X80" s="28">
        <f t="shared" si="89"/>
        <v>0</v>
      </c>
      <c r="Y80" s="28">
        <f t="shared" si="69"/>
        <v>1.0015118684147875</v>
      </c>
      <c r="Z80" s="28" t="str">
        <f t="shared" si="90"/>
        <v/>
      </c>
      <c r="AB80" s="28">
        <v>79</v>
      </c>
      <c r="AC80" s="28">
        <f t="shared" si="70"/>
        <v>31.017880691343812</v>
      </c>
      <c r="AD80" s="29">
        <f t="shared" si="71"/>
        <v>1017.8151604655272</v>
      </c>
      <c r="AE80" s="140">
        <f t="shared" si="91"/>
        <v>1037.490308522868</v>
      </c>
      <c r="AF80" s="141">
        <f>'1.収穫を予測する'!K91*0.01</f>
        <v>0</v>
      </c>
      <c r="AG80" s="134">
        <v>79</v>
      </c>
      <c r="AH80" s="28">
        <f t="shared" si="72"/>
        <v>1.0015118684147875</v>
      </c>
      <c r="AI80" s="144">
        <f t="shared" si="92"/>
        <v>2.5432174298158543</v>
      </c>
      <c r="AJ80" s="29">
        <f t="shared" si="55"/>
        <v>1017.8151604655272</v>
      </c>
      <c r="AK80" s="140">
        <f t="shared" si="56"/>
        <v>1037.490308522868</v>
      </c>
      <c r="AL80" s="29">
        <f t="shared" si="47"/>
        <v>0</v>
      </c>
      <c r="AM80" s="140">
        <f t="shared" si="48"/>
        <v>0</v>
      </c>
      <c r="AN80" s="28" t="str">
        <f t="shared" si="49"/>
        <v/>
      </c>
      <c r="AO80" s="28">
        <f t="shared" si="73"/>
        <v>0.98103582472461515</v>
      </c>
      <c r="AP80" s="136">
        <f t="shared" si="74"/>
        <v>0</v>
      </c>
      <c r="AQ80" s="28">
        <f t="shared" si="75"/>
        <v>0</v>
      </c>
      <c r="AR80" s="29">
        <f>'inv3.直径階分布'!HK85</f>
        <v>33.075482185475408</v>
      </c>
      <c r="AT80" s="28">
        <f t="shared" si="93"/>
        <v>79</v>
      </c>
      <c r="AU80" s="140">
        <f t="shared" si="76"/>
        <v>1037.490308522868</v>
      </c>
      <c r="AW80" s="29">
        <f>IF(AQ80=0, 0,SUM(AL$2:AL80))</f>
        <v>0</v>
      </c>
      <c r="AX80" s="29">
        <f>AD80+SUM($AL$2:AL79)</f>
        <v>1017.8151604655272</v>
      </c>
      <c r="AY80" s="29">
        <f t="shared" si="77"/>
        <v>2.4177127470637743</v>
      </c>
      <c r="AZ80" s="29">
        <f t="shared" si="78"/>
        <v>12.883736208424395</v>
      </c>
      <c r="BA80" s="29">
        <f t="shared" si="79"/>
        <v>12.883736208424395</v>
      </c>
      <c r="BB80" s="29">
        <f t="shared" si="80"/>
        <v>12.883736208424395</v>
      </c>
      <c r="BC80" s="28">
        <f t="shared" si="81"/>
        <v>28.27447931083184</v>
      </c>
      <c r="BN80" s="28">
        <f t="shared" si="82"/>
        <v>10.009119043781659</v>
      </c>
      <c r="BO80" s="28">
        <f t="shared" si="83"/>
        <v>10.009119043781659</v>
      </c>
      <c r="BP80" s="28">
        <f t="shared" si="84"/>
        <v>79</v>
      </c>
      <c r="BQ80" s="28">
        <f t="shared" si="85"/>
        <v>85.484707833671862</v>
      </c>
      <c r="BR80" s="28">
        <f t="shared" si="86"/>
        <v>0</v>
      </c>
      <c r="BS80" s="28">
        <f t="shared" si="87"/>
        <v>0</v>
      </c>
      <c r="BT80" s="28">
        <f t="shared" si="88"/>
        <v>0</v>
      </c>
      <c r="BU80" s="28">
        <f t="shared" si="94"/>
        <v>8.0129999999999928</v>
      </c>
      <c r="BV80" s="28">
        <f t="shared" si="95"/>
        <v>0</v>
      </c>
    </row>
    <row r="81" spans="5:74">
      <c r="E81" s="28">
        <v>80</v>
      </c>
      <c r="F81" s="28">
        <f t="shared" si="54"/>
        <v>21.838506721860739</v>
      </c>
      <c r="G81" s="139"/>
      <c r="H81" s="28">
        <f t="shared" si="57"/>
        <v>31.068134330056683</v>
      </c>
      <c r="I81" s="28">
        <f t="shared" si="58"/>
        <v>7.2430794653009323E-4</v>
      </c>
      <c r="J81" s="28">
        <f t="shared" si="59"/>
        <v>0.26456384865227323</v>
      </c>
      <c r="K81" s="28">
        <f t="shared" si="96"/>
        <v>1034.0162707396501</v>
      </c>
      <c r="L81" s="28">
        <f t="shared" si="60"/>
        <v>1020.232873212591</v>
      </c>
      <c r="M81" s="28">
        <f t="shared" si="61"/>
        <v>0.55827922560379173</v>
      </c>
      <c r="N81" s="28">
        <f t="shared" si="62"/>
        <v>1378.5706283158631</v>
      </c>
      <c r="O81" s="28">
        <f t="shared" si="63"/>
        <v>1081.9046078948286</v>
      </c>
      <c r="P81" s="28">
        <f t="shared" si="64"/>
        <v>0.78480172554999383</v>
      </c>
      <c r="Q81" s="28">
        <f t="shared" si="65"/>
        <v>1045.4195333321109</v>
      </c>
      <c r="R81" s="28">
        <f t="shared" si="66"/>
        <v>1.0015149537097452</v>
      </c>
      <c r="T81" s="28">
        <v>80</v>
      </c>
      <c r="U81" s="29">
        <f t="shared" si="67"/>
        <v>1020.232873212591</v>
      </c>
      <c r="V81" s="140">
        <f t="shared" si="68"/>
        <v>1034.0162707396501</v>
      </c>
      <c r="W81" s="141" t="str">
        <f>IF(T81='1.収穫を予測する'!$N$2,1,"")</f>
        <v/>
      </c>
      <c r="X81" s="28">
        <f t="shared" si="89"/>
        <v>0</v>
      </c>
      <c r="Y81" s="28">
        <f t="shared" si="69"/>
        <v>1.0015149537097452</v>
      </c>
      <c r="Z81" s="28" t="str">
        <f t="shared" si="90"/>
        <v/>
      </c>
      <c r="AB81" s="28">
        <v>80</v>
      </c>
      <c r="AC81" s="28">
        <f t="shared" si="70"/>
        <v>31.068134330056683</v>
      </c>
      <c r="AD81" s="29">
        <f t="shared" si="71"/>
        <v>1020.232873212591</v>
      </c>
      <c r="AE81" s="140">
        <f t="shared" si="91"/>
        <v>1034.0162707396501</v>
      </c>
      <c r="AF81" s="141">
        <f>'1.収穫を予測する'!K92*0.01</f>
        <v>0</v>
      </c>
      <c r="AG81" s="134">
        <v>80</v>
      </c>
      <c r="AH81" s="28">
        <f t="shared" si="72"/>
        <v>1.0015149537097452</v>
      </c>
      <c r="AI81" s="144">
        <f t="shared" si="92"/>
        <v>2.4177127470637743</v>
      </c>
      <c r="AJ81" s="29">
        <f t="shared" si="55"/>
        <v>1020.232873212591</v>
      </c>
      <c r="AK81" s="140">
        <f t="shared" si="56"/>
        <v>1034.0162707396501</v>
      </c>
      <c r="AL81" s="29">
        <f t="shared" si="47"/>
        <v>0</v>
      </c>
      <c r="AM81" s="140">
        <f t="shared" si="48"/>
        <v>0</v>
      </c>
      <c r="AN81" s="28" t="str">
        <f t="shared" si="49"/>
        <v/>
      </c>
      <c r="AO81" s="28">
        <f t="shared" si="73"/>
        <v>0.98667003806700304</v>
      </c>
      <c r="AP81" s="136">
        <f t="shared" si="74"/>
        <v>0</v>
      </c>
      <c r="AQ81" s="28">
        <f t="shared" si="75"/>
        <v>0</v>
      </c>
      <c r="AR81" s="29">
        <f>'inv3.直径階分布'!HK86</f>
        <v>33.154998358857945</v>
      </c>
      <c r="AT81" s="28">
        <f t="shared" si="93"/>
        <v>80</v>
      </c>
      <c r="AU81" s="140">
        <f t="shared" si="76"/>
        <v>1034.0162707396501</v>
      </c>
      <c r="AW81" s="29">
        <f>IF(AQ81=0, 0,SUM(AL$2:AL81))</f>
        <v>0</v>
      </c>
      <c r="AX81" s="29">
        <f>AD81+SUM($AL$2:AL80)</f>
        <v>1020.232873212591</v>
      </c>
      <c r="AY81" s="29"/>
      <c r="AZ81" s="29">
        <f t="shared" si="78"/>
        <v>12.752910915157388</v>
      </c>
      <c r="BA81" s="29">
        <f t="shared" si="79"/>
        <v>12.752910915157388</v>
      </c>
      <c r="BB81" s="29">
        <f t="shared" si="80"/>
        <v>12.752910915157388</v>
      </c>
      <c r="BC81" s="28">
        <f t="shared" si="81"/>
        <v>28.325214605915235</v>
      </c>
      <c r="BN81" s="28">
        <f t="shared" si="82"/>
        <v>10.009701796761341</v>
      </c>
      <c r="BO81" s="28">
        <f t="shared" si="83"/>
        <v>10.009701796761341</v>
      </c>
      <c r="BP81" s="28">
        <f t="shared" si="84"/>
        <v>80</v>
      </c>
      <c r="BQ81" s="28">
        <f t="shared" si="85"/>
        <v>85.432713038719399</v>
      </c>
      <c r="BR81" s="28">
        <f t="shared" si="86"/>
        <v>0</v>
      </c>
      <c r="BS81" s="28">
        <f t="shared" si="87"/>
        <v>0</v>
      </c>
      <c r="BT81" s="28">
        <f t="shared" si="88"/>
        <v>0</v>
      </c>
      <c r="BU81" s="28">
        <f t="shared" si="94"/>
        <v>8.0139999999999922</v>
      </c>
      <c r="BV81" s="28">
        <f t="shared" si="95"/>
        <v>0</v>
      </c>
    </row>
    <row r="82" spans="5:74">
      <c r="E82" s="28">
        <v>81</v>
      </c>
      <c r="F82" s="28">
        <f t="shared" si="54"/>
        <v>21.872113756307883</v>
      </c>
      <c r="G82" s="139"/>
      <c r="H82" s="28">
        <f t="shared" si="57"/>
        <v>31.115944735499536</v>
      </c>
      <c r="I82" s="28">
        <f t="shared" si="58"/>
        <v>7.2267945849541378E-4</v>
      </c>
      <c r="J82" s="28">
        <f t="shared" ref="J82:J91" si="97">IF(H82=0,0,$B$23*H82^(-$B$24))</f>
        <v>0.26312652586831403</v>
      </c>
      <c r="K82" s="28">
        <f t="shared" ref="K82:K91" si="98">IF(H82=0,$B$2,J82*L82 / ( 1 - I82*L82 ))</f>
        <v>1030.7136983846869</v>
      </c>
      <c r="L82" s="28">
        <f t="shared" ref="L82:L91" si="99" xml:space="preserve"> IF(H82=0,0,(( $B$2 + I82*$B$27*$B$2^(1-$B$28) + J82*$B$27*$B$2^(-$B$28) ) - SQRT( ( $B$2 + I82*$B$27*$B$2^(1-$B$28) + J82*$B$27*$B$2^(-$B$28) )^2 - 4*I82*$B$27*$B$2^(2-$B$28) ) ) / ( 2*I82*$B$2 ))</f>
        <v>1022.5312567590406</v>
      </c>
      <c r="M82" s="28">
        <f t="shared" ref="M82:M91" si="100" xml:space="preserve"> IF(H82=0,0,EXP( $B$32*K82 + $B$33*L82 + $B$34 ) / ( 1 + EXP( $B$32*K82 + $B$33*L82 + $B$34 ) ))</f>
        <v>0.55771695902171259</v>
      </c>
      <c r="N82" s="28">
        <f t="shared" ref="N82:N91" si="101">IF(H82=0,0,$B$36*K82 + $B$37*L82 + $B$38)</f>
        <v>1375.5798180649581</v>
      </c>
      <c r="O82" s="28">
        <f t="shared" ref="O82:O91" si="102">IF(H82=0,0,L82 / ( 1 / ( 1 - M82 ) * K82 / N82 - M82 / ( 1 - M82 ) * ( ( K82 / N82 ) ^ ( 1 / M82 ) ) ))</f>
        <v>1084.8064759485612</v>
      </c>
      <c r="P82" s="28">
        <f t="shared" ref="P82:P91" si="103">IF(H82=0,0,O82 / N82)</f>
        <v>0.78861761542457742</v>
      </c>
      <c r="Q82" s="28">
        <f t="shared" ref="Q82:Q91" si="104">IF(H82=0,0, N82 * M82 * ( O82 / N82 ) ^ ( -M82/(1-M82)))</f>
        <v>1035.0243489922905</v>
      </c>
      <c r="R82" s="28">
        <f t="shared" ref="R82:R91" si="105" xml:space="preserve"> IF(H82=0,0,($B$41 + $B$42 *(L82/(K82^(1+$B$26)))^($B$43))^(-1))</f>
        <v>1.0015143276385265</v>
      </c>
      <c r="AF82" s="28">
        <f>IF(MAX(AF2:AF81)&lt;&gt;1,1,0)</f>
        <v>1</v>
      </c>
    </row>
    <row r="83" spans="5:74">
      <c r="E83" s="28">
        <v>82</v>
      </c>
      <c r="F83" s="28">
        <f t="shared" si="54"/>
        <v>21.904085803090958</v>
      </c>
      <c r="G83" s="139"/>
      <c r="H83" s="28">
        <f t="shared" si="57"/>
        <v>31.161429156981026</v>
      </c>
      <c r="I83" s="28">
        <f t="shared" si="58"/>
        <v>7.2113590866275607E-4</v>
      </c>
      <c r="J83" s="28">
        <f t="shared" si="97"/>
        <v>0.26176841013163349</v>
      </c>
      <c r="K83" s="28">
        <f t="shared" si="98"/>
        <v>1027.5741484234359</v>
      </c>
      <c r="L83" s="28">
        <f t="shared" si="99"/>
        <v>1024.7161869282031</v>
      </c>
      <c r="M83" s="28">
        <f t="shared" si="100"/>
        <v>0.55718230995224516</v>
      </c>
      <c r="N83" s="28">
        <f t="shared" si="101"/>
        <v>1372.7366409296483</v>
      </c>
      <c r="O83" s="28">
        <f t="shared" si="102"/>
        <v>1087.5709607730307</v>
      </c>
      <c r="P83" s="28">
        <f t="shared" si="103"/>
        <v>0.79226482949890742</v>
      </c>
      <c r="Q83" s="28">
        <f t="shared" si="104"/>
        <v>1025.2563815663257</v>
      </c>
      <c r="R83" s="28">
        <f t="shared" si="105"/>
        <v>1.0015105099493018</v>
      </c>
    </row>
    <row r="84" spans="5:74">
      <c r="E84" s="28">
        <v>83</v>
      </c>
      <c r="F84" s="28">
        <f t="shared" si="54"/>
        <v>21.934501429833599</v>
      </c>
      <c r="G84" s="139"/>
      <c r="H84" s="28">
        <f t="shared" si="57"/>
        <v>31.204699367229757</v>
      </c>
      <c r="I84" s="28">
        <f t="shared" si="58"/>
        <v>7.1967264321708363E-4</v>
      </c>
      <c r="J84" s="28">
        <f t="shared" si="97"/>
        <v>0.26048474013721978</v>
      </c>
      <c r="K84" s="28">
        <f t="shared" si="98"/>
        <v>1024.589588569316</v>
      </c>
      <c r="L84" s="28">
        <f t="shared" si="99"/>
        <v>1026.7932536885419</v>
      </c>
      <c r="M84" s="28">
        <f t="shared" si="100"/>
        <v>0.55667393199775361</v>
      </c>
      <c r="N84" s="28">
        <f t="shared" si="101"/>
        <v>1370.0338228694397</v>
      </c>
      <c r="O84" s="28">
        <f t="shared" si="102"/>
        <v>1090.2043272005133</v>
      </c>
      <c r="P84" s="28">
        <f t="shared" si="103"/>
        <v>0.79574993624402413</v>
      </c>
      <c r="Q84" s="28">
        <f t="shared" si="104"/>
        <v>1016.0722867871617</v>
      </c>
      <c r="R84" s="28">
        <f t="shared" si="105"/>
        <v>1.0015039631142111</v>
      </c>
    </row>
    <row r="85" spans="5:74">
      <c r="E85" s="28">
        <v>84</v>
      </c>
      <c r="F85" s="28">
        <f t="shared" si="54"/>
        <v>21.963435523884641</v>
      </c>
      <c r="G85" s="139"/>
      <c r="H85" s="28">
        <f t="shared" si="57"/>
        <v>31.245861903301716</v>
      </c>
      <c r="I85" s="28">
        <f t="shared" si="58"/>
        <v>7.182852850814871E-4</v>
      </c>
      <c r="J85" s="28">
        <f t="shared" si="97"/>
        <v>0.25927107935413624</v>
      </c>
      <c r="K85" s="28">
        <f t="shared" si="98"/>
        <v>1021.7523781952391</v>
      </c>
      <c r="L85" s="28">
        <f t="shared" si="99"/>
        <v>1028.7677744380412</v>
      </c>
      <c r="M85" s="28">
        <f t="shared" si="100"/>
        <v>0.5561905428638958</v>
      </c>
      <c r="N85" s="28">
        <f t="shared" si="101"/>
        <v>1367.4644445307604</v>
      </c>
      <c r="O85" s="28">
        <f t="shared" si="102"/>
        <v>1092.7125756302457</v>
      </c>
      <c r="P85" s="28">
        <f t="shared" si="103"/>
        <v>0.79907933255639818</v>
      </c>
      <c r="Q85" s="28">
        <f t="shared" si="104"/>
        <v>1007.4322634786681</v>
      </c>
      <c r="R85" s="28">
        <f t="shared" si="105"/>
        <v>1.0014950980986339</v>
      </c>
    </row>
    <row r="86" spans="5:74">
      <c r="E86" s="28">
        <v>85</v>
      </c>
      <c r="F86" s="28">
        <f t="shared" si="54"/>
        <v>21.99095945527867</v>
      </c>
      <c r="G86" s="139"/>
      <c r="H86" s="28">
        <f t="shared" si="57"/>
        <v>31.285018298412972</v>
      </c>
      <c r="I86" s="28">
        <f t="shared" si="58"/>
        <v>7.1696971537939269E-4</v>
      </c>
      <c r="J86" s="28">
        <f t="shared" si="97"/>
        <v>0.25812329022000452</v>
      </c>
      <c r="K86" s="28">
        <f t="shared" si="98"/>
        <v>1019.0552499896818</v>
      </c>
      <c r="L86" s="28">
        <f t="shared" si="99"/>
        <v>1030.6448067704307</v>
      </c>
      <c r="M86" s="28">
        <f t="shared" si="100"/>
        <v>0.55573092153262227</v>
      </c>
      <c r="N86" s="28">
        <f t="shared" si="101"/>
        <v>1365.0219246346976</v>
      </c>
      <c r="O86" s="28">
        <f t="shared" si="102"/>
        <v>1095.1014513302948</v>
      </c>
      <c r="P86" s="28">
        <f t="shared" si="103"/>
        <v>0.80225923962603163</v>
      </c>
      <c r="Q86" s="28">
        <f t="shared" si="104"/>
        <v>999.29971052332382</v>
      </c>
      <c r="R86" s="28">
        <f t="shared" si="105"/>
        <v>1.0014842795757894</v>
      </c>
    </row>
    <row r="87" spans="5:74">
      <c r="E87" s="28">
        <v>86</v>
      </c>
      <c r="F87" s="28">
        <f t="shared" si="54"/>
        <v>22.017141233441603</v>
      </c>
      <c r="G87" s="139"/>
      <c r="H87" s="28">
        <f t="shared" si="57"/>
        <v>31.322265304873877</v>
      </c>
      <c r="I87" s="28">
        <f t="shared" si="58"/>
        <v>7.1572205633165192E-4</v>
      </c>
      <c r="J87" s="28">
        <f t="shared" si="97"/>
        <v>0.25703751072092756</v>
      </c>
      <c r="K87" s="28">
        <f t="shared" si="98"/>
        <v>1016.4912923504413</v>
      </c>
      <c r="L87" s="28">
        <f t="shared" si="99"/>
        <v>1032.4291607280268</v>
      </c>
      <c r="M87" s="28">
        <f t="shared" si="100"/>
        <v>0.55529390552710356</v>
      </c>
      <c r="N87" s="28">
        <f t="shared" si="101"/>
        <v>1362.7000040327757</v>
      </c>
      <c r="O87" s="28">
        <f t="shared" si="102"/>
        <v>1097.3764535762118</v>
      </c>
      <c r="P87" s="28">
        <f t="shared" si="103"/>
        <v>0.80529569995496797</v>
      </c>
      <c r="Q87" s="28">
        <f t="shared" si="104"/>
        <v>991.64092226725506</v>
      </c>
      <c r="R87" s="28">
        <f t="shared" si="105"/>
        <v>1.0014718306383348</v>
      </c>
    </row>
    <row r="88" spans="5:74">
      <c r="E88" s="28">
        <v>87</v>
      </c>
      <c r="F88" s="28">
        <f t="shared" si="54"/>
        <v>22.0420456577774</v>
      </c>
      <c r="G88" s="139"/>
      <c r="H88" s="28">
        <f t="shared" si="57"/>
        <v>31.357695108318392</v>
      </c>
      <c r="I88" s="28">
        <f t="shared" si="58"/>
        <v>7.1453865546022421E-4</v>
      </c>
      <c r="J88" s="28">
        <f t="shared" si="97"/>
        <v>0.2560101331057929</v>
      </c>
      <c r="K88" s="28">
        <f t="shared" si="98"/>
        <v>1014.053932505393</v>
      </c>
      <c r="L88" s="28">
        <f t="shared" si="99"/>
        <v>1034.1254105486316</v>
      </c>
      <c r="M88" s="28">
        <f t="shared" si="100"/>
        <v>0.55487838827062175</v>
      </c>
      <c r="N88" s="28">
        <f t="shared" si="101"/>
        <v>1360.4927304211142</v>
      </c>
      <c r="O88" s="28">
        <f t="shared" si="102"/>
        <v>1099.5428446132325</v>
      </c>
      <c r="P88" s="28">
        <f t="shared" si="103"/>
        <v>0.80819457541157924</v>
      </c>
      <c r="Q88" s="28">
        <f t="shared" si="104"/>
        <v>984.4248175106494</v>
      </c>
      <c r="R88" s="28">
        <f t="shared" si="105"/>
        <v>1.0014580370539095</v>
      </c>
    </row>
    <row r="89" spans="5:74">
      <c r="E89" s="28">
        <v>88</v>
      </c>
      <c r="F89" s="28">
        <f t="shared" si="54"/>
        <v>22.065734462282254</v>
      </c>
      <c r="G89" s="139"/>
      <c r="H89" s="28">
        <f t="shared" si="57"/>
        <v>31.391395533436679</v>
      </c>
      <c r="I89" s="28">
        <f t="shared" si="58"/>
        <v>7.1341607098310809E-4</v>
      </c>
      <c r="J89" s="28">
        <f t="shared" si="97"/>
        <v>0.25503778451325604</v>
      </c>
      <c r="K89" s="28">
        <f t="shared" si="98"/>
        <v>1011.7369203463381</v>
      </c>
      <c r="L89" s="28">
        <f t="shared" si="99"/>
        <v>1035.7379059161588</v>
      </c>
      <c r="M89" s="28">
        <f t="shared" si="100"/>
        <v>0.55448331654046634</v>
      </c>
      <c r="N89" s="28">
        <f t="shared" si="101"/>
        <v>1358.3944437003529</v>
      </c>
      <c r="O89" s="28">
        <f t="shared" si="102"/>
        <v>1101.605658430811</v>
      </c>
      <c r="P89" s="28">
        <f t="shared" si="103"/>
        <v>0.81096154621331273</v>
      </c>
      <c r="Q89" s="28">
        <f t="shared" si="104"/>
        <v>977.62269790770893</v>
      </c>
      <c r="R89" s="28">
        <f t="shared" si="105"/>
        <v>1.0014431511073711</v>
      </c>
    </row>
    <row r="90" spans="5:74">
      <c r="E90" s="28">
        <v>89</v>
      </c>
      <c r="F90" s="28">
        <f t="shared" si="54"/>
        <v>22.088266454340328</v>
      </c>
      <c r="G90" s="139"/>
      <c r="H90" s="28">
        <f t="shared" si="57"/>
        <v>31.423450241430213</v>
      </c>
      <c r="I90" s="28">
        <f t="shared" si="58"/>
        <v>7.1235105829675844E-4</v>
      </c>
      <c r="J90" s="28">
        <f t="shared" si="97"/>
        <v>0.25411730931533494</v>
      </c>
      <c r="K90" s="28">
        <f t="shared" si="98"/>
        <v>1009.5343129596173</v>
      </c>
      <c r="L90" s="28">
        <f t="shared" si="99"/>
        <v>1037.270782726358</v>
      </c>
      <c r="M90" s="28">
        <f t="shared" si="100"/>
        <v>0.55410768801706811</v>
      </c>
      <c r="N90" s="28">
        <f t="shared" si="101"/>
        <v>1356.3997619665756</v>
      </c>
      <c r="O90" s="28">
        <f t="shared" si="102"/>
        <v>1103.5697093400586</v>
      </c>
      <c r="P90" s="28">
        <f t="shared" si="103"/>
        <v>0.81360211073765487</v>
      </c>
      <c r="Q90" s="28">
        <f t="shared" si="104"/>
        <v>971.20803217417301</v>
      </c>
      <c r="R90" s="28">
        <f t="shared" si="105"/>
        <v>1.0014273950685162</v>
      </c>
    </row>
    <row r="91" spans="5:74">
      <c r="E91" s="28">
        <v>90</v>
      </c>
      <c r="F91" s="28">
        <f t="shared" si="54"/>
        <v>22.10969764786126</v>
      </c>
      <c r="G91" s="139"/>
      <c r="H91" s="28">
        <f t="shared" si="57"/>
        <v>31.453938919417308</v>
      </c>
      <c r="I91" s="28">
        <f t="shared" si="58"/>
        <v>7.1134055745244941E-4</v>
      </c>
      <c r="J91" s="28">
        <f t="shared" si="97"/>
        <v>0.25324575300392771</v>
      </c>
      <c r="K91" s="28">
        <f t="shared" si="98"/>
        <v>1007.4404598351809</v>
      </c>
      <c r="L91" s="28">
        <f t="shared" si="99"/>
        <v>1038.7279733803828</v>
      </c>
      <c r="M91" s="28">
        <f t="shared" si="100"/>
        <v>0.55375054892792253</v>
      </c>
      <c r="N91" s="28">
        <f t="shared" si="101"/>
        <v>1354.5035681166387</v>
      </c>
      <c r="O91" s="28">
        <f t="shared" si="102"/>
        <v>1105.4396003463435</v>
      </c>
      <c r="P91" s="28">
        <f t="shared" si="103"/>
        <v>0.81612158606816765</v>
      </c>
      <c r="Q91" s="28">
        <f t="shared" si="104"/>
        <v>965.15626298803045</v>
      </c>
      <c r="R91" s="28">
        <f t="shared" si="105"/>
        <v>1.0014109643205775</v>
      </c>
    </row>
    <row r="92" spans="5:74">
      <c r="E92" s="28">
        <v>91</v>
      </c>
      <c r="F92" s="28">
        <f t="shared" si="54"/>
        <v>22.130081390924143</v>
      </c>
      <c r="G92" s="139"/>
      <c r="H92" s="28">
        <f t="shared" si="57"/>
        <v>31.482937462023383</v>
      </c>
      <c r="I92" s="28">
        <f t="shared" si="58"/>
        <v>7.1038168154219589E-4</v>
      </c>
      <c r="J92" s="28">
        <f t="shared" ref="J92:J101" si="106">IF(H92=0,0,$B$23*H92^(-$B$24))</f>
        <v>0.25242034746615066</v>
      </c>
      <c r="K92" s="28">
        <f t="shared" ref="K92:K101" si="107">IF(H92=0,$B$2,J92*L92 / ( 1 - I92*L92 ))</f>
        <v>1005.449988734335</v>
      </c>
      <c r="L92" s="28">
        <f t="shared" ref="L92:L101" si="108" xml:space="preserve"> IF(H92=0,0,(( $B$2 + I92*$B$27*$B$2^(1-$B$28) + J92*$B$27*$B$2^(-$B$28) ) - SQRT( ( $B$2 + I92*$B$27*$B$2^(1-$B$28) + J92*$B$27*$B$2^(-$B$28) )^2 - 4*I92*$B$27*$B$2^(2-$B$28) ) ) / ( 2*I92*$B$2 ))</f>
        <v>1040.1132166199427</v>
      </c>
      <c r="M92" s="28">
        <f t="shared" ref="M92:M101" si="109" xml:space="preserve"> IF(H92=0,0,EXP( $B$32*K92 + $B$33*L92 + $B$34 ) / ( 1 + EXP( $B$32*K92 + $B$33*L92 + $B$34 ) ))</f>
        <v>0.55341099178529751</v>
      </c>
      <c r="N92" s="28">
        <f t="shared" ref="N92:N101" si="110">IF(H92=0,0,$B$36*K92 + $B$37*L92 + $B$38)</f>
        <v>1352.7009970499992</v>
      </c>
      <c r="O92" s="28">
        <f t="shared" ref="O92:O101" si="111">IF(H92=0,0,L92 / ( 1 / ( 1 - M92 ) * K92 / N92 - M92 / ( 1 - M92 ) * ( ( K92 / N92 ) ^ ( 1 / M92 ) ) ))</f>
        <v>1107.2197313108009</v>
      </c>
      <c r="P92" s="28">
        <f t="shared" ref="P92:P101" si="112">IF(H92=0,0,O92 / N92)</f>
        <v>0.81852510918928179</v>
      </c>
      <c r="Q92" s="28">
        <f t="shared" ref="Q92:Q101" si="113">IF(H92=0,0, N92 * M92 * ( O92 / N92 ) ^ ( -M92/(1-M92)))</f>
        <v>959.44463388479096</v>
      </c>
      <c r="R92" s="28">
        <f t="shared" ref="R92:R101" si="114" xml:space="preserve"> IF(H92=0,0,($B$41 + $B$42 *(L92/(K92^(1+$B$26)))^($B$43))^(-1))</f>
        <v>1.0013940301815434</v>
      </c>
    </row>
    <row r="93" spans="5:74">
      <c r="E93" s="28">
        <v>92</v>
      </c>
      <c r="F93" s="28">
        <f t="shared" si="54"/>
        <v>22.149468488095298</v>
      </c>
      <c r="G93" s="139"/>
      <c r="H93" s="28">
        <f t="shared" si="57"/>
        <v>31.510518145394027</v>
      </c>
      <c r="I93" s="28">
        <f t="shared" si="58"/>
        <v>7.094717059179925E-4</v>
      </c>
      <c r="J93" s="28">
        <f t="shared" si="106"/>
        <v>0.25163849751157175</v>
      </c>
      <c r="K93" s="28">
        <f t="shared" si="107"/>
        <v>1003.5577921953876</v>
      </c>
      <c r="L93" s="28">
        <f t="shared" si="108"/>
        <v>1041.4300669185379</v>
      </c>
      <c r="M93" s="28">
        <f t="shared" si="109"/>
        <v>0.55308815321627025</v>
      </c>
      <c r="N93" s="28">
        <f t="shared" si="110"/>
        <v>1350.9874234482259</v>
      </c>
      <c r="O93" s="28">
        <f t="shared" si="111"/>
        <v>1108.9143068958808</v>
      </c>
      <c r="P93" s="28">
        <f t="shared" si="112"/>
        <v>0.8208176387501197</v>
      </c>
      <c r="Q93" s="28">
        <f t="shared" si="113"/>
        <v>954.05203380396381</v>
      </c>
      <c r="R93" s="28">
        <f t="shared" si="114"/>
        <v>1.0013767424473912</v>
      </c>
    </row>
    <row r="94" spans="5:74">
      <c r="E94" s="28">
        <v>93</v>
      </c>
      <c r="F94" s="28">
        <f t="shared" si="54"/>
        <v>22.167907317589357</v>
      </c>
      <c r="G94" s="139"/>
      <c r="H94" s="28">
        <f t="shared" si="57"/>
        <v>31.536749793871941</v>
      </c>
      <c r="I94" s="28">
        <f t="shared" si="58"/>
        <v>7.0860805817540178E-4</v>
      </c>
      <c r="J94" s="28">
        <f t="shared" si="106"/>
        <v>0.25089776852948853</v>
      </c>
      <c r="K94" s="28">
        <f t="shared" si="107"/>
        <v>1001.7590146556341</v>
      </c>
      <c r="L94" s="28">
        <f t="shared" si="108"/>
        <v>1042.6819034437494</v>
      </c>
      <c r="M94" s="28">
        <f t="shared" si="109"/>
        <v>0.55278121188327289</v>
      </c>
      <c r="N94" s="28">
        <f t="shared" si="110"/>
        <v>1349.3584501126663</v>
      </c>
      <c r="O94" s="28">
        <f t="shared" si="111"/>
        <v>1110.5273442912983</v>
      </c>
      <c r="P94" s="28">
        <f t="shared" si="112"/>
        <v>0.823003957323996</v>
      </c>
      <c r="Q94" s="28">
        <f t="shared" si="113"/>
        <v>948.95885724748939</v>
      </c>
      <c r="R94" s="28">
        <f t="shared" si="114"/>
        <v>1.0013592316836808</v>
      </c>
    </row>
    <row r="95" spans="5:74">
      <c r="E95" s="28">
        <v>94</v>
      </c>
      <c r="F95" s="28">
        <f t="shared" si="54"/>
        <v>22.185443943443659</v>
      </c>
      <c r="G95" s="139"/>
      <c r="H95" s="28">
        <f t="shared" si="57"/>
        <v>31.561697939579727</v>
      </c>
      <c r="I95" s="28">
        <f t="shared" si="58"/>
        <v>7.0778830883899116E-4</v>
      </c>
      <c r="J95" s="28">
        <f t="shared" si="106"/>
        <v>0.25019587516763675</v>
      </c>
      <c r="K95" s="28">
        <f t="shared" si="107"/>
        <v>1000.0490401676427</v>
      </c>
      <c r="L95" s="28">
        <f t="shared" si="108"/>
        <v>1043.8719386059292</v>
      </c>
      <c r="M95" s="28">
        <f t="shared" si="109"/>
        <v>0.55248938649303314</v>
      </c>
      <c r="N95" s="28">
        <f t="shared" si="110"/>
        <v>1347.8098968403103</v>
      </c>
      <c r="O95" s="28">
        <f t="shared" si="111"/>
        <v>1112.0626807179478</v>
      </c>
      <c r="P95" s="28">
        <f t="shared" si="112"/>
        <v>0.82508867409637809</v>
      </c>
      <c r="Q95" s="28">
        <f t="shared" si="113"/>
        <v>944.14687827180762</v>
      </c>
      <c r="R95" s="28">
        <f t="shared" si="114"/>
        <v>1.0013416112894669</v>
      </c>
    </row>
    <row r="96" spans="5:74">
      <c r="E96" s="28">
        <v>95</v>
      </c>
      <c r="F96" s="28">
        <f t="shared" si="54"/>
        <v>22.202122222875722</v>
      </c>
      <c r="G96" s="139"/>
      <c r="H96" s="28">
        <f t="shared" si="57"/>
        <v>31.585424975149923</v>
      </c>
      <c r="I96" s="28">
        <f t="shared" si="58"/>
        <v>7.0701016269299731E-4</v>
      </c>
      <c r="J96" s="28">
        <f t="shared" si="106"/>
        <v>0.24953067093542461</v>
      </c>
      <c r="K96" s="28">
        <f t="shared" si="107"/>
        <v>998.42348068772208</v>
      </c>
      <c r="L96" s="28">
        <f t="shared" si="108"/>
        <v>1045.0032262087011</v>
      </c>
      <c r="M96" s="28">
        <f t="shared" si="109"/>
        <v>0.55221193389158274</v>
      </c>
      <c r="N96" s="28">
        <f t="shared" si="110"/>
        <v>1346.3377898178264</v>
      </c>
      <c r="O96" s="28">
        <f t="shared" si="111"/>
        <v>1113.5239807082942</v>
      </c>
      <c r="P96" s="28">
        <f t="shared" si="112"/>
        <v>0.82707622791971513</v>
      </c>
      <c r="Q96" s="28">
        <f t="shared" si="113"/>
        <v>939.59913676014389</v>
      </c>
      <c r="R96" s="28">
        <f t="shared" si="114"/>
        <v>1.0013239793553168</v>
      </c>
    </row>
    <row r="97" spans="5:18">
      <c r="E97" s="28">
        <v>96</v>
      </c>
      <c r="F97" s="28">
        <f t="shared" si="54"/>
        <v>22.217983908992398</v>
      </c>
      <c r="G97" s="139"/>
      <c r="H97" s="28">
        <f t="shared" si="57"/>
        <v>31.607990299842232</v>
      </c>
      <c r="I97" s="28">
        <f t="shared" si="58"/>
        <v>7.0627145070576358E-4</v>
      </c>
      <c r="J97" s="28">
        <f t="shared" si="106"/>
        <v>0.2489001386450686</v>
      </c>
      <c r="K97" s="28">
        <f t="shared" si="107"/>
        <v>996.87816491431317</v>
      </c>
      <c r="L97" s="28">
        <f t="shared" si="108"/>
        <v>1046.0786692167353</v>
      </c>
      <c r="M97" s="28">
        <f t="shared" si="109"/>
        <v>0.55194814724283359</v>
      </c>
      <c r="N97" s="28">
        <f t="shared" si="110"/>
        <v>1344.9383515136055</v>
      </c>
      <c r="O97" s="28">
        <f t="shared" si="111"/>
        <v>1114.9147431627284</v>
      </c>
      <c r="P97" s="28">
        <f t="shared" si="112"/>
        <v>0.82897089067911067</v>
      </c>
      <c r="Q97" s="28">
        <f t="shared" si="113"/>
        <v>935.29983561490383</v>
      </c>
      <c r="R97" s="28">
        <f t="shared" si="114"/>
        <v>1.00130642033516</v>
      </c>
    </row>
    <row r="98" spans="5:18">
      <c r="E98" s="28">
        <v>97</v>
      </c>
      <c r="F98" s="28">
        <f t="shared" si="54"/>
        <v>22.233068749018184</v>
      </c>
      <c r="G98" s="139"/>
      <c r="H98" s="28">
        <f t="shared" si="57"/>
        <v>31.629450459286168</v>
      </c>
      <c r="I98" s="28">
        <f t="shared" si="58"/>
        <v>7.0557012250118377E-4</v>
      </c>
      <c r="J98" s="28">
        <f t="shared" si="106"/>
        <v>0.24830238161309723</v>
      </c>
      <c r="K98" s="28">
        <f t="shared" si="107"/>
        <v>995.40912765425276</v>
      </c>
      <c r="L98" s="28">
        <f t="shared" si="108"/>
        <v>1047.1010271561684</v>
      </c>
      <c r="M98" s="28">
        <f t="shared" si="109"/>
        <v>0.55169735428809707</v>
      </c>
      <c r="N98" s="28">
        <f t="shared" si="110"/>
        <v>1343.6079910478472</v>
      </c>
      <c r="O98" s="28">
        <f t="shared" si="111"/>
        <v>1116.2383081822234</v>
      </c>
      <c r="P98" s="28">
        <f t="shared" si="112"/>
        <v>0.83077677091790458</v>
      </c>
      <c r="Q98" s="28">
        <f t="shared" si="113"/>
        <v>931.23424767739618</v>
      </c>
      <c r="R98" s="28">
        <f t="shared" si="114"/>
        <v>1.0012890065498719</v>
      </c>
    </row>
    <row r="99" spans="5:18">
      <c r="E99" s="28">
        <v>98</v>
      </c>
      <c r="F99" s="28">
        <f t="shared" si="54"/>
        <v>22.24741457820722</v>
      </c>
      <c r="G99" s="139"/>
      <c r="H99" s="28">
        <f t="shared" si="57"/>
        <v>31.649859279083124</v>
      </c>
      <c r="I99" s="28">
        <f t="shared" si="58"/>
        <v>7.0490423933461681E-4</v>
      </c>
      <c r="J99" s="28">
        <f t="shared" si="106"/>
        <v>0.24773561555276316</v>
      </c>
      <c r="K99" s="28">
        <f t="shared" si="107"/>
        <v>994.01259969513978</v>
      </c>
      <c r="L99" s="28">
        <f t="shared" si="108"/>
        <v>1048.0729231627931</v>
      </c>
      <c r="M99" s="28">
        <f t="shared" si="109"/>
        <v>0.55145891568384819</v>
      </c>
      <c r="N99" s="28">
        <f t="shared" si="110"/>
        <v>1342.3432950209715</v>
      </c>
      <c r="O99" s="28">
        <f t="shared" si="111"/>
        <v>1117.497863678336</v>
      </c>
      <c r="P99" s="28">
        <f t="shared" si="112"/>
        <v>0.8324978176770178</v>
      </c>
      <c r="Q99" s="28">
        <f t="shared" si="113"/>
        <v>927.38863132692188</v>
      </c>
      <c r="R99" s="28">
        <f t="shared" si="114"/>
        <v>1.0012717995388345</v>
      </c>
    </row>
    <row r="100" spans="5:18">
      <c r="E100" s="28">
        <v>99</v>
      </c>
      <c r="F100" s="28">
        <f t="shared" si="54"/>
        <v>22.261057409601289</v>
      </c>
      <c r="G100" s="139"/>
      <c r="H100" s="28">
        <f t="shared" si="57"/>
        <v>31.669267992498906</v>
      </c>
      <c r="I100" s="28">
        <f t="shared" si="58"/>
        <v>7.0427196753448853E-4</v>
      </c>
      <c r="J100" s="28">
        <f t="shared" si="106"/>
        <v>0.24719816109501397</v>
      </c>
      <c r="K100" s="28">
        <f t="shared" si="107"/>
        <v>992.68499816243229</v>
      </c>
      <c r="L100" s="28">
        <f t="shared" si="108"/>
        <v>1048.9968506929308</v>
      </c>
      <c r="M100" s="28">
        <f t="shared" si="109"/>
        <v>0.55123222341498068</v>
      </c>
      <c r="N100" s="28">
        <f t="shared" si="110"/>
        <v>1341.1410187810066</v>
      </c>
      <c r="O100" s="28">
        <f t="shared" si="111"/>
        <v>1118.696451762301</v>
      </c>
      <c r="P100" s="28">
        <f t="shared" si="112"/>
        <v>0.83413782450641138</v>
      </c>
      <c r="Q100" s="28">
        <f t="shared" si="113"/>
        <v>923.7501538367801</v>
      </c>
      <c r="R100" s="28">
        <f t="shared" si="114"/>
        <v>1.0012548512741746</v>
      </c>
    </row>
    <row r="101" spans="5:18">
      <c r="E101" s="28">
        <v>100</v>
      </c>
      <c r="F101" s="28">
        <f t="shared" si="54"/>
        <v>22.274031519792835</v>
      </c>
      <c r="G101" s="139"/>
      <c r="H101" s="28">
        <f t="shared" si="57"/>
        <v>31.68772536247285</v>
      </c>
      <c r="I101" s="28">
        <f t="shared" si="58"/>
        <v>7.0367157237421498E-4</v>
      </c>
      <c r="J101" s="28">
        <f t="shared" si="106"/>
        <v>0.24668843688200537</v>
      </c>
      <c r="K101" s="28">
        <f t="shared" si="107"/>
        <v>991.42291734028652</v>
      </c>
      <c r="L101" s="28">
        <f t="shared" si="108"/>
        <v>1049.8751799115321</v>
      </c>
      <c r="M101" s="28">
        <f t="shared" si="109"/>
        <v>0.55101669928077934</v>
      </c>
      <c r="N101" s="28">
        <f t="shared" si="110"/>
        <v>1339.9980781109341</v>
      </c>
      <c r="O101" s="28">
        <f t="shared" si="111"/>
        <v>1119.8369749155468</v>
      </c>
      <c r="P101" s="28">
        <f t="shared" si="112"/>
        <v>0.83570043361124813</v>
      </c>
      <c r="Q101" s="28">
        <f t="shared" si="113"/>
        <v>920.30682167372788</v>
      </c>
      <c r="R101" s="28">
        <f t="shared" si="114"/>
        <v>1.0012382052509969</v>
      </c>
    </row>
  </sheetData>
  <sheetProtection algorithmName="SHA-512" hashValue="G2htWTEY7QnRniP+1f+gb0KUelpMb+g5kjj17MC6rlVKmYaTXckiY2596TrGBp9l/FCzyE3MyjEsBlzBsrPf8Q==" saltValue="jAfgk6qvZjKlnakXJlm+vw==" spinCount="100000" sheet="1" objects="1" scenarios="1"/>
  <phoneticPr fontId="4"/>
  <pageMargins left="0.75" right="0.75" top="1" bottom="1" header="0.51200000000000001" footer="0.51200000000000001"/>
  <pageSetup paperSize="0" orientation="portrait" horizontalDpi="4294967292" verticalDpi="429496729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Y101"/>
  <sheetViews>
    <sheetView topLeftCell="BG1" workbookViewId="0">
      <selection activeCell="BL2" sqref="BL2"/>
    </sheetView>
  </sheetViews>
  <sheetFormatPr baseColWidth="10" defaultColWidth="12.83203125" defaultRowHeight="16"/>
  <cols>
    <col min="1" max="1" width="12.83203125" style="28"/>
    <col min="2" max="2" width="14.33203125" style="28" bestFit="1" customWidth="1"/>
    <col min="3" max="3" width="16.1640625" style="28" bestFit="1" customWidth="1"/>
    <col min="4" max="4" width="12.1640625" style="28" customWidth="1"/>
    <col min="5" max="5" width="4.6640625" style="28" bestFit="1" customWidth="1"/>
    <col min="6" max="6" width="11.5" style="28" customWidth="1"/>
    <col min="7" max="7" width="7.1640625" style="28" customWidth="1"/>
    <col min="8" max="10" width="8.6640625" style="28" customWidth="1"/>
    <col min="11" max="12" width="8.33203125" style="28" customWidth="1"/>
    <col min="13" max="13" width="9.5" style="28" customWidth="1"/>
    <col min="14" max="15" width="8.5" style="28" customWidth="1"/>
    <col min="16" max="16" width="9.6640625" style="28" customWidth="1"/>
    <col min="17" max="17" width="10" style="28" customWidth="1"/>
    <col min="18" max="19" width="8.6640625" style="28" customWidth="1"/>
    <col min="20" max="20" width="4.6640625" style="28" customWidth="1"/>
    <col min="21" max="21" width="8.6640625" style="28" customWidth="1"/>
    <col min="22" max="22" width="9.6640625" style="28" customWidth="1"/>
    <col min="23" max="23" width="9.83203125" style="28" bestFit="1" customWidth="1"/>
    <col min="24" max="24" width="6.6640625" style="28" customWidth="1"/>
    <col min="25" max="25" width="8.6640625" style="28" customWidth="1"/>
    <col min="26" max="26" width="4.83203125" style="28" bestFit="1" customWidth="1"/>
    <col min="27" max="27" width="8.6640625" style="28" customWidth="1"/>
    <col min="28" max="28" width="4.5" style="28" customWidth="1"/>
    <col min="29" max="29" width="5.83203125" style="28" customWidth="1"/>
    <col min="30" max="31" width="9.5" style="28" customWidth="1"/>
    <col min="32" max="32" width="6.6640625" style="28" bestFit="1" customWidth="1"/>
    <col min="33" max="33" width="8.6640625" style="28" customWidth="1"/>
    <col min="34" max="34" width="6.6640625" style="28" bestFit="1" customWidth="1"/>
    <col min="35" max="36" width="10.33203125" style="28" customWidth="1"/>
    <col min="37" max="37" width="10.6640625" style="28" customWidth="1"/>
    <col min="38" max="38" width="8.1640625" style="28" bestFit="1" customWidth="1"/>
    <col min="39" max="39" width="13.1640625" style="28" bestFit="1" customWidth="1"/>
    <col min="40" max="40" width="14.1640625" style="28" bestFit="1" customWidth="1"/>
    <col min="41" max="41" width="13" style="136" customWidth="1"/>
    <col min="42" max="42" width="13.1640625" style="28" bestFit="1" customWidth="1"/>
    <col min="43" max="43" width="14.33203125" style="28" bestFit="1" customWidth="1"/>
    <col min="44" max="44" width="13.1640625" style="28" bestFit="1" customWidth="1"/>
    <col min="45" max="45" width="10.6640625" style="28" bestFit="1" customWidth="1"/>
    <col min="46" max="48" width="12.83203125" style="28"/>
    <col min="49" max="49" width="11.5" style="137" customWidth="1"/>
    <col min="50" max="50" width="15.5" style="137" customWidth="1"/>
    <col min="51" max="53" width="13.1640625" style="28" customWidth="1"/>
    <col min="54" max="54" width="13.1640625" style="28" bestFit="1" customWidth="1"/>
    <col min="55" max="64" width="12.83203125" style="28"/>
    <col min="65" max="65" width="13.1640625" style="28" bestFit="1" customWidth="1"/>
    <col min="66" max="67" width="12.83203125" style="28"/>
    <col min="68" max="68" width="9.5" style="28" customWidth="1"/>
    <col min="69" max="69" width="7.33203125" style="28" bestFit="1" customWidth="1"/>
    <col min="70" max="70" width="7.6640625" style="28" bestFit="1" customWidth="1"/>
    <col min="71" max="71" width="6.6640625" style="28" customWidth="1"/>
    <col min="72" max="73" width="7.33203125" style="28" bestFit="1" customWidth="1"/>
    <col min="74" max="16384" width="12.83203125" style="28"/>
  </cols>
  <sheetData>
    <row r="1" spans="1:77">
      <c r="A1" s="28" t="s">
        <v>317</v>
      </c>
      <c r="B1" s="132">
        <f>'1.収穫を予測する'!G3</f>
        <v>25</v>
      </c>
      <c r="C1" s="28" t="s">
        <v>239</v>
      </c>
      <c r="E1" s="133" t="s">
        <v>134</v>
      </c>
      <c r="F1" s="28" t="s">
        <v>135</v>
      </c>
      <c r="H1" s="133" t="s">
        <v>132</v>
      </c>
      <c r="I1" s="28" t="s">
        <v>136</v>
      </c>
      <c r="J1" s="28" t="s">
        <v>137</v>
      </c>
      <c r="K1" s="133" t="s">
        <v>138</v>
      </c>
      <c r="L1" s="133" t="s">
        <v>139</v>
      </c>
      <c r="M1" s="28" t="s">
        <v>140</v>
      </c>
      <c r="N1" s="28" t="s">
        <v>141</v>
      </c>
      <c r="O1" s="28" t="s">
        <v>142</v>
      </c>
      <c r="P1" s="28" t="s">
        <v>143</v>
      </c>
      <c r="Q1" s="28" t="s">
        <v>144</v>
      </c>
      <c r="R1" s="133" t="s">
        <v>145</v>
      </c>
      <c r="S1" s="134"/>
      <c r="T1" s="133" t="s">
        <v>164</v>
      </c>
      <c r="U1" s="134" t="s">
        <v>173</v>
      </c>
      <c r="V1" s="134" t="s">
        <v>172</v>
      </c>
      <c r="W1" s="135" t="s">
        <v>152</v>
      </c>
      <c r="X1" s="134" t="s">
        <v>3</v>
      </c>
      <c r="Y1" s="133" t="s">
        <v>4</v>
      </c>
      <c r="Z1" s="28" t="s">
        <v>347</v>
      </c>
      <c r="AA1" s="134"/>
      <c r="AB1" s="133" t="s">
        <v>5</v>
      </c>
      <c r="AC1" s="133" t="s">
        <v>6</v>
      </c>
      <c r="AD1" s="133" t="s">
        <v>7</v>
      </c>
      <c r="AE1" s="133" t="s">
        <v>8</v>
      </c>
      <c r="AF1" s="135" t="s">
        <v>179</v>
      </c>
      <c r="AG1" s="133" t="s">
        <v>4</v>
      </c>
      <c r="AH1" s="28" t="s">
        <v>131</v>
      </c>
      <c r="AI1" s="28" t="s">
        <v>263</v>
      </c>
      <c r="AJ1" s="28" t="s">
        <v>264</v>
      </c>
      <c r="AK1" s="28" t="s">
        <v>265</v>
      </c>
      <c r="AL1" s="28" t="s">
        <v>159</v>
      </c>
      <c r="AM1" s="28" t="s">
        <v>190</v>
      </c>
      <c r="AN1" s="28" t="s">
        <v>74</v>
      </c>
      <c r="AO1" s="136" t="s">
        <v>326</v>
      </c>
      <c r="AP1" s="28" t="s">
        <v>322</v>
      </c>
      <c r="AQ1" s="28" t="s">
        <v>261</v>
      </c>
      <c r="AS1" s="28" t="s">
        <v>222</v>
      </c>
      <c r="AT1" s="28" t="s">
        <v>223</v>
      </c>
      <c r="AV1" s="28" t="s">
        <v>156</v>
      </c>
      <c r="AW1" s="137" t="s">
        <v>147</v>
      </c>
      <c r="AX1" s="137" t="s">
        <v>221</v>
      </c>
      <c r="AY1" s="28" t="s">
        <v>22</v>
      </c>
      <c r="AZ1" s="28" t="s">
        <v>319</v>
      </c>
      <c r="BA1" s="28" t="s">
        <v>320</v>
      </c>
      <c r="BB1" s="28" t="s">
        <v>245</v>
      </c>
      <c r="BD1" s="28" t="s">
        <v>160</v>
      </c>
      <c r="BE1" s="28" t="s">
        <v>161</v>
      </c>
      <c r="BF1" s="28" t="s">
        <v>209</v>
      </c>
      <c r="BG1" s="28" t="s">
        <v>210</v>
      </c>
      <c r="BH1" s="28" t="s">
        <v>217</v>
      </c>
      <c r="BI1" s="28" t="s">
        <v>218</v>
      </c>
      <c r="BJ1" s="28" t="s">
        <v>219</v>
      </c>
      <c r="BM1" s="28" t="s">
        <v>181</v>
      </c>
      <c r="BN1" s="28" t="s">
        <v>182</v>
      </c>
      <c r="BP1" s="28" t="s">
        <v>244</v>
      </c>
      <c r="BQ1" s="28" t="s">
        <v>9</v>
      </c>
      <c r="BR1" s="28" t="s">
        <v>10</v>
      </c>
      <c r="BS1" s="28" t="s">
        <v>11</v>
      </c>
      <c r="BT1" s="28" t="s">
        <v>12</v>
      </c>
      <c r="BU1" s="28" t="s">
        <v>13</v>
      </c>
      <c r="BW1" s="28" t="s">
        <v>271</v>
      </c>
      <c r="BX1" s="28">
        <f>LOOKUP(1,AF2:AF81,AB2:AB81)</f>
        <v>80</v>
      </c>
    </row>
    <row r="2" spans="1:77">
      <c r="A2" s="28" t="s">
        <v>76</v>
      </c>
      <c r="B2" s="138">
        <f>'1.収穫を予測する'!G4</f>
        <v>2500</v>
      </c>
      <c r="C2" s="28" t="s">
        <v>295</v>
      </c>
      <c r="E2" s="28">
        <v>1</v>
      </c>
      <c r="F2" s="28">
        <f>( $B$7/$B$8-( $B$7/$B$8-$B$9^(1-$B$10))*EXP(-(1-$B$10)*$B$8*E2))^(1/(1-$B$10))</f>
        <v>0.11762759991856893</v>
      </c>
      <c r="G2" s="139"/>
      <c r="H2" s="28">
        <f>F2*$B$1/$B$11</f>
        <v>0.16734065757042232</v>
      </c>
      <c r="I2" s="28">
        <f t="shared" ref="I2:I33" si="0">IF(H2=0,0,$B$21*H2^(-$B$22))</f>
        <v>1.5164489695305168</v>
      </c>
      <c r="J2" s="28">
        <f t="shared" ref="J2:J33" si="1">IF(H2=0,0,$B$23*H2^(-$B$24))</f>
        <v>28832035.953234363</v>
      </c>
      <c r="K2" s="28">
        <f t="shared" ref="K2:K33" si="2">IF(H2=0,$B$2,J2*L2 / ( 1 - I2*L2 ))</f>
        <v>2500.002556950114</v>
      </c>
      <c r="L2" s="28">
        <f t="shared" ref="L2:L33" si="3" xml:space="preserve"> IF(H2=0,0,(( $B$2 + I2*$B$27*$B$2^(1-$B$28) + J2*$B$27*$B$2^(-$B$28) ) - SQRT( ( $B$2 + I2*$B$27*$B$2^(1-$B$28) + J2*$B$27*$B$2^(-$B$28) )^2 - 4*I2*$B$27*$B$2^(2-$B$28) ) ) / ( 2*I2*$B$2 ))</f>
        <v>8.6697792647131186E-5</v>
      </c>
      <c r="M2" s="28">
        <f t="shared" ref="M2:M33" si="4" xml:space="preserve"> IF(H2=0,0,EXP( $B$32*K2 + $B$33*L2 + $B$34 ) / ( 1 + EXP( $B$32*K2 + $B$33*L2 + $B$34 ) ))</f>
        <v>0.7766307933468134</v>
      </c>
      <c r="N2" s="28">
        <f t="shared" ref="N2:N33" si="5">IF(H2=0,0,$B$36*K2 + $B$37*L2 + $B$38)</f>
        <v>2706.1686064225009</v>
      </c>
      <c r="O2" s="28">
        <f t="shared" ref="O2:O33" si="6">IF(H2=0,0,L2 / ( 1 / ( 1 - M2 ) * K2 / N2 - M2 / ( 1 - M2 ) * ( ( K2 / N2 ) ^ ( 1 / M2 ) ) ))</f>
        <v>8.7029071234388569E-5</v>
      </c>
      <c r="P2" s="28">
        <f t="shared" ref="P2:P33" si="7">IF(H2=0,0,O2 / N2)</f>
        <v>3.2159515496500868E-8</v>
      </c>
      <c r="Q2" s="28">
        <f t="shared" ref="Q2:Q33" si="8">IF(H2=0,0, N2 * M2 * ( O2 / N2 ) ^ ( -M2/(1-M2)))</f>
        <v>2.3651100539194506E+29</v>
      </c>
      <c r="R2" s="28">
        <f t="shared" ref="R2:R33" si="9" xml:space="preserve"> IF(H2=0,0,($B$41 + $B$42 *(L2/(K2^(1+$B$26)))^($B$43))^(-1))</f>
        <v>5.1279424475409488E-5</v>
      </c>
      <c r="T2" s="28">
        <v>1</v>
      </c>
      <c r="U2" s="29">
        <f t="shared" ref="U2:U33" si="10">L2</f>
        <v>8.6697792647131186E-5</v>
      </c>
      <c r="V2" s="140">
        <f t="shared" ref="V2:V33" si="11">IF(K2&gt;$B$2,$B$2,K2)</f>
        <v>2500</v>
      </c>
      <c r="W2" s="141" t="str">
        <f>IF(T2='1.収穫を予測する'!$N$2,1,"")</f>
        <v/>
      </c>
      <c r="X2" s="28">
        <f t="shared" ref="X2:X33" si="12">IF(OR(W2=1, X1=1),1,0)</f>
        <v>0</v>
      </c>
      <c r="Y2" s="28">
        <f t="shared" ref="Y2:Y33" si="13" xml:space="preserve"> IF(H2=0,0,($B$41 + $B$42 *(U2/(V2^(1+$B$26)))^($B$43))^(-1))</f>
        <v>5.1279399079584322E-5</v>
      </c>
      <c r="Z2" s="28" t="str">
        <f t="shared" ref="Z2:Z33" si="14">IF(OR(X2=1,X1=1),"t","")</f>
        <v/>
      </c>
      <c r="AB2" s="28">
        <v>1</v>
      </c>
      <c r="AC2" s="28">
        <f t="shared" ref="AC2:AC33" si="15">H2</f>
        <v>0.16734065757042232</v>
      </c>
      <c r="AD2" s="142">
        <f>L2</f>
        <v>8.6697792647131186E-5</v>
      </c>
      <c r="AE2" s="143">
        <f>K2</f>
        <v>2500.002556950114</v>
      </c>
      <c r="AF2" s="141">
        <f>'1.収穫を予測する'!K13*0.01</f>
        <v>0</v>
      </c>
      <c r="AG2" s="28">
        <f t="shared" ref="AG2:AG33" si="16" xml:space="preserve"> IF(H2=0,0,($B$41 + $B$42 *(AD2/(AE2^(1+$B$26)))^($B$43))^(-1))</f>
        <v>5.1279424475409488E-5</v>
      </c>
      <c r="AH2" s="144">
        <f>$B$46*AD2^($B$47) -$B$48*AD2</f>
        <v>0</v>
      </c>
      <c r="AI2" s="29">
        <f t="shared" ref="AI2:AI33" si="17">IF(Z2="",U2,AD2*(1-AF2))</f>
        <v>8.6697792647131186E-5</v>
      </c>
      <c r="AJ2" s="140">
        <f t="shared" ref="AJ2:AJ33" si="18">IF(Z2="",V2,AE2*(1-AF2))</f>
        <v>2500</v>
      </c>
      <c r="AK2" s="29">
        <f t="shared" ref="AK2:AK33" si="19">AD2*AF2</f>
        <v>0</v>
      </c>
      <c r="AL2" s="140">
        <f t="shared" ref="AL2:AL33" si="20">AE2*AF2</f>
        <v>0</v>
      </c>
      <c r="AM2" s="28" t="str">
        <f t="shared" ref="AM2:AM33" si="21">IF(AL2=0,"",($B$41 + $B$42 *(AI2/(AJ2^(1+$B$26)))^($B$43))^(-1))</f>
        <v/>
      </c>
      <c r="AN2" s="28">
        <f t="shared" ref="AN2:AN33" si="22">IF(H2=0,0,AD2/AE2)</f>
        <v>3.4679081589779821E-8</v>
      </c>
      <c r="AO2" s="136">
        <f t="shared" ref="AO2:AO33" si="23">+AP2*AC2</f>
        <v>0</v>
      </c>
      <c r="AP2" s="28">
        <f t="shared" ref="AP2:AP33" si="24">IF(AF2=0,0,1)</f>
        <v>0</v>
      </c>
      <c r="AQ2" s="29">
        <f>'inv3.直径階分布'!HK7</f>
        <v>0</v>
      </c>
      <c r="AR2" s="145"/>
      <c r="AS2" s="28">
        <f>AB2</f>
        <v>1</v>
      </c>
      <c r="AT2" s="140">
        <f t="shared" ref="AT2:AT33" si="25">AE2</f>
        <v>2500.002556950114</v>
      </c>
      <c r="AV2" s="29">
        <f>AK2</f>
        <v>0</v>
      </c>
      <c r="AW2" s="29">
        <f>AD2</f>
        <v>8.6697792647131186E-5</v>
      </c>
      <c r="AX2" s="29">
        <f t="shared" ref="AX2:AX33" si="26">AW3-AW2</f>
        <v>5.3064777035033766E-3</v>
      </c>
      <c r="AY2" s="29">
        <f t="shared" ref="AY2:AY33" si="27">AI2/AB2</f>
        <v>8.6697792647131186E-5</v>
      </c>
      <c r="AZ2" s="29">
        <f t="shared" ref="AZ2:AZ33" si="28">AD2/T2</f>
        <v>8.6697792647131186E-5</v>
      </c>
      <c r="BA2" s="29">
        <f t="shared" ref="BA2:BA33" si="29">AW2/AB2</f>
        <v>8.6697792647131186E-5</v>
      </c>
      <c r="BB2" s="28">
        <f t="shared" ref="BB2:BB33" si="30">EXP($B$52)*H2^($B$51)</f>
        <v>8.7035454369448748E-2</v>
      </c>
      <c r="BC2" s="28">
        <v>20</v>
      </c>
      <c r="BD2" s="29">
        <f>AD21</f>
        <v>248.7686236409865</v>
      </c>
      <c r="BE2" s="29">
        <f>AE21</f>
        <v>2142.5416547696468</v>
      </c>
      <c r="BF2" s="29">
        <f>AZ21</f>
        <v>12.438431182049325</v>
      </c>
      <c r="BG2" s="29">
        <f>AW21</f>
        <v>248.7686236409865</v>
      </c>
      <c r="BH2" s="29">
        <f>AX21</f>
        <v>28.172154354088264</v>
      </c>
      <c r="BI2" s="29">
        <f>AQ21</f>
        <v>13.853240007235797</v>
      </c>
      <c r="BJ2" s="28">
        <f>H21</f>
        <v>14.54002818546201</v>
      </c>
      <c r="BM2" s="28">
        <f t="shared" ref="BM2:BM33" si="31">SQRT(10000/AE2)/AC2*100</f>
        <v>1195.1661994510062</v>
      </c>
      <c r="BN2" s="28">
        <f t="shared" ref="BN2:BN33" si="32">SQRT(10000/AJ2)/AC2*100</f>
        <v>1195.1668106469199</v>
      </c>
      <c r="BP2" s="28">
        <f t="shared" ref="BP2:BP33" si="33">IF(AQ2=0,0,BB2/AQ2*100)</f>
        <v>0</v>
      </c>
      <c r="BQ2" s="28">
        <f t="shared" ref="BQ2:BQ33" si="34">IF(H2&lt;9,0,IF(MOD(INT(H2),3)=0,1,0))</f>
        <v>0</v>
      </c>
      <c r="BR2" s="28">
        <f t="shared" ref="BR2:BR33" si="35">IF(H2&lt;9,0,IF(BP2&gt;BP1,1,0))</f>
        <v>0</v>
      </c>
      <c r="BS2" s="28">
        <f>IF(AND(BQ2=0,BR2=0),0,1)</f>
        <v>0</v>
      </c>
      <c r="BT2" s="28">
        <f>IF(OR(BS2=0,BS1=1),0,1)</f>
        <v>0</v>
      </c>
      <c r="BU2" s="28">
        <f>BT2</f>
        <v>0</v>
      </c>
    </row>
    <row r="3" spans="1:77">
      <c r="A3" s="28" t="s">
        <v>77</v>
      </c>
      <c r="B3" s="132">
        <f>(B1-12)*12+(B2-1250)/250</f>
        <v>161</v>
      </c>
      <c r="C3" s="28" t="s">
        <v>50</v>
      </c>
      <c r="E3" s="28">
        <v>2</v>
      </c>
      <c r="F3" s="28">
        <f t="shared" ref="F3:F33" si="36">( $B$7/$B$8-( $B$7/$B$8-$B$9^(1-$B$10))*EXP(-(1-$B$10)*$B$8*E3))^(1/(1-$B$10))</f>
        <v>0.37759357480978217</v>
      </c>
      <c r="G3" s="139"/>
      <c r="H3" s="28">
        <f t="shared" ref="H3:H66" si="37">F3*$B$1/$B$11</f>
        <v>0.53717628470510526</v>
      </c>
      <c r="I3" s="28">
        <f t="shared" si="0"/>
        <v>0.27504213289230345</v>
      </c>
      <c r="J3" s="28">
        <f t="shared" si="1"/>
        <v>462859.75743306382</v>
      </c>
      <c r="K3" s="28">
        <f t="shared" si="2"/>
        <v>2499.9922666997822</v>
      </c>
      <c r="L3" s="28">
        <f t="shared" si="3"/>
        <v>5.3931754961505079E-3</v>
      </c>
      <c r="M3" s="28">
        <f t="shared" si="4"/>
        <v>0.77662982370029798</v>
      </c>
      <c r="N3" s="28">
        <f t="shared" si="5"/>
        <v>2706.1588155033755</v>
      </c>
      <c r="O3" s="28">
        <f t="shared" si="6"/>
        <v>5.4137834901890865E-3</v>
      </c>
      <c r="P3" s="28">
        <f t="shared" si="7"/>
        <v>2.0005416752239143E-6</v>
      </c>
      <c r="Q3" s="28">
        <f t="shared" si="8"/>
        <v>1.3701106366113153E+23</v>
      </c>
      <c r="R3" s="28">
        <f t="shared" si="9"/>
        <v>8.7776796015852972E-4</v>
      </c>
      <c r="T3" s="28">
        <v>2</v>
      </c>
      <c r="U3" s="29">
        <f t="shared" si="10"/>
        <v>5.3931754961505079E-3</v>
      </c>
      <c r="V3" s="140">
        <f t="shared" si="11"/>
        <v>2499.9922666997822</v>
      </c>
      <c r="W3" s="141" t="str">
        <f>IF(T3='1.収穫を予測する'!$N$2,1,"")</f>
        <v/>
      </c>
      <c r="X3" s="28">
        <f t="shared" si="12"/>
        <v>0</v>
      </c>
      <c r="Y3" s="28">
        <f t="shared" si="13"/>
        <v>8.7776796015852972E-4</v>
      </c>
      <c r="Z3" s="28" t="str">
        <f t="shared" si="14"/>
        <v/>
      </c>
      <c r="AB3" s="28">
        <v>2</v>
      </c>
      <c r="AC3" s="28">
        <f t="shared" si="15"/>
        <v>0.53717628470510526</v>
      </c>
      <c r="AD3" s="29">
        <f t="shared" ref="AD3:AD34" si="38">IF(Z2="",L3,AI2+AH2)</f>
        <v>5.3931754961505079E-3</v>
      </c>
      <c r="AE3" s="140">
        <f t="shared" ref="AE3:AE34" si="39">IF(K3&gt;$B$2,$B$2,IF( Z2="",K3,AJ2))</f>
        <v>2499.9922666997822</v>
      </c>
      <c r="AF3" s="141">
        <f>'1.収穫を予測する'!K14*0.01</f>
        <v>0</v>
      </c>
      <c r="AG3" s="28">
        <f t="shared" si="16"/>
        <v>8.7776796015852972E-4</v>
      </c>
      <c r="AH3" s="144">
        <f>L3-L2</f>
        <v>5.3064777035033766E-3</v>
      </c>
      <c r="AI3" s="29">
        <f t="shared" si="17"/>
        <v>5.3931754961505079E-3</v>
      </c>
      <c r="AJ3" s="140">
        <f t="shared" si="18"/>
        <v>2499.9922666997822</v>
      </c>
      <c r="AK3" s="29">
        <f t="shared" si="19"/>
        <v>0</v>
      </c>
      <c r="AL3" s="140">
        <f t="shared" si="20"/>
        <v>0</v>
      </c>
      <c r="AM3" s="28" t="str">
        <f t="shared" si="21"/>
        <v/>
      </c>
      <c r="AN3" s="28">
        <f t="shared" si="22"/>
        <v>2.1572768716080834E-6</v>
      </c>
      <c r="AO3" s="136">
        <f t="shared" si="23"/>
        <v>0</v>
      </c>
      <c r="AP3" s="28">
        <f t="shared" si="24"/>
        <v>0</v>
      </c>
      <c r="AQ3" s="29">
        <f>'inv3.直径階分布'!HK8</f>
        <v>0</v>
      </c>
      <c r="AR3" s="145"/>
      <c r="AS3" s="28">
        <f t="shared" ref="AS3:AS34" si="40">IF(AP2=1,AB2,AB3)</f>
        <v>2</v>
      </c>
      <c r="AT3" s="140">
        <f t="shared" si="25"/>
        <v>2499.9922666997822</v>
      </c>
      <c r="AV3" s="29">
        <f>IF(AP3=0, 0,SUM(AK$2:AK3))</f>
        <v>0</v>
      </c>
      <c r="AW3" s="29">
        <f>AD3+SUM($AK$2:AK2)</f>
        <v>5.3931754961505079E-3</v>
      </c>
      <c r="AX3" s="29">
        <f t="shared" si="26"/>
        <v>5.1148623568446329E-2</v>
      </c>
      <c r="AY3" s="29">
        <f t="shared" si="27"/>
        <v>2.6965877480752539E-3</v>
      </c>
      <c r="AZ3" s="29">
        <f t="shared" si="28"/>
        <v>2.6965877480752539E-3</v>
      </c>
      <c r="BA3" s="29">
        <f t="shared" si="29"/>
        <v>2.6965877480752539E-3</v>
      </c>
      <c r="BB3" s="28">
        <f t="shared" si="30"/>
        <v>0.31669004196642758</v>
      </c>
      <c r="BC3" s="28">
        <v>25</v>
      </c>
      <c r="BD3" s="28">
        <f>AC26</f>
        <v>17.936491758284877</v>
      </c>
      <c r="BE3" s="28">
        <f>AD26</f>
        <v>388.68863796378736</v>
      </c>
      <c r="BF3" s="29">
        <f>AZ26</f>
        <v>15.547545518551495</v>
      </c>
      <c r="BG3" s="29">
        <f>AW26</f>
        <v>388.68863796378736</v>
      </c>
      <c r="BH3" s="29">
        <f>AX26</f>
        <v>27.046544512576247</v>
      </c>
      <c r="BI3" s="29">
        <f>AQ26</f>
        <v>17.189662719821609</v>
      </c>
      <c r="BJ3" s="28">
        <f>H26</f>
        <v>17.936491758284877</v>
      </c>
      <c r="BM3" s="28">
        <f t="shared" si="31"/>
        <v>372.31783127306323</v>
      </c>
      <c r="BN3" s="28">
        <f t="shared" si="32"/>
        <v>372.31783127306323</v>
      </c>
      <c r="BP3" s="28">
        <f t="shared" si="33"/>
        <v>0</v>
      </c>
      <c r="BQ3" s="28">
        <f t="shared" si="34"/>
        <v>0</v>
      </c>
      <c r="BR3" s="28">
        <f t="shared" si="35"/>
        <v>0</v>
      </c>
      <c r="BS3" s="28">
        <f t="shared" ref="BS3:BS33" si="41">IF(AND(BQ3=0,BR3=0),0,1)</f>
        <v>0</v>
      </c>
      <c r="BT3" s="28">
        <f>IF(OR(BS3=0,BS2=1),BT2+0.001,INT(BT2)+1)</f>
        <v>1E-3</v>
      </c>
      <c r="BU3" s="28">
        <f>IF(MOD(BT3,1)=0,BT3,0)</f>
        <v>0</v>
      </c>
      <c r="BW3" s="28" t="s">
        <v>117</v>
      </c>
      <c r="BX3" s="28" t="str">
        <f>IF(ISERROR(VLOOKUP(1,'inv1.組み合わせ番号表'!$I$2:$K$92,2,FALSE)),"",VLOOKUP(1,'inv1.組み合わせ番号表'!$I$2:$K$92,2,FALSE))</f>
        <v/>
      </c>
      <c r="BY3" s="28" t="str">
        <f t="shared" ref="BY3:BY22" si="42">IF(OR(BX3=$BX$1,BX3=""),"",1)</f>
        <v/>
      </c>
    </row>
    <row r="4" spans="1:77">
      <c r="A4" s="28" t="s">
        <v>78</v>
      </c>
      <c r="B4" s="132">
        <f>VLOOKUP(1,'inv1.組み合わせ番号表'!$I$2:$K$92,2)</f>
        <v>0</v>
      </c>
      <c r="E4" s="28">
        <v>3</v>
      </c>
      <c r="F4" s="28">
        <f t="shared" si="36"/>
        <v>0.73389552605343134</v>
      </c>
      <c r="G4" s="139"/>
      <c r="H4" s="28">
        <f t="shared" si="37"/>
        <v>1.0440624479526175</v>
      </c>
      <c r="I4" s="28">
        <f t="shared" si="0"/>
        <v>0.10397701272822409</v>
      </c>
      <c r="J4" s="28">
        <f t="shared" si="1"/>
        <v>43953.706020766222</v>
      </c>
      <c r="K4" s="28">
        <f t="shared" si="2"/>
        <v>2499.918754728264</v>
      </c>
      <c r="L4" s="28">
        <f t="shared" si="3"/>
        <v>5.6541799064596839E-2</v>
      </c>
      <c r="M4" s="28">
        <f t="shared" si="4"/>
        <v>0.7766210221541886</v>
      </c>
      <c r="N4" s="28">
        <f t="shared" si="5"/>
        <v>2706.092240219562</v>
      </c>
      <c r="O4" s="28">
        <f t="shared" si="6"/>
        <v>5.6757880190051437E-2</v>
      </c>
      <c r="P4" s="28">
        <f t="shared" si="7"/>
        <v>2.0974111431414591E-5</v>
      </c>
      <c r="Q4" s="28">
        <f t="shared" si="8"/>
        <v>3.8693715325808779E+19</v>
      </c>
      <c r="R4" s="28">
        <f t="shared" si="9"/>
        <v>4.4086007528621506E-3</v>
      </c>
      <c r="T4" s="28">
        <v>3</v>
      </c>
      <c r="U4" s="29">
        <f t="shared" si="10"/>
        <v>5.6541799064596839E-2</v>
      </c>
      <c r="V4" s="140">
        <f t="shared" si="11"/>
        <v>2499.918754728264</v>
      </c>
      <c r="W4" s="141" t="str">
        <f>IF(T4='1.収穫を予測する'!$N$2,1,"")</f>
        <v/>
      </c>
      <c r="X4" s="28">
        <f t="shared" si="12"/>
        <v>0</v>
      </c>
      <c r="Y4" s="28">
        <f t="shared" si="13"/>
        <v>4.4086007528621506E-3</v>
      </c>
      <c r="Z4" s="28" t="str">
        <f t="shared" si="14"/>
        <v/>
      </c>
      <c r="AB4" s="28">
        <v>3</v>
      </c>
      <c r="AC4" s="28">
        <f t="shared" si="15"/>
        <v>1.0440624479526175</v>
      </c>
      <c r="AD4" s="29">
        <f t="shared" si="38"/>
        <v>5.6541799064596839E-2</v>
      </c>
      <c r="AE4" s="140">
        <f t="shared" si="39"/>
        <v>2499.918754728264</v>
      </c>
      <c r="AF4" s="141">
        <f>'1.収穫を予測する'!K15*0.01</f>
        <v>0</v>
      </c>
      <c r="AG4" s="28">
        <f t="shared" si="16"/>
        <v>4.4086007528621506E-3</v>
      </c>
      <c r="AH4" s="144">
        <f t="shared" ref="AH4:AH34" si="43">L4-L3</f>
        <v>5.1148623568446329E-2</v>
      </c>
      <c r="AI4" s="29">
        <f t="shared" si="17"/>
        <v>5.6541799064596839E-2</v>
      </c>
      <c r="AJ4" s="140">
        <f t="shared" si="18"/>
        <v>2499.918754728264</v>
      </c>
      <c r="AK4" s="29">
        <f t="shared" si="19"/>
        <v>0</v>
      </c>
      <c r="AL4" s="140">
        <f t="shared" si="20"/>
        <v>0</v>
      </c>
      <c r="AM4" s="28" t="str">
        <f t="shared" si="21"/>
        <v/>
      </c>
      <c r="AN4" s="28">
        <f t="shared" si="22"/>
        <v>2.2617454650338354E-5</v>
      </c>
      <c r="AO4" s="136">
        <f t="shared" si="23"/>
        <v>0</v>
      </c>
      <c r="AP4" s="28">
        <f t="shared" si="24"/>
        <v>0</v>
      </c>
      <c r="AQ4" s="29">
        <f>'inv3.直径階分布'!HK9</f>
        <v>0</v>
      </c>
      <c r="AS4" s="28">
        <f t="shared" si="40"/>
        <v>3</v>
      </c>
      <c r="AT4" s="140">
        <f t="shared" si="25"/>
        <v>2499.918754728264</v>
      </c>
      <c r="AV4" s="29">
        <f>IF(AP4=0, 0,SUM(AK$2:AK4))</f>
        <v>0</v>
      </c>
      <c r="AW4" s="29">
        <f>AD4+SUM($AK$2:AK3)</f>
        <v>5.6541799064596839E-2</v>
      </c>
      <c r="AX4" s="29">
        <f t="shared" si="26"/>
        <v>0.22854541133619288</v>
      </c>
      <c r="AY4" s="29">
        <f t="shared" si="27"/>
        <v>1.8847266354865614E-2</v>
      </c>
      <c r="AZ4" s="29">
        <f t="shared" si="28"/>
        <v>1.8847266354865614E-2</v>
      </c>
      <c r="BA4" s="29">
        <f t="shared" si="29"/>
        <v>1.8847266354865614E-2</v>
      </c>
      <c r="BB4" s="28">
        <f t="shared" si="30"/>
        <v>0.66107980226253515</v>
      </c>
      <c r="BC4" s="28">
        <v>30</v>
      </c>
      <c r="BD4" s="29">
        <f>AD31</f>
        <v>517.88645842020912</v>
      </c>
      <c r="BE4" s="29">
        <f>AE31</f>
        <v>1755.8433063839391</v>
      </c>
      <c r="BF4" s="29">
        <f>AZ31</f>
        <v>17.262881947340304</v>
      </c>
      <c r="BG4" s="29">
        <f>AW31</f>
        <v>517.88645842020912</v>
      </c>
      <c r="BH4" s="29">
        <f>AX31</f>
        <v>23.797332943028664</v>
      </c>
      <c r="BI4" s="29">
        <f>AQ31</f>
        <v>20.094561933545869</v>
      </c>
      <c r="BJ4" s="28">
        <f>H31</f>
        <v>20.782205641960537</v>
      </c>
      <c r="BM4" s="28">
        <f t="shared" si="31"/>
        <v>191.56253563403502</v>
      </c>
      <c r="BN4" s="28">
        <f t="shared" si="32"/>
        <v>191.56253563403502</v>
      </c>
      <c r="BP4" s="28">
        <f t="shared" si="33"/>
        <v>0</v>
      </c>
      <c r="BQ4" s="28">
        <f t="shared" si="34"/>
        <v>0</v>
      </c>
      <c r="BR4" s="28">
        <f t="shared" si="35"/>
        <v>0</v>
      </c>
      <c r="BS4" s="28">
        <f t="shared" si="41"/>
        <v>0</v>
      </c>
      <c r="BT4" s="28">
        <f t="shared" ref="BT4:BT34" si="44">IF(OR(BS4=0,BS3=1),BT3+0.001,INT(BT3)+1)</f>
        <v>2E-3</v>
      </c>
      <c r="BU4" s="28">
        <f t="shared" ref="BU4:BU34" si="45">IF(MOD(BT4,1)=0,BT4,0)</f>
        <v>0</v>
      </c>
      <c r="BW4" s="28" t="s">
        <v>118</v>
      </c>
      <c r="BX4" s="28" t="str">
        <f>IF(ISERROR(VLOOKUP(2,'inv1.組み合わせ番号表'!$I$2:$K$92,2,FALSE)),"",VLOOKUP(2,'inv1.組み合わせ番号表'!$I$2:$K$92,2,FALSE))</f>
        <v/>
      </c>
      <c r="BY4" s="28" t="str">
        <f t="shared" si="42"/>
        <v/>
      </c>
    </row>
    <row r="5" spans="1:77">
      <c r="A5" s="123" t="s">
        <v>349</v>
      </c>
      <c r="B5" s="146"/>
      <c r="E5" s="28">
        <v>4</v>
      </c>
      <c r="F5" s="28">
        <f t="shared" si="36"/>
        <v>1.1617776726209332</v>
      </c>
      <c r="G5" s="139"/>
      <c r="H5" s="28">
        <f t="shared" si="37"/>
        <v>1.6527808084293951</v>
      </c>
      <c r="I5" s="28">
        <f t="shared" si="0"/>
        <v>5.3079771279883704E-2</v>
      </c>
      <c r="J5" s="28">
        <f t="shared" si="1"/>
        <v>8635.131827709396</v>
      </c>
      <c r="K5" s="28">
        <f t="shared" si="2"/>
        <v>2499.5903551165238</v>
      </c>
      <c r="L5" s="28">
        <f t="shared" si="3"/>
        <v>0.28508721040078971</v>
      </c>
      <c r="M5" s="28">
        <f t="shared" si="4"/>
        <v>0.77658169303762181</v>
      </c>
      <c r="N5" s="28">
        <f t="shared" si="5"/>
        <v>2705.7948414198872</v>
      </c>
      <c r="O5" s="28">
        <f t="shared" si="6"/>
        <v>0.28617733303085685</v>
      </c>
      <c r="P5" s="28">
        <f t="shared" si="7"/>
        <v>1.0576460884990195E-4</v>
      </c>
      <c r="Q5" s="28">
        <f t="shared" si="8"/>
        <v>1.3852013820266934E+17</v>
      </c>
      <c r="R5" s="28">
        <f t="shared" si="9"/>
        <v>1.3340549960531448E-2</v>
      </c>
      <c r="T5" s="28">
        <v>4</v>
      </c>
      <c r="U5" s="29">
        <f t="shared" si="10"/>
        <v>0.28508721040078971</v>
      </c>
      <c r="V5" s="140">
        <f t="shared" si="11"/>
        <v>2499.5903551165238</v>
      </c>
      <c r="W5" s="141" t="str">
        <f>IF(T5='1.収穫を予測する'!$N$2,1,"")</f>
        <v/>
      </c>
      <c r="X5" s="28">
        <f t="shared" si="12"/>
        <v>0</v>
      </c>
      <c r="Y5" s="28">
        <f t="shared" si="13"/>
        <v>1.3340549960531448E-2</v>
      </c>
      <c r="Z5" s="28" t="str">
        <f t="shared" si="14"/>
        <v/>
      </c>
      <c r="AB5" s="28">
        <v>4</v>
      </c>
      <c r="AC5" s="28">
        <f t="shared" si="15"/>
        <v>1.6527808084293951</v>
      </c>
      <c r="AD5" s="29">
        <f t="shared" si="38"/>
        <v>0.28508721040078971</v>
      </c>
      <c r="AE5" s="140">
        <f t="shared" si="39"/>
        <v>2499.5903551165238</v>
      </c>
      <c r="AF5" s="141">
        <f>'1.収穫を予測する'!K16*0.01</f>
        <v>0</v>
      </c>
      <c r="AG5" s="28">
        <f t="shared" si="16"/>
        <v>1.3340549960531448E-2</v>
      </c>
      <c r="AH5" s="144">
        <f t="shared" si="43"/>
        <v>0.22854541133619288</v>
      </c>
      <c r="AI5" s="29">
        <f t="shared" si="17"/>
        <v>0.28508721040078971</v>
      </c>
      <c r="AJ5" s="140">
        <f t="shared" si="18"/>
        <v>2499.5903551165238</v>
      </c>
      <c r="AK5" s="29">
        <f t="shared" si="19"/>
        <v>0</v>
      </c>
      <c r="AL5" s="140">
        <f t="shared" si="20"/>
        <v>0</v>
      </c>
      <c r="AM5" s="28" t="str">
        <f t="shared" si="21"/>
        <v/>
      </c>
      <c r="AN5" s="28">
        <f t="shared" si="22"/>
        <v>1.1405357274532281E-4</v>
      </c>
      <c r="AO5" s="136">
        <f t="shared" si="23"/>
        <v>0</v>
      </c>
      <c r="AP5" s="28">
        <f t="shared" si="24"/>
        <v>0</v>
      </c>
      <c r="AQ5" s="29">
        <f>'inv3.直径階分布'!HK10</f>
        <v>0</v>
      </c>
      <c r="AS5" s="28">
        <f t="shared" si="40"/>
        <v>4</v>
      </c>
      <c r="AT5" s="140">
        <f t="shared" si="25"/>
        <v>2499.5903551165238</v>
      </c>
      <c r="AV5" s="29">
        <f>IF(AP5=0, 0,SUM(AK$2:AK5))</f>
        <v>0</v>
      </c>
      <c r="AW5" s="29">
        <f>AD5+SUM($AK$2:AK4)</f>
        <v>0.28508721040078971</v>
      </c>
      <c r="AX5" s="29">
        <f t="shared" si="26"/>
        <v>0.67409645697070331</v>
      </c>
      <c r="AY5" s="29">
        <f t="shared" si="27"/>
        <v>7.1271802600197429E-2</v>
      </c>
      <c r="AZ5" s="29">
        <f t="shared" si="28"/>
        <v>7.1271802600197429E-2</v>
      </c>
      <c r="BA5" s="29">
        <f t="shared" si="29"/>
        <v>7.1271802600197429E-2</v>
      </c>
      <c r="BB5" s="28">
        <f t="shared" si="30"/>
        <v>1.0994535007165922</v>
      </c>
      <c r="BC5" s="28">
        <v>35</v>
      </c>
      <c r="BD5" s="29">
        <f>AD36</f>
        <v>629.24496120151093</v>
      </c>
      <c r="BE5" s="29">
        <f>AE36</f>
        <v>1595.831060671715</v>
      </c>
      <c r="BF5" s="29">
        <f>AZ36</f>
        <v>17.978427462900314</v>
      </c>
      <c r="BG5" s="29">
        <f>AW36</f>
        <v>629.24496120151093</v>
      </c>
      <c r="BH5" s="29">
        <f>AX36</f>
        <v>19.9590178407949</v>
      </c>
      <c r="BI5" s="29">
        <f>AQ36</f>
        <v>22.625289571307398</v>
      </c>
      <c r="BJ5" s="28">
        <f>H36</f>
        <v>23.115122038154905</v>
      </c>
      <c r="BM5" s="28">
        <f t="shared" si="31"/>
        <v>121.01809676710418</v>
      </c>
      <c r="BN5" s="28">
        <f t="shared" si="32"/>
        <v>121.01809676710418</v>
      </c>
      <c r="BP5" s="28">
        <f t="shared" si="33"/>
        <v>0</v>
      </c>
      <c r="BQ5" s="28">
        <f t="shared" si="34"/>
        <v>0</v>
      </c>
      <c r="BR5" s="28">
        <f t="shared" si="35"/>
        <v>0</v>
      </c>
      <c r="BS5" s="28">
        <f t="shared" si="41"/>
        <v>0</v>
      </c>
      <c r="BT5" s="28">
        <f t="shared" si="44"/>
        <v>3.0000000000000001E-3</v>
      </c>
      <c r="BU5" s="28">
        <f t="shared" si="45"/>
        <v>0</v>
      </c>
      <c r="BW5" s="28" t="s">
        <v>119</v>
      </c>
      <c r="BX5" s="28" t="str">
        <f>IF(ISERROR(VLOOKUP(3,'inv1.組み合わせ番号表'!$I$2:$K$92,2,FALSE)),"",VLOOKUP(3,'inv1.組み合わせ番号表'!$I$2:$K$92,2,FALSE))</f>
        <v/>
      </c>
      <c r="BY5" s="28" t="str">
        <f t="shared" si="42"/>
        <v/>
      </c>
    </row>
    <row r="6" spans="1:77">
      <c r="A6" s="147" t="s">
        <v>335</v>
      </c>
      <c r="B6" s="148" t="s">
        <v>336</v>
      </c>
      <c r="C6" s="28" t="s">
        <v>330</v>
      </c>
      <c r="E6" s="28">
        <v>5</v>
      </c>
      <c r="F6" s="28">
        <f t="shared" si="36"/>
        <v>1.643807741767795</v>
      </c>
      <c r="G6" s="139"/>
      <c r="H6" s="28">
        <f t="shared" si="37"/>
        <v>2.3385316763854993</v>
      </c>
      <c r="I6" s="28">
        <f t="shared" si="0"/>
        <v>3.1937135813020892E-2</v>
      </c>
      <c r="J6" s="28">
        <f t="shared" si="1"/>
        <v>2525.1472625907081</v>
      </c>
      <c r="K6" s="28">
        <f t="shared" si="2"/>
        <v>2498.6217385396253</v>
      </c>
      <c r="L6" s="28">
        <f t="shared" si="3"/>
        <v>0.95918366737149308</v>
      </c>
      <c r="M6" s="28">
        <f t="shared" si="4"/>
        <v>0.77646566279058593</v>
      </c>
      <c r="N6" s="28">
        <f t="shared" si="5"/>
        <v>2704.9176620286962</v>
      </c>
      <c r="O6" s="28">
        <f t="shared" si="6"/>
        <v>0.96285765725593708</v>
      </c>
      <c r="P6" s="28">
        <f t="shared" si="7"/>
        <v>3.5596560692860093E-4</v>
      </c>
      <c r="Q6" s="28">
        <f t="shared" si="8"/>
        <v>2001040155261533.8</v>
      </c>
      <c r="R6" s="28">
        <f t="shared" si="9"/>
        <v>3.041220954409838E-2</v>
      </c>
      <c r="T6" s="28">
        <v>5</v>
      </c>
      <c r="U6" s="29">
        <f t="shared" si="10"/>
        <v>0.95918366737149308</v>
      </c>
      <c r="V6" s="140">
        <f t="shared" si="11"/>
        <v>2498.6217385396253</v>
      </c>
      <c r="W6" s="141" t="str">
        <f>IF(T6='1.収穫を予測する'!$N$2,1,"")</f>
        <v/>
      </c>
      <c r="X6" s="28">
        <f t="shared" si="12"/>
        <v>0</v>
      </c>
      <c r="Y6" s="28">
        <f t="shared" si="13"/>
        <v>3.041220954409838E-2</v>
      </c>
      <c r="Z6" s="28" t="str">
        <f t="shared" si="14"/>
        <v/>
      </c>
      <c r="AB6" s="28">
        <v>5</v>
      </c>
      <c r="AC6" s="28">
        <f t="shared" si="15"/>
        <v>2.3385316763854993</v>
      </c>
      <c r="AD6" s="29">
        <f t="shared" si="38"/>
        <v>0.95918366737149308</v>
      </c>
      <c r="AE6" s="140">
        <f t="shared" si="39"/>
        <v>2498.6217385396253</v>
      </c>
      <c r="AF6" s="141">
        <f>'1.収穫を予測する'!K17*0.01</f>
        <v>0</v>
      </c>
      <c r="AG6" s="28">
        <f t="shared" si="16"/>
        <v>3.041220954409838E-2</v>
      </c>
      <c r="AH6" s="144">
        <f t="shared" si="43"/>
        <v>0.67409645697070331</v>
      </c>
      <c r="AI6" s="29">
        <f t="shared" si="17"/>
        <v>0.95918366737149308</v>
      </c>
      <c r="AJ6" s="140">
        <f t="shared" si="18"/>
        <v>2498.6217385396253</v>
      </c>
      <c r="AK6" s="29">
        <f t="shared" si="19"/>
        <v>0</v>
      </c>
      <c r="AL6" s="140">
        <f t="shared" si="20"/>
        <v>0</v>
      </c>
      <c r="AM6" s="28" t="str">
        <f t="shared" si="21"/>
        <v/>
      </c>
      <c r="AN6" s="28">
        <f t="shared" si="22"/>
        <v>3.8388510456653164E-4</v>
      </c>
      <c r="AO6" s="136">
        <f t="shared" si="23"/>
        <v>0</v>
      </c>
      <c r="AP6" s="28">
        <f t="shared" si="24"/>
        <v>0</v>
      </c>
      <c r="AQ6" s="29">
        <f>'inv3.直径階分布'!HK11</f>
        <v>1.4572950941742262</v>
      </c>
      <c r="AS6" s="28">
        <f t="shared" si="40"/>
        <v>5</v>
      </c>
      <c r="AT6" s="140">
        <f t="shared" si="25"/>
        <v>2498.6217385396253</v>
      </c>
      <c r="AV6" s="29">
        <f>IF(AP6=0, 0,SUM(AK$2:AK6))</f>
        <v>0</v>
      </c>
      <c r="AW6" s="29">
        <f>AD6+SUM($AK$2:AK5)</f>
        <v>0.95918366737149308</v>
      </c>
      <c r="AX6" s="29">
        <f t="shared" si="26"/>
        <v>1.5312071461985832</v>
      </c>
      <c r="AY6" s="29">
        <f t="shared" si="27"/>
        <v>0.19183673347429861</v>
      </c>
      <c r="AZ6" s="29">
        <f t="shared" si="28"/>
        <v>0.19183673347429861</v>
      </c>
      <c r="BA6" s="29">
        <f t="shared" si="29"/>
        <v>0.19183673347429861</v>
      </c>
      <c r="BB6" s="28">
        <f t="shared" si="30"/>
        <v>1.6147300295317217</v>
      </c>
      <c r="BC6" s="28">
        <v>40</v>
      </c>
      <c r="BD6" s="29">
        <f>AD41</f>
        <v>721.5024288782779</v>
      </c>
      <c r="BE6" s="29">
        <f>AE41</f>
        <v>1463.2653003752212</v>
      </c>
      <c r="BF6" s="29">
        <f>AZ41</f>
        <v>18.037560721956947</v>
      </c>
      <c r="BG6" s="29">
        <f>AW41</f>
        <v>721.5024288782779</v>
      </c>
      <c r="BH6" s="29">
        <f>AX41</f>
        <v>16.259224603330154</v>
      </c>
      <c r="BI6" s="29">
        <f>AQ41</f>
        <v>24.810192672171635</v>
      </c>
      <c r="BJ6" s="28">
        <f>H41</f>
        <v>25</v>
      </c>
      <c r="BM6" s="28">
        <f t="shared" si="31"/>
        <v>85.547335229326208</v>
      </c>
      <c r="BN6" s="28">
        <f t="shared" si="32"/>
        <v>85.547335229326208</v>
      </c>
      <c r="BP6" s="28">
        <f t="shared" si="33"/>
        <v>110.80322962637199</v>
      </c>
      <c r="BQ6" s="28">
        <f t="shared" si="34"/>
        <v>0</v>
      </c>
      <c r="BR6" s="28">
        <f t="shared" si="35"/>
        <v>0</v>
      </c>
      <c r="BS6" s="28">
        <f t="shared" si="41"/>
        <v>0</v>
      </c>
      <c r="BT6" s="28">
        <f t="shared" si="44"/>
        <v>4.0000000000000001E-3</v>
      </c>
      <c r="BU6" s="28">
        <f t="shared" si="45"/>
        <v>0</v>
      </c>
      <c r="BW6" s="28" t="s">
        <v>120</v>
      </c>
      <c r="BX6" s="28" t="str">
        <f>IF(ISERROR(VLOOKUP(4,'inv1.組み合わせ番号表'!$I$2:$K$92,2,FALSE)),"",VLOOKUP(4,'inv1.組み合わせ番号表'!$I$2:$K$92,2,FALSE))</f>
        <v/>
      </c>
      <c r="BY6" s="28" t="str">
        <f t="shared" si="42"/>
        <v/>
      </c>
    </row>
    <row r="7" spans="1:77">
      <c r="A7" s="126" t="s">
        <v>337</v>
      </c>
      <c r="B7" s="149">
        <v>0.52515540000000005</v>
      </c>
      <c r="C7" s="28" t="s">
        <v>57</v>
      </c>
      <c r="E7" s="28">
        <v>6</v>
      </c>
      <c r="F7" s="28">
        <f t="shared" si="36"/>
        <v>2.1666843060733485</v>
      </c>
      <c r="G7" s="139"/>
      <c r="H7" s="28">
        <f t="shared" si="37"/>
        <v>3.082392030244864</v>
      </c>
      <c r="I7" s="28">
        <f t="shared" si="0"/>
        <v>2.1316852253207452E-2</v>
      </c>
      <c r="J7" s="28">
        <f t="shared" si="1"/>
        <v>949.20574559428087</v>
      </c>
      <c r="K7" s="28">
        <f t="shared" si="2"/>
        <v>2496.4215303110159</v>
      </c>
      <c r="L7" s="28">
        <f t="shared" si="3"/>
        <v>2.4903908135700763</v>
      </c>
      <c r="M7" s="28">
        <f t="shared" si="4"/>
        <v>0.77620194118081043</v>
      </c>
      <c r="N7" s="28">
        <f t="shared" si="5"/>
        <v>2702.9251529729822</v>
      </c>
      <c r="O7" s="28">
        <f t="shared" si="6"/>
        <v>2.4999667481164165</v>
      </c>
      <c r="P7" s="28">
        <f t="shared" si="7"/>
        <v>9.2491157047640434E-4</v>
      </c>
      <c r="Q7" s="28">
        <f t="shared" si="8"/>
        <v>69875649920857.32</v>
      </c>
      <c r="R7" s="28">
        <f t="shared" si="9"/>
        <v>5.7635359911279292E-2</v>
      </c>
      <c r="T7" s="28">
        <v>6</v>
      </c>
      <c r="U7" s="29">
        <f t="shared" si="10"/>
        <v>2.4903908135700763</v>
      </c>
      <c r="V7" s="140">
        <f t="shared" si="11"/>
        <v>2496.4215303110159</v>
      </c>
      <c r="W7" s="141" t="str">
        <f>IF(T7='1.収穫を予測する'!$N$2,1,"")</f>
        <v/>
      </c>
      <c r="X7" s="28">
        <f t="shared" si="12"/>
        <v>0</v>
      </c>
      <c r="Y7" s="28">
        <f t="shared" si="13"/>
        <v>5.7635359911279292E-2</v>
      </c>
      <c r="Z7" s="28" t="str">
        <f t="shared" si="14"/>
        <v/>
      </c>
      <c r="AB7" s="28">
        <v>6</v>
      </c>
      <c r="AC7" s="28">
        <f t="shared" si="15"/>
        <v>3.082392030244864</v>
      </c>
      <c r="AD7" s="29">
        <f t="shared" si="38"/>
        <v>2.4903908135700763</v>
      </c>
      <c r="AE7" s="140">
        <f t="shared" si="39"/>
        <v>2496.4215303110159</v>
      </c>
      <c r="AF7" s="141">
        <f>'1.収穫を予測する'!K18*0.01</f>
        <v>0</v>
      </c>
      <c r="AG7" s="28">
        <f t="shared" si="16"/>
        <v>5.7635359911279292E-2</v>
      </c>
      <c r="AH7" s="144">
        <f t="shared" si="43"/>
        <v>1.5312071461985832</v>
      </c>
      <c r="AI7" s="29">
        <f t="shared" si="17"/>
        <v>2.4903908135700763</v>
      </c>
      <c r="AJ7" s="140">
        <f t="shared" si="18"/>
        <v>2496.4215303110159</v>
      </c>
      <c r="AK7" s="29">
        <f t="shared" si="19"/>
        <v>0</v>
      </c>
      <c r="AL7" s="140">
        <f t="shared" si="20"/>
        <v>0</v>
      </c>
      <c r="AM7" s="28" t="str">
        <f t="shared" si="21"/>
        <v/>
      </c>
      <c r="AN7" s="28">
        <f t="shared" si="22"/>
        <v>9.9758425543614504E-4</v>
      </c>
      <c r="AO7" s="136">
        <f t="shared" si="23"/>
        <v>0</v>
      </c>
      <c r="AP7" s="28">
        <f t="shared" si="24"/>
        <v>0</v>
      </c>
      <c r="AQ7" s="29">
        <f>'inv3.直径階分布'!HK12</f>
        <v>2.2891765777259496</v>
      </c>
      <c r="AS7" s="28">
        <f t="shared" si="40"/>
        <v>6</v>
      </c>
      <c r="AT7" s="140">
        <f t="shared" si="25"/>
        <v>2496.4215303110159</v>
      </c>
      <c r="AV7" s="29">
        <f>IF(AP7=0, 0,SUM(AK$2:AK7))</f>
        <v>0</v>
      </c>
      <c r="AW7" s="29">
        <f>AD7+SUM($AK$2:AK6)</f>
        <v>2.4903908135700763</v>
      </c>
      <c r="AX7" s="29">
        <f t="shared" si="26"/>
        <v>2.9013695132165922</v>
      </c>
      <c r="AY7" s="29">
        <f t="shared" si="27"/>
        <v>0.41506513559501274</v>
      </c>
      <c r="AZ7" s="29">
        <f t="shared" si="28"/>
        <v>0.41506513559501274</v>
      </c>
      <c r="BA7" s="29">
        <f t="shared" si="29"/>
        <v>0.41506513559501274</v>
      </c>
      <c r="BB7" s="28">
        <f t="shared" si="30"/>
        <v>2.192461921940362</v>
      </c>
      <c r="BC7" s="28">
        <v>50</v>
      </c>
      <c r="BD7" s="29">
        <f>AD51</f>
        <v>855.42659805753215</v>
      </c>
      <c r="BE7" s="29">
        <f>AE51</f>
        <v>1270.8282028003575</v>
      </c>
      <c r="BF7" s="29">
        <f>AZ51</f>
        <v>17.108531961150643</v>
      </c>
      <c r="BG7" s="29">
        <f>AW51</f>
        <v>855.42659805753215</v>
      </c>
      <c r="BH7" s="29">
        <f>AX51</f>
        <v>10.276085099696502</v>
      </c>
      <c r="BI7" s="29">
        <f>AQ51</f>
        <v>28.250312427999141</v>
      </c>
      <c r="BJ7" s="28">
        <f>H51</f>
        <v>27.704472055779419</v>
      </c>
      <c r="BM7" s="28">
        <f t="shared" si="31"/>
        <v>64.931160823345792</v>
      </c>
      <c r="BN7" s="28">
        <f t="shared" si="32"/>
        <v>64.931160823345792</v>
      </c>
      <c r="BP7" s="28">
        <f t="shared" si="33"/>
        <v>95.775133437645806</v>
      </c>
      <c r="BQ7" s="28">
        <f t="shared" si="34"/>
        <v>0</v>
      </c>
      <c r="BR7" s="28">
        <f t="shared" si="35"/>
        <v>0</v>
      </c>
      <c r="BS7" s="28">
        <f t="shared" si="41"/>
        <v>0</v>
      </c>
      <c r="BT7" s="28">
        <f t="shared" si="44"/>
        <v>5.0000000000000001E-3</v>
      </c>
      <c r="BU7" s="28">
        <f t="shared" si="45"/>
        <v>0</v>
      </c>
      <c r="BW7" s="28" t="s">
        <v>121</v>
      </c>
      <c r="BX7" s="28" t="str">
        <f>IF(ISERROR(VLOOKUP(5,'inv1.組み合わせ番号表'!$I$2:$K$92,2,FALSE)),"",VLOOKUP(5,'inv1.組み合わせ番号表'!$I$2:$K$92,2,FALSE))</f>
        <v/>
      </c>
      <c r="BY7" s="28" t="str">
        <f t="shared" si="42"/>
        <v/>
      </c>
    </row>
    <row r="8" spans="1:77">
      <c r="A8" s="126" t="s">
        <v>338</v>
      </c>
      <c r="B8" s="149">
        <v>8.8167999999999996E-2</v>
      </c>
      <c r="E8" s="28">
        <v>7</v>
      </c>
      <c r="F8" s="28">
        <f t="shared" si="36"/>
        <v>2.7198595035372</v>
      </c>
      <c r="G8" s="139"/>
      <c r="H8" s="28">
        <f t="shared" si="37"/>
        <v>3.8693561556655349</v>
      </c>
      <c r="I8" s="28">
        <f t="shared" si="0"/>
        <v>1.5281756814500287E-2</v>
      </c>
      <c r="J8" s="28">
        <f t="shared" si="1"/>
        <v>424.14755384477098</v>
      </c>
      <c r="K8" s="28">
        <f t="shared" si="2"/>
        <v>2492.2525208525976</v>
      </c>
      <c r="L8" s="28">
        <f t="shared" si="3"/>
        <v>5.3917603267866685</v>
      </c>
      <c r="M8" s="28">
        <f t="shared" si="4"/>
        <v>0.77570162783873375</v>
      </c>
      <c r="N8" s="28">
        <f t="shared" si="5"/>
        <v>2699.1496970907829</v>
      </c>
      <c r="O8" s="28">
        <f t="shared" si="6"/>
        <v>5.4126447362139887</v>
      </c>
      <c r="P8" s="28">
        <f t="shared" si="7"/>
        <v>2.0053147634041509E-3</v>
      </c>
      <c r="Q8" s="28">
        <f t="shared" si="8"/>
        <v>4476214196403.666</v>
      </c>
      <c r="R8" s="28">
        <f t="shared" si="9"/>
        <v>9.5688596402047049E-2</v>
      </c>
      <c r="T8" s="28">
        <v>7</v>
      </c>
      <c r="U8" s="29">
        <f t="shared" si="10"/>
        <v>5.3917603267866685</v>
      </c>
      <c r="V8" s="140">
        <f t="shared" si="11"/>
        <v>2492.2525208525976</v>
      </c>
      <c r="W8" s="141" t="str">
        <f>IF(T8='1.収穫を予測する'!$N$2,1,"")</f>
        <v/>
      </c>
      <c r="X8" s="28">
        <f t="shared" si="12"/>
        <v>0</v>
      </c>
      <c r="Y8" s="28">
        <f t="shared" si="13"/>
        <v>9.5688596402047049E-2</v>
      </c>
      <c r="Z8" s="28" t="str">
        <f t="shared" si="14"/>
        <v/>
      </c>
      <c r="AB8" s="28">
        <v>7</v>
      </c>
      <c r="AC8" s="28">
        <f t="shared" si="15"/>
        <v>3.8693561556655349</v>
      </c>
      <c r="AD8" s="29">
        <f t="shared" si="38"/>
        <v>5.3917603267866685</v>
      </c>
      <c r="AE8" s="140">
        <f t="shared" si="39"/>
        <v>2492.2525208525976</v>
      </c>
      <c r="AF8" s="141">
        <f>'1.収穫を予測する'!K19*0.01</f>
        <v>0</v>
      </c>
      <c r="AG8" s="28">
        <f t="shared" si="16"/>
        <v>9.5688596402047049E-2</v>
      </c>
      <c r="AH8" s="144">
        <f t="shared" si="43"/>
        <v>2.9013695132165922</v>
      </c>
      <c r="AI8" s="29">
        <f t="shared" si="17"/>
        <v>5.3917603267866685</v>
      </c>
      <c r="AJ8" s="140">
        <f t="shared" si="18"/>
        <v>2492.2525208525976</v>
      </c>
      <c r="AK8" s="29">
        <f t="shared" si="19"/>
        <v>0</v>
      </c>
      <c r="AL8" s="140">
        <f t="shared" si="20"/>
        <v>0</v>
      </c>
      <c r="AM8" s="28" t="str">
        <f t="shared" si="21"/>
        <v/>
      </c>
      <c r="AN8" s="28">
        <f t="shared" si="22"/>
        <v>2.1634085156596217E-3</v>
      </c>
      <c r="AO8" s="136">
        <f t="shared" si="23"/>
        <v>0</v>
      </c>
      <c r="AP8" s="28">
        <f t="shared" si="24"/>
        <v>0</v>
      </c>
      <c r="AQ8" s="29">
        <f>'inv3.直径階分布'!HK13</f>
        <v>3.0616375743448581</v>
      </c>
      <c r="AS8" s="28">
        <f t="shared" si="40"/>
        <v>7</v>
      </c>
      <c r="AT8" s="140">
        <f t="shared" si="25"/>
        <v>2492.2525208525976</v>
      </c>
      <c r="AV8" s="29">
        <f>IF(AP8=0, 0,SUM(AK$2:AK8))</f>
        <v>0</v>
      </c>
      <c r="AW8" s="29">
        <f>AD8+SUM($AK$2:AK7)</f>
        <v>5.3917603267866685</v>
      </c>
      <c r="AX8" s="29">
        <f t="shared" si="26"/>
        <v>4.8064292604397725</v>
      </c>
      <c r="AY8" s="29">
        <f t="shared" si="27"/>
        <v>0.7702514752552384</v>
      </c>
      <c r="AZ8" s="29">
        <f t="shared" si="28"/>
        <v>0.7702514752552384</v>
      </c>
      <c r="BA8" s="29">
        <f t="shared" si="29"/>
        <v>0.7702514752552384</v>
      </c>
      <c r="BB8" s="28">
        <f t="shared" si="30"/>
        <v>2.8202865425354418</v>
      </c>
      <c r="BC8" s="28">
        <v>55</v>
      </c>
      <c r="BD8" s="29">
        <f>AD56</f>
        <v>902.18291442032057</v>
      </c>
      <c r="BE8" s="29">
        <f>AE56</f>
        <v>1203.6435424863262</v>
      </c>
      <c r="BF8" s="29">
        <f>AZ56</f>
        <v>16.4033257167331</v>
      </c>
      <c r="BG8" s="29">
        <f>AW56</f>
        <v>902.18291442032057</v>
      </c>
      <c r="BH8" s="29">
        <f>AX56</f>
        <v>8.0608772435085712</v>
      </c>
      <c r="BI8" s="29">
        <f>AQ56</f>
        <v>29.533724508211964</v>
      </c>
      <c r="BJ8" s="28">
        <f>H56</f>
        <v>28.649812006410937</v>
      </c>
      <c r="BM8" s="28">
        <f t="shared" si="31"/>
        <v>51.768463086288129</v>
      </c>
      <c r="BN8" s="28">
        <f t="shared" si="32"/>
        <v>51.768463086288129</v>
      </c>
      <c r="BP8" s="28">
        <f t="shared" si="33"/>
        <v>92.116930043195538</v>
      </c>
      <c r="BQ8" s="28">
        <f t="shared" si="34"/>
        <v>0</v>
      </c>
      <c r="BR8" s="28">
        <f t="shared" si="35"/>
        <v>0</v>
      </c>
      <c r="BS8" s="28">
        <f t="shared" si="41"/>
        <v>0</v>
      </c>
      <c r="BT8" s="28">
        <f t="shared" si="44"/>
        <v>6.0000000000000001E-3</v>
      </c>
      <c r="BU8" s="28">
        <f t="shared" si="45"/>
        <v>0</v>
      </c>
      <c r="BW8" s="28" t="s">
        <v>122</v>
      </c>
      <c r="BX8" s="28" t="str">
        <f>IF(ISERROR(VLOOKUP(6,'inv1.組み合わせ番号表'!$I$2:$K$92,2,FALSE)),"",VLOOKUP(6,'inv1.組み合わせ番号表'!$I$2:$K$92,2,FALSE))</f>
        <v/>
      </c>
      <c r="BY8" s="28" t="str">
        <f t="shared" si="42"/>
        <v/>
      </c>
    </row>
    <row r="9" spans="1:77">
      <c r="A9" s="126" t="s">
        <v>339</v>
      </c>
      <c r="B9" s="149">
        <v>6.9258490000000001E-10</v>
      </c>
      <c r="E9" s="28">
        <v>8</v>
      </c>
      <c r="F9" s="28">
        <f t="shared" si="36"/>
        <v>3.2947884481553156</v>
      </c>
      <c r="G9" s="139"/>
      <c r="H9" s="28">
        <f t="shared" si="37"/>
        <v>4.6872678338368807</v>
      </c>
      <c r="I9" s="28">
        <f t="shared" si="0"/>
        <v>1.1541649431041492E-2</v>
      </c>
      <c r="J9" s="28">
        <f t="shared" si="1"/>
        <v>215.01964533131448</v>
      </c>
      <c r="K9" s="28">
        <f t="shared" si="2"/>
        <v>2485.346110289895</v>
      </c>
      <c r="L9" s="28">
        <f t="shared" si="3"/>
        <v>10.198189587226441</v>
      </c>
      <c r="M9" s="28">
        <f t="shared" si="4"/>
        <v>0.77487105691463953</v>
      </c>
      <c r="N9" s="28">
        <f t="shared" si="5"/>
        <v>2692.8952501663925</v>
      </c>
      <c r="O9" s="28">
        <f t="shared" si="6"/>
        <v>10.238172801375763</v>
      </c>
      <c r="P9" s="28">
        <f t="shared" si="7"/>
        <v>3.8019201826521667E-3</v>
      </c>
      <c r="Q9" s="28">
        <f t="shared" si="8"/>
        <v>445485814012.37469</v>
      </c>
      <c r="R9" s="28">
        <f t="shared" si="9"/>
        <v>0.1436938200710301</v>
      </c>
      <c r="T9" s="28">
        <v>8</v>
      </c>
      <c r="U9" s="29">
        <f t="shared" si="10"/>
        <v>10.198189587226441</v>
      </c>
      <c r="V9" s="140">
        <f t="shared" si="11"/>
        <v>2485.346110289895</v>
      </c>
      <c r="W9" s="141" t="str">
        <f>IF(T9='1.収穫を予測する'!$N$2,1,"")</f>
        <v/>
      </c>
      <c r="X9" s="28">
        <f t="shared" si="12"/>
        <v>0</v>
      </c>
      <c r="Y9" s="28">
        <f t="shared" si="13"/>
        <v>0.1436938200710301</v>
      </c>
      <c r="Z9" s="28" t="str">
        <f t="shared" si="14"/>
        <v/>
      </c>
      <c r="AB9" s="28">
        <v>8</v>
      </c>
      <c r="AC9" s="28">
        <f t="shared" si="15"/>
        <v>4.6872678338368807</v>
      </c>
      <c r="AD9" s="29">
        <f t="shared" si="38"/>
        <v>10.198189587226441</v>
      </c>
      <c r="AE9" s="140">
        <f t="shared" si="39"/>
        <v>2485.346110289895</v>
      </c>
      <c r="AF9" s="141">
        <f>'1.収穫を予測する'!K20*0.01</f>
        <v>0</v>
      </c>
      <c r="AG9" s="28">
        <f t="shared" si="16"/>
        <v>0.1436938200710301</v>
      </c>
      <c r="AH9" s="144">
        <f t="shared" si="43"/>
        <v>4.8064292604397725</v>
      </c>
      <c r="AI9" s="29">
        <f t="shared" si="17"/>
        <v>10.198189587226441</v>
      </c>
      <c r="AJ9" s="140">
        <f t="shared" si="18"/>
        <v>2485.346110289895</v>
      </c>
      <c r="AK9" s="29">
        <f t="shared" si="19"/>
        <v>0</v>
      </c>
      <c r="AL9" s="140">
        <f t="shared" si="20"/>
        <v>0</v>
      </c>
      <c r="AM9" s="28" t="str">
        <f t="shared" si="21"/>
        <v/>
      </c>
      <c r="AN9" s="28">
        <f t="shared" si="22"/>
        <v>4.1033277196297242E-3</v>
      </c>
      <c r="AO9" s="136">
        <f t="shared" si="23"/>
        <v>0</v>
      </c>
      <c r="AP9" s="28">
        <f t="shared" si="24"/>
        <v>0</v>
      </c>
      <c r="AQ9" s="29">
        <f>'inv3.直径階分布'!HK14</f>
        <v>3.9062208463339405</v>
      </c>
      <c r="AS9" s="28">
        <f t="shared" si="40"/>
        <v>8</v>
      </c>
      <c r="AT9" s="140">
        <f t="shared" si="25"/>
        <v>2485.346110289895</v>
      </c>
      <c r="AV9" s="29">
        <f>IF(AP9=0, 0,SUM(AK$2:AK9))</f>
        <v>0</v>
      </c>
      <c r="AW9" s="29">
        <f>AD9+SUM($AK$2:AK8)</f>
        <v>10.198189587226441</v>
      </c>
      <c r="AX9" s="29">
        <f t="shared" si="26"/>
        <v>7.1773345335158432</v>
      </c>
      <c r="AY9" s="29">
        <f t="shared" si="27"/>
        <v>1.2747736984033051</v>
      </c>
      <c r="AZ9" s="29">
        <f t="shared" si="28"/>
        <v>1.2747736984033051</v>
      </c>
      <c r="BA9" s="29">
        <f t="shared" si="29"/>
        <v>1.2747736984033051</v>
      </c>
      <c r="BB9" s="28">
        <f t="shared" si="30"/>
        <v>3.4875663830914765</v>
      </c>
      <c r="BC9" s="28">
        <v>60</v>
      </c>
      <c r="BD9" s="29">
        <f>AD61</f>
        <v>938.78929802313178</v>
      </c>
      <c r="BE9" s="29">
        <f>AE61</f>
        <v>1151.0434311217466</v>
      </c>
      <c r="BF9" s="29">
        <f>AZ61</f>
        <v>15.64648830038553</v>
      </c>
      <c r="BG9" s="29">
        <f>AW61</f>
        <v>938.78929802313178</v>
      </c>
      <c r="BH9" s="29">
        <f>AX61</f>
        <v>6.2941631508840601</v>
      </c>
      <c r="BI9" s="29">
        <f>AQ61</f>
        <v>30.613862830725221</v>
      </c>
      <c r="BJ9" s="28">
        <f>H61</f>
        <v>29.39348394555082</v>
      </c>
      <c r="BM9" s="28">
        <f t="shared" si="31"/>
        <v>42.79438517039226</v>
      </c>
      <c r="BN9" s="28">
        <f t="shared" si="32"/>
        <v>42.79438517039226</v>
      </c>
      <c r="BP9" s="28">
        <f t="shared" si="33"/>
        <v>89.282365751660492</v>
      </c>
      <c r="BQ9" s="28">
        <f t="shared" si="34"/>
        <v>0</v>
      </c>
      <c r="BR9" s="28">
        <f t="shared" si="35"/>
        <v>0</v>
      </c>
      <c r="BS9" s="28">
        <f t="shared" si="41"/>
        <v>0</v>
      </c>
      <c r="BT9" s="28">
        <f t="shared" si="44"/>
        <v>7.0000000000000001E-3</v>
      </c>
      <c r="BU9" s="28">
        <f t="shared" si="45"/>
        <v>0</v>
      </c>
      <c r="BW9" s="28" t="s">
        <v>123</v>
      </c>
      <c r="BX9" s="28" t="str">
        <f>IF(ISERROR(VLOOKUP(7,'inv1.組み合わせ番号表'!$I$2:$K$92,2,FALSE)),"",VLOOKUP(7,'inv1.組み合わせ番号表'!$I$2:$K$92,2,FALSE))</f>
        <v/>
      </c>
      <c r="BY9" s="28" t="str">
        <f t="shared" si="42"/>
        <v/>
      </c>
    </row>
    <row r="10" spans="1:77">
      <c r="A10" s="126" t="s">
        <v>340</v>
      </c>
      <c r="B10" s="149">
        <v>0.42707460000000003</v>
      </c>
      <c r="E10" s="28">
        <v>9</v>
      </c>
      <c r="F10" s="28">
        <f t="shared" si="36"/>
        <v>3.8844613609904006</v>
      </c>
      <c r="G10" s="139"/>
      <c r="H10" s="28">
        <f t="shared" si="37"/>
        <v>5.5261547366862196</v>
      </c>
      <c r="I10" s="28">
        <f t="shared" si="0"/>
        <v>9.0699022383220439E-3</v>
      </c>
      <c r="J10" s="28">
        <f t="shared" si="1"/>
        <v>119.99533438206217</v>
      </c>
      <c r="K10" s="28">
        <f t="shared" si="2"/>
        <v>2475.0329201134377</v>
      </c>
      <c r="L10" s="28">
        <f t="shared" si="3"/>
        <v>17.375524120742284</v>
      </c>
      <c r="M10" s="28">
        <f t="shared" si="4"/>
        <v>0.77362672637707808</v>
      </c>
      <c r="N10" s="28">
        <f t="shared" si="5"/>
        <v>2683.5556228746559</v>
      </c>
      <c r="O10" s="28">
        <f t="shared" si="6"/>
        <v>17.444890343610769</v>
      </c>
      <c r="P10" s="28">
        <f t="shared" si="7"/>
        <v>6.50066285003014E-3</v>
      </c>
      <c r="Q10" s="28">
        <f t="shared" si="8"/>
        <v>61861620816.312454</v>
      </c>
      <c r="R10" s="28">
        <f t="shared" si="9"/>
        <v>0.19946353113078247</v>
      </c>
      <c r="T10" s="28">
        <v>9</v>
      </c>
      <c r="U10" s="29">
        <f t="shared" si="10"/>
        <v>17.375524120742284</v>
      </c>
      <c r="V10" s="140">
        <f t="shared" si="11"/>
        <v>2475.0329201134377</v>
      </c>
      <c r="W10" s="141" t="str">
        <f>IF(T10='1.収穫を予測する'!$N$2,1,"")</f>
        <v/>
      </c>
      <c r="X10" s="28">
        <f t="shared" si="12"/>
        <v>0</v>
      </c>
      <c r="Y10" s="28">
        <f t="shared" si="13"/>
        <v>0.19946353113078247</v>
      </c>
      <c r="Z10" s="28" t="str">
        <f t="shared" si="14"/>
        <v/>
      </c>
      <c r="AB10" s="28">
        <v>9</v>
      </c>
      <c r="AC10" s="28">
        <f t="shared" si="15"/>
        <v>5.5261547366862196</v>
      </c>
      <c r="AD10" s="29">
        <f t="shared" si="38"/>
        <v>17.375524120742284</v>
      </c>
      <c r="AE10" s="140">
        <f t="shared" si="39"/>
        <v>2475.0329201134377</v>
      </c>
      <c r="AF10" s="141">
        <f>'1.収穫を予測する'!K21*0.01</f>
        <v>0</v>
      </c>
      <c r="AG10" s="28">
        <f t="shared" si="16"/>
        <v>0.19946353113078247</v>
      </c>
      <c r="AH10" s="144">
        <f t="shared" si="43"/>
        <v>7.1773345335158432</v>
      </c>
      <c r="AI10" s="29">
        <f t="shared" si="17"/>
        <v>17.375524120742284</v>
      </c>
      <c r="AJ10" s="140">
        <f t="shared" si="18"/>
        <v>2475.0329201134377</v>
      </c>
      <c r="AK10" s="29">
        <f t="shared" si="19"/>
        <v>0</v>
      </c>
      <c r="AL10" s="140">
        <f t="shared" si="20"/>
        <v>0</v>
      </c>
      <c r="AM10" s="28" t="str">
        <f t="shared" si="21"/>
        <v/>
      </c>
      <c r="AN10" s="28">
        <f t="shared" si="22"/>
        <v>7.0203204084840678E-3</v>
      </c>
      <c r="AO10" s="136">
        <f t="shared" si="23"/>
        <v>0</v>
      </c>
      <c r="AP10" s="28">
        <f t="shared" si="24"/>
        <v>0</v>
      </c>
      <c r="AQ10" s="29">
        <f>'inv3.直径階分布'!HK15</f>
        <v>4.7774971407770916</v>
      </c>
      <c r="AS10" s="28">
        <f t="shared" si="40"/>
        <v>9</v>
      </c>
      <c r="AT10" s="140">
        <f t="shared" si="25"/>
        <v>2475.0329201134377</v>
      </c>
      <c r="AV10" s="29">
        <f>IF(AP10=0, 0,SUM(AK$2:AK10))</f>
        <v>0</v>
      </c>
      <c r="AW10" s="29">
        <f>AD10+SUM($AK$2:AK9)</f>
        <v>17.375524120742284</v>
      </c>
      <c r="AX10" s="29">
        <f t="shared" si="26"/>
        <v>9.8722867186713437</v>
      </c>
      <c r="AY10" s="29">
        <f t="shared" si="27"/>
        <v>1.9306137911935872</v>
      </c>
      <c r="AZ10" s="29">
        <f t="shared" si="28"/>
        <v>1.9306137911935872</v>
      </c>
      <c r="BA10" s="29">
        <f t="shared" si="29"/>
        <v>1.9306137911935872</v>
      </c>
      <c r="BB10" s="28">
        <f t="shared" si="30"/>
        <v>4.1851253084686748</v>
      </c>
      <c r="BM10" s="28">
        <f t="shared" si="31"/>
        <v>36.373615259874619</v>
      </c>
      <c r="BN10" s="28">
        <f t="shared" si="32"/>
        <v>36.373615259874619</v>
      </c>
      <c r="BP10" s="28">
        <f t="shared" si="33"/>
        <v>87.600791484470392</v>
      </c>
      <c r="BQ10" s="28">
        <f t="shared" si="34"/>
        <v>0</v>
      </c>
      <c r="BR10" s="28">
        <f t="shared" si="35"/>
        <v>0</v>
      </c>
      <c r="BS10" s="28">
        <f t="shared" si="41"/>
        <v>0</v>
      </c>
      <c r="BT10" s="28">
        <f t="shared" si="44"/>
        <v>8.0000000000000002E-3</v>
      </c>
      <c r="BU10" s="28">
        <f t="shared" si="45"/>
        <v>0</v>
      </c>
      <c r="BW10" s="28" t="s">
        <v>124</v>
      </c>
      <c r="BX10" s="28" t="str">
        <f>IF(ISERROR(VLOOKUP(8,'inv1.組み合わせ番号表'!$I$2:$K$92,2,FALSE)),"",VLOOKUP(8,'inv1.組み合わせ番号表'!$I$2:$K$92,2,FALSE))</f>
        <v/>
      </c>
      <c r="BY10" s="28" t="str">
        <f t="shared" si="42"/>
        <v/>
      </c>
    </row>
    <row r="11" spans="1:77">
      <c r="A11" s="126" t="s">
        <v>283</v>
      </c>
      <c r="B11" s="37">
        <f>( $B$7/$B$8-( $B$7/$B$8-$B$9^(1-$B$10))*EXP(-(1-$B$10)*$B$8*40))^(1/(1-$B$10))</f>
        <v>17.573075429840991</v>
      </c>
      <c r="E11" s="28">
        <v>10</v>
      </c>
      <c r="F11" s="28">
        <f t="shared" si="36"/>
        <v>4.4830853410472518</v>
      </c>
      <c r="G11" s="139"/>
      <c r="H11" s="28">
        <f t="shared" si="37"/>
        <v>6.377775704294887</v>
      </c>
      <c r="I11" s="28">
        <f t="shared" si="0"/>
        <v>7.353391283502755E-3</v>
      </c>
      <c r="J11" s="28">
        <f t="shared" si="1"/>
        <v>72.21800599478172</v>
      </c>
      <c r="K11" s="28">
        <f t="shared" si="2"/>
        <v>2460.8473237852068</v>
      </c>
      <c r="L11" s="28">
        <f t="shared" si="3"/>
        <v>27.247810839413628</v>
      </c>
      <c r="M11" s="28">
        <f t="shared" si="4"/>
        <v>0.77190723868825872</v>
      </c>
      <c r="N11" s="28">
        <f t="shared" si="5"/>
        <v>2670.7091437203317</v>
      </c>
      <c r="O11" s="28">
        <f t="shared" si="6"/>
        <v>27.359327623287381</v>
      </c>
      <c r="P11" s="28">
        <f t="shared" si="7"/>
        <v>1.0244218352124818E-2</v>
      </c>
      <c r="Q11" s="28">
        <f t="shared" si="8"/>
        <v>11145303347.296577</v>
      </c>
      <c r="R11" s="28">
        <f t="shared" si="9"/>
        <v>0.26008802013605731</v>
      </c>
      <c r="T11" s="28">
        <v>10</v>
      </c>
      <c r="U11" s="29">
        <f t="shared" si="10"/>
        <v>27.247810839413628</v>
      </c>
      <c r="V11" s="140">
        <f t="shared" si="11"/>
        <v>2460.8473237852068</v>
      </c>
      <c r="W11" s="141" t="str">
        <f>IF(T11='1.収穫を予測する'!$N$2,1,"")</f>
        <v/>
      </c>
      <c r="X11" s="28">
        <f t="shared" si="12"/>
        <v>0</v>
      </c>
      <c r="Y11" s="28">
        <f t="shared" si="13"/>
        <v>0.26008802013605731</v>
      </c>
      <c r="Z11" s="28" t="str">
        <f t="shared" si="14"/>
        <v/>
      </c>
      <c r="AB11" s="28">
        <v>10</v>
      </c>
      <c r="AC11" s="28">
        <f t="shared" si="15"/>
        <v>6.377775704294887</v>
      </c>
      <c r="AD11" s="29">
        <f t="shared" si="38"/>
        <v>27.247810839413628</v>
      </c>
      <c r="AE11" s="140">
        <f t="shared" si="39"/>
        <v>2460.8473237852068</v>
      </c>
      <c r="AF11" s="141">
        <f>'1.収穫を予測する'!K22*0.01</f>
        <v>0</v>
      </c>
      <c r="AG11" s="28">
        <f t="shared" si="16"/>
        <v>0.26008802013605731</v>
      </c>
      <c r="AH11" s="144">
        <f t="shared" si="43"/>
        <v>9.8722867186713437</v>
      </c>
      <c r="AI11" s="29">
        <f t="shared" si="17"/>
        <v>27.247810839413628</v>
      </c>
      <c r="AJ11" s="140">
        <f t="shared" si="18"/>
        <v>2460.8473237852068</v>
      </c>
      <c r="AK11" s="29">
        <f t="shared" si="19"/>
        <v>0</v>
      </c>
      <c r="AL11" s="140">
        <f t="shared" si="20"/>
        <v>0</v>
      </c>
      <c r="AM11" s="28" t="str">
        <f t="shared" si="21"/>
        <v/>
      </c>
      <c r="AN11" s="28">
        <f t="shared" si="22"/>
        <v>1.1072532040509448E-2</v>
      </c>
      <c r="AO11" s="136">
        <f t="shared" si="23"/>
        <v>0</v>
      </c>
      <c r="AP11" s="28">
        <f t="shared" si="24"/>
        <v>0</v>
      </c>
      <c r="AQ11" s="29">
        <f>'inv3.直径階分布'!HK16</f>
        <v>5.6383159508212888</v>
      </c>
      <c r="AS11" s="28">
        <f t="shared" si="40"/>
        <v>10</v>
      </c>
      <c r="AT11" s="140">
        <f t="shared" si="25"/>
        <v>2460.8473237852068</v>
      </c>
      <c r="AV11" s="29">
        <f>IF(AP11=0, 0,SUM(AK$2:AK11))</f>
        <v>0</v>
      </c>
      <c r="AW11" s="29">
        <f>AD11+SUM($AK$2:AK10)</f>
        <v>27.247810839413628</v>
      </c>
      <c r="AX11" s="29">
        <f t="shared" si="26"/>
        <v>12.713725933246049</v>
      </c>
      <c r="AY11" s="29">
        <f t="shared" si="27"/>
        <v>2.7247810839413629</v>
      </c>
      <c r="AZ11" s="29">
        <f t="shared" si="28"/>
        <v>2.7247810839413629</v>
      </c>
      <c r="BA11" s="29">
        <f t="shared" si="29"/>
        <v>2.7247810839413629</v>
      </c>
      <c r="BB11" s="28">
        <f t="shared" si="30"/>
        <v>4.90504218357583</v>
      </c>
      <c r="BM11" s="28">
        <f t="shared" si="31"/>
        <v>31.607374575425585</v>
      </c>
      <c r="BN11" s="28">
        <f t="shared" si="32"/>
        <v>31.607374575425585</v>
      </c>
      <c r="BP11" s="28">
        <f t="shared" si="33"/>
        <v>86.994808846449118</v>
      </c>
      <c r="BQ11" s="28">
        <f t="shared" si="34"/>
        <v>0</v>
      </c>
      <c r="BR11" s="28">
        <f t="shared" si="35"/>
        <v>0</v>
      </c>
      <c r="BS11" s="28">
        <f t="shared" si="41"/>
        <v>0</v>
      </c>
      <c r="BT11" s="28">
        <f t="shared" si="44"/>
        <v>9.0000000000000011E-3</v>
      </c>
      <c r="BU11" s="28">
        <f t="shared" si="45"/>
        <v>0</v>
      </c>
      <c r="BW11" s="28" t="s">
        <v>125</v>
      </c>
      <c r="BX11" s="28" t="str">
        <f>IF(ISERROR(VLOOKUP(9,'inv1.組み合わせ番号表'!$I$2:$K$92,2,FALSE)),"",VLOOKUP(9,'inv1.組み合わせ番号表'!$I$2:$K$92,2,FALSE))</f>
        <v/>
      </c>
      <c r="BY11" s="28" t="str">
        <f t="shared" si="42"/>
        <v/>
      </c>
    </row>
    <row r="12" spans="1:77">
      <c r="A12" s="151"/>
      <c r="B12" s="152"/>
      <c r="E12" s="28">
        <v>11</v>
      </c>
      <c r="F12" s="28">
        <f t="shared" si="36"/>
        <v>5.0858544557062064</v>
      </c>
      <c r="G12" s="139"/>
      <c r="H12" s="28">
        <f t="shared" si="37"/>
        <v>7.2352936684461522</v>
      </c>
      <c r="I12" s="28">
        <f t="shared" si="0"/>
        <v>6.1135224575204986E-3</v>
      </c>
      <c r="J12" s="28">
        <f t="shared" si="1"/>
        <v>46.190485198108668</v>
      </c>
      <c r="K12" s="28">
        <f t="shared" si="2"/>
        <v>2442.5788324968266</v>
      </c>
      <c r="L12" s="28">
        <f t="shared" si="3"/>
        <v>39.961536772659677</v>
      </c>
      <c r="M12" s="28">
        <f t="shared" si="4"/>
        <v>0.76967932499318903</v>
      </c>
      <c r="N12" s="28">
        <f t="shared" si="5"/>
        <v>2654.1651939922549</v>
      </c>
      <c r="O12" s="28">
        <f t="shared" si="6"/>
        <v>40.130404653044664</v>
      </c>
      <c r="P12" s="28">
        <f t="shared" si="7"/>
        <v>1.5119784082724193E-2</v>
      </c>
      <c r="Q12" s="28">
        <f t="shared" si="8"/>
        <v>2476181483.1519518</v>
      </c>
      <c r="R12" s="28">
        <f t="shared" si="9"/>
        <v>0.32259311928504103</v>
      </c>
      <c r="T12" s="28">
        <v>11</v>
      </c>
      <c r="U12" s="29">
        <f t="shared" si="10"/>
        <v>39.961536772659677</v>
      </c>
      <c r="V12" s="140">
        <f t="shared" si="11"/>
        <v>2442.5788324968266</v>
      </c>
      <c r="W12" s="141" t="str">
        <f>IF(T12='1.収穫を予測する'!$N$2,1,"")</f>
        <v/>
      </c>
      <c r="X12" s="28">
        <f t="shared" si="12"/>
        <v>0</v>
      </c>
      <c r="Y12" s="28">
        <f t="shared" si="13"/>
        <v>0.32259311928504103</v>
      </c>
      <c r="Z12" s="28" t="str">
        <f t="shared" si="14"/>
        <v/>
      </c>
      <c r="AB12" s="28">
        <v>11</v>
      </c>
      <c r="AC12" s="28">
        <f t="shared" si="15"/>
        <v>7.2352936684461522</v>
      </c>
      <c r="AD12" s="29">
        <f t="shared" si="38"/>
        <v>39.961536772659677</v>
      </c>
      <c r="AE12" s="140">
        <f t="shared" si="39"/>
        <v>2442.5788324968266</v>
      </c>
      <c r="AF12" s="141">
        <f>'1.収穫を予測する'!K23*0.01</f>
        <v>0</v>
      </c>
      <c r="AG12" s="28">
        <f t="shared" si="16"/>
        <v>0.32259311928504103</v>
      </c>
      <c r="AH12" s="144">
        <f t="shared" si="43"/>
        <v>12.713725933246049</v>
      </c>
      <c r="AI12" s="29">
        <f t="shared" si="17"/>
        <v>39.961536772659677</v>
      </c>
      <c r="AJ12" s="140">
        <f t="shared" si="18"/>
        <v>2442.5788324968266</v>
      </c>
      <c r="AK12" s="29">
        <f t="shared" si="19"/>
        <v>0</v>
      </c>
      <c r="AL12" s="140">
        <f t="shared" si="20"/>
        <v>0</v>
      </c>
      <c r="AM12" s="28" t="str">
        <f t="shared" si="21"/>
        <v/>
      </c>
      <c r="AN12" s="28">
        <f t="shared" si="22"/>
        <v>1.6360387734880445E-2</v>
      </c>
      <c r="AO12" s="136">
        <f t="shared" si="23"/>
        <v>0</v>
      </c>
      <c r="AP12" s="28">
        <f t="shared" si="24"/>
        <v>0</v>
      </c>
      <c r="AQ12" s="29">
        <f>'inv3.直径階分布'!HK17</f>
        <v>6.5263805733951514</v>
      </c>
      <c r="AS12" s="28">
        <f t="shared" si="40"/>
        <v>11</v>
      </c>
      <c r="AT12" s="140">
        <f t="shared" si="25"/>
        <v>2442.5788324968266</v>
      </c>
      <c r="AV12" s="29">
        <f>IF(AP12=0, 0,SUM(AK$2:AK12))</f>
        <v>0</v>
      </c>
      <c r="AW12" s="29">
        <f>AD12+SUM($AK$2:AK11)</f>
        <v>39.961536772659677</v>
      </c>
      <c r="AX12" s="29">
        <f t="shared" si="26"/>
        <v>15.527406286627823</v>
      </c>
      <c r="AY12" s="29">
        <f t="shared" si="27"/>
        <v>3.632866979332698</v>
      </c>
      <c r="AZ12" s="29">
        <f t="shared" si="28"/>
        <v>3.632866979332698</v>
      </c>
      <c r="BA12" s="29">
        <f t="shared" si="29"/>
        <v>3.632866979332698</v>
      </c>
      <c r="BB12" s="28">
        <f t="shared" si="30"/>
        <v>5.6404828314239088</v>
      </c>
      <c r="BM12" s="28">
        <f t="shared" si="31"/>
        <v>27.965303844378642</v>
      </c>
      <c r="BN12" s="28">
        <f t="shared" si="32"/>
        <v>27.965303844378642</v>
      </c>
      <c r="BP12" s="28">
        <f t="shared" si="33"/>
        <v>86.425895149562493</v>
      </c>
      <c r="BQ12" s="28">
        <f t="shared" si="34"/>
        <v>0</v>
      </c>
      <c r="BR12" s="28">
        <f t="shared" si="35"/>
        <v>0</v>
      </c>
      <c r="BS12" s="28">
        <f t="shared" si="41"/>
        <v>0</v>
      </c>
      <c r="BT12" s="28">
        <f t="shared" si="44"/>
        <v>1.0000000000000002E-2</v>
      </c>
      <c r="BU12" s="28">
        <f t="shared" si="45"/>
        <v>0</v>
      </c>
      <c r="BW12" s="28" t="s">
        <v>126</v>
      </c>
      <c r="BX12" s="28" t="str">
        <f>IF(ISERROR(VLOOKUP(10,'inv1.組み合わせ番号表'!$I$2:$K$92,2,FALSE)),"",VLOOKUP(10,'inv1.組み合わせ番号表'!$I$2:$K$92,2,FALSE))</f>
        <v/>
      </c>
      <c r="BY12" s="28" t="str">
        <f t="shared" si="42"/>
        <v/>
      </c>
    </row>
    <row r="13" spans="1:77">
      <c r="A13" s="151"/>
      <c r="B13" s="152"/>
      <c r="E13" s="28">
        <v>12</v>
      </c>
      <c r="F13" s="28">
        <f t="shared" si="36"/>
        <v>5.6887762757704774</v>
      </c>
      <c r="G13" s="139"/>
      <c r="H13" s="28">
        <f t="shared" si="37"/>
        <v>8.0930288760246221</v>
      </c>
      <c r="I13" s="28">
        <f t="shared" si="0"/>
        <v>5.1888516828187377E-3</v>
      </c>
      <c r="J13" s="28">
        <f t="shared" si="1"/>
        <v>31.058701775989999</v>
      </c>
      <c r="K13" s="28">
        <f t="shared" si="2"/>
        <v>2420.2673332583104</v>
      </c>
      <c r="L13" s="28">
        <f t="shared" si="3"/>
        <v>55.4889430592875</v>
      </c>
      <c r="M13" s="28">
        <f t="shared" si="4"/>
        <v>0.76693772822032413</v>
      </c>
      <c r="N13" s="28">
        <f t="shared" si="5"/>
        <v>2633.9598953754612</v>
      </c>
      <c r="O13" s="28">
        <f t="shared" si="6"/>
        <v>55.732763051357992</v>
      </c>
      <c r="P13" s="28">
        <f t="shared" si="7"/>
        <v>2.1159305860810568E-2</v>
      </c>
      <c r="Q13" s="28">
        <f t="shared" si="8"/>
        <v>654093253.4515909</v>
      </c>
      <c r="R13" s="28">
        <f t="shared" si="9"/>
        <v>0.38443317024385554</v>
      </c>
      <c r="T13" s="28">
        <v>12</v>
      </c>
      <c r="U13" s="29">
        <f t="shared" si="10"/>
        <v>55.4889430592875</v>
      </c>
      <c r="V13" s="140">
        <f t="shared" si="11"/>
        <v>2420.2673332583104</v>
      </c>
      <c r="W13" s="141" t="str">
        <f>IF(T13='1.収穫を予測する'!$N$2,1,"")</f>
        <v/>
      </c>
      <c r="X13" s="28">
        <f t="shared" si="12"/>
        <v>0</v>
      </c>
      <c r="Y13" s="28">
        <f t="shared" si="13"/>
        <v>0.38443317024385554</v>
      </c>
      <c r="Z13" s="28" t="str">
        <f t="shared" si="14"/>
        <v/>
      </c>
      <c r="AB13" s="28">
        <v>12</v>
      </c>
      <c r="AC13" s="28">
        <f t="shared" si="15"/>
        <v>8.0930288760246221</v>
      </c>
      <c r="AD13" s="29">
        <f t="shared" si="38"/>
        <v>55.4889430592875</v>
      </c>
      <c r="AE13" s="140">
        <f t="shared" si="39"/>
        <v>2420.2673332583104</v>
      </c>
      <c r="AF13" s="141">
        <f>'1.収穫を予測する'!K24*0.01</f>
        <v>0</v>
      </c>
      <c r="AG13" s="28">
        <f t="shared" si="16"/>
        <v>0.38443317024385554</v>
      </c>
      <c r="AH13" s="144">
        <f t="shared" si="43"/>
        <v>15.527406286627823</v>
      </c>
      <c r="AI13" s="29">
        <f t="shared" si="17"/>
        <v>55.4889430592875</v>
      </c>
      <c r="AJ13" s="140">
        <f t="shared" si="18"/>
        <v>2420.2673332583104</v>
      </c>
      <c r="AK13" s="29">
        <f t="shared" si="19"/>
        <v>0</v>
      </c>
      <c r="AL13" s="140">
        <f t="shared" si="20"/>
        <v>0</v>
      </c>
      <c r="AM13" s="28" t="str">
        <f t="shared" si="21"/>
        <v/>
      </c>
      <c r="AN13" s="28">
        <f t="shared" si="22"/>
        <v>2.2926782631315742E-2</v>
      </c>
      <c r="AO13" s="136">
        <f t="shared" si="23"/>
        <v>0</v>
      </c>
      <c r="AP13" s="28">
        <f t="shared" si="24"/>
        <v>0</v>
      </c>
      <c r="AQ13" s="29">
        <f>'inv3.直径階分布'!HK18</f>
        <v>7.4224673566419952</v>
      </c>
      <c r="AS13" s="28">
        <f t="shared" si="40"/>
        <v>12</v>
      </c>
      <c r="AT13" s="140">
        <f t="shared" si="25"/>
        <v>2420.2673332583104</v>
      </c>
      <c r="AV13" s="29">
        <f>IF(AP13=0, 0,SUM(AK$2:AK13))</f>
        <v>0</v>
      </c>
      <c r="AW13" s="29">
        <f>AD13+SUM($AK$2:AK12)</f>
        <v>55.4889430592875</v>
      </c>
      <c r="AX13" s="29">
        <f t="shared" si="26"/>
        <v>18.170403840528643</v>
      </c>
      <c r="AY13" s="29">
        <f t="shared" si="27"/>
        <v>4.6240785882739583</v>
      </c>
      <c r="AZ13" s="29">
        <f t="shared" si="28"/>
        <v>4.6240785882739583</v>
      </c>
      <c r="BA13" s="29">
        <f t="shared" si="29"/>
        <v>4.6240785882739583</v>
      </c>
      <c r="BB13" s="28">
        <f t="shared" si="30"/>
        <v>6.3855596523656084</v>
      </c>
      <c r="BM13" s="28">
        <f t="shared" si="31"/>
        <v>25.116391298354607</v>
      </c>
      <c r="BN13" s="28">
        <f t="shared" si="32"/>
        <v>25.116391298354607</v>
      </c>
      <c r="BP13" s="28">
        <f t="shared" si="33"/>
        <v>86.030148002624628</v>
      </c>
      <c r="BQ13" s="28">
        <f t="shared" si="34"/>
        <v>0</v>
      </c>
      <c r="BR13" s="28">
        <f t="shared" si="35"/>
        <v>0</v>
      </c>
      <c r="BS13" s="28">
        <f t="shared" si="41"/>
        <v>0</v>
      </c>
      <c r="BT13" s="28">
        <f t="shared" si="44"/>
        <v>1.1000000000000003E-2</v>
      </c>
      <c r="BU13" s="28">
        <f t="shared" si="45"/>
        <v>0</v>
      </c>
      <c r="BW13" s="28" t="s">
        <v>127</v>
      </c>
      <c r="BX13" s="28" t="str">
        <f>IF(ISERROR(VLOOKUP(11,'inv1.組み合わせ番号表'!$I$2:$K$92,2,FALSE)),"",VLOOKUP(11,'inv1.組み合わせ番号表'!$I$2:$K$92,2,FALSE))</f>
        <v/>
      </c>
      <c r="BY13" s="28" t="str">
        <f t="shared" si="42"/>
        <v/>
      </c>
    </row>
    <row r="14" spans="1:77">
      <c r="A14" s="151"/>
      <c r="B14" s="152"/>
      <c r="E14" s="28">
        <v>13</v>
      </c>
      <c r="F14" s="28">
        <f t="shared" si="36"/>
        <v>6.2885367339464748</v>
      </c>
      <c r="G14" s="139"/>
      <c r="H14" s="28">
        <f t="shared" si="37"/>
        <v>8.9462666325153535</v>
      </c>
      <c r="I14" s="28">
        <f t="shared" si="0"/>
        <v>4.4807600612793369E-3</v>
      </c>
      <c r="J14" s="28">
        <f t="shared" si="1"/>
        <v>21.775465170475506</v>
      </c>
      <c r="K14" s="28">
        <f t="shared" si="2"/>
        <v>2394.1580820435138</v>
      </c>
      <c r="L14" s="28">
        <f t="shared" si="3"/>
        <v>73.659346899816143</v>
      </c>
      <c r="M14" s="28">
        <f t="shared" si="4"/>
        <v>0.76370073158610352</v>
      </c>
      <c r="N14" s="28">
        <f t="shared" si="5"/>
        <v>2610.3153517338028</v>
      </c>
      <c r="O14" s="28">
        <f t="shared" si="6"/>
        <v>73.998128292876245</v>
      </c>
      <c r="P14" s="28">
        <f t="shared" si="7"/>
        <v>2.8348348119596276E-2</v>
      </c>
      <c r="Q14" s="28">
        <f t="shared" si="8"/>
        <v>199951789.12213889</v>
      </c>
      <c r="R14" s="28">
        <f t="shared" si="9"/>
        <v>0.44372710744579841</v>
      </c>
      <c r="T14" s="28">
        <v>13</v>
      </c>
      <c r="U14" s="29">
        <f t="shared" si="10"/>
        <v>73.659346899816143</v>
      </c>
      <c r="V14" s="140">
        <f t="shared" si="11"/>
        <v>2394.1580820435138</v>
      </c>
      <c r="W14" s="141" t="str">
        <f>IF(T14='1.収穫を予測する'!$N$2,1,"")</f>
        <v/>
      </c>
      <c r="X14" s="28">
        <f t="shared" si="12"/>
        <v>0</v>
      </c>
      <c r="Y14" s="28">
        <f t="shared" si="13"/>
        <v>0.44372710744579841</v>
      </c>
      <c r="Z14" s="28" t="str">
        <f t="shared" si="14"/>
        <v/>
      </c>
      <c r="AB14" s="28">
        <v>13</v>
      </c>
      <c r="AC14" s="28">
        <f t="shared" si="15"/>
        <v>8.9462666325153535</v>
      </c>
      <c r="AD14" s="29">
        <f t="shared" si="38"/>
        <v>73.659346899816143</v>
      </c>
      <c r="AE14" s="140">
        <f t="shared" si="39"/>
        <v>2394.1580820435138</v>
      </c>
      <c r="AF14" s="141">
        <f>'1.収穫を予測する'!K25*0.01</f>
        <v>0</v>
      </c>
      <c r="AG14" s="28">
        <f t="shared" si="16"/>
        <v>0.44372710744579841</v>
      </c>
      <c r="AH14" s="144">
        <f t="shared" si="43"/>
        <v>18.170403840528643</v>
      </c>
      <c r="AI14" s="29">
        <f t="shared" si="17"/>
        <v>73.659346899816143</v>
      </c>
      <c r="AJ14" s="140">
        <f t="shared" si="18"/>
        <v>2394.1580820435138</v>
      </c>
      <c r="AK14" s="29">
        <f t="shared" si="19"/>
        <v>0</v>
      </c>
      <c r="AL14" s="140">
        <f t="shared" si="20"/>
        <v>0</v>
      </c>
      <c r="AM14" s="28" t="str">
        <f t="shared" si="21"/>
        <v/>
      </c>
      <c r="AN14" s="28">
        <f t="shared" si="22"/>
        <v>3.0766283752217738E-2</v>
      </c>
      <c r="AO14" s="136">
        <f t="shared" si="23"/>
        <v>0</v>
      </c>
      <c r="AP14" s="28">
        <f t="shared" si="24"/>
        <v>0</v>
      </c>
      <c r="AQ14" s="29">
        <f>'inv3.直径階分布'!HK19</f>
        <v>8.3148272319976453</v>
      </c>
      <c r="AS14" s="28">
        <f t="shared" si="40"/>
        <v>13</v>
      </c>
      <c r="AT14" s="140">
        <f t="shared" si="25"/>
        <v>2394.1580820435138</v>
      </c>
      <c r="AV14" s="29">
        <f>IF(AP14=0, 0,SUM(AK$2:AK14))</f>
        <v>0</v>
      </c>
      <c r="AW14" s="29">
        <f>AD14+SUM($AK$2:AK13)</f>
        <v>73.659346899816143</v>
      </c>
      <c r="AX14" s="29">
        <f t="shared" si="26"/>
        <v>20.543513975178627</v>
      </c>
      <c r="AY14" s="29">
        <f t="shared" si="27"/>
        <v>5.6661036076781652</v>
      </c>
      <c r="AZ14" s="29">
        <f t="shared" si="28"/>
        <v>5.6661036076781652</v>
      </c>
      <c r="BA14" s="29">
        <f t="shared" si="29"/>
        <v>5.6661036076781652</v>
      </c>
      <c r="BB14" s="28">
        <f t="shared" si="30"/>
        <v>7.1352123285418152</v>
      </c>
      <c r="BM14" s="28">
        <f t="shared" si="31"/>
        <v>22.844504941938993</v>
      </c>
      <c r="BN14" s="28">
        <f t="shared" si="32"/>
        <v>22.844504941938993</v>
      </c>
      <c r="BP14" s="28">
        <f t="shared" si="33"/>
        <v>85.813115888729939</v>
      </c>
      <c r="BQ14" s="28">
        <f t="shared" si="34"/>
        <v>0</v>
      </c>
      <c r="BR14" s="28">
        <f t="shared" si="35"/>
        <v>0</v>
      </c>
      <c r="BS14" s="28">
        <f t="shared" si="41"/>
        <v>0</v>
      </c>
      <c r="BT14" s="28">
        <f t="shared" si="44"/>
        <v>1.2000000000000004E-2</v>
      </c>
      <c r="BU14" s="28">
        <f t="shared" si="45"/>
        <v>0</v>
      </c>
      <c r="BW14" s="28" t="s">
        <v>229</v>
      </c>
      <c r="BX14" s="28" t="str">
        <f>IF(ISERROR(VLOOKUP(12,'inv1.組み合わせ番号表'!$I$2:$K$92,2,FALSE)),"",VLOOKUP(12,'inv1.組み合わせ番号表'!$I$2:$K$92,2,FALSE))</f>
        <v/>
      </c>
      <c r="BY14" s="28" t="str">
        <f t="shared" si="42"/>
        <v/>
      </c>
    </row>
    <row r="15" spans="1:77">
      <c r="A15" s="151"/>
      <c r="B15" s="152"/>
      <c r="E15" s="28">
        <v>14</v>
      </c>
      <c r="F15" s="28">
        <f t="shared" si="36"/>
        <v>6.8823922609788895</v>
      </c>
      <c r="G15" s="139"/>
      <c r="H15" s="28">
        <f t="shared" si="37"/>
        <v>9.7911038515373345</v>
      </c>
      <c r="I15" s="28">
        <f t="shared" si="0"/>
        <v>3.9263254696176534E-3</v>
      </c>
      <c r="J15" s="28">
        <f t="shared" si="1"/>
        <v>15.817219386113212</v>
      </c>
      <c r="K15" s="28">
        <f t="shared" si="2"/>
        <v>2364.6388830251394</v>
      </c>
      <c r="L15" s="28">
        <f t="shared" si="3"/>
        <v>94.202860874994769</v>
      </c>
      <c r="M15" s="28">
        <f t="shared" si="4"/>
        <v>0.76000374311465269</v>
      </c>
      <c r="N15" s="28">
        <f t="shared" si="5"/>
        <v>2583.5827586113605</v>
      </c>
      <c r="O15" s="28">
        <f t="shared" si="6"/>
        <v>94.659064824487189</v>
      </c>
      <c r="P15" s="28">
        <f t="shared" si="7"/>
        <v>3.6638681114037591E-2</v>
      </c>
      <c r="Q15" s="28">
        <f t="shared" si="8"/>
        <v>69287564.789827421</v>
      </c>
      <c r="R15" s="28">
        <f t="shared" si="9"/>
        <v>0.49927574822839021</v>
      </c>
      <c r="T15" s="28">
        <v>14</v>
      </c>
      <c r="U15" s="29">
        <f t="shared" si="10"/>
        <v>94.202860874994769</v>
      </c>
      <c r="V15" s="140">
        <f t="shared" si="11"/>
        <v>2364.6388830251394</v>
      </c>
      <c r="W15" s="141" t="str">
        <f>IF(T15='1.収穫を予測する'!$N$2,1,"")</f>
        <v/>
      </c>
      <c r="X15" s="28">
        <f t="shared" si="12"/>
        <v>0</v>
      </c>
      <c r="Y15" s="28">
        <f t="shared" si="13"/>
        <v>0.49927574822839021</v>
      </c>
      <c r="Z15" s="28" t="str">
        <f t="shared" si="14"/>
        <v/>
      </c>
      <c r="AB15" s="28">
        <v>14</v>
      </c>
      <c r="AC15" s="28">
        <f t="shared" si="15"/>
        <v>9.7911038515373345</v>
      </c>
      <c r="AD15" s="29">
        <f t="shared" si="38"/>
        <v>94.202860874994769</v>
      </c>
      <c r="AE15" s="140">
        <f t="shared" si="39"/>
        <v>2364.6388830251394</v>
      </c>
      <c r="AF15" s="141">
        <f>'1.収穫を予測する'!K26*0.01</f>
        <v>0</v>
      </c>
      <c r="AG15" s="28">
        <f t="shared" si="16"/>
        <v>0.49927574822839021</v>
      </c>
      <c r="AH15" s="144">
        <f t="shared" si="43"/>
        <v>20.543513975178627</v>
      </c>
      <c r="AI15" s="29">
        <f t="shared" si="17"/>
        <v>94.202860874994769</v>
      </c>
      <c r="AJ15" s="140">
        <f t="shared" si="18"/>
        <v>2364.6388830251394</v>
      </c>
      <c r="AK15" s="29">
        <f t="shared" si="19"/>
        <v>0</v>
      </c>
      <c r="AL15" s="140">
        <f t="shared" si="20"/>
        <v>0</v>
      </c>
      <c r="AM15" s="28" t="str">
        <f t="shared" si="21"/>
        <v/>
      </c>
      <c r="AN15" s="28">
        <f t="shared" si="22"/>
        <v>3.9838159454808078E-2</v>
      </c>
      <c r="AO15" s="136">
        <f t="shared" si="23"/>
        <v>0</v>
      </c>
      <c r="AP15" s="28">
        <f t="shared" si="24"/>
        <v>0</v>
      </c>
      <c r="AQ15" s="29">
        <f>'inv3.直径階分布'!HK20</f>
        <v>9.1737202351466589</v>
      </c>
      <c r="AS15" s="28">
        <f t="shared" si="40"/>
        <v>14</v>
      </c>
      <c r="AT15" s="140">
        <f t="shared" si="25"/>
        <v>2364.6388830251394</v>
      </c>
      <c r="AV15" s="29">
        <f>IF(AP15=0, 0,SUM(AK$2:AK15))</f>
        <v>0</v>
      </c>
      <c r="AW15" s="29">
        <f>AD15+SUM($AK$2:AK14)</f>
        <v>94.202860874994769</v>
      </c>
      <c r="AX15" s="29">
        <f t="shared" si="26"/>
        <v>22.590725396486647</v>
      </c>
      <c r="AY15" s="29">
        <f t="shared" si="27"/>
        <v>6.7287757767853407</v>
      </c>
      <c r="AZ15" s="29">
        <f t="shared" si="28"/>
        <v>6.7287757767853407</v>
      </c>
      <c r="BA15" s="29">
        <f t="shared" si="29"/>
        <v>6.7287757767853407</v>
      </c>
      <c r="BB15" s="28">
        <f t="shared" si="30"/>
        <v>7.8851052447898846</v>
      </c>
      <c r="BM15" s="28">
        <f t="shared" si="31"/>
        <v>21.003222330753928</v>
      </c>
      <c r="BN15" s="28">
        <f t="shared" si="32"/>
        <v>21.003222330753928</v>
      </c>
      <c r="BP15" s="28">
        <f t="shared" si="33"/>
        <v>85.953190665006446</v>
      </c>
      <c r="BQ15" s="28">
        <f t="shared" si="34"/>
        <v>1</v>
      </c>
      <c r="BR15" s="28">
        <f t="shared" si="35"/>
        <v>1</v>
      </c>
      <c r="BS15" s="28">
        <f t="shared" si="41"/>
        <v>1</v>
      </c>
      <c r="BT15" s="28">
        <f t="shared" si="44"/>
        <v>1</v>
      </c>
      <c r="BU15" s="28">
        <f t="shared" si="45"/>
        <v>1</v>
      </c>
      <c r="BW15" s="28" t="s">
        <v>230</v>
      </c>
      <c r="BX15" s="28" t="str">
        <f>IF(ISERROR(VLOOKUP(13,'inv1.組み合わせ番号表'!$I$2:$K$92,2,FALSE)),"",VLOOKUP(13,'inv1.組み合わせ番号表'!$I$2:$K$92,2,FALSE))</f>
        <v/>
      </c>
      <c r="BY15" s="28" t="str">
        <f t="shared" si="42"/>
        <v/>
      </c>
    </row>
    <row r="16" spans="1:77">
      <c r="A16" s="151"/>
      <c r="B16" s="152"/>
      <c r="E16" s="28">
        <v>15</v>
      </c>
      <c r="F16" s="28">
        <f t="shared" si="36"/>
        <v>7.468082078672313</v>
      </c>
      <c r="G16" s="139"/>
      <c r="H16" s="28">
        <f t="shared" si="37"/>
        <v>10.624324280186464</v>
      </c>
      <c r="I16" s="28">
        <f t="shared" si="0"/>
        <v>3.4839058546766877E-3</v>
      </c>
      <c r="J16" s="28">
        <f t="shared" si="1"/>
        <v>11.843285433362144</v>
      </c>
      <c r="K16" s="28">
        <f t="shared" si="2"/>
        <v>2332.178023614536</v>
      </c>
      <c r="L16" s="28">
        <f t="shared" si="3"/>
        <v>116.79358627148142</v>
      </c>
      <c r="M16" s="28">
        <f t="shared" si="4"/>
        <v>0.75589288327230664</v>
      </c>
      <c r="N16" s="28">
        <f t="shared" si="5"/>
        <v>2554.1861971908338</v>
      </c>
      <c r="O16" s="28">
        <f t="shared" si="6"/>
        <v>117.39218804277871</v>
      </c>
      <c r="P16" s="28">
        <f t="shared" si="7"/>
        <v>4.5960700974693999E-2</v>
      </c>
      <c r="Q16" s="28">
        <f t="shared" si="8"/>
        <v>26774158.976325292</v>
      </c>
      <c r="R16" s="28">
        <f t="shared" si="9"/>
        <v>0.55045276566987356</v>
      </c>
      <c r="T16" s="28">
        <v>15</v>
      </c>
      <c r="U16" s="29">
        <f t="shared" si="10"/>
        <v>116.79358627148142</v>
      </c>
      <c r="V16" s="140">
        <f t="shared" si="11"/>
        <v>2332.178023614536</v>
      </c>
      <c r="W16" s="141" t="str">
        <f>IF(T16='1.収穫を予測する'!$N$2,1,"")</f>
        <v/>
      </c>
      <c r="X16" s="28">
        <f t="shared" si="12"/>
        <v>0</v>
      </c>
      <c r="Y16" s="28">
        <f t="shared" si="13"/>
        <v>0.55045276566987356</v>
      </c>
      <c r="Z16" s="28" t="str">
        <f t="shared" si="14"/>
        <v/>
      </c>
      <c r="AB16" s="28">
        <v>15</v>
      </c>
      <c r="AC16" s="28">
        <f t="shared" si="15"/>
        <v>10.624324280186464</v>
      </c>
      <c r="AD16" s="29">
        <f t="shared" si="38"/>
        <v>116.79358627148142</v>
      </c>
      <c r="AE16" s="140">
        <f t="shared" si="39"/>
        <v>2332.178023614536</v>
      </c>
      <c r="AF16" s="141">
        <f>'1.収穫を予測する'!K27*0.01</f>
        <v>0</v>
      </c>
      <c r="AG16" s="28">
        <f t="shared" si="16"/>
        <v>0.55045276566987356</v>
      </c>
      <c r="AH16" s="144">
        <f t="shared" si="43"/>
        <v>22.590725396486647</v>
      </c>
      <c r="AI16" s="29">
        <f t="shared" si="17"/>
        <v>116.79358627148142</v>
      </c>
      <c r="AJ16" s="140">
        <f t="shared" si="18"/>
        <v>2332.178023614536</v>
      </c>
      <c r="AK16" s="29">
        <f t="shared" si="19"/>
        <v>0</v>
      </c>
      <c r="AL16" s="140">
        <f t="shared" si="20"/>
        <v>0</v>
      </c>
      <c r="AM16" s="28" t="str">
        <f t="shared" si="21"/>
        <v/>
      </c>
      <c r="AN16" s="28">
        <f t="shared" si="22"/>
        <v>5.0079189962723508E-2</v>
      </c>
      <c r="AO16" s="136">
        <f t="shared" si="23"/>
        <v>0</v>
      </c>
      <c r="AP16" s="28">
        <f t="shared" si="24"/>
        <v>0</v>
      </c>
      <c r="AQ16" s="29">
        <f>'inv3.直径階分布'!HK21</f>
        <v>9.9984267422954289</v>
      </c>
      <c r="AS16" s="28">
        <f t="shared" si="40"/>
        <v>15</v>
      </c>
      <c r="AT16" s="140">
        <f t="shared" si="25"/>
        <v>2332.178023614536</v>
      </c>
      <c r="AV16" s="29">
        <f>IF(AP16=0, 0,SUM(AK$2:AK16))</f>
        <v>0</v>
      </c>
      <c r="AW16" s="29">
        <f>AD16+SUM($AK$2:AK15)</f>
        <v>116.79358627148142</v>
      </c>
      <c r="AX16" s="29">
        <f t="shared" si="26"/>
        <v>24.291371839372061</v>
      </c>
      <c r="AY16" s="29">
        <f t="shared" si="27"/>
        <v>7.7862390847654277</v>
      </c>
      <c r="AZ16" s="29">
        <f t="shared" si="28"/>
        <v>7.7862390847654277</v>
      </c>
      <c r="BA16" s="29">
        <f t="shared" si="29"/>
        <v>7.7862390847654277</v>
      </c>
      <c r="BB16" s="28">
        <f t="shared" si="30"/>
        <v>8.6315385452245241</v>
      </c>
      <c r="BM16" s="28">
        <f t="shared" si="31"/>
        <v>19.490268979848143</v>
      </c>
      <c r="BN16" s="28">
        <f t="shared" si="32"/>
        <v>19.490268979848143</v>
      </c>
      <c r="BP16" s="28">
        <f t="shared" si="33"/>
        <v>86.328967223526448</v>
      </c>
      <c r="BQ16" s="28">
        <f t="shared" si="34"/>
        <v>0</v>
      </c>
      <c r="BR16" s="28">
        <f t="shared" si="35"/>
        <v>1</v>
      </c>
      <c r="BS16" s="28">
        <f t="shared" si="41"/>
        <v>1</v>
      </c>
      <c r="BT16" s="28">
        <f t="shared" si="44"/>
        <v>1.0009999999999999</v>
      </c>
      <c r="BU16" s="28">
        <f t="shared" si="45"/>
        <v>0</v>
      </c>
      <c r="BW16" s="28" t="s">
        <v>231</v>
      </c>
      <c r="BX16" s="28" t="str">
        <f>IF(ISERROR(VLOOKUP(14,'inv1.組み合わせ番号表'!$I$2:$K$92,2,FALSE)),"",VLOOKUP(14,'inv1.組み合わせ番号表'!$I$2:$K$92,2,FALSE))</f>
        <v/>
      </c>
      <c r="BY16" s="28" t="str">
        <f t="shared" si="42"/>
        <v/>
      </c>
    </row>
    <row r="17" spans="1:77">
      <c r="A17" s="151"/>
      <c r="B17" s="152"/>
      <c r="E17" s="28">
        <v>16</v>
      </c>
      <c r="F17" s="28">
        <f t="shared" si="36"/>
        <v>8.0437558432885332</v>
      </c>
      <c r="G17" s="139"/>
      <c r="H17" s="28">
        <f t="shared" si="37"/>
        <v>11.443295562297198</v>
      </c>
      <c r="I17" s="28">
        <f t="shared" si="0"/>
        <v>3.1250696820256073E-3</v>
      </c>
      <c r="J17" s="28">
        <f t="shared" si="1"/>
        <v>9.1037689392160228</v>
      </c>
      <c r="K17" s="28">
        <f t="shared" si="2"/>
        <v>2297.2734868044263</v>
      </c>
      <c r="L17" s="28">
        <f t="shared" si="3"/>
        <v>141.08495811085348</v>
      </c>
      <c r="M17" s="28">
        <f t="shared" si="4"/>
        <v>0.75141966056822695</v>
      </c>
      <c r="N17" s="28">
        <f t="shared" si="5"/>
        <v>2522.5766409799376</v>
      </c>
      <c r="O17" s="28">
        <f t="shared" si="6"/>
        <v>141.85350894925602</v>
      </c>
      <c r="P17" s="28">
        <f t="shared" si="7"/>
        <v>5.6233577463934113E-2</v>
      </c>
      <c r="Q17" s="28">
        <f t="shared" si="8"/>
        <v>11384009.48555728</v>
      </c>
      <c r="R17" s="28">
        <f t="shared" si="9"/>
        <v>0.59705319050438344</v>
      </c>
      <c r="T17" s="28">
        <v>16</v>
      </c>
      <c r="U17" s="29">
        <f t="shared" si="10"/>
        <v>141.08495811085348</v>
      </c>
      <c r="V17" s="140">
        <f t="shared" si="11"/>
        <v>2297.2734868044263</v>
      </c>
      <c r="W17" s="141" t="str">
        <f>IF(T17='1.収穫を予測する'!$N$2,1,"")</f>
        <v/>
      </c>
      <c r="X17" s="28">
        <f t="shared" si="12"/>
        <v>0</v>
      </c>
      <c r="Y17" s="28">
        <f t="shared" si="13"/>
        <v>0.59705319050438344</v>
      </c>
      <c r="Z17" s="28" t="str">
        <f t="shared" si="14"/>
        <v/>
      </c>
      <c r="AB17" s="28">
        <v>16</v>
      </c>
      <c r="AC17" s="28">
        <f t="shared" si="15"/>
        <v>11.443295562297198</v>
      </c>
      <c r="AD17" s="29">
        <f t="shared" si="38"/>
        <v>141.08495811085348</v>
      </c>
      <c r="AE17" s="140">
        <f t="shared" si="39"/>
        <v>2297.2734868044263</v>
      </c>
      <c r="AF17" s="141">
        <f>'1.収穫を予測する'!K28*0.01</f>
        <v>0</v>
      </c>
      <c r="AG17" s="28">
        <f t="shared" si="16"/>
        <v>0.59705319050438344</v>
      </c>
      <c r="AH17" s="144">
        <f t="shared" si="43"/>
        <v>24.291371839372061</v>
      </c>
      <c r="AI17" s="29">
        <f t="shared" si="17"/>
        <v>141.08495811085348</v>
      </c>
      <c r="AJ17" s="140">
        <f t="shared" si="18"/>
        <v>2297.2734868044263</v>
      </c>
      <c r="AK17" s="29">
        <f t="shared" si="19"/>
        <v>0</v>
      </c>
      <c r="AL17" s="140">
        <f t="shared" si="20"/>
        <v>0</v>
      </c>
      <c r="AM17" s="28" t="str">
        <f t="shared" si="21"/>
        <v/>
      </c>
      <c r="AN17" s="28">
        <f t="shared" si="22"/>
        <v>6.1414088884604999E-2</v>
      </c>
      <c r="AO17" s="136">
        <f t="shared" si="23"/>
        <v>0</v>
      </c>
      <c r="AP17" s="28">
        <f t="shared" si="24"/>
        <v>0</v>
      </c>
      <c r="AQ17" s="29">
        <f>'inv3.直径階分布'!HK22</f>
        <v>10.812177298434888</v>
      </c>
      <c r="AS17" s="28">
        <f t="shared" si="40"/>
        <v>16</v>
      </c>
      <c r="AT17" s="140">
        <f t="shared" si="25"/>
        <v>2297.2734868044263</v>
      </c>
      <c r="AV17" s="29">
        <f>IF(AP17=0, 0,SUM(AK$2:AK17))</f>
        <v>0</v>
      </c>
      <c r="AW17" s="29">
        <f>AD17+SUM($AK$2:AK16)</f>
        <v>141.08495811085348</v>
      </c>
      <c r="AX17" s="29">
        <f t="shared" si="26"/>
        <v>25.649990651073665</v>
      </c>
      <c r="AY17" s="29">
        <f t="shared" si="27"/>
        <v>8.8178098819283424</v>
      </c>
      <c r="AZ17" s="29">
        <f t="shared" si="28"/>
        <v>8.8178098819283424</v>
      </c>
      <c r="BA17" s="29">
        <f t="shared" si="29"/>
        <v>8.8178098819283424</v>
      </c>
      <c r="BB17" s="28">
        <f t="shared" si="30"/>
        <v>9.3713705471482793</v>
      </c>
      <c r="BM17" s="28">
        <f t="shared" si="31"/>
        <v>18.232345186724412</v>
      </c>
      <c r="BN17" s="28">
        <f t="shared" si="32"/>
        <v>18.232345186724412</v>
      </c>
      <c r="BP17" s="28">
        <f t="shared" si="33"/>
        <v>86.67422193034912</v>
      </c>
      <c r="BQ17" s="28">
        <f t="shared" si="34"/>
        <v>0</v>
      </c>
      <c r="BR17" s="28">
        <f t="shared" si="35"/>
        <v>1</v>
      </c>
      <c r="BS17" s="28">
        <f t="shared" si="41"/>
        <v>1</v>
      </c>
      <c r="BT17" s="28">
        <f t="shared" si="44"/>
        <v>1.0019999999999998</v>
      </c>
      <c r="BU17" s="28">
        <f t="shared" si="45"/>
        <v>0</v>
      </c>
      <c r="BW17" s="28" t="s">
        <v>232</v>
      </c>
      <c r="BX17" s="28" t="str">
        <f>IF(ISERROR(VLOOKUP(15,'inv1.組み合わせ番号表'!$I$2:$K$92,2,FALSE)),"",VLOOKUP(15,'inv1.組み合わせ番号表'!$I$2:$K$92,2,FALSE))</f>
        <v/>
      </c>
      <c r="BY17" s="28" t="str">
        <f t="shared" si="42"/>
        <v/>
      </c>
    </row>
    <row r="18" spans="1:77">
      <c r="A18" s="151"/>
      <c r="B18" s="152"/>
      <c r="E18" s="28">
        <v>17</v>
      </c>
      <c r="F18" s="28">
        <f t="shared" si="36"/>
        <v>8.607913268086973</v>
      </c>
      <c r="G18" s="139"/>
      <c r="H18" s="28">
        <f t="shared" si="37"/>
        <v>12.245883343603307</v>
      </c>
      <c r="I18" s="28">
        <f t="shared" si="0"/>
        <v>2.8298759211410757E-3</v>
      </c>
      <c r="J18" s="28">
        <f t="shared" si="1"/>
        <v>7.1602473423255173</v>
      </c>
      <c r="K18" s="28">
        <f t="shared" si="2"/>
        <v>2260.4167358238824</v>
      </c>
      <c r="L18" s="28">
        <f t="shared" si="3"/>
        <v>166.73494876192714</v>
      </c>
      <c r="M18" s="28">
        <f t="shared" si="4"/>
        <v>0.74663707380678057</v>
      </c>
      <c r="N18" s="28">
        <f t="shared" si="5"/>
        <v>2489.1991591869942</v>
      </c>
      <c r="O18" s="28">
        <f t="shared" si="6"/>
        <v>167.70362161705165</v>
      </c>
      <c r="P18" s="28">
        <f t="shared" si="7"/>
        <v>6.7372520594867105E-2</v>
      </c>
      <c r="Q18" s="28">
        <f t="shared" si="8"/>
        <v>5266497.4263157835</v>
      </c>
      <c r="R18" s="28">
        <f t="shared" si="9"/>
        <v>0.63915052960176699</v>
      </c>
      <c r="T18" s="28">
        <v>17</v>
      </c>
      <c r="U18" s="29">
        <f t="shared" si="10"/>
        <v>166.73494876192714</v>
      </c>
      <c r="V18" s="140">
        <f t="shared" si="11"/>
        <v>2260.4167358238824</v>
      </c>
      <c r="W18" s="141" t="str">
        <f>IF(T18='1.収穫を予測する'!$N$2,1,"")</f>
        <v/>
      </c>
      <c r="X18" s="28">
        <f t="shared" si="12"/>
        <v>0</v>
      </c>
      <c r="Y18" s="28">
        <f t="shared" si="13"/>
        <v>0.63915052960176699</v>
      </c>
      <c r="Z18" s="28" t="str">
        <f t="shared" si="14"/>
        <v/>
      </c>
      <c r="AB18" s="28">
        <v>17</v>
      </c>
      <c r="AC18" s="28">
        <f t="shared" si="15"/>
        <v>12.245883343603307</v>
      </c>
      <c r="AD18" s="29">
        <f t="shared" si="38"/>
        <v>166.73494876192714</v>
      </c>
      <c r="AE18" s="140">
        <f t="shared" si="39"/>
        <v>2260.4167358238824</v>
      </c>
      <c r="AF18" s="141">
        <f>'1.収穫を予測する'!K29*0.01</f>
        <v>0</v>
      </c>
      <c r="AG18" s="28">
        <f t="shared" si="16"/>
        <v>0.63915052960176699</v>
      </c>
      <c r="AH18" s="144">
        <f t="shared" si="43"/>
        <v>25.649990651073665</v>
      </c>
      <c r="AI18" s="29">
        <f t="shared" si="17"/>
        <v>166.73494876192714</v>
      </c>
      <c r="AJ18" s="140">
        <f t="shared" si="18"/>
        <v>2260.4167358238824</v>
      </c>
      <c r="AK18" s="29">
        <f t="shared" si="19"/>
        <v>0</v>
      </c>
      <c r="AL18" s="140">
        <f t="shared" si="20"/>
        <v>0</v>
      </c>
      <c r="AM18" s="28" t="str">
        <f t="shared" si="21"/>
        <v/>
      </c>
      <c r="AN18" s="28">
        <f t="shared" si="22"/>
        <v>7.376292438445213E-2</v>
      </c>
      <c r="AO18" s="136">
        <f t="shared" si="23"/>
        <v>0</v>
      </c>
      <c r="AP18" s="28">
        <f t="shared" si="24"/>
        <v>0</v>
      </c>
      <c r="AQ18" s="29">
        <f>'inv3.直径階分布'!HK23</f>
        <v>11.612489382152352</v>
      </c>
      <c r="AS18" s="28">
        <f t="shared" si="40"/>
        <v>17</v>
      </c>
      <c r="AT18" s="140">
        <f t="shared" si="25"/>
        <v>2260.4167358238824</v>
      </c>
      <c r="AV18" s="29">
        <f>IF(AP18=0, 0,SUM(AK$2:AK18))</f>
        <v>0</v>
      </c>
      <c r="AW18" s="29">
        <f>AD18+SUM($AK$2:AK17)</f>
        <v>166.73494876192714</v>
      </c>
      <c r="AX18" s="29">
        <f t="shared" si="26"/>
        <v>26.686973169293964</v>
      </c>
      <c r="AY18" s="29">
        <f t="shared" si="27"/>
        <v>9.8079381624663018</v>
      </c>
      <c r="AZ18" s="29">
        <f t="shared" si="28"/>
        <v>9.8079381624663018</v>
      </c>
      <c r="BA18" s="29">
        <f t="shared" si="29"/>
        <v>9.8079381624663018</v>
      </c>
      <c r="BB18" s="28">
        <f t="shared" si="30"/>
        <v>10.101949762384523</v>
      </c>
      <c r="BM18" s="28">
        <f t="shared" si="31"/>
        <v>17.175746632615905</v>
      </c>
      <c r="BN18" s="28">
        <f t="shared" si="32"/>
        <v>17.175746632615905</v>
      </c>
      <c r="BP18" s="28">
        <f t="shared" si="33"/>
        <v>86.992111940361113</v>
      </c>
      <c r="BQ18" s="28">
        <f t="shared" si="34"/>
        <v>1</v>
      </c>
      <c r="BR18" s="28">
        <f t="shared" si="35"/>
        <v>1</v>
      </c>
      <c r="BS18" s="28">
        <f t="shared" si="41"/>
        <v>1</v>
      </c>
      <c r="BT18" s="28">
        <f t="shared" si="44"/>
        <v>1.0029999999999997</v>
      </c>
      <c r="BU18" s="28">
        <f t="shared" si="45"/>
        <v>0</v>
      </c>
      <c r="BW18" s="28" t="s">
        <v>233</v>
      </c>
      <c r="BX18" s="28" t="str">
        <f>IF(ISERROR(VLOOKUP(16,'inv1.組み合わせ番号表'!$I$2:$K$92,2,FALSE)),"",VLOOKUP(16,'inv1.組み合わせ番号表'!$I$2:$K$92,2,FALSE))</f>
        <v/>
      </c>
      <c r="BY18" s="28" t="str">
        <f t="shared" si="42"/>
        <v/>
      </c>
    </row>
    <row r="19" spans="1:77">
      <c r="A19" s="126"/>
      <c r="B19" s="150"/>
      <c r="E19" s="28">
        <v>18</v>
      </c>
      <c r="F19" s="28">
        <f t="shared" si="36"/>
        <v>9.1593532827711162</v>
      </c>
      <c r="G19" s="139"/>
      <c r="H19" s="28">
        <f t="shared" si="37"/>
        <v>13.030378944395725</v>
      </c>
      <c r="I19" s="28">
        <f t="shared" si="0"/>
        <v>2.5840068653835329E-3</v>
      </c>
      <c r="J19" s="28">
        <f t="shared" si="1"/>
        <v>5.7463571216819815</v>
      </c>
      <c r="K19" s="28">
        <f t="shared" si="2"/>
        <v>2222.0699333667153</v>
      </c>
      <c r="L19" s="28">
        <f t="shared" si="3"/>
        <v>193.42192193122111</v>
      </c>
      <c r="M19" s="28">
        <f t="shared" si="4"/>
        <v>0.74159703354773998</v>
      </c>
      <c r="N19" s="28">
        <f t="shared" si="5"/>
        <v>2454.4722864491532</v>
      </c>
      <c r="O19" s="28">
        <f t="shared" si="6"/>
        <v>194.62352971630781</v>
      </c>
      <c r="P19" s="28">
        <f t="shared" si="7"/>
        <v>7.9293431337889186E-2</v>
      </c>
      <c r="Q19" s="28">
        <f t="shared" si="8"/>
        <v>2625622.8041163287</v>
      </c>
      <c r="R19" s="28">
        <f t="shared" si="9"/>
        <v>0.67698372214435154</v>
      </c>
      <c r="T19" s="28">
        <v>18</v>
      </c>
      <c r="U19" s="29">
        <f t="shared" si="10"/>
        <v>193.42192193122111</v>
      </c>
      <c r="V19" s="140">
        <f t="shared" si="11"/>
        <v>2222.0699333667153</v>
      </c>
      <c r="W19" s="141" t="str">
        <f>IF(T19='1.収穫を予測する'!$N$2,1,"")</f>
        <v/>
      </c>
      <c r="X19" s="28">
        <f t="shared" si="12"/>
        <v>0</v>
      </c>
      <c r="Y19" s="28">
        <f t="shared" si="13"/>
        <v>0.67698372214435154</v>
      </c>
      <c r="Z19" s="28" t="str">
        <f t="shared" si="14"/>
        <v/>
      </c>
      <c r="AB19" s="28">
        <v>18</v>
      </c>
      <c r="AC19" s="28">
        <f t="shared" si="15"/>
        <v>13.030378944395725</v>
      </c>
      <c r="AD19" s="29">
        <f t="shared" si="38"/>
        <v>193.42192193122111</v>
      </c>
      <c r="AE19" s="140">
        <f t="shared" si="39"/>
        <v>2222.0699333667153</v>
      </c>
      <c r="AF19" s="141">
        <f>'1.収穫を予測する'!K30*0.01</f>
        <v>0</v>
      </c>
      <c r="AG19" s="28">
        <f t="shared" si="16"/>
        <v>0.67698372214435154</v>
      </c>
      <c r="AH19" s="144">
        <f t="shared" si="43"/>
        <v>26.686973169293964</v>
      </c>
      <c r="AI19" s="29">
        <f t="shared" si="17"/>
        <v>193.42192193122111</v>
      </c>
      <c r="AJ19" s="140">
        <f t="shared" si="18"/>
        <v>2222.0699333667153</v>
      </c>
      <c r="AK19" s="29">
        <f t="shared" si="19"/>
        <v>0</v>
      </c>
      <c r="AL19" s="140">
        <f t="shared" si="20"/>
        <v>0</v>
      </c>
      <c r="AM19" s="28" t="str">
        <f t="shared" si="21"/>
        <v/>
      </c>
      <c r="AN19" s="28">
        <f t="shared" si="22"/>
        <v>8.7045830118479925E-2</v>
      </c>
      <c r="AO19" s="136">
        <f t="shared" si="23"/>
        <v>0</v>
      </c>
      <c r="AP19" s="28">
        <f t="shared" si="24"/>
        <v>0</v>
      </c>
      <c r="AQ19" s="29">
        <f>'inv3.直径階分布'!HK24</f>
        <v>12.395608046790667</v>
      </c>
      <c r="AS19" s="28">
        <f t="shared" si="40"/>
        <v>18</v>
      </c>
      <c r="AT19" s="140">
        <f t="shared" si="25"/>
        <v>2222.0699333667153</v>
      </c>
      <c r="AV19" s="29">
        <f>IF(AP19=0, 0,SUM(AK$2:AK19))</f>
        <v>0</v>
      </c>
      <c r="AW19" s="29">
        <f>AD19+SUM($AK$2:AK18)</f>
        <v>193.42192193122111</v>
      </c>
      <c r="AX19" s="29">
        <f t="shared" si="26"/>
        <v>27.431286576098785</v>
      </c>
      <c r="AY19" s="29">
        <f t="shared" si="27"/>
        <v>10.745662329512284</v>
      </c>
      <c r="AZ19" s="29">
        <f t="shared" si="28"/>
        <v>10.745662329512284</v>
      </c>
      <c r="BA19" s="29">
        <f t="shared" si="29"/>
        <v>10.745662329512284</v>
      </c>
      <c r="BB19" s="28">
        <f t="shared" si="30"/>
        <v>10.821055140977146</v>
      </c>
      <c r="BM19" s="28">
        <f t="shared" si="31"/>
        <v>16.280363321542708</v>
      </c>
      <c r="BN19" s="28">
        <f t="shared" si="32"/>
        <v>16.280363321542708</v>
      </c>
      <c r="BP19" s="28">
        <f t="shared" si="33"/>
        <v>87.29749359716817</v>
      </c>
      <c r="BQ19" s="28">
        <f t="shared" si="34"/>
        <v>0</v>
      </c>
      <c r="BR19" s="28">
        <f t="shared" si="35"/>
        <v>1</v>
      </c>
      <c r="BS19" s="28">
        <f t="shared" si="41"/>
        <v>1</v>
      </c>
      <c r="BT19" s="28">
        <f t="shared" si="44"/>
        <v>1.0039999999999996</v>
      </c>
      <c r="BU19" s="28">
        <f t="shared" si="45"/>
        <v>0</v>
      </c>
      <c r="BW19" s="28" t="s">
        <v>234</v>
      </c>
      <c r="BX19" s="28" t="str">
        <f>IF(ISERROR(VLOOKUP(17,'inv1.組み合わせ番号表'!$I$2:$K$92,2,FALSE)),"",VLOOKUP(17,'inv1.組み合わせ番号表'!$I$2:$K$92,2,FALSE))</f>
        <v/>
      </c>
      <c r="BY19" s="28" t="str">
        <f t="shared" si="42"/>
        <v/>
      </c>
    </row>
    <row r="20" spans="1:77">
      <c r="A20" s="126" t="s">
        <v>341</v>
      </c>
      <c r="B20" s="150"/>
      <c r="C20" s="28" t="s">
        <v>342</v>
      </c>
      <c r="E20" s="28">
        <v>19</v>
      </c>
      <c r="F20" s="28">
        <f t="shared" si="36"/>
        <v>9.6971309113459156</v>
      </c>
      <c r="G20" s="139"/>
      <c r="H20" s="28">
        <f t="shared" si="37"/>
        <v>13.795438012630296</v>
      </c>
      <c r="I20" s="28">
        <f t="shared" si="0"/>
        <v>2.3769683110111206E-3</v>
      </c>
      <c r="J20" s="28">
        <f t="shared" si="1"/>
        <v>4.6947265525299837</v>
      </c>
      <c r="K20" s="28">
        <f t="shared" si="2"/>
        <v>2182.6536188672599</v>
      </c>
      <c r="L20" s="28">
        <f t="shared" si="3"/>
        <v>220.85320850731989</v>
      </c>
      <c r="M20" s="28">
        <f t="shared" si="4"/>
        <v>0.73634881474916036</v>
      </c>
      <c r="N20" s="28">
        <f t="shared" si="5"/>
        <v>2418.7768633706269</v>
      </c>
      <c r="O20" s="28">
        <f t="shared" si="6"/>
        <v>222.32318746053454</v>
      </c>
      <c r="P20" s="28">
        <f t="shared" si="7"/>
        <v>9.1915542449302889E-2</v>
      </c>
      <c r="Q20" s="28">
        <f t="shared" si="8"/>
        <v>1399008.1373249935</v>
      </c>
      <c r="R20" s="131">
        <f t="shared" si="9"/>
        <v>0.71087691434435696</v>
      </c>
      <c r="T20" s="28">
        <v>19</v>
      </c>
      <c r="U20" s="29">
        <f t="shared" si="10"/>
        <v>220.85320850731989</v>
      </c>
      <c r="V20" s="140">
        <f t="shared" si="11"/>
        <v>2182.6536188672599</v>
      </c>
      <c r="W20" s="141" t="str">
        <f>IF(T20='1.収穫を予測する'!$N$2,1,"")</f>
        <v/>
      </c>
      <c r="X20" s="28">
        <f t="shared" si="12"/>
        <v>0</v>
      </c>
      <c r="Y20" s="28">
        <f t="shared" si="13"/>
        <v>0.71087691434435696</v>
      </c>
      <c r="Z20" s="28" t="str">
        <f t="shared" si="14"/>
        <v/>
      </c>
      <c r="AB20" s="28">
        <v>19</v>
      </c>
      <c r="AC20" s="28">
        <f t="shared" si="15"/>
        <v>13.795438012630296</v>
      </c>
      <c r="AD20" s="29">
        <f t="shared" si="38"/>
        <v>220.85320850731989</v>
      </c>
      <c r="AE20" s="140">
        <f t="shared" si="39"/>
        <v>2182.6536188672599</v>
      </c>
      <c r="AF20" s="141">
        <f>'1.収穫を予測する'!K31*0.01</f>
        <v>0</v>
      </c>
      <c r="AG20" s="28">
        <f t="shared" si="16"/>
        <v>0.71087691434435696</v>
      </c>
      <c r="AH20" s="144">
        <f t="shared" si="43"/>
        <v>27.431286576098785</v>
      </c>
      <c r="AI20" s="29">
        <f t="shared" si="17"/>
        <v>220.85320850731989</v>
      </c>
      <c r="AJ20" s="140">
        <f t="shared" si="18"/>
        <v>2182.6536188672599</v>
      </c>
      <c r="AK20" s="29">
        <f t="shared" si="19"/>
        <v>0</v>
      </c>
      <c r="AL20" s="140">
        <f t="shared" si="20"/>
        <v>0</v>
      </c>
      <c r="AM20" s="28" t="str">
        <f t="shared" si="21"/>
        <v/>
      </c>
      <c r="AN20" s="28">
        <f t="shared" si="22"/>
        <v>0.10118564237505397</v>
      </c>
      <c r="AO20" s="136">
        <f t="shared" si="23"/>
        <v>0</v>
      </c>
      <c r="AP20" s="28">
        <f t="shared" si="24"/>
        <v>0</v>
      </c>
      <c r="AQ20" s="29">
        <f>'inv3.直径階分布'!HK25</f>
        <v>13.135018677330152</v>
      </c>
      <c r="AS20" s="28">
        <f t="shared" si="40"/>
        <v>19</v>
      </c>
      <c r="AT20" s="140">
        <f t="shared" si="25"/>
        <v>2182.6536188672599</v>
      </c>
      <c r="AV20" s="29">
        <f>IF(AP20=0, 0,SUM(AK$2:AK20))</f>
        <v>0</v>
      </c>
      <c r="AW20" s="29">
        <f>AD20+SUM($AK$2:AK19)</f>
        <v>220.85320850731989</v>
      </c>
      <c r="AX20" s="29">
        <f t="shared" si="26"/>
        <v>27.915415133666613</v>
      </c>
      <c r="AY20" s="29">
        <f t="shared" si="27"/>
        <v>11.623853079332626</v>
      </c>
      <c r="AZ20" s="29">
        <f t="shared" si="28"/>
        <v>11.623853079332626</v>
      </c>
      <c r="BA20" s="29">
        <f t="shared" si="29"/>
        <v>11.623853079332626</v>
      </c>
      <c r="BB20" s="28">
        <f t="shared" si="30"/>
        <v>11.526843414527091</v>
      </c>
      <c r="BM20" s="28">
        <f t="shared" si="31"/>
        <v>15.515725799624688</v>
      </c>
      <c r="BN20" s="28">
        <f t="shared" si="32"/>
        <v>15.515725799624688</v>
      </c>
      <c r="BP20" s="28">
        <f t="shared" si="33"/>
        <v>87.756581834340096</v>
      </c>
      <c r="BQ20" s="28">
        <f t="shared" si="34"/>
        <v>0</v>
      </c>
      <c r="BR20" s="28">
        <f t="shared" si="35"/>
        <v>1</v>
      </c>
      <c r="BS20" s="28">
        <f t="shared" si="41"/>
        <v>1</v>
      </c>
      <c r="BT20" s="28">
        <f t="shared" si="44"/>
        <v>1.0049999999999994</v>
      </c>
      <c r="BU20" s="28">
        <f t="shared" si="45"/>
        <v>0</v>
      </c>
      <c r="BW20" s="28" t="s">
        <v>28</v>
      </c>
      <c r="BX20" s="28" t="str">
        <f>IF(ISERROR(VLOOKUP(18,'inv1.組み合わせ番号表'!$I$2:$K$92,2,FALSE)),"",VLOOKUP(18,'inv1.組み合わせ番号表'!$I$2:$K$92,2,FALSE))</f>
        <v/>
      </c>
      <c r="BY20" s="28" t="str">
        <f t="shared" si="42"/>
        <v/>
      </c>
    </row>
    <row r="21" spans="1:77">
      <c r="A21" s="126" t="s">
        <v>337</v>
      </c>
      <c r="B21" s="149">
        <v>0.1107513</v>
      </c>
      <c r="E21" s="28">
        <v>20</v>
      </c>
      <c r="F21" s="28">
        <f t="shared" si="36"/>
        <v>10.220520482205517</v>
      </c>
      <c r="G21" s="139"/>
      <c r="H21" s="28">
        <f t="shared" si="37"/>
        <v>14.54002818546201</v>
      </c>
      <c r="I21" s="28">
        <f t="shared" si="0"/>
        <v>2.2009267339894558E-3</v>
      </c>
      <c r="J21" s="28">
        <f t="shared" si="1"/>
        <v>3.8970107612646117</v>
      </c>
      <c r="K21" s="28">
        <f t="shared" si="2"/>
        <v>2142.5416547696468</v>
      </c>
      <c r="L21" s="28">
        <f t="shared" si="3"/>
        <v>248.7686236409865</v>
      </c>
      <c r="M21" s="28">
        <f t="shared" si="4"/>
        <v>0.73093823356735499</v>
      </c>
      <c r="N21" s="28">
        <f t="shared" si="5"/>
        <v>2382.4514598630308</v>
      </c>
      <c r="O21" s="28">
        <f t="shared" si="6"/>
        <v>250.54497727600778</v>
      </c>
      <c r="P21" s="28">
        <f t="shared" si="7"/>
        <v>0.10516267865134672</v>
      </c>
      <c r="Q21" s="28">
        <f t="shared" si="8"/>
        <v>790922.13161052566</v>
      </c>
      <c r="R21" s="28">
        <f t="shared" si="9"/>
        <v>0.74118693224534193</v>
      </c>
      <c r="T21" s="28">
        <v>20</v>
      </c>
      <c r="U21" s="29">
        <f t="shared" si="10"/>
        <v>248.7686236409865</v>
      </c>
      <c r="V21" s="140">
        <f t="shared" si="11"/>
        <v>2142.5416547696468</v>
      </c>
      <c r="W21" s="141" t="str">
        <f>IF(T21='1.収穫を予測する'!$N$2,1,"")</f>
        <v/>
      </c>
      <c r="X21" s="28">
        <f t="shared" si="12"/>
        <v>0</v>
      </c>
      <c r="Y21" s="28">
        <f t="shared" si="13"/>
        <v>0.74118693224534193</v>
      </c>
      <c r="Z21" s="28" t="str">
        <f t="shared" si="14"/>
        <v/>
      </c>
      <c r="AB21" s="28">
        <v>20</v>
      </c>
      <c r="AC21" s="28">
        <f t="shared" si="15"/>
        <v>14.54002818546201</v>
      </c>
      <c r="AD21" s="29">
        <f t="shared" si="38"/>
        <v>248.7686236409865</v>
      </c>
      <c r="AE21" s="140">
        <f t="shared" si="39"/>
        <v>2142.5416547696468</v>
      </c>
      <c r="AF21" s="141">
        <f>'1.収穫を予測する'!K32*0.01</f>
        <v>0</v>
      </c>
      <c r="AG21" s="28">
        <f t="shared" si="16"/>
        <v>0.74118693224534193</v>
      </c>
      <c r="AH21" s="144">
        <f t="shared" si="43"/>
        <v>27.915415133666613</v>
      </c>
      <c r="AI21" s="29">
        <f t="shared" si="17"/>
        <v>248.7686236409865</v>
      </c>
      <c r="AJ21" s="140">
        <f t="shared" si="18"/>
        <v>2142.5416547696468</v>
      </c>
      <c r="AK21" s="29">
        <f t="shared" si="19"/>
        <v>0</v>
      </c>
      <c r="AL21" s="140">
        <f t="shared" si="20"/>
        <v>0</v>
      </c>
      <c r="AM21" s="28" t="str">
        <f t="shared" si="21"/>
        <v/>
      </c>
      <c r="AN21" s="28">
        <f t="shared" si="22"/>
        <v>0.11610911885292266</v>
      </c>
      <c r="AO21" s="136">
        <f t="shared" si="23"/>
        <v>0</v>
      </c>
      <c r="AP21" s="28">
        <f t="shared" si="24"/>
        <v>0</v>
      </c>
      <c r="AQ21" s="29">
        <f>'inv3.直径階分布'!HK26</f>
        <v>13.853240007235797</v>
      </c>
      <c r="AS21" s="28">
        <f t="shared" si="40"/>
        <v>20</v>
      </c>
      <c r="AT21" s="140">
        <f t="shared" si="25"/>
        <v>2142.5416547696468</v>
      </c>
      <c r="AV21" s="29">
        <f>IF(AP21=0, 0,SUM(AK$2:AK21))</f>
        <v>0</v>
      </c>
      <c r="AW21" s="29">
        <f>AD21+SUM($AK$2:AK20)</f>
        <v>248.7686236409865</v>
      </c>
      <c r="AX21" s="29">
        <f t="shared" si="26"/>
        <v>28.172154354088264</v>
      </c>
      <c r="AY21" s="29">
        <f t="shared" si="27"/>
        <v>12.438431182049325</v>
      </c>
      <c r="AZ21" s="29">
        <f t="shared" si="28"/>
        <v>12.438431182049325</v>
      </c>
      <c r="BA21" s="29">
        <f t="shared" si="29"/>
        <v>12.438431182049325</v>
      </c>
      <c r="BB21" s="28">
        <f t="shared" si="30"/>
        <v>12.21780261169754</v>
      </c>
      <c r="BM21" s="28">
        <f t="shared" si="31"/>
        <v>14.858333929245429</v>
      </c>
      <c r="BN21" s="28">
        <f t="shared" si="32"/>
        <v>14.858333929245429</v>
      </c>
      <c r="BP21" s="28">
        <f t="shared" si="33"/>
        <v>88.194549472296444</v>
      </c>
      <c r="BQ21" s="28">
        <f t="shared" si="34"/>
        <v>0</v>
      </c>
      <c r="BR21" s="28">
        <f t="shared" si="35"/>
        <v>1</v>
      </c>
      <c r="BS21" s="28">
        <f t="shared" si="41"/>
        <v>1</v>
      </c>
      <c r="BT21" s="28">
        <f t="shared" si="44"/>
        <v>1.0059999999999993</v>
      </c>
      <c r="BU21" s="28">
        <f t="shared" si="45"/>
        <v>0</v>
      </c>
      <c r="BW21" s="28" t="s">
        <v>314</v>
      </c>
      <c r="BX21" s="28" t="str">
        <f>IF(ISERROR(VLOOKUP(19,'inv1.組み合わせ番号表'!$I$2:$K$92,2,FALSE)),"",VLOOKUP(19,'inv1.組み合わせ番号表'!$I$2:$K$92,2,FALSE))</f>
        <v/>
      </c>
      <c r="BY21" s="28" t="str">
        <f t="shared" si="42"/>
        <v/>
      </c>
    </row>
    <row r="22" spans="1:77">
      <c r="A22" s="126" t="s">
        <v>343</v>
      </c>
      <c r="B22" s="149">
        <v>1.4637830000000001</v>
      </c>
      <c r="E22" s="28">
        <v>21</v>
      </c>
      <c r="F22" s="28">
        <f t="shared" si="36"/>
        <v>10.728984092355788</v>
      </c>
      <c r="G22" s="139"/>
      <c r="H22" s="28">
        <f t="shared" si="37"/>
        <v>15.263384225473715</v>
      </c>
      <c r="I22" s="28">
        <f t="shared" si="0"/>
        <v>2.049938630830841E-3</v>
      </c>
      <c r="J22" s="28">
        <f t="shared" si="1"/>
        <v>3.2811942650934736</v>
      </c>
      <c r="K22" s="28">
        <f t="shared" si="2"/>
        <v>2102.0607792894662</v>
      </c>
      <c r="L22" s="28">
        <f t="shared" si="3"/>
        <v>276.94077799507477</v>
      </c>
      <c r="M22" s="28">
        <f t="shared" si="4"/>
        <v>0.72540729365728629</v>
      </c>
      <c r="N22" s="28">
        <f t="shared" si="5"/>
        <v>2345.7919701262567</v>
      </c>
      <c r="O22" s="28">
        <f t="shared" si="6"/>
        <v>279.0639792459109</v>
      </c>
      <c r="P22" s="28">
        <f t="shared" si="7"/>
        <v>0.11896365184969532</v>
      </c>
      <c r="Q22" s="28">
        <f t="shared" si="8"/>
        <v>471414.01866364584</v>
      </c>
      <c r="R22" s="28">
        <f t="shared" si="9"/>
        <v>0.76827127368951387</v>
      </c>
      <c r="T22" s="28">
        <v>21</v>
      </c>
      <c r="U22" s="29">
        <f t="shared" si="10"/>
        <v>276.94077799507477</v>
      </c>
      <c r="V22" s="140">
        <f t="shared" si="11"/>
        <v>2102.0607792894662</v>
      </c>
      <c r="W22" s="141" t="str">
        <f>IF(T22='1.収穫を予測する'!$N$2,1,"")</f>
        <v/>
      </c>
      <c r="X22" s="28">
        <f t="shared" si="12"/>
        <v>0</v>
      </c>
      <c r="Y22" s="28">
        <f t="shared" si="13"/>
        <v>0.76827127368951387</v>
      </c>
      <c r="Z22" s="28" t="str">
        <f t="shared" si="14"/>
        <v/>
      </c>
      <c r="AB22" s="28">
        <v>21</v>
      </c>
      <c r="AC22" s="28">
        <f t="shared" si="15"/>
        <v>15.263384225473715</v>
      </c>
      <c r="AD22" s="29">
        <f t="shared" si="38"/>
        <v>276.94077799507477</v>
      </c>
      <c r="AE22" s="140">
        <f t="shared" si="39"/>
        <v>2102.0607792894662</v>
      </c>
      <c r="AF22" s="141">
        <f>'1.収穫を予測する'!K33*0.01</f>
        <v>0</v>
      </c>
      <c r="AG22" s="28">
        <f t="shared" si="16"/>
        <v>0.76827127368951387</v>
      </c>
      <c r="AH22" s="144">
        <f t="shared" si="43"/>
        <v>28.172154354088264</v>
      </c>
      <c r="AI22" s="29">
        <f t="shared" si="17"/>
        <v>276.94077799507477</v>
      </c>
      <c r="AJ22" s="140">
        <f t="shared" si="18"/>
        <v>2102.0607792894662</v>
      </c>
      <c r="AK22" s="29">
        <f t="shared" si="19"/>
        <v>0</v>
      </c>
      <c r="AL22" s="140">
        <f t="shared" si="20"/>
        <v>0</v>
      </c>
      <c r="AM22" s="28" t="str">
        <f t="shared" si="21"/>
        <v/>
      </c>
      <c r="AN22" s="28">
        <f t="shared" si="22"/>
        <v>0.13174727425754343</v>
      </c>
      <c r="AO22" s="136">
        <f t="shared" si="23"/>
        <v>0</v>
      </c>
      <c r="AP22" s="28">
        <f t="shared" si="24"/>
        <v>0</v>
      </c>
      <c r="AQ22" s="29">
        <f>'inv3.直径階分布'!HK27</f>
        <v>14.558657554903286</v>
      </c>
      <c r="AS22" s="28">
        <f t="shared" si="40"/>
        <v>21</v>
      </c>
      <c r="AT22" s="140">
        <f t="shared" si="25"/>
        <v>2102.0607792894662</v>
      </c>
      <c r="AV22" s="29">
        <f>IF(AP22=0, 0,SUM(AK$2:AK22))</f>
        <v>0</v>
      </c>
      <c r="AW22" s="29">
        <f>AD22+SUM($AK$2:AK21)</f>
        <v>276.94077799507477</v>
      </c>
      <c r="AX22" s="29">
        <f t="shared" si="26"/>
        <v>28.232761154305933</v>
      </c>
      <c r="AY22" s="29">
        <f t="shared" si="27"/>
        <v>13.187656095003561</v>
      </c>
      <c r="AZ22" s="29">
        <f t="shared" si="28"/>
        <v>13.187656095003561</v>
      </c>
      <c r="BA22" s="29">
        <f t="shared" si="29"/>
        <v>13.187656095003561</v>
      </c>
      <c r="BB22" s="28">
        <f t="shared" si="30"/>
        <v>12.892710968114459</v>
      </c>
      <c r="BM22" s="28">
        <f t="shared" si="31"/>
        <v>14.289812441622137</v>
      </c>
      <c r="BN22" s="28">
        <f t="shared" si="32"/>
        <v>14.289812441622137</v>
      </c>
      <c r="BP22" s="28">
        <f t="shared" si="33"/>
        <v>88.557004102155389</v>
      </c>
      <c r="BQ22" s="28">
        <f t="shared" si="34"/>
        <v>1</v>
      </c>
      <c r="BR22" s="28">
        <f t="shared" si="35"/>
        <v>1</v>
      </c>
      <c r="BS22" s="28">
        <f t="shared" si="41"/>
        <v>1</v>
      </c>
      <c r="BT22" s="28">
        <f t="shared" si="44"/>
        <v>1.0069999999999992</v>
      </c>
      <c r="BU22" s="28">
        <f t="shared" si="45"/>
        <v>0</v>
      </c>
      <c r="BW22" s="28" t="s">
        <v>315</v>
      </c>
      <c r="BX22" s="28" t="str">
        <f>IF(ISERROR(VLOOKUP(20,'inv1.組み合わせ番号表'!$I$2:$K$92,2,FALSE)),"",VLOOKUP(20,'inv1.組み合わせ番号表'!$I$2:$K$92,2,FALSE))</f>
        <v/>
      </c>
      <c r="BY22" s="28" t="str">
        <f t="shared" si="42"/>
        <v/>
      </c>
    </row>
    <row r="23" spans="1:77">
      <c r="A23" s="126" t="s">
        <v>339</v>
      </c>
      <c r="B23" s="149">
        <v>51207.97</v>
      </c>
      <c r="C23" s="145"/>
      <c r="E23" s="28">
        <v>22</v>
      </c>
      <c r="F23" s="28">
        <f t="shared" si="36"/>
        <v>11.222144472671262</v>
      </c>
      <c r="G23" s="139"/>
      <c r="H23" s="28">
        <f t="shared" si="37"/>
        <v>15.964969417952366</v>
      </c>
      <c r="I23" s="28">
        <f t="shared" si="0"/>
        <v>1.919428040374086E-3</v>
      </c>
      <c r="J23" s="28">
        <f t="shared" si="1"/>
        <v>2.7982621745986371</v>
      </c>
      <c r="K23" s="28">
        <f t="shared" si="2"/>
        <v>2061.4928172378445</v>
      </c>
      <c r="L23" s="28">
        <f t="shared" si="3"/>
        <v>305.1735391493807</v>
      </c>
      <c r="M23" s="28">
        <f t="shared" si="4"/>
        <v>0.71979411671180515</v>
      </c>
      <c r="N23" s="28">
        <f t="shared" si="5"/>
        <v>2309.0536147712346</v>
      </c>
      <c r="O23" s="28">
        <f t="shared" si="6"/>
        <v>307.68638990917304</v>
      </c>
      <c r="P23" s="28">
        <f t="shared" si="7"/>
        <v>0.13325216354478478</v>
      </c>
      <c r="Q23" s="28">
        <f t="shared" si="8"/>
        <v>294566.21357681748</v>
      </c>
      <c r="R23" s="28">
        <f t="shared" si="9"/>
        <v>0.79247011666131506</v>
      </c>
      <c r="T23" s="28">
        <v>22</v>
      </c>
      <c r="U23" s="29">
        <f t="shared" si="10"/>
        <v>305.1735391493807</v>
      </c>
      <c r="V23" s="140">
        <f t="shared" si="11"/>
        <v>2061.4928172378445</v>
      </c>
      <c r="W23" s="141" t="str">
        <f>IF(T23='1.収穫を予測する'!$N$2,1,"")</f>
        <v/>
      </c>
      <c r="X23" s="28">
        <f t="shared" si="12"/>
        <v>0</v>
      </c>
      <c r="Y23" s="28">
        <f t="shared" si="13"/>
        <v>0.79247011666131506</v>
      </c>
      <c r="Z23" s="28" t="str">
        <f t="shared" si="14"/>
        <v/>
      </c>
      <c r="AB23" s="28">
        <v>22</v>
      </c>
      <c r="AC23" s="28">
        <f t="shared" si="15"/>
        <v>15.964969417952366</v>
      </c>
      <c r="AD23" s="29">
        <f t="shared" si="38"/>
        <v>305.1735391493807</v>
      </c>
      <c r="AE23" s="140">
        <f t="shared" si="39"/>
        <v>2061.4928172378445</v>
      </c>
      <c r="AF23" s="141">
        <f>'1.収穫を予測する'!K34*0.01</f>
        <v>0</v>
      </c>
      <c r="AG23" s="28">
        <f t="shared" si="16"/>
        <v>0.79247011666131506</v>
      </c>
      <c r="AH23" s="144">
        <f t="shared" si="43"/>
        <v>28.232761154305933</v>
      </c>
      <c r="AI23" s="29">
        <f t="shared" si="17"/>
        <v>305.1735391493807</v>
      </c>
      <c r="AJ23" s="140">
        <f t="shared" si="18"/>
        <v>2061.4928172378445</v>
      </c>
      <c r="AK23" s="29">
        <f t="shared" si="19"/>
        <v>0</v>
      </c>
      <c r="AL23" s="140">
        <f t="shared" si="20"/>
        <v>0</v>
      </c>
      <c r="AM23" s="28" t="str">
        <f t="shared" si="21"/>
        <v/>
      </c>
      <c r="AN23" s="28">
        <f t="shared" si="22"/>
        <v>0.14803521826395544</v>
      </c>
      <c r="AO23" s="136">
        <f t="shared" si="23"/>
        <v>0</v>
      </c>
      <c r="AP23" s="28">
        <f t="shared" si="24"/>
        <v>0</v>
      </c>
      <c r="AQ23" s="29">
        <f>'inv3.直径階分布'!HK28</f>
        <v>15.2514083998463</v>
      </c>
      <c r="AS23" s="28">
        <f t="shared" si="40"/>
        <v>22</v>
      </c>
      <c r="AT23" s="140">
        <f t="shared" si="25"/>
        <v>2061.4928172378445</v>
      </c>
      <c r="AV23" s="29">
        <f>IF(AP23=0, 0,SUM(AK$2:AK23))</f>
        <v>0</v>
      </c>
      <c r="AW23" s="29">
        <f>AD23+SUM($AK$2:AK22)</f>
        <v>305.1735391493807</v>
      </c>
      <c r="AX23" s="29">
        <f t="shared" si="26"/>
        <v>28.126012727176033</v>
      </c>
      <c r="AY23" s="29">
        <f t="shared" si="27"/>
        <v>13.871524506790031</v>
      </c>
      <c r="AZ23" s="29">
        <f t="shared" si="28"/>
        <v>13.871524506790031</v>
      </c>
      <c r="BA23" s="29">
        <f t="shared" si="29"/>
        <v>13.871524506790031</v>
      </c>
      <c r="BB23" s="28">
        <f t="shared" si="30"/>
        <v>13.550600570557023</v>
      </c>
      <c r="BM23" s="28">
        <f t="shared" si="31"/>
        <v>13.795612784201744</v>
      </c>
      <c r="BN23" s="28">
        <f t="shared" si="32"/>
        <v>13.795612784201744</v>
      </c>
      <c r="BP23" s="28">
        <f t="shared" si="33"/>
        <v>88.848191690241435</v>
      </c>
      <c r="BQ23" s="28">
        <f t="shared" si="34"/>
        <v>1</v>
      </c>
      <c r="BR23" s="28">
        <f t="shared" si="35"/>
        <v>1</v>
      </c>
      <c r="BS23" s="28">
        <f t="shared" si="41"/>
        <v>1</v>
      </c>
      <c r="BT23" s="28">
        <f t="shared" si="44"/>
        <v>1.0079999999999991</v>
      </c>
      <c r="BU23" s="28">
        <f t="shared" si="45"/>
        <v>0</v>
      </c>
      <c r="BW23" s="28" t="s">
        <v>59</v>
      </c>
      <c r="BY23" s="28">
        <f>SUM(BY3:BY22)</f>
        <v>0</v>
      </c>
    </row>
    <row r="24" spans="1:77">
      <c r="A24" s="126" t="s">
        <v>344</v>
      </c>
      <c r="B24" s="149">
        <v>3.5426880000000001</v>
      </c>
      <c r="E24" s="28">
        <v>23</v>
      </c>
      <c r="F24" s="28">
        <f t="shared" si="36"/>
        <v>11.699761568995214</v>
      </c>
      <c r="G24" s="139"/>
      <c r="H24" s="28">
        <f t="shared" si="37"/>
        <v>16.644442254438498</v>
      </c>
      <c r="I24" s="28">
        <f t="shared" si="0"/>
        <v>1.8058250402382663E-3</v>
      </c>
      <c r="J24" s="28">
        <f t="shared" si="1"/>
        <v>2.4141355666913888</v>
      </c>
      <c r="K24" s="28">
        <f t="shared" si="2"/>
        <v>2021.078243164015</v>
      </c>
      <c r="L24" s="28">
        <f t="shared" si="3"/>
        <v>333.29955187655673</v>
      </c>
      <c r="M24" s="28">
        <f t="shared" si="4"/>
        <v>0.71413303360260949</v>
      </c>
      <c r="N24" s="28">
        <f t="shared" si="5"/>
        <v>2272.4541676026333</v>
      </c>
      <c r="O24" s="28">
        <f t="shared" si="6"/>
        <v>336.24700042606514</v>
      </c>
      <c r="P24" s="28">
        <f t="shared" si="7"/>
        <v>0.14796646076290068</v>
      </c>
      <c r="Q24" s="28">
        <f t="shared" si="8"/>
        <v>192005.99731363534</v>
      </c>
      <c r="R24" s="28">
        <f t="shared" si="9"/>
        <v>0.81409735321532073</v>
      </c>
      <c r="T24" s="28">
        <v>23</v>
      </c>
      <c r="U24" s="29">
        <f t="shared" si="10"/>
        <v>333.29955187655673</v>
      </c>
      <c r="V24" s="140">
        <f t="shared" si="11"/>
        <v>2021.078243164015</v>
      </c>
      <c r="W24" s="141" t="str">
        <f>IF(T24='1.収穫を予測する'!$N$2,1,"")</f>
        <v/>
      </c>
      <c r="X24" s="28">
        <f t="shared" si="12"/>
        <v>0</v>
      </c>
      <c r="Y24" s="28">
        <f t="shared" si="13"/>
        <v>0.81409735321532073</v>
      </c>
      <c r="Z24" s="28" t="str">
        <f t="shared" si="14"/>
        <v/>
      </c>
      <c r="AB24" s="28">
        <v>23</v>
      </c>
      <c r="AC24" s="28">
        <f t="shared" si="15"/>
        <v>16.644442254438498</v>
      </c>
      <c r="AD24" s="29">
        <f t="shared" si="38"/>
        <v>333.29955187655673</v>
      </c>
      <c r="AE24" s="140">
        <f t="shared" si="39"/>
        <v>2021.078243164015</v>
      </c>
      <c r="AF24" s="141">
        <f>'1.収穫を予測する'!K35*0.01</f>
        <v>0</v>
      </c>
      <c r="AG24" s="28">
        <f t="shared" si="16"/>
        <v>0.81409735321532073</v>
      </c>
      <c r="AH24" s="144">
        <f t="shared" si="43"/>
        <v>28.126012727176033</v>
      </c>
      <c r="AI24" s="29">
        <f t="shared" si="17"/>
        <v>333.29955187655673</v>
      </c>
      <c r="AJ24" s="140">
        <f t="shared" si="18"/>
        <v>2021.078243164015</v>
      </c>
      <c r="AK24" s="29">
        <f t="shared" si="19"/>
        <v>0</v>
      </c>
      <c r="AL24" s="140">
        <f t="shared" si="20"/>
        <v>0</v>
      </c>
      <c r="AM24" s="28" t="str">
        <f t="shared" si="21"/>
        <v/>
      </c>
      <c r="AN24" s="28">
        <f t="shared" si="22"/>
        <v>0.1649117509447697</v>
      </c>
      <c r="AO24" s="136">
        <f t="shared" si="23"/>
        <v>0</v>
      </c>
      <c r="AP24" s="28">
        <f t="shared" si="24"/>
        <v>0</v>
      </c>
      <c r="AQ24" s="29">
        <f>'inv3.直径階分布'!HK29</f>
        <v>15.929531685782619</v>
      </c>
      <c r="AS24" s="28">
        <f t="shared" si="40"/>
        <v>23</v>
      </c>
      <c r="AT24" s="140">
        <f t="shared" si="25"/>
        <v>2021.078243164015</v>
      </c>
      <c r="AV24" s="29">
        <f>IF(AP24=0, 0,SUM(AK$2:AK24))</f>
        <v>0</v>
      </c>
      <c r="AW24" s="29">
        <f>AD24+SUM($AK$2:AK23)</f>
        <v>333.29955187655673</v>
      </c>
      <c r="AX24" s="29">
        <f t="shared" si="26"/>
        <v>27.877833297097936</v>
      </c>
      <c r="AY24" s="29">
        <f t="shared" si="27"/>
        <v>14.49128486419812</v>
      </c>
      <c r="AZ24" s="29">
        <f t="shared" si="28"/>
        <v>14.49128486419812</v>
      </c>
      <c r="BA24" s="29">
        <f t="shared" si="29"/>
        <v>14.49128486419812</v>
      </c>
      <c r="BB24" s="28">
        <f t="shared" si="30"/>
        <v>14.190725169793067</v>
      </c>
      <c r="BM24" s="28">
        <f t="shared" si="31"/>
        <v>13.364083785147008</v>
      </c>
      <c r="BN24" s="28">
        <f t="shared" si="32"/>
        <v>13.364083785147008</v>
      </c>
      <c r="BP24" s="28">
        <f t="shared" si="33"/>
        <v>89.084383958748347</v>
      </c>
      <c r="BQ24" s="28">
        <f t="shared" si="34"/>
        <v>0</v>
      </c>
      <c r="BR24" s="28">
        <f t="shared" si="35"/>
        <v>1</v>
      </c>
      <c r="BS24" s="28">
        <f t="shared" si="41"/>
        <v>1</v>
      </c>
      <c r="BT24" s="28">
        <f t="shared" si="44"/>
        <v>1.008999999999999</v>
      </c>
      <c r="BU24" s="28">
        <f t="shared" si="45"/>
        <v>0</v>
      </c>
    </row>
    <row r="25" spans="1:77">
      <c r="A25" s="126"/>
      <c r="B25" s="150"/>
      <c r="E25" s="28">
        <v>24</v>
      </c>
      <c r="F25" s="28">
        <f t="shared" si="36"/>
        <v>12.161712281628688</v>
      </c>
      <c r="G25" s="139"/>
      <c r="H25" s="28">
        <f t="shared" si="37"/>
        <v>17.301627609497395</v>
      </c>
      <c r="I25" s="28">
        <f t="shared" si="0"/>
        <v>1.7063109889134951E-3</v>
      </c>
      <c r="J25" s="28">
        <f t="shared" si="1"/>
        <v>2.1046590088048971</v>
      </c>
      <c r="K25" s="28">
        <f t="shared" si="2"/>
        <v>1981.0202808167626</v>
      </c>
      <c r="L25" s="28">
        <f t="shared" si="3"/>
        <v>361.17738517365467</v>
      </c>
      <c r="M25" s="28">
        <f t="shared" si="4"/>
        <v>0.70845475889408571</v>
      </c>
      <c r="N25" s="28">
        <f t="shared" si="5"/>
        <v>2236.1776680920389</v>
      </c>
      <c r="O25" s="28">
        <f t="shared" si="6"/>
        <v>364.60630312758229</v>
      </c>
      <c r="P25" s="28">
        <f t="shared" si="7"/>
        <v>0.16304889737972977</v>
      </c>
      <c r="Q25" s="28">
        <f t="shared" si="8"/>
        <v>129982.69428958141</v>
      </c>
      <c r="R25" s="28">
        <f t="shared" si="9"/>
        <v>0.83343714831471871</v>
      </c>
      <c r="T25" s="28">
        <v>24</v>
      </c>
      <c r="U25" s="29">
        <f t="shared" si="10"/>
        <v>361.17738517365467</v>
      </c>
      <c r="V25" s="140">
        <f t="shared" si="11"/>
        <v>1981.0202808167626</v>
      </c>
      <c r="W25" s="141" t="str">
        <f>IF(T25='1.収穫を予測する'!$N$2,1,"")</f>
        <v/>
      </c>
      <c r="X25" s="28">
        <f t="shared" si="12"/>
        <v>0</v>
      </c>
      <c r="Y25" s="28">
        <f t="shared" si="13"/>
        <v>0.83343714831471871</v>
      </c>
      <c r="Z25" s="28" t="str">
        <f t="shared" si="14"/>
        <v/>
      </c>
      <c r="AB25" s="28">
        <v>24</v>
      </c>
      <c r="AC25" s="28">
        <f t="shared" si="15"/>
        <v>17.301627609497395</v>
      </c>
      <c r="AD25" s="29">
        <f t="shared" si="38"/>
        <v>361.17738517365467</v>
      </c>
      <c r="AE25" s="140">
        <f t="shared" si="39"/>
        <v>1981.0202808167626</v>
      </c>
      <c r="AF25" s="141">
        <f>'1.収穫を予測する'!K36*0.01</f>
        <v>0</v>
      </c>
      <c r="AG25" s="28">
        <f t="shared" si="16"/>
        <v>0.83343714831471871</v>
      </c>
      <c r="AH25" s="144">
        <f t="shared" si="43"/>
        <v>27.877833297097936</v>
      </c>
      <c r="AI25" s="29">
        <f t="shared" si="17"/>
        <v>361.17738517365467</v>
      </c>
      <c r="AJ25" s="140">
        <f t="shared" si="18"/>
        <v>1981.0202808167626</v>
      </c>
      <c r="AK25" s="29">
        <f t="shared" si="19"/>
        <v>0</v>
      </c>
      <c r="AL25" s="140">
        <f t="shared" si="20"/>
        <v>0</v>
      </c>
      <c r="AM25" s="28" t="str">
        <f t="shared" si="21"/>
        <v/>
      </c>
      <c r="AN25" s="28">
        <f t="shared" si="22"/>
        <v>0.18231887309338571</v>
      </c>
      <c r="AO25" s="136">
        <f t="shared" si="23"/>
        <v>0</v>
      </c>
      <c r="AP25" s="28">
        <f t="shared" si="24"/>
        <v>0</v>
      </c>
      <c r="AQ25" s="29">
        <f>'inv3.直径階分布'!HK30</f>
        <v>16.563890475748416</v>
      </c>
      <c r="AS25" s="28">
        <f t="shared" si="40"/>
        <v>24</v>
      </c>
      <c r="AT25" s="140">
        <f t="shared" si="25"/>
        <v>1981.0202808167626</v>
      </c>
      <c r="AV25" s="29">
        <f>IF(AP25=0, 0,SUM(AK$2:AK25))</f>
        <v>0</v>
      </c>
      <c r="AW25" s="29">
        <f>AD25+SUM($AK$2:AK24)</f>
        <v>361.17738517365467</v>
      </c>
      <c r="AX25" s="29">
        <f t="shared" si="26"/>
        <v>27.511252790132687</v>
      </c>
      <c r="AY25" s="29">
        <f t="shared" si="27"/>
        <v>15.049057715568944</v>
      </c>
      <c r="AZ25" s="29">
        <f t="shared" si="28"/>
        <v>15.049057715568944</v>
      </c>
      <c r="BA25" s="29">
        <f t="shared" si="29"/>
        <v>15.049057715568944</v>
      </c>
      <c r="BB25" s="28">
        <f t="shared" si="30"/>
        <v>14.812531673598517</v>
      </c>
      <c r="BM25" s="28">
        <f t="shared" si="31"/>
        <v>12.985796084800279</v>
      </c>
      <c r="BN25" s="28">
        <f t="shared" si="32"/>
        <v>12.985796084800279</v>
      </c>
      <c r="BP25" s="28">
        <f t="shared" si="33"/>
        <v>89.426645843172508</v>
      </c>
      <c r="BQ25" s="28">
        <f t="shared" si="34"/>
        <v>0</v>
      </c>
      <c r="BR25" s="28">
        <f t="shared" si="35"/>
        <v>1</v>
      </c>
      <c r="BS25" s="28">
        <f t="shared" si="41"/>
        <v>1</v>
      </c>
      <c r="BT25" s="28">
        <f t="shared" si="44"/>
        <v>1.0099999999999989</v>
      </c>
      <c r="BU25" s="28">
        <f t="shared" si="45"/>
        <v>0</v>
      </c>
    </row>
    <row r="26" spans="1:77">
      <c r="A26" s="126" t="s">
        <v>211</v>
      </c>
      <c r="B26" s="149">
        <v>-1.7041120000000001</v>
      </c>
      <c r="E26" s="28">
        <v>25</v>
      </c>
      <c r="F26" s="28">
        <f t="shared" si="36"/>
        <v>12.607972904602457</v>
      </c>
      <c r="G26" s="139"/>
      <c r="H26" s="28">
        <f t="shared" si="37"/>
        <v>17.936491758284877</v>
      </c>
      <c r="I26" s="28">
        <f t="shared" si="0"/>
        <v>1.6186359815584478E-3</v>
      </c>
      <c r="J26" s="28">
        <f t="shared" si="1"/>
        <v>1.852408457522722</v>
      </c>
      <c r="K26" s="28">
        <f t="shared" si="2"/>
        <v>1941.4890619932546</v>
      </c>
      <c r="L26" s="28">
        <f t="shared" si="3"/>
        <v>388.68863796378736</v>
      </c>
      <c r="M26" s="28">
        <f t="shared" si="4"/>
        <v>0.70278660323370645</v>
      </c>
      <c r="N26" s="28">
        <f t="shared" si="5"/>
        <v>2200.3781876323819</v>
      </c>
      <c r="O26" s="28">
        <f t="shared" si="6"/>
        <v>392.64755939536434</v>
      </c>
      <c r="P26" s="28">
        <f t="shared" si="7"/>
        <v>0.1784454879630738</v>
      </c>
      <c r="Q26" s="28">
        <f t="shared" si="8"/>
        <v>91033.275130660055</v>
      </c>
      <c r="R26" s="28">
        <f t="shared" si="9"/>
        <v>0.85074370603143934</v>
      </c>
      <c r="T26" s="28">
        <v>25</v>
      </c>
      <c r="U26" s="29">
        <f t="shared" si="10"/>
        <v>388.68863796378736</v>
      </c>
      <c r="V26" s="140">
        <f t="shared" si="11"/>
        <v>1941.4890619932546</v>
      </c>
      <c r="W26" s="141" t="str">
        <f>IF(T26='1.収穫を予測する'!$N$2,1,"")</f>
        <v/>
      </c>
      <c r="X26" s="28">
        <f t="shared" si="12"/>
        <v>0</v>
      </c>
      <c r="Y26" s="28">
        <f t="shared" si="13"/>
        <v>0.85074370603143934</v>
      </c>
      <c r="Z26" s="28" t="str">
        <f t="shared" si="14"/>
        <v/>
      </c>
      <c r="AB26" s="28">
        <v>25</v>
      </c>
      <c r="AC26" s="28">
        <f t="shared" si="15"/>
        <v>17.936491758284877</v>
      </c>
      <c r="AD26" s="29">
        <f t="shared" si="38"/>
        <v>388.68863796378736</v>
      </c>
      <c r="AE26" s="140">
        <f t="shared" si="39"/>
        <v>1941.4890619932546</v>
      </c>
      <c r="AF26" s="141">
        <f>'1.収穫を予測する'!K37*0.01</f>
        <v>0</v>
      </c>
      <c r="AG26" s="28">
        <f t="shared" si="16"/>
        <v>0.85074370603143934</v>
      </c>
      <c r="AH26" s="144">
        <f t="shared" si="43"/>
        <v>27.511252790132687</v>
      </c>
      <c r="AI26" s="29">
        <f t="shared" si="17"/>
        <v>388.68863796378736</v>
      </c>
      <c r="AJ26" s="140">
        <f t="shared" si="18"/>
        <v>1941.4890619932546</v>
      </c>
      <c r="AK26" s="29">
        <f t="shared" si="19"/>
        <v>0</v>
      </c>
      <c r="AL26" s="140">
        <f t="shared" si="20"/>
        <v>0</v>
      </c>
      <c r="AM26" s="28" t="str">
        <f t="shared" si="21"/>
        <v/>
      </c>
      <c r="AN26" s="28">
        <f t="shared" si="22"/>
        <v>0.2002013019659947</v>
      </c>
      <c r="AO26" s="136">
        <f t="shared" si="23"/>
        <v>0</v>
      </c>
      <c r="AP26" s="28">
        <f t="shared" si="24"/>
        <v>0</v>
      </c>
      <c r="AQ26" s="29">
        <f>'inv3.直径階分布'!HK31</f>
        <v>17.189662719821609</v>
      </c>
      <c r="AS26" s="28">
        <f t="shared" si="40"/>
        <v>25</v>
      </c>
      <c r="AT26" s="140">
        <f t="shared" si="25"/>
        <v>1941.4890619932546</v>
      </c>
      <c r="AV26" s="29">
        <f>IF(AP26=0, 0,SUM(AK$2:AK26))</f>
        <v>0</v>
      </c>
      <c r="AW26" s="29">
        <f>AD26+SUM($AK$2:AK25)</f>
        <v>388.68863796378736</v>
      </c>
      <c r="AX26" s="29">
        <f t="shared" si="26"/>
        <v>27.046544512576247</v>
      </c>
      <c r="AY26" s="29">
        <f t="shared" si="27"/>
        <v>15.547545518551495</v>
      </c>
      <c r="AZ26" s="29">
        <f t="shared" si="28"/>
        <v>15.547545518551495</v>
      </c>
      <c r="BA26" s="29">
        <f t="shared" si="29"/>
        <v>15.547545518551495</v>
      </c>
      <c r="BB26" s="28">
        <f t="shared" si="30"/>
        <v>15.415634895506843</v>
      </c>
      <c r="BM26" s="28">
        <f t="shared" si="31"/>
        <v>12.653044155811708</v>
      </c>
      <c r="BN26" s="28">
        <f t="shared" si="32"/>
        <v>12.653044155811708</v>
      </c>
      <c r="BP26" s="28">
        <f t="shared" si="33"/>
        <v>89.67968218323962</v>
      </c>
      <c r="BQ26" s="28">
        <f t="shared" si="34"/>
        <v>0</v>
      </c>
      <c r="BR26" s="28">
        <f t="shared" si="35"/>
        <v>1</v>
      </c>
      <c r="BS26" s="28">
        <f t="shared" si="41"/>
        <v>1</v>
      </c>
      <c r="BT26" s="28">
        <f t="shared" si="44"/>
        <v>1.0109999999999988</v>
      </c>
      <c r="BU26" s="28">
        <f t="shared" si="45"/>
        <v>0</v>
      </c>
    </row>
    <row r="27" spans="1:77">
      <c r="A27" s="126" t="s">
        <v>212</v>
      </c>
      <c r="B27" s="149">
        <v>429577.5</v>
      </c>
      <c r="E27" s="28">
        <v>26</v>
      </c>
      <c r="F27" s="28">
        <f t="shared" si="36"/>
        <v>13.038603883789747</v>
      </c>
      <c r="G27" s="139"/>
      <c r="H27" s="28">
        <f t="shared" si="37"/>
        <v>18.54912069296758</v>
      </c>
      <c r="I27" s="28">
        <f t="shared" si="0"/>
        <v>1.5409860529626918E-3</v>
      </c>
      <c r="J27" s="28">
        <f t="shared" si="1"/>
        <v>1.644613038181945</v>
      </c>
      <c r="K27" s="28">
        <f t="shared" si="2"/>
        <v>1902.625587555993</v>
      </c>
      <c r="L27" s="28">
        <f t="shared" si="3"/>
        <v>415.7351824763636</v>
      </c>
      <c r="M27" s="28">
        <f t="shared" si="4"/>
        <v>0.69715269838383698</v>
      </c>
      <c r="N27" s="28">
        <f t="shared" si="5"/>
        <v>2165.1834166357489</v>
      </c>
      <c r="O27" s="28">
        <f t="shared" si="6"/>
        <v>420.27400882902998</v>
      </c>
      <c r="P27" s="28">
        <f t="shared" si="7"/>
        <v>0.19410549960799608</v>
      </c>
      <c r="Q27" s="28">
        <f t="shared" si="8"/>
        <v>65728.73712915885</v>
      </c>
      <c r="R27" s="28">
        <f t="shared" si="9"/>
        <v>0.86624277252623827</v>
      </c>
      <c r="T27" s="28">
        <v>26</v>
      </c>
      <c r="U27" s="29">
        <f t="shared" si="10"/>
        <v>415.7351824763636</v>
      </c>
      <c r="V27" s="140">
        <f t="shared" si="11"/>
        <v>1902.625587555993</v>
      </c>
      <c r="W27" s="141" t="str">
        <f>IF(T27='1.収穫を予測する'!$N$2,1,"")</f>
        <v/>
      </c>
      <c r="X27" s="28">
        <f t="shared" si="12"/>
        <v>0</v>
      </c>
      <c r="Y27" s="28">
        <f t="shared" si="13"/>
        <v>0.86624277252623827</v>
      </c>
      <c r="Z27" s="28" t="str">
        <f t="shared" si="14"/>
        <v/>
      </c>
      <c r="AB27" s="28">
        <v>26</v>
      </c>
      <c r="AC27" s="28">
        <f t="shared" si="15"/>
        <v>18.54912069296758</v>
      </c>
      <c r="AD27" s="29">
        <f t="shared" si="38"/>
        <v>415.7351824763636</v>
      </c>
      <c r="AE27" s="140">
        <f t="shared" si="39"/>
        <v>1902.625587555993</v>
      </c>
      <c r="AF27" s="141">
        <f>'1.収穫を予測する'!K38*0.01</f>
        <v>0</v>
      </c>
      <c r="AG27" s="28">
        <f t="shared" si="16"/>
        <v>0.86624277252623827</v>
      </c>
      <c r="AH27" s="144">
        <f t="shared" si="43"/>
        <v>27.046544512576247</v>
      </c>
      <c r="AI27" s="29">
        <f t="shared" si="17"/>
        <v>415.7351824763636</v>
      </c>
      <c r="AJ27" s="140">
        <f t="shared" si="18"/>
        <v>1902.625587555993</v>
      </c>
      <c r="AK27" s="29">
        <f t="shared" si="19"/>
        <v>0</v>
      </c>
      <c r="AL27" s="140">
        <f t="shared" si="20"/>
        <v>0</v>
      </c>
      <c r="AM27" s="28" t="str">
        <f t="shared" si="21"/>
        <v/>
      </c>
      <c r="AN27" s="28">
        <f t="shared" si="22"/>
        <v>0.21850603986168077</v>
      </c>
      <c r="AO27" s="136">
        <f t="shared" si="23"/>
        <v>0</v>
      </c>
      <c r="AP27" s="28">
        <f t="shared" si="24"/>
        <v>0</v>
      </c>
      <c r="AQ27" s="29">
        <f>'inv3.直径階分布'!HK32</f>
        <v>17.803595394672758</v>
      </c>
      <c r="AS27" s="28">
        <f t="shared" si="40"/>
        <v>26</v>
      </c>
      <c r="AT27" s="140">
        <f t="shared" si="25"/>
        <v>1902.625587555993</v>
      </c>
      <c r="AV27" s="29">
        <f>IF(AP27=0, 0,SUM(AK$2:AK27))</f>
        <v>0</v>
      </c>
      <c r="AW27" s="29">
        <f>AD27+SUM($AK$2:AK26)</f>
        <v>415.7351824763636</v>
      </c>
      <c r="AX27" s="29">
        <f t="shared" si="26"/>
        <v>26.501447894971079</v>
      </c>
      <c r="AY27" s="29">
        <f t="shared" si="27"/>
        <v>15.98981471062937</v>
      </c>
      <c r="AZ27" s="29">
        <f t="shared" si="28"/>
        <v>15.98981471062937</v>
      </c>
      <c r="BA27" s="29">
        <f t="shared" si="29"/>
        <v>15.98981471062937</v>
      </c>
      <c r="BB27" s="28">
        <f t="shared" si="30"/>
        <v>15.999795188572643</v>
      </c>
      <c r="BM27" s="28">
        <f t="shared" si="31"/>
        <v>12.359474517199006</v>
      </c>
      <c r="BN27" s="28">
        <f t="shared" si="32"/>
        <v>12.359474517199006</v>
      </c>
      <c r="BP27" s="28">
        <f t="shared" si="33"/>
        <v>89.868337455928398</v>
      </c>
      <c r="BQ27" s="28">
        <f t="shared" si="34"/>
        <v>1</v>
      </c>
      <c r="BR27" s="28">
        <f t="shared" si="35"/>
        <v>1</v>
      </c>
      <c r="BS27" s="28">
        <f t="shared" si="41"/>
        <v>1</v>
      </c>
      <c r="BT27" s="28">
        <f t="shared" si="44"/>
        <v>1.0119999999999987</v>
      </c>
      <c r="BU27" s="28">
        <f t="shared" si="45"/>
        <v>0</v>
      </c>
    </row>
    <row r="28" spans="1:77">
      <c r="A28" s="126" t="s">
        <v>213</v>
      </c>
      <c r="B28" s="149">
        <v>0.70411230000000002</v>
      </c>
      <c r="E28" s="28">
        <v>27</v>
      </c>
      <c r="F28" s="28">
        <f t="shared" si="36"/>
        <v>13.453736574768639</v>
      </c>
      <c r="G28" s="139"/>
      <c r="H28" s="28">
        <f t="shared" si="37"/>
        <v>19.139701284048911</v>
      </c>
      <c r="I28" s="28">
        <f t="shared" si="0"/>
        <v>1.4718852226055575E-3</v>
      </c>
      <c r="J28" s="28">
        <f t="shared" si="1"/>
        <v>1.471774479279067</v>
      </c>
      <c r="K28" s="28">
        <f t="shared" si="2"/>
        <v>1864.5453683864864</v>
      </c>
      <c r="L28" s="28">
        <f t="shared" si="3"/>
        <v>442.23663037133468</v>
      </c>
      <c r="M28" s="28">
        <f t="shared" si="4"/>
        <v>0.69157422187684903</v>
      </c>
      <c r="N28" s="28">
        <f t="shared" si="5"/>
        <v>2130.6979617818356</v>
      </c>
      <c r="O28" s="28">
        <f t="shared" si="6"/>
        <v>447.40630562113876</v>
      </c>
      <c r="P28" s="28">
        <f t="shared" si="7"/>
        <v>0.20998110180148993</v>
      </c>
      <c r="Q28" s="28">
        <f t="shared" si="8"/>
        <v>48777.152284224554</v>
      </c>
      <c r="R28" s="28">
        <f t="shared" si="9"/>
        <v>0.88013397576471364</v>
      </c>
      <c r="T28" s="28">
        <v>27</v>
      </c>
      <c r="U28" s="29">
        <f t="shared" si="10"/>
        <v>442.23663037133468</v>
      </c>
      <c r="V28" s="140">
        <f t="shared" si="11"/>
        <v>1864.5453683864864</v>
      </c>
      <c r="W28" s="141" t="str">
        <f>IF(T28='1.収穫を予測する'!$N$2,1,"")</f>
        <v/>
      </c>
      <c r="X28" s="28">
        <f t="shared" si="12"/>
        <v>0</v>
      </c>
      <c r="Y28" s="28">
        <f t="shared" si="13"/>
        <v>0.88013397576471364</v>
      </c>
      <c r="Z28" s="28" t="str">
        <f t="shared" si="14"/>
        <v/>
      </c>
      <c r="AB28" s="28">
        <v>27</v>
      </c>
      <c r="AC28" s="28">
        <f t="shared" si="15"/>
        <v>19.139701284048911</v>
      </c>
      <c r="AD28" s="29">
        <f t="shared" si="38"/>
        <v>442.23663037133468</v>
      </c>
      <c r="AE28" s="140">
        <f t="shared" si="39"/>
        <v>1864.5453683864864</v>
      </c>
      <c r="AF28" s="141">
        <f>'1.収穫を予測する'!K39*0.01</f>
        <v>0</v>
      </c>
      <c r="AG28" s="28">
        <f t="shared" si="16"/>
        <v>0.88013397576471364</v>
      </c>
      <c r="AH28" s="144">
        <f t="shared" si="43"/>
        <v>26.501447894971079</v>
      </c>
      <c r="AI28" s="29">
        <f t="shared" si="17"/>
        <v>442.23663037133468</v>
      </c>
      <c r="AJ28" s="140">
        <f t="shared" si="18"/>
        <v>1864.5453683864864</v>
      </c>
      <c r="AK28" s="29">
        <f t="shared" si="19"/>
        <v>0</v>
      </c>
      <c r="AL28" s="140">
        <f t="shared" si="20"/>
        <v>0</v>
      </c>
      <c r="AM28" s="28" t="str">
        <f t="shared" si="21"/>
        <v/>
      </c>
      <c r="AN28" s="28">
        <f t="shared" si="22"/>
        <v>0.23718201652236068</v>
      </c>
      <c r="AO28" s="136">
        <f t="shared" si="23"/>
        <v>0</v>
      </c>
      <c r="AP28" s="28">
        <f t="shared" si="24"/>
        <v>0</v>
      </c>
      <c r="AQ28" s="29">
        <f>'inv3.直径階分布'!HK33</f>
        <v>18.408678768817861</v>
      </c>
      <c r="AS28" s="28">
        <f t="shared" si="40"/>
        <v>27</v>
      </c>
      <c r="AT28" s="140">
        <f t="shared" si="25"/>
        <v>1864.5453683864864</v>
      </c>
      <c r="AV28" s="29">
        <f>IF(AP28=0, 0,SUM(AK$2:AK28))</f>
        <v>0</v>
      </c>
      <c r="AW28" s="29">
        <f>AD28+SUM($AK$2:AK27)</f>
        <v>442.23663037133468</v>
      </c>
      <c r="AX28" s="29">
        <f t="shared" si="26"/>
        <v>25.891421442801288</v>
      </c>
      <c r="AY28" s="29">
        <f t="shared" si="27"/>
        <v>16.37913445819758</v>
      </c>
      <c r="AZ28" s="29">
        <f t="shared" si="28"/>
        <v>16.37913445819758</v>
      </c>
      <c r="BA28" s="29">
        <f t="shared" si="29"/>
        <v>16.37913445819758</v>
      </c>
      <c r="BB28" s="28">
        <f t="shared" si="30"/>
        <v>16.564898639019713</v>
      </c>
      <c r="BM28" s="28">
        <f t="shared" si="31"/>
        <v>12.099804881026561</v>
      </c>
      <c r="BN28" s="28">
        <f t="shared" si="32"/>
        <v>12.099804881026561</v>
      </c>
      <c r="BP28" s="28">
        <f t="shared" si="33"/>
        <v>89.984180000352367</v>
      </c>
      <c r="BQ28" s="28">
        <f t="shared" si="34"/>
        <v>0</v>
      </c>
      <c r="BR28" s="28">
        <f t="shared" si="35"/>
        <v>1</v>
      </c>
      <c r="BS28" s="28">
        <f t="shared" si="41"/>
        <v>1</v>
      </c>
      <c r="BT28" s="28">
        <f t="shared" si="44"/>
        <v>1.0129999999999986</v>
      </c>
      <c r="BU28" s="28">
        <f t="shared" si="45"/>
        <v>0</v>
      </c>
    </row>
    <row r="29" spans="1:77">
      <c r="A29" s="126"/>
      <c r="B29" s="150"/>
      <c r="E29" s="28">
        <v>28</v>
      </c>
      <c r="F29" s="28">
        <f t="shared" si="36"/>
        <v>13.85356173119794</v>
      </c>
      <c r="G29" s="139"/>
      <c r="H29" s="28">
        <f t="shared" si="37"/>
        <v>19.708504903576934</v>
      </c>
      <c r="I29" s="28">
        <f t="shared" si="0"/>
        <v>1.4101223152637532E-3</v>
      </c>
      <c r="J29" s="28">
        <f t="shared" si="1"/>
        <v>1.3267329170002793</v>
      </c>
      <c r="K29" s="28">
        <f t="shared" si="2"/>
        <v>1827.3417028713304</v>
      </c>
      <c r="L29" s="28">
        <f t="shared" si="3"/>
        <v>468.12805181413597</v>
      </c>
      <c r="M29" s="28">
        <f t="shared" si="4"/>
        <v>0.68606961523621968</v>
      </c>
      <c r="N29" s="28">
        <f t="shared" si="5"/>
        <v>2097.0063141100613</v>
      </c>
      <c r="O29" s="28">
        <f t="shared" si="6"/>
        <v>473.980213085824</v>
      </c>
      <c r="P29" s="28">
        <f t="shared" si="7"/>
        <v>0.22602707960227303</v>
      </c>
      <c r="Q29" s="28">
        <f t="shared" si="8"/>
        <v>37102.082054529754</v>
      </c>
      <c r="R29" s="28">
        <f t="shared" si="9"/>
        <v>0.89259347101829267</v>
      </c>
      <c r="T29" s="28">
        <v>28</v>
      </c>
      <c r="U29" s="29">
        <f t="shared" si="10"/>
        <v>468.12805181413597</v>
      </c>
      <c r="V29" s="140">
        <f t="shared" si="11"/>
        <v>1827.3417028713304</v>
      </c>
      <c r="W29" s="141" t="str">
        <f>IF(T29='1.収穫を予測する'!$N$2,1,"")</f>
        <v/>
      </c>
      <c r="X29" s="28">
        <f t="shared" si="12"/>
        <v>0</v>
      </c>
      <c r="Y29" s="28">
        <f t="shared" si="13"/>
        <v>0.89259347101829267</v>
      </c>
      <c r="Z29" s="28" t="str">
        <f t="shared" si="14"/>
        <v/>
      </c>
      <c r="AB29" s="28">
        <v>28</v>
      </c>
      <c r="AC29" s="28">
        <f t="shared" si="15"/>
        <v>19.708504903576934</v>
      </c>
      <c r="AD29" s="29">
        <f t="shared" si="38"/>
        <v>468.12805181413597</v>
      </c>
      <c r="AE29" s="140">
        <f t="shared" si="39"/>
        <v>1827.3417028713304</v>
      </c>
      <c r="AF29" s="141">
        <f>'1.収穫を予測する'!K40*0.01</f>
        <v>0</v>
      </c>
      <c r="AG29" s="28">
        <f t="shared" si="16"/>
        <v>0.89259347101829267</v>
      </c>
      <c r="AH29" s="144">
        <f t="shared" si="43"/>
        <v>25.891421442801288</v>
      </c>
      <c r="AI29" s="29">
        <f t="shared" si="17"/>
        <v>468.12805181413597</v>
      </c>
      <c r="AJ29" s="140">
        <f t="shared" si="18"/>
        <v>1827.3417028713304</v>
      </c>
      <c r="AK29" s="29">
        <f t="shared" si="19"/>
        <v>0</v>
      </c>
      <c r="AL29" s="140">
        <f t="shared" si="20"/>
        <v>0</v>
      </c>
      <c r="AM29" s="28" t="str">
        <f t="shared" si="21"/>
        <v/>
      </c>
      <c r="AN29" s="28">
        <f t="shared" si="22"/>
        <v>0.25617981085779362</v>
      </c>
      <c r="AO29" s="136">
        <f t="shared" si="23"/>
        <v>0</v>
      </c>
      <c r="AP29" s="28">
        <f t="shared" si="24"/>
        <v>0</v>
      </c>
      <c r="AQ29" s="29">
        <f>'inv3.直径階分布'!HK34</f>
        <v>18.994591741833784</v>
      </c>
      <c r="AS29" s="28">
        <f t="shared" si="40"/>
        <v>28</v>
      </c>
      <c r="AT29" s="140">
        <f t="shared" si="25"/>
        <v>1827.3417028713304</v>
      </c>
      <c r="AV29" s="29">
        <f>IF(AP29=0, 0,SUM(AK$2:AK29))</f>
        <v>0</v>
      </c>
      <c r="AW29" s="29">
        <f>AD29+SUM($AK$2:AK28)</f>
        <v>468.12805181413597</v>
      </c>
      <c r="AX29" s="29">
        <f t="shared" si="26"/>
        <v>25.229895693670869</v>
      </c>
      <c r="AY29" s="29">
        <f t="shared" si="27"/>
        <v>16.718858993361998</v>
      </c>
      <c r="AZ29" s="29">
        <f t="shared" si="28"/>
        <v>16.718858993361998</v>
      </c>
      <c r="BA29" s="29">
        <f t="shared" si="29"/>
        <v>16.718858993361998</v>
      </c>
      <c r="BB29" s="28">
        <f t="shared" si="30"/>
        <v>17.110939533647326</v>
      </c>
      <c r="BM29" s="28">
        <f t="shared" si="31"/>
        <v>11.869609668511687</v>
      </c>
      <c r="BN29" s="28">
        <f t="shared" si="32"/>
        <v>11.869609668511687</v>
      </c>
      <c r="BP29" s="28">
        <f t="shared" si="33"/>
        <v>90.083218245549901</v>
      </c>
      <c r="BQ29" s="28">
        <f t="shared" si="34"/>
        <v>0</v>
      </c>
      <c r="BR29" s="28">
        <f t="shared" si="35"/>
        <v>1</v>
      </c>
      <c r="BS29" s="28">
        <f t="shared" si="41"/>
        <v>1</v>
      </c>
      <c r="BT29" s="28">
        <f t="shared" si="44"/>
        <v>1.0139999999999985</v>
      </c>
      <c r="BU29" s="28">
        <f t="shared" si="45"/>
        <v>0</v>
      </c>
    </row>
    <row r="30" spans="1:77">
      <c r="A30" s="126"/>
      <c r="B30" s="150"/>
      <c r="E30" s="28">
        <v>29</v>
      </c>
      <c r="F30" s="28">
        <f t="shared" si="36"/>
        <v>14.238319495090877</v>
      </c>
      <c r="G30" s="139"/>
      <c r="H30" s="28">
        <f t="shared" si="37"/>
        <v>20.255873184998489</v>
      </c>
      <c r="I30" s="28">
        <f t="shared" si="0"/>
        <v>1.3546956462708827E-3</v>
      </c>
      <c r="J30" s="28">
        <f t="shared" si="1"/>
        <v>1.2040239314778063</v>
      </c>
      <c r="K30" s="28">
        <f t="shared" si="2"/>
        <v>1791.0885909113235</v>
      </c>
      <c r="L30" s="28">
        <f t="shared" si="3"/>
        <v>493.35794750780684</v>
      </c>
      <c r="M30" s="28">
        <f t="shared" si="4"/>
        <v>0.68065479341541613</v>
      </c>
      <c r="N30" s="28">
        <f t="shared" si="5"/>
        <v>2064.1754879468608</v>
      </c>
      <c r="O30" s="28">
        <f t="shared" si="6"/>
        <v>499.94455694695785</v>
      </c>
      <c r="P30" s="28">
        <f t="shared" si="7"/>
        <v>0.24220060739323546</v>
      </c>
      <c r="Q30" s="28">
        <f t="shared" si="8"/>
        <v>28856.729598361548</v>
      </c>
      <c r="R30" s="28">
        <f t="shared" si="9"/>
        <v>0.90377659287294143</v>
      </c>
      <c r="T30" s="28">
        <v>29</v>
      </c>
      <c r="U30" s="29">
        <f t="shared" si="10"/>
        <v>493.35794750780684</v>
      </c>
      <c r="V30" s="140">
        <f t="shared" si="11"/>
        <v>1791.0885909113235</v>
      </c>
      <c r="W30" s="141" t="str">
        <f>IF(T30='1.収穫を予測する'!$N$2,1,"")</f>
        <v/>
      </c>
      <c r="X30" s="28">
        <f t="shared" si="12"/>
        <v>0</v>
      </c>
      <c r="Y30" s="28">
        <f t="shared" si="13"/>
        <v>0.90377659287294143</v>
      </c>
      <c r="Z30" s="28" t="str">
        <f t="shared" si="14"/>
        <v/>
      </c>
      <c r="AB30" s="28">
        <v>29</v>
      </c>
      <c r="AC30" s="28">
        <f t="shared" si="15"/>
        <v>20.255873184998489</v>
      </c>
      <c r="AD30" s="29">
        <f t="shared" si="38"/>
        <v>493.35794750780684</v>
      </c>
      <c r="AE30" s="140">
        <f t="shared" si="39"/>
        <v>1791.0885909113235</v>
      </c>
      <c r="AF30" s="141">
        <f>'1.収穫を予測する'!K41*0.01</f>
        <v>0</v>
      </c>
      <c r="AG30" s="28">
        <f t="shared" si="16"/>
        <v>0.90377659287294143</v>
      </c>
      <c r="AH30" s="144">
        <f t="shared" si="43"/>
        <v>25.229895693670869</v>
      </c>
      <c r="AI30" s="29">
        <f t="shared" si="17"/>
        <v>493.35794750780684</v>
      </c>
      <c r="AJ30" s="140">
        <f t="shared" si="18"/>
        <v>1791.0885909113235</v>
      </c>
      <c r="AK30" s="29">
        <f t="shared" si="19"/>
        <v>0</v>
      </c>
      <c r="AL30" s="140">
        <f t="shared" si="20"/>
        <v>0</v>
      </c>
      <c r="AM30" s="28" t="str">
        <f t="shared" si="21"/>
        <v/>
      </c>
      <c r="AN30" s="28">
        <f t="shared" si="22"/>
        <v>0.27545144891843759</v>
      </c>
      <c r="AO30" s="136">
        <f t="shared" si="23"/>
        <v>0</v>
      </c>
      <c r="AP30" s="28">
        <f t="shared" si="24"/>
        <v>0</v>
      </c>
      <c r="AQ30" s="29">
        <f>'inv3.直径階分布'!HK35</f>
        <v>19.547865012355622</v>
      </c>
      <c r="AS30" s="28">
        <f t="shared" si="40"/>
        <v>29</v>
      </c>
      <c r="AT30" s="140">
        <f t="shared" si="25"/>
        <v>1791.0885909113235</v>
      </c>
      <c r="AV30" s="29">
        <f>IF(AP30=0, 0,SUM(AK$2:AK30))</f>
        <v>0</v>
      </c>
      <c r="AW30" s="29">
        <f>AD30+SUM($AK$2:AK29)</f>
        <v>493.35794750780684</v>
      </c>
      <c r="AX30" s="29">
        <f t="shared" si="26"/>
        <v>24.528510912402282</v>
      </c>
      <c r="AY30" s="29">
        <f t="shared" si="27"/>
        <v>17.012343017510581</v>
      </c>
      <c r="AZ30" s="29">
        <f t="shared" si="28"/>
        <v>17.012343017510581</v>
      </c>
      <c r="BA30" s="29">
        <f t="shared" si="29"/>
        <v>17.012343017510581</v>
      </c>
      <c r="BB30" s="28">
        <f t="shared" si="30"/>
        <v>17.638004848482229</v>
      </c>
      <c r="BM30" s="28">
        <f t="shared" si="31"/>
        <v>11.665154544874529</v>
      </c>
      <c r="BN30" s="28">
        <f t="shared" si="32"/>
        <v>11.665154544874529</v>
      </c>
      <c r="BP30" s="28">
        <f t="shared" si="33"/>
        <v>90.229827335792294</v>
      </c>
      <c r="BQ30" s="28">
        <f t="shared" si="34"/>
        <v>0</v>
      </c>
      <c r="BR30" s="28">
        <f t="shared" si="35"/>
        <v>1</v>
      </c>
      <c r="BS30" s="28">
        <f t="shared" si="41"/>
        <v>1</v>
      </c>
      <c r="BT30" s="28">
        <f t="shared" si="44"/>
        <v>1.0149999999999983</v>
      </c>
      <c r="BU30" s="28">
        <f t="shared" si="45"/>
        <v>0</v>
      </c>
    </row>
    <row r="31" spans="1:77">
      <c r="A31" s="126" t="s">
        <v>214</v>
      </c>
      <c r="B31" s="150"/>
      <c r="E31" s="28">
        <v>30</v>
      </c>
      <c r="F31" s="28">
        <f t="shared" si="36"/>
        <v>14.608290693785582</v>
      </c>
      <c r="G31" s="139"/>
      <c r="H31" s="28">
        <f t="shared" si="37"/>
        <v>20.782205641960537</v>
      </c>
      <c r="I31" s="28">
        <f t="shared" si="0"/>
        <v>1.3047707549359079E-3</v>
      </c>
      <c r="J31" s="28">
        <f t="shared" si="1"/>
        <v>1.0994290460280758</v>
      </c>
      <c r="K31" s="28">
        <f t="shared" si="2"/>
        <v>1755.8433063839391</v>
      </c>
      <c r="L31" s="28">
        <f t="shared" si="3"/>
        <v>517.88645842020912</v>
      </c>
      <c r="M31" s="28">
        <f t="shared" si="4"/>
        <v>0.67534334490353531</v>
      </c>
      <c r="N31" s="28">
        <f t="shared" si="5"/>
        <v>2032.257350528268</v>
      </c>
      <c r="O31" s="28">
        <f t="shared" si="6"/>
        <v>525.25942256127712</v>
      </c>
      <c r="P31" s="28">
        <f t="shared" si="7"/>
        <v>0.25846107650920314</v>
      </c>
      <c r="Q31" s="28">
        <f t="shared" si="8"/>
        <v>22899.473270603157</v>
      </c>
      <c r="R31" s="28">
        <f t="shared" si="9"/>
        <v>0.91382035617161084</v>
      </c>
      <c r="T31" s="28">
        <v>30</v>
      </c>
      <c r="U31" s="29">
        <f t="shared" si="10"/>
        <v>517.88645842020912</v>
      </c>
      <c r="V31" s="140">
        <f>IF(K31&gt;$B$2,$B$2,K31)</f>
        <v>1755.8433063839391</v>
      </c>
      <c r="W31" s="141" t="str">
        <f>IF(T31='1.収穫を予測する'!$N$2,1,"")</f>
        <v/>
      </c>
      <c r="X31" s="28">
        <f t="shared" si="12"/>
        <v>0</v>
      </c>
      <c r="Y31" s="28">
        <f t="shared" si="13"/>
        <v>0.91382035617161084</v>
      </c>
      <c r="Z31" s="28" t="str">
        <f t="shared" si="14"/>
        <v/>
      </c>
      <c r="AB31" s="28">
        <v>30</v>
      </c>
      <c r="AC31" s="28">
        <f t="shared" si="15"/>
        <v>20.782205641960537</v>
      </c>
      <c r="AD31" s="29">
        <f t="shared" si="38"/>
        <v>517.88645842020912</v>
      </c>
      <c r="AE31" s="140">
        <f t="shared" si="39"/>
        <v>1755.8433063839391</v>
      </c>
      <c r="AF31" s="141">
        <f>'1.収穫を予測する'!K42*0.01</f>
        <v>0</v>
      </c>
      <c r="AG31" s="28">
        <f t="shared" si="16"/>
        <v>0.91382035617161084</v>
      </c>
      <c r="AH31" s="144">
        <f t="shared" si="43"/>
        <v>24.528510912402282</v>
      </c>
      <c r="AI31" s="29">
        <f t="shared" si="17"/>
        <v>517.88645842020912</v>
      </c>
      <c r="AJ31" s="140">
        <f t="shared" si="18"/>
        <v>1755.8433063839391</v>
      </c>
      <c r="AK31" s="29">
        <f t="shared" si="19"/>
        <v>0</v>
      </c>
      <c r="AL31" s="140">
        <f t="shared" si="20"/>
        <v>0</v>
      </c>
      <c r="AM31" s="28" t="str">
        <f t="shared" si="21"/>
        <v/>
      </c>
      <c r="AN31" s="28">
        <f t="shared" si="22"/>
        <v>0.29495027064047491</v>
      </c>
      <c r="AO31" s="136">
        <f t="shared" si="23"/>
        <v>0</v>
      </c>
      <c r="AP31" s="28">
        <f t="shared" si="24"/>
        <v>0</v>
      </c>
      <c r="AQ31" s="29">
        <f>'inv3.直径階分布'!HK36</f>
        <v>20.094561933545869</v>
      </c>
      <c r="AS31" s="28">
        <f t="shared" si="40"/>
        <v>30</v>
      </c>
      <c r="AT31" s="140">
        <f t="shared" si="25"/>
        <v>1755.8433063839391</v>
      </c>
      <c r="AV31" s="29">
        <f>IF(AP31=0, 0,SUM(AK$2:AK31))</f>
        <v>0</v>
      </c>
      <c r="AW31" s="29">
        <f>AD31+SUM($AK$2:AK30)</f>
        <v>517.88645842020912</v>
      </c>
      <c r="AX31" s="29">
        <f t="shared" si="26"/>
        <v>23.797332943028664</v>
      </c>
      <c r="AY31" s="29">
        <f t="shared" si="27"/>
        <v>17.262881947340304</v>
      </c>
      <c r="AZ31" s="29">
        <f t="shared" si="28"/>
        <v>17.262881947340304</v>
      </c>
      <c r="BA31" s="29">
        <f t="shared" si="29"/>
        <v>17.262881947340304</v>
      </c>
      <c r="BB31" s="28">
        <f t="shared" si="30"/>
        <v>18.146260535306858</v>
      </c>
      <c r="BM31" s="28">
        <f t="shared" si="31"/>
        <v>11.483267558524442</v>
      </c>
      <c r="BN31" s="28">
        <f t="shared" si="32"/>
        <v>11.483267558524442</v>
      </c>
      <c r="BP31" s="28">
        <f t="shared" si="33"/>
        <v>90.304335050039015</v>
      </c>
      <c r="BQ31" s="28">
        <f t="shared" si="34"/>
        <v>0</v>
      </c>
      <c r="BR31" s="28">
        <f t="shared" si="35"/>
        <v>1</v>
      </c>
      <c r="BS31" s="28">
        <f t="shared" si="41"/>
        <v>1</v>
      </c>
      <c r="BT31" s="28">
        <f t="shared" si="44"/>
        <v>1.0159999999999982</v>
      </c>
      <c r="BU31" s="28">
        <f t="shared" si="45"/>
        <v>0</v>
      </c>
    </row>
    <row r="32" spans="1:77">
      <c r="A32" s="126" t="s">
        <v>215</v>
      </c>
      <c r="B32" s="150">
        <v>1.223454E-4</v>
      </c>
      <c r="E32" s="28">
        <v>31</v>
      </c>
      <c r="F32" s="28">
        <f t="shared" si="36"/>
        <v>14.963789276135087</v>
      </c>
      <c r="G32" s="139"/>
      <c r="H32" s="28">
        <f t="shared" si="37"/>
        <v>21.287948907800377</v>
      </c>
      <c r="I32" s="28">
        <f t="shared" si="0"/>
        <v>1.2596477822688543E-3</v>
      </c>
      <c r="J32" s="28">
        <f t="shared" si="1"/>
        <v>1.0096568963685923</v>
      </c>
      <c r="K32" s="28">
        <f t="shared" si="2"/>
        <v>1721.6486594457183</v>
      </c>
      <c r="L32" s="28">
        <f t="shared" si="3"/>
        <v>541.68379136323779</v>
      </c>
      <c r="M32" s="28">
        <f t="shared" si="4"/>
        <v>0.67014672268173825</v>
      </c>
      <c r="N32" s="28">
        <f t="shared" si="5"/>
        <v>2001.2906707414622</v>
      </c>
      <c r="O32" s="28">
        <f t="shared" si="6"/>
        <v>549.89457449315205</v>
      </c>
      <c r="P32" s="28">
        <f t="shared" si="7"/>
        <v>0.27476996846710955</v>
      </c>
      <c r="Q32" s="28">
        <f t="shared" si="8"/>
        <v>18505.409259693944</v>
      </c>
      <c r="R32" s="28">
        <f t="shared" si="9"/>
        <v>0.92284573274935655</v>
      </c>
      <c r="T32" s="28">
        <v>31</v>
      </c>
      <c r="U32" s="29">
        <f t="shared" si="10"/>
        <v>541.68379136323779</v>
      </c>
      <c r="V32" s="140">
        <f t="shared" si="11"/>
        <v>1721.6486594457183</v>
      </c>
      <c r="W32" s="141" t="str">
        <f>IF(T32='1.収穫を予測する'!$N$2,1,"")</f>
        <v/>
      </c>
      <c r="X32" s="28">
        <f t="shared" si="12"/>
        <v>0</v>
      </c>
      <c r="Y32" s="28">
        <f t="shared" si="13"/>
        <v>0.92284573274935655</v>
      </c>
      <c r="Z32" s="28" t="str">
        <f t="shared" si="14"/>
        <v/>
      </c>
      <c r="AB32" s="28">
        <v>31</v>
      </c>
      <c r="AC32" s="28">
        <f t="shared" si="15"/>
        <v>21.287948907800377</v>
      </c>
      <c r="AD32" s="29">
        <f t="shared" si="38"/>
        <v>541.68379136323779</v>
      </c>
      <c r="AE32" s="140">
        <f t="shared" si="39"/>
        <v>1721.6486594457183</v>
      </c>
      <c r="AF32" s="141">
        <f>'1.収穫を予測する'!K43*0.01</f>
        <v>0</v>
      </c>
      <c r="AG32" s="28">
        <f t="shared" si="16"/>
        <v>0.92284573274935655</v>
      </c>
      <c r="AH32" s="144">
        <f t="shared" si="43"/>
        <v>23.797332943028664</v>
      </c>
      <c r="AI32" s="29">
        <f t="shared" si="17"/>
        <v>541.68379136323779</v>
      </c>
      <c r="AJ32" s="140">
        <f t="shared" si="18"/>
        <v>1721.6486594457183</v>
      </c>
      <c r="AK32" s="29">
        <f t="shared" si="19"/>
        <v>0</v>
      </c>
      <c r="AL32" s="140">
        <f t="shared" si="20"/>
        <v>0</v>
      </c>
      <c r="AM32" s="28" t="str">
        <f t="shared" si="21"/>
        <v/>
      </c>
      <c r="AN32" s="28">
        <f t="shared" si="22"/>
        <v>0.31463085594806078</v>
      </c>
      <c r="AO32" s="136">
        <f t="shared" si="23"/>
        <v>0</v>
      </c>
      <c r="AP32" s="28">
        <f t="shared" si="24"/>
        <v>0</v>
      </c>
      <c r="AQ32" s="29">
        <f>'inv3.直径階分布'!HK37</f>
        <v>20.632665250715974</v>
      </c>
      <c r="AS32" s="28">
        <f t="shared" si="40"/>
        <v>31</v>
      </c>
      <c r="AT32" s="140">
        <f t="shared" si="25"/>
        <v>1721.6486594457183</v>
      </c>
      <c r="AV32" s="29">
        <f>IF(AP32=0, 0,SUM(AK$2:AK32))</f>
        <v>0</v>
      </c>
      <c r="AW32" s="29">
        <f>AD32+SUM($AK$2:AK31)</f>
        <v>541.68379136323779</v>
      </c>
      <c r="AX32" s="29">
        <f t="shared" si="26"/>
        <v>23.045045461515087</v>
      </c>
      <c r="AY32" s="29">
        <f t="shared" si="27"/>
        <v>17.473670689136704</v>
      </c>
      <c r="AZ32" s="29">
        <f t="shared" si="28"/>
        <v>17.473670689136704</v>
      </c>
      <c r="BA32" s="29">
        <f t="shared" si="29"/>
        <v>17.473670689136704</v>
      </c>
      <c r="BB32" s="28">
        <f t="shared" si="30"/>
        <v>18.63593940809044</v>
      </c>
      <c r="BM32" s="28">
        <f t="shared" si="31"/>
        <v>11.321237895529361</v>
      </c>
      <c r="BN32" s="28">
        <f t="shared" si="32"/>
        <v>11.321237895529361</v>
      </c>
      <c r="BP32" s="28">
        <f t="shared" si="33"/>
        <v>90.322501633392974</v>
      </c>
      <c r="BQ32" s="28">
        <f t="shared" si="34"/>
        <v>1</v>
      </c>
      <c r="BR32" s="28">
        <f t="shared" si="35"/>
        <v>1</v>
      </c>
      <c r="BS32" s="28">
        <f t="shared" si="41"/>
        <v>1</v>
      </c>
      <c r="BT32" s="28">
        <f t="shared" si="44"/>
        <v>1.0169999999999981</v>
      </c>
      <c r="BU32" s="28">
        <f t="shared" si="45"/>
        <v>0</v>
      </c>
    </row>
    <row r="33" spans="1:73">
      <c r="A33" s="126" t="s">
        <v>216</v>
      </c>
      <c r="B33" s="150">
        <v>-8.1608929999999998E-4</v>
      </c>
      <c r="E33" s="28">
        <v>32</v>
      </c>
      <c r="F33" s="28">
        <f t="shared" si="36"/>
        <v>15.305155743617018</v>
      </c>
      <c r="G33" s="139"/>
      <c r="H33" s="28">
        <f t="shared" si="37"/>
        <v>21.773587390439353</v>
      </c>
      <c r="I33" s="28">
        <f t="shared" si="0"/>
        <v>1.2187360562726415E-3</v>
      </c>
      <c r="J33" s="28">
        <f t="shared" si="1"/>
        <v>0.93211402726577841</v>
      </c>
      <c r="K33" s="28">
        <f t="shared" si="2"/>
        <v>1688.534982584606</v>
      </c>
      <c r="L33" s="28">
        <f t="shared" si="3"/>
        <v>564.72883682475288</v>
      </c>
      <c r="M33" s="28">
        <f t="shared" si="4"/>
        <v>0.66507442640359737</v>
      </c>
      <c r="N33" s="28">
        <f t="shared" si="5"/>
        <v>1971.3029176941959</v>
      </c>
      <c r="O33" s="28">
        <f t="shared" si="6"/>
        <v>573.82807491568019</v>
      </c>
      <c r="P33" s="28">
        <f t="shared" si="7"/>
        <v>0.29109076528272909</v>
      </c>
      <c r="Q33" s="28">
        <f t="shared" si="8"/>
        <v>15202.76951547544</v>
      </c>
      <c r="R33" s="28">
        <f t="shared" si="9"/>
        <v>0.93095967956974701</v>
      </c>
      <c r="T33" s="28">
        <v>32</v>
      </c>
      <c r="U33" s="29">
        <f t="shared" si="10"/>
        <v>564.72883682475288</v>
      </c>
      <c r="V33" s="140">
        <f t="shared" si="11"/>
        <v>1688.534982584606</v>
      </c>
      <c r="W33" s="141" t="str">
        <f>IF(T33='1.収穫を予測する'!$N$2,1,"")</f>
        <v/>
      </c>
      <c r="X33" s="28">
        <f t="shared" si="12"/>
        <v>0</v>
      </c>
      <c r="Y33" s="28">
        <f t="shared" si="13"/>
        <v>0.93095967956974701</v>
      </c>
      <c r="Z33" s="28" t="str">
        <f t="shared" si="14"/>
        <v/>
      </c>
      <c r="AB33" s="28">
        <v>32</v>
      </c>
      <c r="AC33" s="28">
        <f t="shared" si="15"/>
        <v>21.773587390439353</v>
      </c>
      <c r="AD33" s="29">
        <f t="shared" si="38"/>
        <v>564.72883682475288</v>
      </c>
      <c r="AE33" s="140">
        <f t="shared" si="39"/>
        <v>1688.534982584606</v>
      </c>
      <c r="AF33" s="141">
        <f>'1.収穫を予測する'!K44*0.01</f>
        <v>0</v>
      </c>
      <c r="AG33" s="28">
        <f t="shared" si="16"/>
        <v>0.93095967956974701</v>
      </c>
      <c r="AH33" s="144">
        <f t="shared" si="43"/>
        <v>23.045045461515087</v>
      </c>
      <c r="AI33" s="29">
        <f t="shared" si="17"/>
        <v>564.72883682475288</v>
      </c>
      <c r="AJ33" s="140">
        <f t="shared" si="18"/>
        <v>1688.534982584606</v>
      </c>
      <c r="AK33" s="29">
        <f t="shared" si="19"/>
        <v>0</v>
      </c>
      <c r="AL33" s="140">
        <f t="shared" si="20"/>
        <v>0</v>
      </c>
      <c r="AM33" s="28" t="str">
        <f t="shared" si="21"/>
        <v/>
      </c>
      <c r="AN33" s="28">
        <f t="shared" si="22"/>
        <v>0.33444900025721347</v>
      </c>
      <c r="AO33" s="136">
        <f t="shared" si="23"/>
        <v>0</v>
      </c>
      <c r="AP33" s="28">
        <f t="shared" si="24"/>
        <v>0</v>
      </c>
      <c r="AQ33" s="29">
        <f>'inv3.直径階分布'!HK38</f>
        <v>21.15935114257902</v>
      </c>
      <c r="AS33" s="28">
        <f t="shared" si="40"/>
        <v>32</v>
      </c>
      <c r="AT33" s="140">
        <f t="shared" si="25"/>
        <v>1688.534982584606</v>
      </c>
      <c r="AV33" s="29">
        <f>IF(AP33=0, 0,SUM(AK$2:AK33))</f>
        <v>0</v>
      </c>
      <c r="AW33" s="29">
        <f>AD33+SUM($AK$2:AK32)</f>
        <v>564.72883682475288</v>
      </c>
      <c r="AX33" s="29">
        <f t="shared" si="26"/>
        <v>22.279119383847615</v>
      </c>
      <c r="AY33" s="29">
        <f t="shared" si="27"/>
        <v>17.647776150773527</v>
      </c>
      <c r="AZ33" s="29">
        <f t="shared" si="28"/>
        <v>17.647776150773527</v>
      </c>
      <c r="BA33" s="29">
        <f t="shared" si="29"/>
        <v>17.647776150773527</v>
      </c>
      <c r="BB33" s="28">
        <f t="shared" si="30"/>
        <v>19.107330453574367</v>
      </c>
      <c r="BM33" s="28">
        <f t="shared" si="31"/>
        <v>11.17673566775507</v>
      </c>
      <c r="BN33" s="28">
        <f t="shared" si="32"/>
        <v>11.17673566775507</v>
      </c>
      <c r="BP33" s="28">
        <f t="shared" si="33"/>
        <v>90.302062311942237</v>
      </c>
      <c r="BQ33" s="28">
        <f t="shared" si="34"/>
        <v>1</v>
      </c>
      <c r="BR33" s="28">
        <f t="shared" si="35"/>
        <v>0</v>
      </c>
      <c r="BS33" s="28">
        <f t="shared" si="41"/>
        <v>1</v>
      </c>
      <c r="BT33" s="28">
        <f t="shared" si="44"/>
        <v>1.017999999999998</v>
      </c>
      <c r="BU33" s="28">
        <f t="shared" si="45"/>
        <v>0</v>
      </c>
    </row>
    <row r="34" spans="1:73">
      <c r="A34" s="126" t="s">
        <v>302</v>
      </c>
      <c r="B34" s="150">
        <v>0.94027528829999996</v>
      </c>
      <c r="E34" s="28">
        <v>33</v>
      </c>
      <c r="F34" s="28">
        <f t="shared" ref="F34:F65" si="46">( $B$7/$B$8-( $B$7/$B$8-$B$9^(1-$B$10))*EXP(-(1-$B$10)*$B$8*E34))^(1/(1-$B$10))</f>
        <v>15.632751451572947</v>
      </c>
      <c r="G34" s="139"/>
      <c r="H34" s="28">
        <f t="shared" si="37"/>
        <v>22.239635165149917</v>
      </c>
      <c r="I34" s="28">
        <f t="shared" ref="I34:I65" si="47">IF(H34=0,0,$B$21*H34^(-$B$22))</f>
        <v>1.1815341193708879E-3</v>
      </c>
      <c r="J34" s="28">
        <f t="shared" ref="J34:J65" si="48">IF(H34=0,0,$B$23*H34^(-$B$24))</f>
        <v>0.8647380508592194</v>
      </c>
      <c r="K34" s="28">
        <f t="shared" ref="K34:K65" si="49">IF(H34=0,$B$2,J34*L34 / ( 1 - I34*L34 ))</f>
        <v>1656.5218732479841</v>
      </c>
      <c r="L34" s="28">
        <f t="shared" ref="L34:L65" si="50" xml:space="preserve"> IF(H34=0,0,(( $B$2 + I34*$B$27*$B$2^(1-$B$28) + J34*$B$27*$B$2^(-$B$28) ) - SQRT( ( $B$2 + I34*$B$27*$B$2^(1-$B$28) + J34*$B$27*$B$2^(-$B$28) )^2 - 4*I34*$B$27*$B$2^(2-$B$28) ) ) / ( 2*I34*$B$2 ))</f>
        <v>587.00795620860049</v>
      </c>
      <c r="M34" s="28">
        <f t="shared" ref="M34:M65" si="51" xml:space="preserve"> IF(H34=0,0,EXP( $B$32*K34 + $B$33*L34 + $B$34 ) / ( 1 + EXP( $B$32*K34 + $B$33*L34 + $B$34 ) ))</f>
        <v>0.66013417611521097</v>
      </c>
      <c r="N34" s="28">
        <f t="shared" ref="N34:N65" si="52">IF(H34=0,0,$B$36*K34 + $B$37*L34 + $B$38)</f>
        <v>1942.3118388391276</v>
      </c>
      <c r="O34" s="28">
        <f t="shared" ref="O34:O65" si="53">IF(H34=0,0,L34 / ( 1 / ( 1 - M34 ) * K34 / N34 - M34 / ( 1 - M34 ) * ( ( K34 / N34 ) ^ ( 1 / M34 ) ) ))</f>
        <v>597.04507788189744</v>
      </c>
      <c r="P34" s="28">
        <f t="shared" ref="P34:P65" si="54">IF(H34=0,0,O34 / N34)</f>
        <v>0.30738888881959175</v>
      </c>
      <c r="Q34" s="28">
        <f t="shared" ref="Q34:Q65" si="55">IF(H34=0,0, N34 * M34 * ( O34 / N34 ) ^ ( -M34/(1-M34)))</f>
        <v>12677.503114521431</v>
      </c>
      <c r="R34" s="28">
        <f t="shared" ref="R34:R65" si="56" xml:space="preserve"> IF(H34=0,0,($B$41 + $B$42 *(L34/(K34^(1+$B$26)))^($B$43))^(-1))</f>
        <v>0.93825692079654921</v>
      </c>
      <c r="T34" s="28">
        <v>33</v>
      </c>
      <c r="U34" s="29">
        <f t="shared" ref="U34:U65" si="57">L34</f>
        <v>587.00795620860049</v>
      </c>
      <c r="V34" s="140">
        <f t="shared" ref="V34:V65" si="58">IF(K34&gt;$B$2,$B$2,K34)</f>
        <v>1656.5218732479841</v>
      </c>
      <c r="W34" s="141" t="str">
        <f>IF(T34='1.収穫を予測する'!$N$2,1,"")</f>
        <v/>
      </c>
      <c r="X34" s="28">
        <f t="shared" ref="X34:X65" si="59">IF(OR(W34=1, X33=1),1,0)</f>
        <v>0</v>
      </c>
      <c r="Y34" s="28">
        <f t="shared" ref="Y34:Y65" si="60" xml:space="preserve"> IF(H34=0,0,($B$41 + $B$42 *(U34/(V34^(1+$B$26)))^($B$43))^(-1))</f>
        <v>0.93825692079654921</v>
      </c>
      <c r="Z34" s="28" t="str">
        <f t="shared" ref="Z34:Z65" si="61">IF(OR(X34=1,X33=1),"t","")</f>
        <v/>
      </c>
      <c r="AB34" s="28">
        <v>33</v>
      </c>
      <c r="AC34" s="28">
        <f t="shared" ref="AC34:AC65" si="62">H34</f>
        <v>22.239635165149917</v>
      </c>
      <c r="AD34" s="29">
        <f t="shared" si="38"/>
        <v>587.00795620860049</v>
      </c>
      <c r="AE34" s="140">
        <f t="shared" si="39"/>
        <v>1656.5218732479841</v>
      </c>
      <c r="AF34" s="141">
        <f>'1.収穫を予測する'!K45*0.01</f>
        <v>0</v>
      </c>
      <c r="AG34" s="28">
        <f t="shared" ref="AG34:AG65" si="63" xml:space="preserve"> IF(H34=0,0,($B$41 + $B$42 *(AD34/(AE34^(1+$B$26)))^($B$43))^(-1))</f>
        <v>0.93825692079654921</v>
      </c>
      <c r="AH34" s="144">
        <f t="shared" si="43"/>
        <v>22.279119383847615</v>
      </c>
      <c r="AI34" s="29">
        <f t="shared" ref="AI34:AI65" si="64">IF(Z34="",U34,AD34*(1-AF34))</f>
        <v>587.00795620860049</v>
      </c>
      <c r="AJ34" s="140">
        <f t="shared" ref="AJ34:AJ65" si="65">IF(Z34="",V34,AE34*(1-AF34))</f>
        <v>1656.5218732479841</v>
      </c>
      <c r="AK34" s="29">
        <f t="shared" ref="AK34:AK65" si="66">AD34*AF34</f>
        <v>0</v>
      </c>
      <c r="AL34" s="140">
        <f t="shared" ref="AL34:AL65" si="67">AE34*AF34</f>
        <v>0</v>
      </c>
      <c r="AM34" s="28" t="str">
        <f t="shared" ref="AM34:AM65" si="68">IF(AL34=0,"",($B$41 + $B$42 *(AI34/(AJ34^(1+$B$26)))^($B$43))^(-1))</f>
        <v/>
      </c>
      <c r="AN34" s="28">
        <f t="shared" ref="AN34:AN65" si="69">IF(H34=0,0,AD34/AE34)</f>
        <v>0.35436172965083718</v>
      </c>
      <c r="AO34" s="136">
        <f t="shared" ref="AO34:AO65" si="70">+AP34*AC34</f>
        <v>0</v>
      </c>
      <c r="AP34" s="28">
        <f t="shared" ref="AP34:AP65" si="71">IF(AF34=0,0,1)</f>
        <v>0</v>
      </c>
      <c r="AQ34" s="29">
        <f>'inv3.直径階分布'!HK39</f>
        <v>21.667228333179235</v>
      </c>
      <c r="AS34" s="28">
        <f t="shared" si="40"/>
        <v>33</v>
      </c>
      <c r="AT34" s="140">
        <f t="shared" ref="AT34:AT65" si="72">AE34</f>
        <v>1656.5218732479841</v>
      </c>
      <c r="AV34" s="29">
        <f>IF(AP34=0, 0,SUM(AK$2:AK34))</f>
        <v>0</v>
      </c>
      <c r="AW34" s="29">
        <f>AD34+SUM($AK$2:AK33)</f>
        <v>587.00795620860049</v>
      </c>
      <c r="AX34" s="29">
        <f t="shared" ref="AX34:AX65" si="73">AW35-AW34</f>
        <v>21.505961352267491</v>
      </c>
      <c r="AY34" s="29">
        <f t="shared" ref="AY34:AY65" si="74">AI34/AB34</f>
        <v>17.788119885109104</v>
      </c>
      <c r="AZ34" s="29">
        <f t="shared" ref="AZ34:AZ65" si="75">AD34/T34</f>
        <v>17.788119885109104</v>
      </c>
      <c r="BA34" s="29">
        <f t="shared" ref="BA34:BA65" si="76">AW34/AB34</f>
        <v>17.788119885109104</v>
      </c>
      <c r="BB34" s="28">
        <f t="shared" ref="BB34:BB65" si="77">EXP($B$52)*H34^($B$51)</f>
        <v>19.560769409783546</v>
      </c>
      <c r="BM34" s="28">
        <f t="shared" ref="BM34:BM65" si="78">SQRT(10000/AE34)/AC34*100</f>
        <v>11.047747865327961</v>
      </c>
      <c r="BN34" s="28">
        <f t="shared" ref="BN34:BN65" si="79">SQRT(10000/AJ34)/AC34*100</f>
        <v>11.047747865327961</v>
      </c>
      <c r="BP34" s="28">
        <f t="shared" ref="BP34:BP65" si="80">IF(AQ34=0,0,BB34/AQ34*100)</f>
        <v>90.27813391263318</v>
      </c>
      <c r="BQ34" s="28">
        <f t="shared" ref="BQ34:BQ65" si="81">IF(H34&lt;9,0,IF(MOD(INT(H34),3)=0,1,0))</f>
        <v>0</v>
      </c>
      <c r="BR34" s="28">
        <f t="shared" ref="BR34:BR65" si="82">IF(H34&lt;9,0,IF(BP34&gt;BP33,1,0))</f>
        <v>0</v>
      </c>
      <c r="BS34" s="28">
        <f t="shared" ref="BS34:BS65" si="83">IF(AND(BQ34=0,BR34=0),0,1)</f>
        <v>0</v>
      </c>
      <c r="BT34" s="28">
        <f t="shared" si="44"/>
        <v>1.0189999999999979</v>
      </c>
      <c r="BU34" s="28">
        <f t="shared" si="45"/>
        <v>0</v>
      </c>
    </row>
    <row r="35" spans="1:73">
      <c r="A35" s="126"/>
      <c r="B35" s="150"/>
      <c r="E35" s="28">
        <v>34</v>
      </c>
      <c r="F35" s="28">
        <f t="shared" si="46"/>
        <v>15.946953672309187</v>
      </c>
      <c r="G35" s="139"/>
      <c r="H35" s="28">
        <f t="shared" si="37"/>
        <v>22.686628951170277</v>
      </c>
      <c r="I35" s="28">
        <f t="shared" si="47"/>
        <v>1.1476139045556346E-3</v>
      </c>
      <c r="J35" s="28">
        <f t="shared" si="48"/>
        <v>0.80587477729649937</v>
      </c>
      <c r="K35" s="28">
        <f t="shared" si="49"/>
        <v>1625.6197231092119</v>
      </c>
      <c r="L35" s="28">
        <f t="shared" si="50"/>
        <v>608.51391756086798</v>
      </c>
      <c r="M35" s="28">
        <f t="shared" si="51"/>
        <v>0.65533207769204305</v>
      </c>
      <c r="N35" s="28">
        <f t="shared" si="52"/>
        <v>1914.3268448779368</v>
      </c>
      <c r="O35" s="28">
        <f t="shared" si="53"/>
        <v>619.53677825569252</v>
      </c>
      <c r="P35" s="28">
        <f t="shared" si="54"/>
        <v>0.32363166191465914</v>
      </c>
      <c r="Q35" s="28">
        <f t="shared" si="55"/>
        <v>10716.150515404905</v>
      </c>
      <c r="R35" s="28">
        <f t="shared" si="56"/>
        <v>0.94482150016094557</v>
      </c>
      <c r="T35" s="28">
        <v>34</v>
      </c>
      <c r="U35" s="29">
        <f t="shared" si="57"/>
        <v>608.51391756086798</v>
      </c>
      <c r="V35" s="140">
        <f t="shared" si="58"/>
        <v>1625.6197231092119</v>
      </c>
      <c r="W35" s="141" t="str">
        <f>IF(T35='1.収穫を予測する'!$N$2,1,"")</f>
        <v/>
      </c>
      <c r="X35" s="28">
        <f t="shared" si="59"/>
        <v>0</v>
      </c>
      <c r="Y35" s="28">
        <f t="shared" si="60"/>
        <v>0.94482150016094557</v>
      </c>
      <c r="Z35" s="28" t="str">
        <f t="shared" si="61"/>
        <v/>
      </c>
      <c r="AB35" s="28">
        <v>34</v>
      </c>
      <c r="AC35" s="28">
        <f t="shared" si="62"/>
        <v>22.686628951170277</v>
      </c>
      <c r="AD35" s="29">
        <f t="shared" ref="AD35:AD66" si="84">IF(Z34="",L35,AI34+AH34)</f>
        <v>608.51391756086798</v>
      </c>
      <c r="AE35" s="140">
        <f t="shared" ref="AE35:AE66" si="85">IF(K35&gt;$B$2,$B$2,IF( Z34="",K35,AJ34))</f>
        <v>1625.6197231092119</v>
      </c>
      <c r="AF35" s="141">
        <f>'1.収穫を予測する'!K46*0.01</f>
        <v>0</v>
      </c>
      <c r="AG35" s="28">
        <f t="shared" si="63"/>
        <v>0.94482150016094557</v>
      </c>
      <c r="AH35" s="144">
        <f t="shared" ref="AH35:AH66" si="86">L35-L34</f>
        <v>21.505961352267491</v>
      </c>
      <c r="AI35" s="29">
        <f t="shared" si="64"/>
        <v>608.51391756086798</v>
      </c>
      <c r="AJ35" s="140">
        <f t="shared" si="65"/>
        <v>1625.6197231092119</v>
      </c>
      <c r="AK35" s="29">
        <f t="shared" si="66"/>
        <v>0</v>
      </c>
      <c r="AL35" s="140">
        <f t="shared" si="67"/>
        <v>0</v>
      </c>
      <c r="AM35" s="28" t="str">
        <f t="shared" si="68"/>
        <v/>
      </c>
      <c r="AN35" s="28">
        <f t="shared" si="69"/>
        <v>0.37432734661769784</v>
      </c>
      <c r="AO35" s="136">
        <f t="shared" si="70"/>
        <v>0</v>
      </c>
      <c r="AP35" s="28">
        <f t="shared" si="71"/>
        <v>0</v>
      </c>
      <c r="AQ35" s="29">
        <f>'inv3.直径階分布'!HK40</f>
        <v>22.15069124831388</v>
      </c>
      <c r="AS35" s="28">
        <f t="shared" ref="AS35:AS66" si="87">IF(AP34=1,AB34,AB35)</f>
        <v>34</v>
      </c>
      <c r="AT35" s="140">
        <f t="shared" si="72"/>
        <v>1625.6197231092119</v>
      </c>
      <c r="AV35" s="29">
        <f>IF(AP35=0, 0,SUM(AK$2:AK35))</f>
        <v>0</v>
      </c>
      <c r="AW35" s="29">
        <f>AD35+SUM($AK$2:AK34)</f>
        <v>608.51391756086798</v>
      </c>
      <c r="AX35" s="29">
        <f t="shared" si="73"/>
        <v>20.731043640642952</v>
      </c>
      <c r="AY35" s="29">
        <f t="shared" si="74"/>
        <v>17.89746816355494</v>
      </c>
      <c r="AZ35" s="29">
        <f t="shared" si="75"/>
        <v>17.89746816355494</v>
      </c>
      <c r="BA35" s="29">
        <f t="shared" si="76"/>
        <v>17.89746816355494</v>
      </c>
      <c r="BB35" s="28">
        <f t="shared" si="77"/>
        <v>19.99663047343228</v>
      </c>
      <c r="BM35" s="28">
        <f t="shared" si="78"/>
        <v>10.932526835556388</v>
      </c>
      <c r="BN35" s="28">
        <f t="shared" si="79"/>
        <v>10.932526835556388</v>
      </c>
      <c r="BP35" s="28">
        <f t="shared" si="80"/>
        <v>90.275424135824352</v>
      </c>
      <c r="BQ35" s="28">
        <f t="shared" si="81"/>
        <v>0</v>
      </c>
      <c r="BR35" s="28">
        <f t="shared" si="82"/>
        <v>0</v>
      </c>
      <c r="BS35" s="28">
        <f t="shared" si="83"/>
        <v>0</v>
      </c>
      <c r="BT35" s="28">
        <f t="shared" ref="BT35:BT66" si="88">IF(OR(BS35=0,BS34=1),BT34+0.001,INT(BT34)+1)</f>
        <v>1.0199999999999978</v>
      </c>
      <c r="BU35" s="28">
        <f t="shared" ref="BU35:BU66" si="89">IF(MOD(BT35,1)=0,BT35,0)</f>
        <v>0</v>
      </c>
    </row>
    <row r="36" spans="1:73">
      <c r="A36" s="126" t="s">
        <v>344</v>
      </c>
      <c r="B36" s="150">
        <v>1.0827148247</v>
      </c>
      <c r="E36" s="28">
        <v>35</v>
      </c>
      <c r="F36" s="28">
        <f t="shared" si="46"/>
        <v>16.248151325859038</v>
      </c>
      <c r="G36" s="139"/>
      <c r="H36" s="28">
        <f t="shared" si="37"/>
        <v>23.115122038154905</v>
      </c>
      <c r="I36" s="28">
        <f t="shared" si="47"/>
        <v>1.1166081027256147E-3</v>
      </c>
      <c r="J36" s="28">
        <f t="shared" si="48"/>
        <v>0.75418673892321131</v>
      </c>
      <c r="K36" s="28">
        <f t="shared" si="49"/>
        <v>1595.831060671715</v>
      </c>
      <c r="L36" s="28">
        <f t="shared" si="50"/>
        <v>629.24496120151093</v>
      </c>
      <c r="M36" s="28">
        <f t="shared" si="51"/>
        <v>0.65067278003227491</v>
      </c>
      <c r="N36" s="28">
        <f t="shared" si="52"/>
        <v>1887.3502256238821</v>
      </c>
      <c r="O36" s="28">
        <f t="shared" si="53"/>
        <v>641.29949627207213</v>
      </c>
      <c r="P36" s="28">
        <f t="shared" si="54"/>
        <v>0.3397882849538878</v>
      </c>
      <c r="Q36" s="28">
        <f t="shared" si="55"/>
        <v>9170.810206571392</v>
      </c>
      <c r="R36" s="28">
        <f t="shared" si="56"/>
        <v>0.95072812612263047</v>
      </c>
      <c r="T36" s="28">
        <v>35</v>
      </c>
      <c r="U36" s="29">
        <f t="shared" si="57"/>
        <v>629.24496120151093</v>
      </c>
      <c r="V36" s="140">
        <f t="shared" si="58"/>
        <v>1595.831060671715</v>
      </c>
      <c r="W36" s="141" t="str">
        <f>IF(T36='1.収穫を予測する'!$N$2,1,"")</f>
        <v/>
      </c>
      <c r="X36" s="28">
        <f t="shared" si="59"/>
        <v>0</v>
      </c>
      <c r="Y36" s="28">
        <f t="shared" si="60"/>
        <v>0.95072812612263047</v>
      </c>
      <c r="Z36" s="28" t="str">
        <f t="shared" si="61"/>
        <v/>
      </c>
      <c r="AB36" s="28">
        <v>35</v>
      </c>
      <c r="AC36" s="28">
        <f t="shared" si="62"/>
        <v>23.115122038154905</v>
      </c>
      <c r="AD36" s="29">
        <f t="shared" si="84"/>
        <v>629.24496120151093</v>
      </c>
      <c r="AE36" s="140">
        <f t="shared" si="85"/>
        <v>1595.831060671715</v>
      </c>
      <c r="AF36" s="141">
        <f>'1.収穫を予測する'!K47*0.01</f>
        <v>0</v>
      </c>
      <c r="AG36" s="28">
        <f t="shared" si="63"/>
        <v>0.95072812612263047</v>
      </c>
      <c r="AH36" s="144">
        <f t="shared" si="86"/>
        <v>20.731043640642952</v>
      </c>
      <c r="AI36" s="29">
        <f t="shared" si="64"/>
        <v>629.24496120151093</v>
      </c>
      <c r="AJ36" s="140">
        <f t="shared" si="65"/>
        <v>1595.831060671715</v>
      </c>
      <c r="AK36" s="29">
        <f t="shared" si="66"/>
        <v>0</v>
      </c>
      <c r="AL36" s="140">
        <f t="shared" si="67"/>
        <v>0</v>
      </c>
      <c r="AM36" s="28" t="str">
        <f t="shared" si="68"/>
        <v/>
      </c>
      <c r="AN36" s="28">
        <f t="shared" si="69"/>
        <v>0.39430549806233878</v>
      </c>
      <c r="AO36" s="136">
        <f t="shared" si="70"/>
        <v>0</v>
      </c>
      <c r="AP36" s="28">
        <f t="shared" si="71"/>
        <v>0</v>
      </c>
      <c r="AQ36" s="29">
        <f>'inv3.直径階分布'!HK41</f>
        <v>22.625289571307398</v>
      </c>
      <c r="AS36" s="28">
        <f t="shared" si="87"/>
        <v>35</v>
      </c>
      <c r="AT36" s="140">
        <f t="shared" si="72"/>
        <v>1595.831060671715</v>
      </c>
      <c r="AV36" s="29">
        <f>IF(AP36=0, 0,SUM(AK$2:AK36))</f>
        <v>0</v>
      </c>
      <c r="AW36" s="29">
        <f>AD36+SUM($AK$2:AK35)</f>
        <v>629.24496120151093</v>
      </c>
      <c r="AX36" s="29">
        <f t="shared" si="73"/>
        <v>19.9590178407949</v>
      </c>
      <c r="AY36" s="29">
        <f t="shared" si="74"/>
        <v>17.978427462900314</v>
      </c>
      <c r="AZ36" s="29">
        <f t="shared" si="75"/>
        <v>17.978427462900314</v>
      </c>
      <c r="BA36" s="29">
        <f t="shared" si="76"/>
        <v>17.978427462900314</v>
      </c>
      <c r="BB36" s="28">
        <f t="shared" si="77"/>
        <v>20.415319012383076</v>
      </c>
      <c r="BM36" s="28">
        <f t="shared" si="78"/>
        <v>10.829548545476168</v>
      </c>
      <c r="BN36" s="28">
        <f t="shared" si="79"/>
        <v>10.829548545476168</v>
      </c>
      <c r="BP36" s="28">
        <f t="shared" si="80"/>
        <v>90.232299339377604</v>
      </c>
      <c r="BQ36" s="28">
        <f t="shared" si="81"/>
        <v>0</v>
      </c>
      <c r="BR36" s="28">
        <f t="shared" si="82"/>
        <v>0</v>
      </c>
      <c r="BS36" s="28">
        <f t="shared" si="83"/>
        <v>0</v>
      </c>
      <c r="BT36" s="28">
        <f t="shared" si="88"/>
        <v>1.0209999999999977</v>
      </c>
      <c r="BU36" s="28">
        <f t="shared" si="89"/>
        <v>0</v>
      </c>
    </row>
    <row r="37" spans="1:73">
      <c r="A37" s="126" t="s">
        <v>303</v>
      </c>
      <c r="B37" s="150">
        <v>0.25449790500000002</v>
      </c>
      <c r="E37" s="28">
        <v>36</v>
      </c>
      <c r="F37" s="28">
        <f t="shared" si="46"/>
        <v>16.536741296243093</v>
      </c>
      <c r="G37" s="139"/>
      <c r="H37" s="28">
        <f t="shared" si="37"/>
        <v>23.525679045572627</v>
      </c>
      <c r="I37" s="28">
        <f t="shared" si="47"/>
        <v>1.08820000539718E-3</v>
      </c>
      <c r="J37" s="28">
        <f t="shared" si="48"/>
        <v>0.70858438977961558</v>
      </c>
      <c r="K37" s="28">
        <f t="shared" si="49"/>
        <v>1567.1517305159559</v>
      </c>
      <c r="L37" s="28">
        <f t="shared" si="50"/>
        <v>649.20397904230583</v>
      </c>
      <c r="M37" s="28">
        <f t="shared" si="51"/>
        <v>0.6461596239471501</v>
      </c>
      <c r="N37" s="28">
        <f t="shared" si="52"/>
        <v>1861.3782179281156</v>
      </c>
      <c r="O37" s="28">
        <f t="shared" si="53"/>
        <v>662.33388091956351</v>
      </c>
      <c r="P37" s="28">
        <f t="shared" si="54"/>
        <v>0.35582982251549167</v>
      </c>
      <c r="Q37" s="28">
        <f t="shared" si="55"/>
        <v>7937.1695112811622</v>
      </c>
      <c r="R37" s="28">
        <f t="shared" si="56"/>
        <v>0.95604333408421249</v>
      </c>
      <c r="T37" s="28">
        <v>36</v>
      </c>
      <c r="U37" s="29">
        <f t="shared" si="57"/>
        <v>649.20397904230583</v>
      </c>
      <c r="V37" s="140">
        <f t="shared" si="58"/>
        <v>1567.1517305159559</v>
      </c>
      <c r="W37" s="141" t="str">
        <f>IF(T37='1.収穫を予測する'!$N$2,1,"")</f>
        <v/>
      </c>
      <c r="X37" s="28">
        <f t="shared" si="59"/>
        <v>0</v>
      </c>
      <c r="Y37" s="28">
        <f t="shared" si="60"/>
        <v>0.95604333408421249</v>
      </c>
      <c r="Z37" s="28" t="str">
        <f t="shared" si="61"/>
        <v/>
      </c>
      <c r="AB37" s="28">
        <v>36</v>
      </c>
      <c r="AC37" s="28">
        <f t="shared" si="62"/>
        <v>23.525679045572627</v>
      </c>
      <c r="AD37" s="29">
        <f t="shared" si="84"/>
        <v>649.20397904230583</v>
      </c>
      <c r="AE37" s="140">
        <f t="shared" si="85"/>
        <v>1567.1517305159559</v>
      </c>
      <c r="AF37" s="141">
        <f>'1.収穫を予測する'!K48*0.01</f>
        <v>0</v>
      </c>
      <c r="AG37" s="28">
        <f t="shared" si="63"/>
        <v>0.95604333408421249</v>
      </c>
      <c r="AH37" s="144">
        <f t="shared" si="86"/>
        <v>19.9590178407949</v>
      </c>
      <c r="AI37" s="29">
        <f t="shared" si="64"/>
        <v>649.20397904230583</v>
      </c>
      <c r="AJ37" s="140">
        <f t="shared" si="65"/>
        <v>1567.1517305159559</v>
      </c>
      <c r="AK37" s="29">
        <f t="shared" si="66"/>
        <v>0</v>
      </c>
      <c r="AL37" s="140">
        <f t="shared" si="67"/>
        <v>0</v>
      </c>
      <c r="AM37" s="28" t="str">
        <f t="shared" si="68"/>
        <v/>
      </c>
      <c r="AN37" s="28">
        <f t="shared" si="69"/>
        <v>0.41425725818429038</v>
      </c>
      <c r="AO37" s="136">
        <f t="shared" si="70"/>
        <v>0</v>
      </c>
      <c r="AP37" s="28">
        <f t="shared" si="71"/>
        <v>0</v>
      </c>
      <c r="AQ37" s="29">
        <f>'inv3.直径階分布'!HK42</f>
        <v>23.088843385499512</v>
      </c>
      <c r="AS37" s="28">
        <f t="shared" si="87"/>
        <v>36</v>
      </c>
      <c r="AT37" s="140">
        <f t="shared" si="72"/>
        <v>1567.1517305159559</v>
      </c>
      <c r="AV37" s="29">
        <f>IF(AP37=0, 0,SUM(AK$2:AK37))</f>
        <v>0</v>
      </c>
      <c r="AW37" s="29">
        <f>AD37+SUM($AK$2:AK36)</f>
        <v>649.20397904230583</v>
      </c>
      <c r="AX37" s="29">
        <f t="shared" si="73"/>
        <v>19.193814519363627</v>
      </c>
      <c r="AY37" s="29">
        <f t="shared" si="74"/>
        <v>18.033443862286273</v>
      </c>
      <c r="AZ37" s="29">
        <f t="shared" si="75"/>
        <v>18.033443862286273</v>
      </c>
      <c r="BA37" s="29">
        <f t="shared" si="76"/>
        <v>18.033443862286273</v>
      </c>
      <c r="BB37" s="28">
        <f t="shared" si="77"/>
        <v>20.817265172762617</v>
      </c>
      <c r="BM37" s="28">
        <f t="shared" si="78"/>
        <v>10.737478542157493</v>
      </c>
      <c r="BN37" s="28">
        <f t="shared" si="79"/>
        <v>10.737478542157493</v>
      </c>
      <c r="BP37" s="28">
        <f t="shared" si="80"/>
        <v>90.161576416757569</v>
      </c>
      <c r="BQ37" s="28">
        <f t="shared" si="81"/>
        <v>0</v>
      </c>
      <c r="BR37" s="28">
        <f t="shared" si="82"/>
        <v>0</v>
      </c>
      <c r="BS37" s="28">
        <f t="shared" si="83"/>
        <v>0</v>
      </c>
      <c r="BT37" s="28">
        <f t="shared" si="88"/>
        <v>1.0219999999999976</v>
      </c>
      <c r="BU37" s="28">
        <f t="shared" si="89"/>
        <v>0</v>
      </c>
    </row>
    <row r="38" spans="1:73">
      <c r="A38" s="126" t="s">
        <v>304</v>
      </c>
      <c r="B38" s="150">
        <v>-0.62124583970000002</v>
      </c>
      <c r="E38" s="28">
        <v>37</v>
      </c>
      <c r="F38" s="28">
        <f t="shared" si="46"/>
        <v>16.81312526140773</v>
      </c>
      <c r="G38" s="139"/>
      <c r="H38" s="28">
        <f t="shared" si="37"/>
        <v>23.918871412879184</v>
      </c>
      <c r="I38" s="28">
        <f t="shared" si="47"/>
        <v>1.0621152827465555E-3</v>
      </c>
      <c r="J38" s="28">
        <f t="shared" si="48"/>
        <v>0.66817386284362157</v>
      </c>
      <c r="K38" s="28">
        <f t="shared" si="49"/>
        <v>1539.5719293483792</v>
      </c>
      <c r="L38" s="28">
        <f t="shared" si="50"/>
        <v>668.39779356166946</v>
      </c>
      <c r="M38" s="28">
        <f t="shared" si="51"/>
        <v>0.64179478263747647</v>
      </c>
      <c r="N38" s="28">
        <f t="shared" si="52"/>
        <v>1836.4019439258386</v>
      </c>
      <c r="O38" s="28">
        <f t="shared" si="53"/>
        <v>682.64421741540787</v>
      </c>
      <c r="P38" s="28">
        <f t="shared" si="54"/>
        <v>0.37172919560086015</v>
      </c>
      <c r="Q38" s="28">
        <f t="shared" si="55"/>
        <v>6940.4398055658003</v>
      </c>
      <c r="R38" s="28">
        <f t="shared" si="56"/>
        <v>0.96082648930135539</v>
      </c>
      <c r="T38" s="28">
        <v>37</v>
      </c>
      <c r="U38" s="29">
        <f t="shared" si="57"/>
        <v>668.39779356166946</v>
      </c>
      <c r="V38" s="140">
        <f>IF(K38&gt;$B$2,$B$2,K38)</f>
        <v>1539.5719293483792</v>
      </c>
      <c r="W38" s="141" t="str">
        <f>IF(T38='1.収穫を予測する'!$N$2,1,"")</f>
        <v/>
      </c>
      <c r="X38" s="28">
        <f t="shared" si="59"/>
        <v>0</v>
      </c>
      <c r="Y38" s="28">
        <f t="shared" si="60"/>
        <v>0.96082648930135539</v>
      </c>
      <c r="Z38" s="28" t="str">
        <f t="shared" si="61"/>
        <v/>
      </c>
      <c r="AB38" s="28">
        <v>37</v>
      </c>
      <c r="AC38" s="28">
        <f t="shared" si="62"/>
        <v>23.918871412879184</v>
      </c>
      <c r="AD38" s="29">
        <f t="shared" si="84"/>
        <v>668.39779356166946</v>
      </c>
      <c r="AE38" s="140">
        <f t="shared" si="85"/>
        <v>1539.5719293483792</v>
      </c>
      <c r="AF38" s="141">
        <f>'1.収穫を予測する'!K49*0.01</f>
        <v>0</v>
      </c>
      <c r="AG38" s="28">
        <f t="shared" si="63"/>
        <v>0.96082648930135539</v>
      </c>
      <c r="AH38" s="144">
        <f t="shared" si="86"/>
        <v>19.193814519363627</v>
      </c>
      <c r="AI38" s="29">
        <f t="shared" si="64"/>
        <v>668.39779356166946</v>
      </c>
      <c r="AJ38" s="140">
        <f t="shared" si="65"/>
        <v>1539.5719293483792</v>
      </c>
      <c r="AK38" s="29">
        <f t="shared" si="66"/>
        <v>0</v>
      </c>
      <c r="AL38" s="140">
        <f t="shared" si="67"/>
        <v>0</v>
      </c>
      <c r="AM38" s="28" t="str">
        <f t="shared" si="68"/>
        <v/>
      </c>
      <c r="AN38" s="28">
        <f t="shared" si="69"/>
        <v>0.43414521973297315</v>
      </c>
      <c r="AO38" s="136">
        <f t="shared" si="70"/>
        <v>0</v>
      </c>
      <c r="AP38" s="28">
        <f t="shared" si="71"/>
        <v>0</v>
      </c>
      <c r="AQ38" s="29">
        <f>'inv3.直径階分布'!HK43</f>
        <v>23.545081922794218</v>
      </c>
      <c r="AS38" s="28">
        <f t="shared" si="87"/>
        <v>37</v>
      </c>
      <c r="AT38" s="140">
        <f t="shared" si="72"/>
        <v>1539.5719293483792</v>
      </c>
      <c r="AV38" s="29">
        <f>IF(AP38=0, 0,SUM(AK$2:AK38))</f>
        <v>0</v>
      </c>
      <c r="AW38" s="29">
        <f>AD38+SUM($AK$2:AK37)</f>
        <v>668.39779356166946</v>
      </c>
      <c r="AX38" s="29">
        <f t="shared" si="73"/>
        <v>18.438730784253607</v>
      </c>
      <c r="AY38" s="29">
        <f t="shared" si="74"/>
        <v>18.064805231396473</v>
      </c>
      <c r="AZ38" s="29">
        <f t="shared" si="75"/>
        <v>18.064805231396473</v>
      </c>
      <c r="BA38" s="29">
        <f t="shared" si="76"/>
        <v>18.064805231396473</v>
      </c>
      <c r="BB38" s="28">
        <f t="shared" si="77"/>
        <v>21.202918282264879</v>
      </c>
      <c r="BM38" s="28">
        <f t="shared" si="78"/>
        <v>10.65514401167488</v>
      </c>
      <c r="BN38" s="28">
        <f t="shared" si="79"/>
        <v>10.65514401167488</v>
      </c>
      <c r="BP38" s="28">
        <f t="shared" si="80"/>
        <v>90.052429427897351</v>
      </c>
      <c r="BQ38" s="28">
        <f t="shared" si="81"/>
        <v>0</v>
      </c>
      <c r="BR38" s="28">
        <f t="shared" si="82"/>
        <v>0</v>
      </c>
      <c r="BS38" s="28">
        <f t="shared" si="83"/>
        <v>0</v>
      </c>
      <c r="BT38" s="28">
        <f t="shared" si="88"/>
        <v>1.0229999999999975</v>
      </c>
      <c r="BU38" s="28">
        <f t="shared" si="89"/>
        <v>0</v>
      </c>
    </row>
    <row r="39" spans="1:73">
      <c r="A39" s="126"/>
      <c r="B39" s="150"/>
      <c r="E39" s="28">
        <v>38</v>
      </c>
      <c r="F39" s="28">
        <f t="shared" si="46"/>
        <v>17.077706973944814</v>
      </c>
      <c r="G39" s="139"/>
      <c r="H39" s="28">
        <f t="shared" si="37"/>
        <v>24.295273530985096</v>
      </c>
      <c r="I39" s="28">
        <f t="shared" si="47"/>
        <v>1.0381152860357602E-3</v>
      </c>
      <c r="J39" s="28">
        <f t="shared" si="48"/>
        <v>0.63221694237120329</v>
      </c>
      <c r="K39" s="28">
        <f t="shared" si="49"/>
        <v>1513.0771162251667</v>
      </c>
      <c r="L39" s="28">
        <f t="shared" si="50"/>
        <v>686.83652434592307</v>
      </c>
      <c r="M39" s="28">
        <f t="shared" si="51"/>
        <v>0.63757939363889726</v>
      </c>
      <c r="N39" s="28">
        <f t="shared" si="52"/>
        <v>1812.4082353351321</v>
      </c>
      <c r="O39" s="28">
        <f t="shared" si="53"/>
        <v>702.23782590141798</v>
      </c>
      <c r="P39" s="28">
        <f t="shared" si="54"/>
        <v>0.38746117580489103</v>
      </c>
      <c r="Q39" s="28">
        <f t="shared" si="55"/>
        <v>6126.1772869837878</v>
      </c>
      <c r="R39" s="28">
        <f t="shared" si="56"/>
        <v>0.96513065232357809</v>
      </c>
      <c r="T39" s="28">
        <v>38</v>
      </c>
      <c r="U39" s="29">
        <f t="shared" si="57"/>
        <v>686.83652434592307</v>
      </c>
      <c r="V39" s="140">
        <f t="shared" si="58"/>
        <v>1513.0771162251667</v>
      </c>
      <c r="W39" s="141" t="str">
        <f>IF(T39='1.収穫を予測する'!$N$2,1,"")</f>
        <v/>
      </c>
      <c r="X39" s="28">
        <f t="shared" si="59"/>
        <v>0</v>
      </c>
      <c r="Y39" s="28">
        <f t="shared" si="60"/>
        <v>0.96513065232357809</v>
      </c>
      <c r="Z39" s="28" t="str">
        <f t="shared" si="61"/>
        <v/>
      </c>
      <c r="AB39" s="28">
        <v>38</v>
      </c>
      <c r="AC39" s="28">
        <f t="shared" si="62"/>
        <v>24.295273530985096</v>
      </c>
      <c r="AD39" s="29">
        <f t="shared" si="84"/>
        <v>686.83652434592307</v>
      </c>
      <c r="AE39" s="140">
        <f t="shared" si="85"/>
        <v>1513.0771162251667</v>
      </c>
      <c r="AF39" s="141">
        <f>'1.収穫を予測する'!K50*0.01</f>
        <v>0</v>
      </c>
      <c r="AG39" s="28">
        <f t="shared" si="63"/>
        <v>0.96513065232357809</v>
      </c>
      <c r="AH39" s="144">
        <f t="shared" si="86"/>
        <v>18.438730784253607</v>
      </c>
      <c r="AI39" s="29">
        <f t="shared" si="64"/>
        <v>686.83652434592307</v>
      </c>
      <c r="AJ39" s="140">
        <f t="shared" si="65"/>
        <v>1513.0771162251667</v>
      </c>
      <c r="AK39" s="29">
        <f t="shared" si="66"/>
        <v>0</v>
      </c>
      <c r="AL39" s="140">
        <f t="shared" si="67"/>
        <v>0</v>
      </c>
      <c r="AM39" s="28" t="str">
        <f t="shared" si="68"/>
        <v/>
      </c>
      <c r="AN39" s="28">
        <f t="shared" si="69"/>
        <v>0.45393358803776418</v>
      </c>
      <c r="AO39" s="136">
        <f t="shared" si="70"/>
        <v>0</v>
      </c>
      <c r="AP39" s="28">
        <f t="shared" si="71"/>
        <v>0</v>
      </c>
      <c r="AQ39" s="29">
        <f>'inv3.直径階分布'!HK44</f>
        <v>23.990473338995667</v>
      </c>
      <c r="AS39" s="28">
        <f t="shared" si="87"/>
        <v>38</v>
      </c>
      <c r="AT39" s="140">
        <f t="shared" si="72"/>
        <v>1513.0771162251667</v>
      </c>
      <c r="AV39" s="29">
        <f>IF(AP39=0, 0,SUM(AK$2:AK39))</f>
        <v>0</v>
      </c>
      <c r="AW39" s="29">
        <f>AD39+SUM($AK$2:AK38)</f>
        <v>686.83652434592307</v>
      </c>
      <c r="AX39" s="29">
        <f t="shared" si="73"/>
        <v>17.696507432622525</v>
      </c>
      <c r="AY39" s="29">
        <f t="shared" si="74"/>
        <v>18.074645377524291</v>
      </c>
      <c r="AZ39" s="29">
        <f t="shared" si="75"/>
        <v>18.074645377524291</v>
      </c>
      <c r="BA39" s="29">
        <f t="shared" si="76"/>
        <v>18.074645377524291</v>
      </c>
      <c r="BB39" s="28">
        <f t="shared" si="77"/>
        <v>21.572741961764695</v>
      </c>
      <c r="BM39" s="28">
        <f t="shared" si="78"/>
        <v>10.581510701504689</v>
      </c>
      <c r="BN39" s="28">
        <f t="shared" si="79"/>
        <v>10.581510701504689</v>
      </c>
      <c r="BP39" s="28">
        <f t="shared" si="80"/>
        <v>89.922118905002861</v>
      </c>
      <c r="BQ39" s="28">
        <f t="shared" si="81"/>
        <v>1</v>
      </c>
      <c r="BR39" s="28">
        <f t="shared" si="82"/>
        <v>0</v>
      </c>
      <c r="BS39" s="28">
        <f t="shared" si="83"/>
        <v>1</v>
      </c>
      <c r="BT39" s="28">
        <f t="shared" si="88"/>
        <v>2</v>
      </c>
      <c r="BU39" s="28">
        <f t="shared" si="89"/>
        <v>2</v>
      </c>
    </row>
    <row r="40" spans="1:73">
      <c r="A40" s="126" t="s">
        <v>305</v>
      </c>
      <c r="B40" s="150"/>
      <c r="E40" s="28">
        <v>39</v>
      </c>
      <c r="F40" s="28">
        <f t="shared" si="46"/>
        <v>17.330889937419602</v>
      </c>
      <c r="G40" s="139"/>
      <c r="H40" s="28">
        <f t="shared" si="37"/>
        <v>24.655459436527924</v>
      </c>
      <c r="I40" s="28">
        <f t="shared" si="47"/>
        <v>1.0159915591662684E-3</v>
      </c>
      <c r="J40" s="28">
        <f t="shared" si="48"/>
        <v>0.60010013490070158</v>
      </c>
      <c r="K40" s="28">
        <f t="shared" si="49"/>
        <v>1487.6488119211983</v>
      </c>
      <c r="L40" s="28">
        <f t="shared" si="50"/>
        <v>704.53303177854559</v>
      </c>
      <c r="M40" s="28">
        <f t="shared" si="51"/>
        <v>0.63351368214771264</v>
      </c>
      <c r="N40" s="28">
        <f t="shared" si="52"/>
        <v>1789.3803573656619</v>
      </c>
      <c r="O40" s="28">
        <f t="shared" si="53"/>
        <v>721.12454010967883</v>
      </c>
      <c r="P40" s="28">
        <f t="shared" si="54"/>
        <v>0.40300237852801923</v>
      </c>
      <c r="Q40" s="28">
        <f t="shared" si="55"/>
        <v>5454.1839649476324</v>
      </c>
      <c r="R40" s="28">
        <f t="shared" si="56"/>
        <v>0.9690033264928497</v>
      </c>
      <c r="T40" s="28">
        <v>39</v>
      </c>
      <c r="U40" s="29">
        <f t="shared" si="57"/>
        <v>704.53303177854559</v>
      </c>
      <c r="V40" s="140">
        <f t="shared" si="58"/>
        <v>1487.6488119211983</v>
      </c>
      <c r="W40" s="141" t="str">
        <f>IF(T40='1.収穫を予測する'!$N$2,1,"")</f>
        <v/>
      </c>
      <c r="X40" s="28">
        <f t="shared" si="59"/>
        <v>0</v>
      </c>
      <c r="Y40" s="28">
        <f t="shared" si="60"/>
        <v>0.9690033264928497</v>
      </c>
      <c r="Z40" s="28" t="str">
        <f t="shared" si="61"/>
        <v/>
      </c>
      <c r="AB40" s="28">
        <v>39</v>
      </c>
      <c r="AC40" s="28">
        <f t="shared" si="62"/>
        <v>24.655459436527924</v>
      </c>
      <c r="AD40" s="29">
        <f t="shared" si="84"/>
        <v>704.53303177854559</v>
      </c>
      <c r="AE40" s="140">
        <f t="shared" si="85"/>
        <v>1487.6488119211983</v>
      </c>
      <c r="AF40" s="141">
        <f>'1.収穫を予測する'!K51*0.01</f>
        <v>0</v>
      </c>
      <c r="AG40" s="28">
        <f t="shared" si="63"/>
        <v>0.9690033264928497</v>
      </c>
      <c r="AH40" s="144">
        <f t="shared" si="86"/>
        <v>17.696507432622525</v>
      </c>
      <c r="AI40" s="29">
        <f t="shared" si="64"/>
        <v>704.53303177854559</v>
      </c>
      <c r="AJ40" s="140">
        <f t="shared" si="65"/>
        <v>1487.6488119211983</v>
      </c>
      <c r="AK40" s="29">
        <f t="shared" si="66"/>
        <v>0</v>
      </c>
      <c r="AL40" s="140">
        <f t="shared" si="67"/>
        <v>0</v>
      </c>
      <c r="AM40" s="28" t="str">
        <f t="shared" si="68"/>
        <v/>
      </c>
      <c r="AN40" s="28">
        <f t="shared" si="69"/>
        <v>0.4735882730741327</v>
      </c>
      <c r="AO40" s="136">
        <f t="shared" si="70"/>
        <v>0</v>
      </c>
      <c r="AP40" s="28">
        <f t="shared" si="71"/>
        <v>0</v>
      </c>
      <c r="AQ40" s="29">
        <f>'inv3.直径階分布'!HK45</f>
        <v>24.405205535846118</v>
      </c>
      <c r="AS40" s="28">
        <f t="shared" si="87"/>
        <v>39</v>
      </c>
      <c r="AT40" s="140">
        <f t="shared" si="72"/>
        <v>1487.6488119211983</v>
      </c>
      <c r="AV40" s="29">
        <f>IF(AP40=0, 0,SUM(AK$2:AK40))</f>
        <v>0</v>
      </c>
      <c r="AW40" s="29">
        <f>AD40+SUM($AK$2:AK39)</f>
        <v>704.53303177854559</v>
      </c>
      <c r="AX40" s="29">
        <f t="shared" si="73"/>
        <v>16.969397099732305</v>
      </c>
      <c r="AY40" s="29">
        <f t="shared" si="74"/>
        <v>18.064949532783221</v>
      </c>
      <c r="AZ40" s="29">
        <f t="shared" si="75"/>
        <v>18.064949532783221</v>
      </c>
      <c r="BA40" s="29">
        <f t="shared" si="76"/>
        <v>18.064949532783221</v>
      </c>
      <c r="BB40" s="28">
        <f t="shared" si="77"/>
        <v>21.927209866788935</v>
      </c>
      <c r="BM40" s="28">
        <f t="shared" si="78"/>
        <v>10.5156637453962</v>
      </c>
      <c r="BN40" s="28">
        <f t="shared" si="79"/>
        <v>10.5156637453962</v>
      </c>
      <c r="BP40" s="28">
        <f t="shared" si="80"/>
        <v>89.846446220592043</v>
      </c>
      <c r="BQ40" s="28">
        <f t="shared" si="81"/>
        <v>1</v>
      </c>
      <c r="BR40" s="28">
        <f t="shared" si="82"/>
        <v>0</v>
      </c>
      <c r="BS40" s="28">
        <f t="shared" si="83"/>
        <v>1</v>
      </c>
      <c r="BT40" s="28">
        <f t="shared" si="88"/>
        <v>2.0009999999999999</v>
      </c>
      <c r="BU40" s="28">
        <f t="shared" si="89"/>
        <v>0</v>
      </c>
    </row>
    <row r="41" spans="1:73">
      <c r="A41" s="126" t="s">
        <v>306</v>
      </c>
      <c r="B41" s="150">
        <v>0.58820629999999996</v>
      </c>
      <c r="E41" s="28">
        <v>40</v>
      </c>
      <c r="F41" s="28">
        <f t="shared" si="46"/>
        <v>17.573075429840991</v>
      </c>
      <c r="G41" s="139"/>
      <c r="H41" s="28">
        <f t="shared" si="37"/>
        <v>25</v>
      </c>
      <c r="I41" s="28">
        <f t="shared" si="47"/>
        <v>9.9556131565921345E-4</v>
      </c>
      <c r="J41" s="28">
        <f t="shared" si="48"/>
        <v>0.57131057941807228</v>
      </c>
      <c r="K41" s="28">
        <f t="shared" si="49"/>
        <v>1463.2653003752212</v>
      </c>
      <c r="L41" s="28">
        <f t="shared" si="50"/>
        <v>721.5024288782779</v>
      </c>
      <c r="M41" s="28">
        <f t="shared" si="51"/>
        <v>0.62959707569320245</v>
      </c>
      <c r="N41" s="28">
        <f t="shared" si="52"/>
        <v>1767.2986439475837</v>
      </c>
      <c r="O41" s="28">
        <f t="shared" si="53"/>
        <v>739.3162561466371</v>
      </c>
      <c r="P41" s="28">
        <f t="shared" si="54"/>
        <v>0.41833125299934565</v>
      </c>
      <c r="Q41" s="28">
        <f t="shared" si="55"/>
        <v>4894.386985449788</v>
      </c>
      <c r="R41" s="28">
        <f t="shared" si="56"/>
        <v>0.97248710460816967</v>
      </c>
      <c r="T41" s="28">
        <v>40</v>
      </c>
      <c r="U41" s="29">
        <f t="shared" si="57"/>
        <v>721.5024288782779</v>
      </c>
      <c r="V41" s="140">
        <f t="shared" si="58"/>
        <v>1463.2653003752212</v>
      </c>
      <c r="W41" s="141" t="str">
        <f>IF(T41='1.収穫を予測する'!$N$2,1,"")</f>
        <v/>
      </c>
      <c r="X41" s="28">
        <f t="shared" si="59"/>
        <v>0</v>
      </c>
      <c r="Y41" s="28">
        <f t="shared" si="60"/>
        <v>0.97248710460816967</v>
      </c>
      <c r="Z41" s="28" t="str">
        <f t="shared" si="61"/>
        <v/>
      </c>
      <c r="AB41" s="28">
        <v>40</v>
      </c>
      <c r="AC41" s="28">
        <f t="shared" si="62"/>
        <v>25</v>
      </c>
      <c r="AD41" s="29">
        <f t="shared" si="84"/>
        <v>721.5024288782779</v>
      </c>
      <c r="AE41" s="140">
        <f t="shared" si="85"/>
        <v>1463.2653003752212</v>
      </c>
      <c r="AF41" s="141">
        <f>'1.収穫を予測する'!K52*0.01</f>
        <v>0</v>
      </c>
      <c r="AG41" s="28">
        <f t="shared" si="63"/>
        <v>0.97248710460816967</v>
      </c>
      <c r="AH41" s="144">
        <f t="shared" si="86"/>
        <v>16.969397099732305</v>
      </c>
      <c r="AI41" s="29">
        <f t="shared" si="64"/>
        <v>721.5024288782779</v>
      </c>
      <c r="AJ41" s="140">
        <f t="shared" si="65"/>
        <v>1463.2653003752212</v>
      </c>
      <c r="AK41" s="29">
        <f t="shared" si="66"/>
        <v>0</v>
      </c>
      <c r="AL41" s="140">
        <f t="shared" si="67"/>
        <v>0</v>
      </c>
      <c r="AM41" s="28" t="str">
        <f t="shared" si="68"/>
        <v/>
      </c>
      <c r="AN41" s="28">
        <f t="shared" si="69"/>
        <v>0.49307697564704428</v>
      </c>
      <c r="AO41" s="136">
        <f t="shared" si="70"/>
        <v>0</v>
      </c>
      <c r="AP41" s="28">
        <f t="shared" si="71"/>
        <v>0</v>
      </c>
      <c r="AQ41" s="29">
        <f>'inv3.直径階分布'!HK46</f>
        <v>24.810192672171635</v>
      </c>
      <c r="AS41" s="28">
        <f t="shared" si="87"/>
        <v>40</v>
      </c>
      <c r="AT41" s="140">
        <f t="shared" si="72"/>
        <v>1463.2653003752212</v>
      </c>
      <c r="AV41" s="29">
        <f>IF(AP41=0, 0,SUM(AK$2:AK41))</f>
        <v>0</v>
      </c>
      <c r="AW41" s="29">
        <f>AD41+SUM($AK$2:AK40)</f>
        <v>721.5024288782779</v>
      </c>
      <c r="AX41" s="29">
        <f t="shared" si="73"/>
        <v>16.259224603330154</v>
      </c>
      <c r="AY41" s="29">
        <f t="shared" si="74"/>
        <v>18.037560721956947</v>
      </c>
      <c r="AZ41" s="29">
        <f t="shared" si="75"/>
        <v>18.037560721956947</v>
      </c>
      <c r="BA41" s="29">
        <f t="shared" si="76"/>
        <v>18.037560721956947</v>
      </c>
      <c r="BB41" s="28">
        <f t="shared" si="77"/>
        <v>22.26680198878482</v>
      </c>
      <c r="BM41" s="28">
        <f t="shared" si="78"/>
        <v>10.456791638161224</v>
      </c>
      <c r="BN41" s="28">
        <f t="shared" si="79"/>
        <v>10.456791638161224</v>
      </c>
      <c r="BP41" s="28">
        <f t="shared" si="80"/>
        <v>89.748605675926058</v>
      </c>
      <c r="BQ41" s="28">
        <f t="shared" si="81"/>
        <v>0</v>
      </c>
      <c r="BR41" s="28">
        <f t="shared" si="82"/>
        <v>0</v>
      </c>
      <c r="BS41" s="28">
        <f t="shared" si="83"/>
        <v>0</v>
      </c>
      <c r="BT41" s="28">
        <f t="shared" si="88"/>
        <v>2.0019999999999998</v>
      </c>
      <c r="BU41" s="28">
        <f t="shared" si="89"/>
        <v>0</v>
      </c>
    </row>
    <row r="42" spans="1:73">
      <c r="A42" s="126" t="s">
        <v>248</v>
      </c>
      <c r="B42" s="150">
        <v>1386.5318116000001</v>
      </c>
      <c r="E42" s="28">
        <v>41</v>
      </c>
      <c r="F42" s="28">
        <f t="shared" si="46"/>
        <v>17.804660831648185</v>
      </c>
      <c r="G42" s="139"/>
      <c r="H42" s="28">
        <f t="shared" si="37"/>
        <v>25.329460547090601</v>
      </c>
      <c r="I42" s="28">
        <f t="shared" si="47"/>
        <v>9.7666369130989237E-4</v>
      </c>
      <c r="J42" s="28">
        <f t="shared" si="48"/>
        <v>0.54541714255937623</v>
      </c>
      <c r="K42" s="28">
        <f t="shared" si="49"/>
        <v>1439.9022434254723</v>
      </c>
      <c r="L42" s="28">
        <f t="shared" si="50"/>
        <v>737.76165348160805</v>
      </c>
      <c r="M42" s="28">
        <f t="shared" si="51"/>
        <v>0.62582831019137686</v>
      </c>
      <c r="N42" s="28">
        <f t="shared" si="52"/>
        <v>1746.1410544362525</v>
      </c>
      <c r="O42" s="28">
        <f t="shared" si="53"/>
        <v>756.82654274770312</v>
      </c>
      <c r="P42" s="28">
        <f t="shared" si="54"/>
        <v>0.4334280674662031</v>
      </c>
      <c r="Q42" s="28">
        <f t="shared" si="55"/>
        <v>4424.01078630958</v>
      </c>
      <c r="R42" s="28">
        <f t="shared" si="56"/>
        <v>0.97562022954205563</v>
      </c>
      <c r="T42" s="28">
        <v>41</v>
      </c>
      <c r="U42" s="29">
        <f t="shared" si="57"/>
        <v>737.76165348160805</v>
      </c>
      <c r="V42" s="140">
        <f t="shared" si="58"/>
        <v>1439.9022434254723</v>
      </c>
      <c r="W42" s="141" t="str">
        <f>IF(T42='1.収穫を予測する'!$N$2,1,"")</f>
        <v/>
      </c>
      <c r="X42" s="28">
        <f t="shared" si="59"/>
        <v>0</v>
      </c>
      <c r="Y42" s="28">
        <f t="shared" si="60"/>
        <v>0.97562022954205563</v>
      </c>
      <c r="Z42" s="28" t="str">
        <f t="shared" si="61"/>
        <v/>
      </c>
      <c r="AB42" s="28">
        <v>41</v>
      </c>
      <c r="AC42" s="28">
        <f t="shared" si="62"/>
        <v>25.329460547090601</v>
      </c>
      <c r="AD42" s="29">
        <f t="shared" si="84"/>
        <v>737.76165348160805</v>
      </c>
      <c r="AE42" s="140">
        <f t="shared" si="85"/>
        <v>1439.9022434254723</v>
      </c>
      <c r="AF42" s="141">
        <f>'1.収穫を予測する'!K53*0.01</f>
        <v>0</v>
      </c>
      <c r="AG42" s="28">
        <f t="shared" si="63"/>
        <v>0.97562022954205563</v>
      </c>
      <c r="AH42" s="144">
        <f t="shared" si="86"/>
        <v>16.259224603330154</v>
      </c>
      <c r="AI42" s="29">
        <f t="shared" si="64"/>
        <v>737.76165348160805</v>
      </c>
      <c r="AJ42" s="140">
        <f t="shared" si="65"/>
        <v>1439.9022434254723</v>
      </c>
      <c r="AK42" s="29">
        <f t="shared" si="66"/>
        <v>0</v>
      </c>
      <c r="AL42" s="140">
        <f t="shared" si="67"/>
        <v>0</v>
      </c>
      <c r="AM42" s="28" t="str">
        <f t="shared" si="68"/>
        <v/>
      </c>
      <c r="AN42" s="28">
        <f t="shared" si="69"/>
        <v>0.51236926454569676</v>
      </c>
      <c r="AO42" s="136">
        <f t="shared" si="70"/>
        <v>0</v>
      </c>
      <c r="AP42" s="28">
        <f t="shared" si="71"/>
        <v>0</v>
      </c>
      <c r="AQ42" s="29">
        <f>'inv3.直径階分布'!HK47</f>
        <v>25.20427157143682</v>
      </c>
      <c r="AS42" s="28">
        <f t="shared" si="87"/>
        <v>41</v>
      </c>
      <c r="AT42" s="140">
        <f t="shared" si="72"/>
        <v>1439.9022434254723</v>
      </c>
      <c r="AV42" s="29">
        <f>IF(AP42=0, 0,SUM(AK$2:AK42))</f>
        <v>0</v>
      </c>
      <c r="AW42" s="29">
        <f>AD42+SUM($AK$2:AK41)</f>
        <v>737.76165348160805</v>
      </c>
      <c r="AX42" s="29">
        <f t="shared" si="73"/>
        <v>15.567440485853581</v>
      </c>
      <c r="AY42" s="29">
        <f t="shared" si="74"/>
        <v>17.994186670283124</v>
      </c>
      <c r="AZ42" s="29">
        <f t="shared" si="75"/>
        <v>17.994186670283124</v>
      </c>
      <c r="BA42" s="29">
        <f t="shared" si="76"/>
        <v>17.994186670283124</v>
      </c>
      <c r="BB42" s="28">
        <f t="shared" si="77"/>
        <v>22.592001453607143</v>
      </c>
      <c r="BM42" s="28">
        <f t="shared" si="78"/>
        <v>10.404172767358077</v>
      </c>
      <c r="BN42" s="28">
        <f t="shared" si="79"/>
        <v>10.404172767358077</v>
      </c>
      <c r="BP42" s="28">
        <f t="shared" si="80"/>
        <v>89.635605574135781</v>
      </c>
      <c r="BQ42" s="28">
        <f t="shared" si="81"/>
        <v>0</v>
      </c>
      <c r="BR42" s="28">
        <f t="shared" si="82"/>
        <v>0</v>
      </c>
      <c r="BS42" s="28">
        <f t="shared" si="83"/>
        <v>0</v>
      </c>
      <c r="BT42" s="28">
        <f t="shared" si="88"/>
        <v>2.0029999999999997</v>
      </c>
      <c r="BU42" s="28">
        <f t="shared" si="89"/>
        <v>0</v>
      </c>
    </row>
    <row r="43" spans="1:73">
      <c r="A43" s="126" t="s">
        <v>249</v>
      </c>
      <c r="B43" s="150">
        <v>-0.68771519999999997</v>
      </c>
      <c r="E43" s="28">
        <v>42</v>
      </c>
      <c r="F43" s="28">
        <f t="shared" si="46"/>
        <v>18.026038220686047</v>
      </c>
      <c r="G43" s="139"/>
      <c r="H43" s="28">
        <f t="shared" si="37"/>
        <v>25.644398859854483</v>
      </c>
      <c r="I43" s="28">
        <f t="shared" si="47"/>
        <v>9.5915662375771634E-4</v>
      </c>
      <c r="J43" s="28">
        <f t="shared" si="48"/>
        <v>0.52205547679248843</v>
      </c>
      <c r="K43" s="28">
        <f t="shared" si="49"/>
        <v>1417.5332186099624</v>
      </c>
      <c r="L43" s="28">
        <f t="shared" si="50"/>
        <v>753.32909396746163</v>
      </c>
      <c r="M43" s="28">
        <f t="shared" si="51"/>
        <v>0.62220552749023306</v>
      </c>
      <c r="N43" s="28">
        <f t="shared" si="52"/>
        <v>1725.8836606442794</v>
      </c>
      <c r="O43" s="28">
        <f t="shared" si="53"/>
        <v>773.67030539151631</v>
      </c>
      <c r="P43" s="28">
        <f t="shared" si="54"/>
        <v>0.44827488841438018</v>
      </c>
      <c r="Q43" s="28">
        <f t="shared" si="55"/>
        <v>4025.6079243780582</v>
      </c>
      <c r="R43" s="28">
        <f t="shared" si="56"/>
        <v>0.97843708147088893</v>
      </c>
      <c r="T43" s="28">
        <v>42</v>
      </c>
      <c r="U43" s="29">
        <f t="shared" si="57"/>
        <v>753.32909396746163</v>
      </c>
      <c r="V43" s="140">
        <f t="shared" si="58"/>
        <v>1417.5332186099624</v>
      </c>
      <c r="W43" s="141" t="str">
        <f>IF(T43='1.収穫を予測する'!$N$2,1,"")</f>
        <v/>
      </c>
      <c r="X43" s="28">
        <f t="shared" si="59"/>
        <v>0</v>
      </c>
      <c r="Y43" s="28">
        <f t="shared" si="60"/>
        <v>0.97843708147088893</v>
      </c>
      <c r="Z43" s="28" t="str">
        <f t="shared" si="61"/>
        <v/>
      </c>
      <c r="AB43" s="28">
        <v>42</v>
      </c>
      <c r="AC43" s="28">
        <f t="shared" si="62"/>
        <v>25.644398859854483</v>
      </c>
      <c r="AD43" s="29">
        <f t="shared" si="84"/>
        <v>753.32909396746163</v>
      </c>
      <c r="AE43" s="140">
        <f t="shared" si="85"/>
        <v>1417.5332186099624</v>
      </c>
      <c r="AF43" s="141">
        <f>'1.収穫を予測する'!K54*0.01</f>
        <v>0</v>
      </c>
      <c r="AG43" s="28">
        <f t="shared" si="63"/>
        <v>0.97843708147088893</v>
      </c>
      <c r="AH43" s="144">
        <f t="shared" si="86"/>
        <v>15.567440485853581</v>
      </c>
      <c r="AI43" s="29">
        <f t="shared" si="64"/>
        <v>753.32909396746163</v>
      </c>
      <c r="AJ43" s="140">
        <f t="shared" si="65"/>
        <v>1417.5332186099624</v>
      </c>
      <c r="AK43" s="29">
        <f t="shared" si="66"/>
        <v>0</v>
      </c>
      <c r="AL43" s="140">
        <f t="shared" si="67"/>
        <v>0</v>
      </c>
      <c r="AM43" s="28" t="str">
        <f t="shared" si="68"/>
        <v/>
      </c>
      <c r="AN43" s="28">
        <f t="shared" si="69"/>
        <v>0.53143664224403753</v>
      </c>
      <c r="AO43" s="136">
        <f t="shared" si="70"/>
        <v>0</v>
      </c>
      <c r="AP43" s="28">
        <f t="shared" si="71"/>
        <v>0</v>
      </c>
      <c r="AQ43" s="29">
        <f>'inv3.直径階分布'!HK48</f>
        <v>25.592322144606857</v>
      </c>
      <c r="AS43" s="28">
        <f t="shared" si="87"/>
        <v>42</v>
      </c>
      <c r="AT43" s="140">
        <f t="shared" si="72"/>
        <v>1417.5332186099624</v>
      </c>
      <c r="AV43" s="29">
        <f>IF(AP43=0, 0,SUM(AK$2:AK43))</f>
        <v>0</v>
      </c>
      <c r="AW43" s="29">
        <f>AD43+SUM($AK$2:AK42)</f>
        <v>753.32909396746163</v>
      </c>
      <c r="AX43" s="29">
        <f t="shared" si="73"/>
        <v>14.895168595600012</v>
      </c>
      <c r="AY43" s="29">
        <f t="shared" si="74"/>
        <v>17.936406999225277</v>
      </c>
      <c r="AZ43" s="29">
        <f t="shared" si="75"/>
        <v>17.936406999225277</v>
      </c>
      <c r="BA43" s="29">
        <f t="shared" si="76"/>
        <v>17.936406999225277</v>
      </c>
      <c r="BB43" s="28">
        <f t="shared" si="77"/>
        <v>22.903291761322617</v>
      </c>
      <c r="BM43" s="28">
        <f t="shared" si="78"/>
        <v>10.357164031828571</v>
      </c>
      <c r="BN43" s="28">
        <f t="shared" si="79"/>
        <v>10.357164031828571</v>
      </c>
      <c r="BP43" s="28">
        <f t="shared" si="80"/>
        <v>89.492823792658811</v>
      </c>
      <c r="BQ43" s="28">
        <f t="shared" si="81"/>
        <v>0</v>
      </c>
      <c r="BR43" s="28">
        <f t="shared" si="82"/>
        <v>0</v>
      </c>
      <c r="BS43" s="28">
        <f t="shared" si="83"/>
        <v>0</v>
      </c>
      <c r="BT43" s="28">
        <f t="shared" si="88"/>
        <v>2.0039999999999996</v>
      </c>
      <c r="BU43" s="28">
        <f t="shared" si="89"/>
        <v>0</v>
      </c>
    </row>
    <row r="44" spans="1:73">
      <c r="A44" s="126"/>
      <c r="B44" s="150"/>
      <c r="E44" s="28">
        <v>43</v>
      </c>
      <c r="F44" s="28">
        <f t="shared" si="46"/>
        <v>18.237593201100815</v>
      </c>
      <c r="G44" s="139"/>
      <c r="H44" s="28">
        <f t="shared" si="37"/>
        <v>25.945363510662741</v>
      </c>
      <c r="I44" s="28">
        <f t="shared" si="47"/>
        <v>9.4291424159270612E-4</v>
      </c>
      <c r="J44" s="28">
        <f t="shared" si="48"/>
        <v>0.5009161308862824</v>
      </c>
      <c r="K44" s="28">
        <f t="shared" si="49"/>
        <v>1396.1301885968464</v>
      </c>
      <c r="L44" s="28">
        <f t="shared" si="50"/>
        <v>768.22426256306164</v>
      </c>
      <c r="M44" s="28">
        <f t="shared" si="51"/>
        <v>0.61872636459118791</v>
      </c>
      <c r="N44" s="28">
        <f t="shared" si="52"/>
        <v>1706.5010719577817</v>
      </c>
      <c r="O44" s="28">
        <f t="shared" si="53"/>
        <v>789.86349756082222</v>
      </c>
      <c r="P44" s="28">
        <f t="shared" si="54"/>
        <v>0.46285555311995913</v>
      </c>
      <c r="Q44" s="28">
        <f t="shared" si="55"/>
        <v>3685.668953473526</v>
      </c>
      <c r="R44" s="28">
        <f t="shared" si="56"/>
        <v>0.98096860249496531</v>
      </c>
      <c r="T44" s="28">
        <v>43</v>
      </c>
      <c r="U44" s="29">
        <f t="shared" si="57"/>
        <v>768.22426256306164</v>
      </c>
      <c r="V44" s="140">
        <f t="shared" si="58"/>
        <v>1396.1301885968464</v>
      </c>
      <c r="W44" s="141" t="str">
        <f>IF(T44='1.収穫を予測する'!$N$2,1,"")</f>
        <v/>
      </c>
      <c r="X44" s="28">
        <f t="shared" si="59"/>
        <v>0</v>
      </c>
      <c r="Y44" s="28">
        <f t="shared" si="60"/>
        <v>0.98096860249496531</v>
      </c>
      <c r="Z44" s="28" t="str">
        <f t="shared" si="61"/>
        <v/>
      </c>
      <c r="AB44" s="28">
        <v>43</v>
      </c>
      <c r="AC44" s="28">
        <f t="shared" si="62"/>
        <v>25.945363510662741</v>
      </c>
      <c r="AD44" s="29">
        <f t="shared" si="84"/>
        <v>768.22426256306164</v>
      </c>
      <c r="AE44" s="140">
        <f t="shared" si="85"/>
        <v>1396.1301885968464</v>
      </c>
      <c r="AF44" s="141">
        <f>'1.収穫を予測する'!K55*0.01</f>
        <v>0</v>
      </c>
      <c r="AG44" s="28">
        <f t="shared" si="63"/>
        <v>0.98096860249496531</v>
      </c>
      <c r="AH44" s="144">
        <f t="shared" si="86"/>
        <v>14.895168595600012</v>
      </c>
      <c r="AI44" s="29">
        <f t="shared" si="64"/>
        <v>768.22426256306164</v>
      </c>
      <c r="AJ44" s="140">
        <f t="shared" si="65"/>
        <v>1396.1301885968464</v>
      </c>
      <c r="AK44" s="29">
        <f t="shared" si="66"/>
        <v>0</v>
      </c>
      <c r="AL44" s="140">
        <f t="shared" si="67"/>
        <v>0</v>
      </c>
      <c r="AM44" s="28" t="str">
        <f t="shared" si="68"/>
        <v/>
      </c>
      <c r="AN44" s="28">
        <f t="shared" si="69"/>
        <v>0.55025259738502652</v>
      </c>
      <c r="AO44" s="136">
        <f t="shared" si="70"/>
        <v>0</v>
      </c>
      <c r="AP44" s="28">
        <f t="shared" si="71"/>
        <v>0</v>
      </c>
      <c r="AQ44" s="29">
        <f>'inv3.直径階分布'!HK49</f>
        <v>25.973474719837011</v>
      </c>
      <c r="AS44" s="28">
        <f t="shared" si="87"/>
        <v>43</v>
      </c>
      <c r="AT44" s="140">
        <f t="shared" si="72"/>
        <v>1396.1301885968464</v>
      </c>
      <c r="AV44" s="29">
        <f>IF(AP44=0, 0,SUM(AK$2:AK44))</f>
        <v>0</v>
      </c>
      <c r="AW44" s="29">
        <f>AD44+SUM($AK$2:AK43)</f>
        <v>768.22426256306164</v>
      </c>
      <c r="AX44" s="29">
        <f t="shared" si="73"/>
        <v>14.243248415362928</v>
      </c>
      <c r="AY44" s="29">
        <f t="shared" si="74"/>
        <v>17.865680524722364</v>
      </c>
      <c r="AZ44" s="29">
        <f t="shared" si="75"/>
        <v>17.865680524722364</v>
      </c>
      <c r="BA44" s="29">
        <f t="shared" si="76"/>
        <v>17.865680524722364</v>
      </c>
      <c r="BB44" s="28">
        <f t="shared" si="77"/>
        <v>23.201154417390203</v>
      </c>
      <c r="BM44" s="28">
        <f t="shared" si="78"/>
        <v>10.315191172484543</v>
      </c>
      <c r="BN44" s="28">
        <f t="shared" si="79"/>
        <v>10.315191172484543</v>
      </c>
      <c r="BP44" s="28">
        <f t="shared" si="80"/>
        <v>89.326340305444489</v>
      </c>
      <c r="BQ44" s="28">
        <f t="shared" si="81"/>
        <v>0</v>
      </c>
      <c r="BR44" s="28">
        <f t="shared" si="82"/>
        <v>0</v>
      </c>
      <c r="BS44" s="28">
        <f t="shared" si="83"/>
        <v>0</v>
      </c>
      <c r="BT44" s="28">
        <f t="shared" si="88"/>
        <v>2.0049999999999994</v>
      </c>
      <c r="BU44" s="28">
        <f t="shared" si="89"/>
        <v>0</v>
      </c>
    </row>
    <row r="45" spans="1:73">
      <c r="A45" s="151"/>
      <c r="B45" s="150"/>
      <c r="E45" s="28">
        <v>44</v>
      </c>
      <c r="F45" s="28">
        <f t="shared" si="46"/>
        <v>18.439703936997681</v>
      </c>
      <c r="G45" s="139"/>
      <c r="H45" s="28">
        <f t="shared" si="37"/>
        <v>26.232892487454215</v>
      </c>
      <c r="I45" s="28">
        <f t="shared" si="47"/>
        <v>9.2782466980925987E-4</v>
      </c>
      <c r="J45" s="28">
        <f t="shared" si="48"/>
        <v>0.48173502842443577</v>
      </c>
      <c r="K45" s="28">
        <f t="shared" si="49"/>
        <v>1375.6639097922962</v>
      </c>
      <c r="L45" s="28">
        <f t="shared" si="50"/>
        <v>782.46751097842457</v>
      </c>
      <c r="M45" s="28">
        <f t="shared" si="51"/>
        <v>0.61538803480051096</v>
      </c>
      <c r="N45" s="28">
        <f t="shared" si="52"/>
        <v>1687.9668053717562</v>
      </c>
      <c r="O45" s="28">
        <f t="shared" si="53"/>
        <v>805.42287321948152</v>
      </c>
      <c r="P45" s="28">
        <f t="shared" si="54"/>
        <v>0.4771556352034399</v>
      </c>
      <c r="Q45" s="28">
        <f t="shared" si="55"/>
        <v>3393.6284030330939</v>
      </c>
      <c r="R45" s="28">
        <f t="shared" si="56"/>
        <v>0.98324266778139469</v>
      </c>
      <c r="T45" s="28">
        <v>44</v>
      </c>
      <c r="U45" s="29">
        <f t="shared" si="57"/>
        <v>782.46751097842457</v>
      </c>
      <c r="V45" s="140">
        <f t="shared" si="58"/>
        <v>1375.6639097922962</v>
      </c>
      <c r="W45" s="141" t="str">
        <f>IF(T45='1.収穫を予測する'!$N$2,1,"")</f>
        <v/>
      </c>
      <c r="X45" s="28">
        <f t="shared" si="59"/>
        <v>0</v>
      </c>
      <c r="Y45" s="28">
        <f t="shared" si="60"/>
        <v>0.98324266778139469</v>
      </c>
      <c r="Z45" s="28" t="str">
        <f t="shared" si="61"/>
        <v/>
      </c>
      <c r="AB45" s="28">
        <v>44</v>
      </c>
      <c r="AC45" s="28">
        <f t="shared" si="62"/>
        <v>26.232892487454215</v>
      </c>
      <c r="AD45" s="29">
        <f t="shared" si="84"/>
        <v>782.46751097842457</v>
      </c>
      <c r="AE45" s="140">
        <f t="shared" si="85"/>
        <v>1375.6639097922962</v>
      </c>
      <c r="AF45" s="141">
        <f>'1.収穫を予測する'!K56*0.01</f>
        <v>0</v>
      </c>
      <c r="AG45" s="28">
        <f t="shared" si="63"/>
        <v>0.98324266778139469</v>
      </c>
      <c r="AH45" s="144">
        <f t="shared" si="86"/>
        <v>14.243248415362928</v>
      </c>
      <c r="AI45" s="29">
        <f t="shared" si="64"/>
        <v>782.46751097842457</v>
      </c>
      <c r="AJ45" s="140">
        <f t="shared" si="65"/>
        <v>1375.6639097922962</v>
      </c>
      <c r="AK45" s="29">
        <f t="shared" si="66"/>
        <v>0</v>
      </c>
      <c r="AL45" s="140">
        <f t="shared" si="67"/>
        <v>0</v>
      </c>
      <c r="AM45" s="28" t="str">
        <f t="shared" si="68"/>
        <v/>
      </c>
      <c r="AN45" s="28">
        <f t="shared" si="69"/>
        <v>0.56879264288947218</v>
      </c>
      <c r="AO45" s="136">
        <f t="shared" si="70"/>
        <v>0</v>
      </c>
      <c r="AP45" s="28">
        <f t="shared" si="71"/>
        <v>0</v>
      </c>
      <c r="AQ45" s="29">
        <f>'inv3.直径階分布'!HK50</f>
        <v>26.338003369559161</v>
      </c>
      <c r="AS45" s="28">
        <f t="shared" si="87"/>
        <v>44</v>
      </c>
      <c r="AT45" s="140">
        <f t="shared" si="72"/>
        <v>1375.6639097922962</v>
      </c>
      <c r="AV45" s="29">
        <f>IF(AP45=0, 0,SUM(AK$2:AK45))</f>
        <v>0</v>
      </c>
      <c r="AW45" s="29">
        <f>AD45+SUM($AK$2:AK44)</f>
        <v>782.46751097842457</v>
      </c>
      <c r="AX45" s="29">
        <f t="shared" si="73"/>
        <v>13.612272738652678</v>
      </c>
      <c r="AY45" s="29">
        <f t="shared" si="74"/>
        <v>17.783352522236921</v>
      </c>
      <c r="AZ45" s="29">
        <f t="shared" si="75"/>
        <v>17.783352522236921</v>
      </c>
      <c r="BA45" s="29">
        <f t="shared" si="76"/>
        <v>17.783352522236921</v>
      </c>
      <c r="BB45" s="28">
        <f t="shared" si="77"/>
        <v>23.486066910603796</v>
      </c>
      <c r="BM45" s="28">
        <f t="shared" si="78"/>
        <v>10.277740515259746</v>
      </c>
      <c r="BN45" s="28">
        <f t="shared" si="79"/>
        <v>10.277740515259746</v>
      </c>
      <c r="BP45" s="28">
        <f t="shared" si="80"/>
        <v>89.171781858561204</v>
      </c>
      <c r="BQ45" s="28">
        <f t="shared" si="81"/>
        <v>0</v>
      </c>
      <c r="BR45" s="28">
        <f t="shared" si="82"/>
        <v>0</v>
      </c>
      <c r="BS45" s="28">
        <f t="shared" si="83"/>
        <v>0</v>
      </c>
      <c r="BT45" s="28">
        <f t="shared" si="88"/>
        <v>2.0059999999999993</v>
      </c>
      <c r="BU45" s="28">
        <f t="shared" si="89"/>
        <v>0</v>
      </c>
    </row>
    <row r="46" spans="1:73">
      <c r="A46" s="151"/>
      <c r="B46" s="152"/>
      <c r="E46" s="28">
        <v>45</v>
      </c>
      <c r="F46" s="28">
        <f t="shared" si="46"/>
        <v>18.632740365134087</v>
      </c>
      <c r="G46" s="139"/>
      <c r="H46" s="28">
        <f t="shared" si="37"/>
        <v>26.507512073688691</v>
      </c>
      <c r="I46" s="28">
        <f t="shared" si="47"/>
        <v>9.1378817718939511E-4</v>
      </c>
      <c r="J46" s="28">
        <f t="shared" si="48"/>
        <v>0.46428579624828265</v>
      </c>
      <c r="K46" s="28">
        <f t="shared" si="49"/>
        <v>1356.1042868110437</v>
      </c>
      <c r="L46" s="28">
        <f t="shared" si="50"/>
        <v>796.07978371707725</v>
      </c>
      <c r="M46" s="28">
        <f t="shared" si="51"/>
        <v>0.61218740112511727</v>
      </c>
      <c r="N46" s="28">
        <f t="shared" si="52"/>
        <v>1670.2536064986871</v>
      </c>
      <c r="O46" s="28">
        <f t="shared" si="53"/>
        <v>820.36577526217093</v>
      </c>
      <c r="P46" s="28">
        <f t="shared" si="54"/>
        <v>0.49116240316456145</v>
      </c>
      <c r="Q46" s="28">
        <f t="shared" si="55"/>
        <v>3141.1453709331563</v>
      </c>
      <c r="R46" s="28">
        <f t="shared" si="56"/>
        <v>0.98528441095079489</v>
      </c>
      <c r="T46" s="28">
        <v>45</v>
      </c>
      <c r="U46" s="29">
        <f t="shared" si="57"/>
        <v>796.07978371707725</v>
      </c>
      <c r="V46" s="140">
        <f t="shared" si="58"/>
        <v>1356.1042868110437</v>
      </c>
      <c r="W46" s="141" t="str">
        <f>IF(T46='1.収穫を予測する'!$N$2,1,"")</f>
        <v/>
      </c>
      <c r="X46" s="28">
        <f t="shared" si="59"/>
        <v>0</v>
      </c>
      <c r="Y46" s="28">
        <f t="shared" si="60"/>
        <v>0.98528441095079489</v>
      </c>
      <c r="Z46" s="28" t="str">
        <f t="shared" si="61"/>
        <v/>
      </c>
      <c r="AB46" s="28">
        <v>45</v>
      </c>
      <c r="AC46" s="28">
        <f t="shared" si="62"/>
        <v>26.507512073688691</v>
      </c>
      <c r="AD46" s="29">
        <f t="shared" si="84"/>
        <v>796.07978371707725</v>
      </c>
      <c r="AE46" s="140">
        <f t="shared" si="85"/>
        <v>1356.1042868110437</v>
      </c>
      <c r="AF46" s="141">
        <f>'1.収穫を予測する'!K57*0.01</f>
        <v>0</v>
      </c>
      <c r="AG46" s="28">
        <f t="shared" si="63"/>
        <v>0.98528441095079489</v>
      </c>
      <c r="AH46" s="144">
        <f t="shared" si="86"/>
        <v>13.612272738652678</v>
      </c>
      <c r="AI46" s="29">
        <f t="shared" si="64"/>
        <v>796.07978371707725</v>
      </c>
      <c r="AJ46" s="140">
        <f t="shared" si="65"/>
        <v>1356.1042868110437</v>
      </c>
      <c r="AK46" s="29">
        <f t="shared" si="66"/>
        <v>0</v>
      </c>
      <c r="AL46" s="140">
        <f t="shared" si="67"/>
        <v>0</v>
      </c>
      <c r="AM46" s="28" t="str">
        <f t="shared" si="68"/>
        <v/>
      </c>
      <c r="AN46" s="28">
        <f t="shared" si="69"/>
        <v>0.58703433906923497</v>
      </c>
      <c r="AO46" s="136">
        <f t="shared" si="70"/>
        <v>0</v>
      </c>
      <c r="AP46" s="28">
        <f t="shared" si="71"/>
        <v>0</v>
      </c>
      <c r="AQ46" s="29">
        <f>'inv3.直径階分布'!HK51</f>
        <v>26.678375526599758</v>
      </c>
      <c r="AS46" s="28">
        <f t="shared" si="87"/>
        <v>45</v>
      </c>
      <c r="AT46" s="140">
        <f t="shared" si="72"/>
        <v>1356.1042868110437</v>
      </c>
      <c r="AV46" s="29">
        <f>IF(AP46=0, 0,SUM(AK$2:AK46))</f>
        <v>0</v>
      </c>
      <c r="AW46" s="29">
        <f>AD46+SUM($AK$2:AK45)</f>
        <v>796.07978371707725</v>
      </c>
      <c r="AX46" s="29">
        <f t="shared" si="73"/>
        <v>13.0026212057669</v>
      </c>
      <c r="AY46" s="29">
        <f t="shared" si="74"/>
        <v>17.690661860379496</v>
      </c>
      <c r="AZ46" s="29">
        <f t="shared" si="75"/>
        <v>17.690661860379496</v>
      </c>
      <c r="BA46" s="29">
        <f t="shared" si="76"/>
        <v>17.690661860379496</v>
      </c>
      <c r="BB46" s="28">
        <f t="shared" si="77"/>
        <v>23.75850099794409</v>
      </c>
      <c r="BM46" s="28">
        <f t="shared" si="78"/>
        <v>10.244351884665143</v>
      </c>
      <c r="BN46" s="28">
        <f t="shared" si="79"/>
        <v>10.244351884665143</v>
      </c>
      <c r="BP46" s="28">
        <f t="shared" si="80"/>
        <v>89.055276151486822</v>
      </c>
      <c r="BQ46" s="28">
        <f t="shared" si="81"/>
        <v>0</v>
      </c>
      <c r="BR46" s="28">
        <f t="shared" si="82"/>
        <v>0</v>
      </c>
      <c r="BS46" s="28">
        <f t="shared" si="83"/>
        <v>0</v>
      </c>
      <c r="BT46" s="28">
        <f t="shared" si="88"/>
        <v>2.0069999999999992</v>
      </c>
      <c r="BU46" s="28">
        <f t="shared" si="89"/>
        <v>0</v>
      </c>
    </row>
    <row r="47" spans="1:73">
      <c r="A47" s="151"/>
      <c r="B47" s="152"/>
      <c r="E47" s="28">
        <v>46</v>
      </c>
      <c r="F47" s="28">
        <f t="shared" si="46"/>
        <v>18.817063563942394</v>
      </c>
      <c r="G47" s="139"/>
      <c r="H47" s="28">
        <f t="shared" si="37"/>
        <v>26.769735950699012</v>
      </c>
      <c r="I47" s="28">
        <f t="shared" si="47"/>
        <v>9.0071560585677334E-4</v>
      </c>
      <c r="J47" s="28">
        <f t="shared" si="48"/>
        <v>0.44837354759659898</v>
      </c>
      <c r="K47" s="28">
        <f t="shared" si="49"/>
        <v>1337.420678758536</v>
      </c>
      <c r="L47" s="28">
        <f t="shared" si="50"/>
        <v>809.08240492284415</v>
      </c>
      <c r="M47" s="28">
        <f t="shared" si="51"/>
        <v>0.60912104227713815</v>
      </c>
      <c r="N47" s="28">
        <f t="shared" si="52"/>
        <v>1653.3337269377291</v>
      </c>
      <c r="O47" s="28">
        <f t="shared" si="53"/>
        <v>834.70995530055427</v>
      </c>
      <c r="P47" s="28">
        <f t="shared" si="54"/>
        <v>0.50486477212715364</v>
      </c>
      <c r="Q47" s="28">
        <f t="shared" si="55"/>
        <v>2921.5769249923756</v>
      </c>
      <c r="R47" s="28">
        <f t="shared" si="56"/>
        <v>0.98711651022582803</v>
      </c>
      <c r="T47" s="28">
        <v>46</v>
      </c>
      <c r="U47" s="29">
        <f t="shared" si="57"/>
        <v>809.08240492284415</v>
      </c>
      <c r="V47" s="140">
        <f t="shared" si="58"/>
        <v>1337.420678758536</v>
      </c>
      <c r="W47" s="141" t="str">
        <f>IF(T47='1.収穫を予測する'!$N$2,1,"")</f>
        <v/>
      </c>
      <c r="X47" s="28">
        <f t="shared" si="59"/>
        <v>0</v>
      </c>
      <c r="Y47" s="28">
        <f t="shared" si="60"/>
        <v>0.98711651022582803</v>
      </c>
      <c r="Z47" s="28" t="str">
        <f t="shared" si="61"/>
        <v/>
      </c>
      <c r="AB47" s="28">
        <v>46</v>
      </c>
      <c r="AC47" s="28">
        <f t="shared" si="62"/>
        <v>26.769735950699012</v>
      </c>
      <c r="AD47" s="29">
        <f t="shared" si="84"/>
        <v>809.08240492284415</v>
      </c>
      <c r="AE47" s="140">
        <f t="shared" si="85"/>
        <v>1337.420678758536</v>
      </c>
      <c r="AF47" s="141">
        <f>'1.収穫を予測する'!K58*0.01</f>
        <v>0</v>
      </c>
      <c r="AG47" s="28">
        <f t="shared" si="63"/>
        <v>0.98711651022582803</v>
      </c>
      <c r="AH47" s="144">
        <f t="shared" si="86"/>
        <v>13.0026212057669</v>
      </c>
      <c r="AI47" s="29">
        <f t="shared" si="64"/>
        <v>809.08240492284415</v>
      </c>
      <c r="AJ47" s="140">
        <f t="shared" si="65"/>
        <v>1337.420678758536</v>
      </c>
      <c r="AK47" s="29">
        <f t="shared" si="66"/>
        <v>0</v>
      </c>
      <c r="AL47" s="140">
        <f t="shared" si="67"/>
        <v>0</v>
      </c>
      <c r="AM47" s="28" t="str">
        <f t="shared" si="68"/>
        <v/>
      </c>
      <c r="AN47" s="28">
        <f t="shared" si="69"/>
        <v>0.6049573015977866</v>
      </c>
      <c r="AO47" s="136">
        <f t="shared" si="70"/>
        <v>0</v>
      </c>
      <c r="AP47" s="28">
        <f t="shared" si="71"/>
        <v>0</v>
      </c>
      <c r="AQ47" s="29">
        <f>'inv3.直径階分布'!HK52</f>
        <v>27.008903106536824</v>
      </c>
      <c r="AS47" s="28">
        <f t="shared" si="87"/>
        <v>46</v>
      </c>
      <c r="AT47" s="140">
        <f t="shared" si="72"/>
        <v>1337.420678758536</v>
      </c>
      <c r="AV47" s="29">
        <f>IF(AP47=0, 0,SUM(AK$2:AK47))</f>
        <v>0</v>
      </c>
      <c r="AW47" s="29">
        <f>AD47+SUM($AK$2:AK46)</f>
        <v>809.08240492284415</v>
      </c>
      <c r="AX47" s="29">
        <f t="shared" si="73"/>
        <v>12.414490140803991</v>
      </c>
      <c r="AY47" s="29">
        <f t="shared" si="74"/>
        <v>17.588747933105306</v>
      </c>
      <c r="AZ47" s="29">
        <f t="shared" si="75"/>
        <v>17.588747933105306</v>
      </c>
      <c r="BA47" s="29">
        <f t="shared" si="76"/>
        <v>17.588747933105306</v>
      </c>
      <c r="BB47" s="28">
        <f t="shared" si="77"/>
        <v>24.018921260746193</v>
      </c>
      <c r="BM47" s="28">
        <f t="shared" si="78"/>
        <v>10.214612492591469</v>
      </c>
      <c r="BN47" s="28">
        <f t="shared" si="79"/>
        <v>10.214612492591469</v>
      </c>
      <c r="BP47" s="28">
        <f t="shared" si="80"/>
        <v>88.929643554954367</v>
      </c>
      <c r="BQ47" s="28">
        <f t="shared" si="81"/>
        <v>0</v>
      </c>
      <c r="BR47" s="28">
        <f t="shared" si="82"/>
        <v>0</v>
      </c>
      <c r="BS47" s="28">
        <f t="shared" si="83"/>
        <v>0</v>
      </c>
      <c r="BT47" s="28">
        <f t="shared" si="88"/>
        <v>2.0079999999999991</v>
      </c>
      <c r="BU47" s="28">
        <f t="shared" si="89"/>
        <v>0</v>
      </c>
    </row>
    <row r="48" spans="1:73">
      <c r="A48" s="153"/>
      <c r="B48" s="152"/>
      <c r="E48" s="28">
        <v>47</v>
      </c>
      <c r="F48" s="28">
        <f t="shared" si="46"/>
        <v>18.993025258834365</v>
      </c>
      <c r="G48" s="139"/>
      <c r="H48" s="28">
        <f t="shared" si="37"/>
        <v>27.020064493921968</v>
      </c>
      <c r="I48" s="28">
        <f t="shared" si="47"/>
        <v>8.8852703475975612E-4</v>
      </c>
      <c r="J48" s="28">
        <f t="shared" si="48"/>
        <v>0.43382981632207318</v>
      </c>
      <c r="K48" s="28">
        <f t="shared" si="49"/>
        <v>1319.5821626399775</v>
      </c>
      <c r="L48" s="28">
        <f t="shared" si="50"/>
        <v>821.49689506364814</v>
      </c>
      <c r="M48" s="28">
        <f t="shared" si="51"/>
        <v>0.6061853116905539</v>
      </c>
      <c r="N48" s="28">
        <f t="shared" si="52"/>
        <v>1637.1791628179935</v>
      </c>
      <c r="O48" s="28">
        <f t="shared" si="53"/>
        <v>848.47342068956266</v>
      </c>
      <c r="P48" s="28">
        <f t="shared" si="54"/>
        <v>0.5182532492223566</v>
      </c>
      <c r="Q48" s="28">
        <f t="shared" si="55"/>
        <v>2729.5884983663409</v>
      </c>
      <c r="R48" s="28">
        <f t="shared" si="56"/>
        <v>0.98875944084158462</v>
      </c>
      <c r="T48" s="28">
        <v>47</v>
      </c>
      <c r="U48" s="29">
        <f t="shared" si="57"/>
        <v>821.49689506364814</v>
      </c>
      <c r="V48" s="140">
        <f t="shared" si="58"/>
        <v>1319.5821626399775</v>
      </c>
      <c r="W48" s="141" t="str">
        <f>IF(T48='1.収穫を予測する'!$N$2,1,"")</f>
        <v/>
      </c>
      <c r="X48" s="28">
        <f t="shared" si="59"/>
        <v>0</v>
      </c>
      <c r="Y48" s="28">
        <f t="shared" si="60"/>
        <v>0.98875944084158462</v>
      </c>
      <c r="Z48" s="28" t="str">
        <f t="shared" si="61"/>
        <v/>
      </c>
      <c r="AB48" s="28">
        <v>47</v>
      </c>
      <c r="AC48" s="28">
        <f t="shared" si="62"/>
        <v>27.020064493921968</v>
      </c>
      <c r="AD48" s="29">
        <f t="shared" si="84"/>
        <v>821.49689506364814</v>
      </c>
      <c r="AE48" s="140">
        <f t="shared" si="85"/>
        <v>1319.5821626399775</v>
      </c>
      <c r="AF48" s="141">
        <f>'1.収穫を予測する'!K59*0.01</f>
        <v>0</v>
      </c>
      <c r="AG48" s="28">
        <f t="shared" si="63"/>
        <v>0.98875944084158462</v>
      </c>
      <c r="AH48" s="144">
        <f t="shared" si="86"/>
        <v>12.414490140803991</v>
      </c>
      <c r="AI48" s="29">
        <f t="shared" si="64"/>
        <v>821.49689506364814</v>
      </c>
      <c r="AJ48" s="140">
        <f t="shared" si="65"/>
        <v>1319.5821626399775</v>
      </c>
      <c r="AK48" s="29">
        <f t="shared" si="66"/>
        <v>0</v>
      </c>
      <c r="AL48" s="140">
        <f t="shared" si="67"/>
        <v>0</v>
      </c>
      <c r="AM48" s="28" t="str">
        <f t="shared" si="68"/>
        <v/>
      </c>
      <c r="AN48" s="28">
        <f t="shared" si="69"/>
        <v>0.62254319459740814</v>
      </c>
      <c r="AO48" s="136">
        <f t="shared" si="70"/>
        <v>0</v>
      </c>
      <c r="AP48" s="28">
        <f t="shared" si="71"/>
        <v>0</v>
      </c>
      <c r="AQ48" s="29">
        <f>'inv3.直径階分布'!HK53</f>
        <v>27.328993076776396</v>
      </c>
      <c r="AS48" s="28">
        <f t="shared" si="87"/>
        <v>47</v>
      </c>
      <c r="AT48" s="140">
        <f t="shared" si="72"/>
        <v>1319.5821626399775</v>
      </c>
      <c r="AV48" s="29">
        <f>IF(AP48=0, 0,SUM(AK$2:AK48))</f>
        <v>0</v>
      </c>
      <c r="AW48" s="29">
        <f>AD48+SUM($AK$2:AK47)</f>
        <v>821.49689506364814</v>
      </c>
      <c r="AX48" s="29">
        <f t="shared" si="73"/>
        <v>11.847919073005642</v>
      </c>
      <c r="AY48" s="29">
        <f t="shared" si="74"/>
        <v>17.478657341779748</v>
      </c>
      <c r="AZ48" s="29">
        <f t="shared" si="75"/>
        <v>17.478657341779748</v>
      </c>
      <c r="BA48" s="29">
        <f t="shared" si="76"/>
        <v>17.478657341779748</v>
      </c>
      <c r="BB48" s="28">
        <f t="shared" si="77"/>
        <v>24.267783900399348</v>
      </c>
      <c r="BM48" s="28">
        <f t="shared" si="78"/>
        <v>10.188151643664343</v>
      </c>
      <c r="BN48" s="28">
        <f t="shared" si="79"/>
        <v>10.188151643664343</v>
      </c>
      <c r="BP48" s="28">
        <f t="shared" si="80"/>
        <v>88.798675575872579</v>
      </c>
      <c r="BQ48" s="28">
        <f t="shared" si="81"/>
        <v>1</v>
      </c>
      <c r="BR48" s="28">
        <f t="shared" si="82"/>
        <v>0</v>
      </c>
      <c r="BS48" s="28">
        <f t="shared" si="83"/>
        <v>1</v>
      </c>
      <c r="BT48" s="28">
        <f t="shared" si="88"/>
        <v>3</v>
      </c>
      <c r="BU48" s="28">
        <f t="shared" si="89"/>
        <v>3</v>
      </c>
    </row>
    <row r="49" spans="1:73">
      <c r="A49" s="127"/>
      <c r="B49" s="37"/>
      <c r="E49" s="28">
        <v>48</v>
      </c>
      <c r="F49" s="28">
        <f t="shared" si="46"/>
        <v>19.160967446084925</v>
      </c>
      <c r="G49" s="139"/>
      <c r="H49" s="28">
        <f t="shared" si="37"/>
        <v>27.258984237823732</v>
      </c>
      <c r="I49" s="28">
        <f t="shared" si="47"/>
        <v>8.7715063794200287E-4</v>
      </c>
      <c r="J49" s="28">
        <f t="shared" si="48"/>
        <v>0.42050840737434725</v>
      </c>
      <c r="K49" s="28">
        <f t="shared" si="49"/>
        <v>1302.5577586605959</v>
      </c>
      <c r="L49" s="28">
        <f t="shared" si="50"/>
        <v>833.34481413665378</v>
      </c>
      <c r="M49" s="28">
        <f t="shared" si="51"/>
        <v>0.60337638998088416</v>
      </c>
      <c r="N49" s="28">
        <f t="shared" si="52"/>
        <v>1621.7618588305249</v>
      </c>
      <c r="O49" s="28">
        <f t="shared" si="53"/>
        <v>861.67430517941057</v>
      </c>
      <c r="P49" s="28">
        <f t="shared" si="54"/>
        <v>0.53131987319073837</v>
      </c>
      <c r="Q49" s="28">
        <f t="shared" si="55"/>
        <v>2560.8627212951169</v>
      </c>
      <c r="R49" s="28">
        <f t="shared" si="56"/>
        <v>0.99023169836011304</v>
      </c>
      <c r="T49" s="28">
        <v>48</v>
      </c>
      <c r="U49" s="29">
        <f t="shared" si="57"/>
        <v>833.34481413665378</v>
      </c>
      <c r="V49" s="140">
        <f t="shared" si="58"/>
        <v>1302.5577586605959</v>
      </c>
      <c r="W49" s="141" t="str">
        <f>IF(T49='1.収穫を予測する'!$N$2,1,"")</f>
        <v/>
      </c>
      <c r="X49" s="28">
        <f t="shared" si="59"/>
        <v>0</v>
      </c>
      <c r="Y49" s="28">
        <f t="shared" si="60"/>
        <v>0.99023169836011304</v>
      </c>
      <c r="Z49" s="28" t="str">
        <f t="shared" si="61"/>
        <v/>
      </c>
      <c r="AB49" s="28">
        <v>48</v>
      </c>
      <c r="AC49" s="28">
        <f t="shared" si="62"/>
        <v>27.258984237823732</v>
      </c>
      <c r="AD49" s="29">
        <f t="shared" si="84"/>
        <v>833.34481413665378</v>
      </c>
      <c r="AE49" s="140">
        <f t="shared" si="85"/>
        <v>1302.5577586605959</v>
      </c>
      <c r="AF49" s="141">
        <f>'1.収穫を予測する'!K60*0.01</f>
        <v>0</v>
      </c>
      <c r="AG49" s="28">
        <f t="shared" si="63"/>
        <v>0.99023169836011304</v>
      </c>
      <c r="AH49" s="144">
        <f t="shared" si="86"/>
        <v>11.847919073005642</v>
      </c>
      <c r="AI49" s="29">
        <f t="shared" si="64"/>
        <v>833.34481413665378</v>
      </c>
      <c r="AJ49" s="140">
        <f t="shared" si="65"/>
        <v>1302.5577586605959</v>
      </c>
      <c r="AK49" s="29">
        <f t="shared" si="66"/>
        <v>0</v>
      </c>
      <c r="AL49" s="140">
        <f t="shared" si="67"/>
        <v>0</v>
      </c>
      <c r="AM49" s="28" t="str">
        <f t="shared" si="68"/>
        <v/>
      </c>
      <c r="AN49" s="28">
        <f t="shared" si="69"/>
        <v>0.63977570944229911</v>
      </c>
      <c r="AO49" s="136">
        <f t="shared" si="70"/>
        <v>0</v>
      </c>
      <c r="AP49" s="28">
        <f t="shared" si="71"/>
        <v>0</v>
      </c>
      <c r="AQ49" s="29">
        <f>'inv3.直径階分布'!HK54</f>
        <v>27.642499382249696</v>
      </c>
      <c r="AS49" s="28">
        <f t="shared" si="87"/>
        <v>48</v>
      </c>
      <c r="AT49" s="140">
        <f t="shared" si="72"/>
        <v>1302.5577586605959</v>
      </c>
      <c r="AV49" s="29">
        <f>IF(AP49=0, 0,SUM(AK$2:AK49))</f>
        <v>0</v>
      </c>
      <c r="AW49" s="29">
        <f>AD49+SUM($AK$2:AK48)</f>
        <v>833.34481413665378</v>
      </c>
      <c r="AX49" s="29">
        <f t="shared" si="73"/>
        <v>11.3028142787565</v>
      </c>
      <c r="AY49" s="29">
        <f t="shared" si="74"/>
        <v>17.36135029451362</v>
      </c>
      <c r="AZ49" s="29">
        <f t="shared" si="75"/>
        <v>17.36135029451362</v>
      </c>
      <c r="BA49" s="29">
        <f t="shared" si="76"/>
        <v>17.36135029451362</v>
      </c>
      <c r="BB49" s="28">
        <f t="shared" si="77"/>
        <v>24.505535745204988</v>
      </c>
      <c r="BM49" s="28">
        <f t="shared" si="78"/>
        <v>10.16463612768081</v>
      </c>
      <c r="BN49" s="28">
        <f t="shared" si="79"/>
        <v>10.16463612768081</v>
      </c>
      <c r="BP49" s="28">
        <f t="shared" si="80"/>
        <v>88.651664259205617</v>
      </c>
      <c r="BQ49" s="28">
        <f t="shared" si="81"/>
        <v>1</v>
      </c>
      <c r="BR49" s="28">
        <f t="shared" si="82"/>
        <v>0</v>
      </c>
      <c r="BS49" s="28">
        <f t="shared" si="83"/>
        <v>1</v>
      </c>
      <c r="BT49" s="28">
        <f t="shared" si="88"/>
        <v>3.0009999999999999</v>
      </c>
      <c r="BU49" s="28">
        <f t="shared" si="89"/>
        <v>0</v>
      </c>
    </row>
    <row r="50" spans="1:73">
      <c r="A50" s="127" t="s">
        <v>250</v>
      </c>
      <c r="B50" s="37"/>
      <c r="E50" s="28">
        <v>49</v>
      </c>
      <c r="F50" s="28">
        <f t="shared" si="46"/>
        <v>19.321222119662906</v>
      </c>
      <c r="G50" s="139"/>
      <c r="H50" s="28">
        <f t="shared" si="37"/>
        <v>27.486967487280818</v>
      </c>
      <c r="I50" s="28">
        <f t="shared" si="47"/>
        <v>8.665217056893843E-4</v>
      </c>
      <c r="J50" s="28">
        <f t="shared" si="48"/>
        <v>0.40828198079220912</v>
      </c>
      <c r="K50" s="28">
        <f t="shared" si="49"/>
        <v>1286.3166216980794</v>
      </c>
      <c r="L50" s="28">
        <f t="shared" si="50"/>
        <v>844.64762841541028</v>
      </c>
      <c r="M50" s="28">
        <f t="shared" si="51"/>
        <v>0.60069033129614413</v>
      </c>
      <c r="N50" s="28">
        <f t="shared" si="52"/>
        <v>1607.0538816257726</v>
      </c>
      <c r="O50" s="28">
        <f t="shared" si="53"/>
        <v>874.33076001036943</v>
      </c>
      <c r="P50" s="28">
        <f t="shared" si="54"/>
        <v>0.54405814889408344</v>
      </c>
      <c r="Q50" s="28">
        <f t="shared" si="55"/>
        <v>2411.8797387058739</v>
      </c>
      <c r="R50" s="28">
        <f t="shared" si="56"/>
        <v>0.99154999681118527</v>
      </c>
      <c r="T50" s="28">
        <v>49</v>
      </c>
      <c r="U50" s="29">
        <f t="shared" si="57"/>
        <v>844.64762841541028</v>
      </c>
      <c r="V50" s="140">
        <f t="shared" si="58"/>
        <v>1286.3166216980794</v>
      </c>
      <c r="W50" s="141" t="str">
        <f>IF(T50='1.収穫を予測する'!$N$2,1,"")</f>
        <v/>
      </c>
      <c r="X50" s="28">
        <f t="shared" si="59"/>
        <v>0</v>
      </c>
      <c r="Y50" s="28">
        <f t="shared" si="60"/>
        <v>0.99154999681118527</v>
      </c>
      <c r="Z50" s="28" t="str">
        <f t="shared" si="61"/>
        <v/>
      </c>
      <c r="AB50" s="28">
        <v>49</v>
      </c>
      <c r="AC50" s="28">
        <f t="shared" si="62"/>
        <v>27.486967487280818</v>
      </c>
      <c r="AD50" s="29">
        <f t="shared" si="84"/>
        <v>844.64762841541028</v>
      </c>
      <c r="AE50" s="140">
        <f t="shared" si="85"/>
        <v>1286.3166216980794</v>
      </c>
      <c r="AF50" s="141">
        <f>'1.収穫を予測する'!K61*0.01</f>
        <v>0</v>
      </c>
      <c r="AG50" s="28">
        <f t="shared" si="63"/>
        <v>0.99154999681118527</v>
      </c>
      <c r="AH50" s="144">
        <f t="shared" si="86"/>
        <v>11.3028142787565</v>
      </c>
      <c r="AI50" s="29">
        <f t="shared" si="64"/>
        <v>844.64762841541028</v>
      </c>
      <c r="AJ50" s="140">
        <f t="shared" si="65"/>
        <v>1286.3166216980794</v>
      </c>
      <c r="AK50" s="29">
        <f t="shared" si="66"/>
        <v>0</v>
      </c>
      <c r="AL50" s="140">
        <f t="shared" si="67"/>
        <v>0</v>
      </c>
      <c r="AM50" s="28" t="str">
        <f t="shared" si="68"/>
        <v/>
      </c>
      <c r="AN50" s="28">
        <f t="shared" si="69"/>
        <v>0.65664053015219725</v>
      </c>
      <c r="AO50" s="136">
        <f t="shared" si="70"/>
        <v>0</v>
      </c>
      <c r="AP50" s="28">
        <f t="shared" si="71"/>
        <v>0</v>
      </c>
      <c r="AQ50" s="29">
        <f>'inv3.直径階分布'!HK55</f>
        <v>27.950395917507723</v>
      </c>
      <c r="AS50" s="28">
        <f t="shared" si="87"/>
        <v>49</v>
      </c>
      <c r="AT50" s="140">
        <f t="shared" si="72"/>
        <v>1286.3166216980794</v>
      </c>
      <c r="AV50" s="29">
        <f>IF(AP50=0, 0,SUM(AK$2:AK50))</f>
        <v>0</v>
      </c>
      <c r="AW50" s="29">
        <f>AD50+SUM($AK$2:AK49)</f>
        <v>844.64762841541028</v>
      </c>
      <c r="AX50" s="29">
        <f t="shared" si="73"/>
        <v>10.778969642121865</v>
      </c>
      <c r="AY50" s="29">
        <f t="shared" si="74"/>
        <v>17.237706702355311</v>
      </c>
      <c r="AZ50" s="29">
        <f t="shared" si="75"/>
        <v>17.237706702355311</v>
      </c>
      <c r="BA50" s="29">
        <f t="shared" si="76"/>
        <v>17.237706702355311</v>
      </c>
      <c r="BB50" s="28">
        <f t="shared" si="77"/>
        <v>24.732613443071891</v>
      </c>
      <c r="BM50" s="28">
        <f t="shared" si="78"/>
        <v>10.143766193049313</v>
      </c>
      <c r="BN50" s="28">
        <f t="shared" si="79"/>
        <v>10.143766193049313</v>
      </c>
      <c r="BP50" s="28">
        <f t="shared" si="80"/>
        <v>88.487524527621233</v>
      </c>
      <c r="BQ50" s="28">
        <f t="shared" si="81"/>
        <v>1</v>
      </c>
      <c r="BR50" s="28">
        <f t="shared" si="82"/>
        <v>0</v>
      </c>
      <c r="BS50" s="28">
        <f t="shared" si="83"/>
        <v>1</v>
      </c>
      <c r="BT50" s="28">
        <f t="shared" si="88"/>
        <v>3.0019999999999998</v>
      </c>
      <c r="BU50" s="28">
        <f t="shared" si="89"/>
        <v>0</v>
      </c>
    </row>
    <row r="51" spans="1:73">
      <c r="A51" s="127" t="s">
        <v>0</v>
      </c>
      <c r="B51" s="37">
        <v>1.1074455999999999</v>
      </c>
      <c r="E51" s="28">
        <v>50</v>
      </c>
      <c r="F51" s="28">
        <f t="shared" si="46"/>
        <v>19.474111087205344</v>
      </c>
      <c r="G51" s="139"/>
      <c r="H51" s="28">
        <f t="shared" si="37"/>
        <v>27.704472055779419</v>
      </c>
      <c r="I51" s="28">
        <f t="shared" si="47"/>
        <v>8.5658180241652724E-4</v>
      </c>
      <c r="J51" s="28">
        <f t="shared" si="48"/>
        <v>0.39703922609185532</v>
      </c>
      <c r="K51" s="28">
        <f t="shared" si="49"/>
        <v>1270.8282028003575</v>
      </c>
      <c r="L51" s="28">
        <f t="shared" si="50"/>
        <v>855.42659805753215</v>
      </c>
      <c r="M51" s="28">
        <f t="shared" si="51"/>
        <v>0.59812310401494362</v>
      </c>
      <c r="N51" s="28">
        <f t="shared" si="52"/>
        <v>1593.0275660660243</v>
      </c>
      <c r="O51" s="28">
        <f t="shared" si="53"/>
        <v>886.46086265407348</v>
      </c>
      <c r="P51" s="28">
        <f t="shared" si="54"/>
        <v>0.55646297750087614</v>
      </c>
      <c r="Q51" s="28">
        <f t="shared" si="55"/>
        <v>2279.7499657372309</v>
      </c>
      <c r="R51" s="28">
        <f t="shared" si="56"/>
        <v>0.99272944497790572</v>
      </c>
      <c r="T51" s="28">
        <v>50</v>
      </c>
      <c r="U51" s="29">
        <f t="shared" si="57"/>
        <v>855.42659805753215</v>
      </c>
      <c r="V51" s="140">
        <f t="shared" si="58"/>
        <v>1270.8282028003575</v>
      </c>
      <c r="W51" s="141" t="str">
        <f>IF(T51='1.収穫を予測する'!$N$2,1,"")</f>
        <v/>
      </c>
      <c r="X51" s="28">
        <f t="shared" si="59"/>
        <v>0</v>
      </c>
      <c r="Y51" s="28">
        <f t="shared" si="60"/>
        <v>0.99272944497790572</v>
      </c>
      <c r="Z51" s="28" t="str">
        <f t="shared" si="61"/>
        <v/>
      </c>
      <c r="AB51" s="28">
        <v>50</v>
      </c>
      <c r="AC51" s="28">
        <f t="shared" si="62"/>
        <v>27.704472055779419</v>
      </c>
      <c r="AD51" s="29">
        <f t="shared" si="84"/>
        <v>855.42659805753215</v>
      </c>
      <c r="AE51" s="140">
        <f t="shared" si="85"/>
        <v>1270.8282028003575</v>
      </c>
      <c r="AF51" s="141">
        <f>'1.収穫を予測する'!K62*0.01</f>
        <v>0</v>
      </c>
      <c r="AG51" s="28">
        <f t="shared" si="63"/>
        <v>0.99272944497790572</v>
      </c>
      <c r="AH51" s="144">
        <f t="shared" si="86"/>
        <v>10.778969642121865</v>
      </c>
      <c r="AI51" s="29">
        <f t="shared" si="64"/>
        <v>855.42659805753215</v>
      </c>
      <c r="AJ51" s="140">
        <f t="shared" si="65"/>
        <v>1270.8282028003575</v>
      </c>
      <c r="AK51" s="29">
        <f t="shared" si="66"/>
        <v>0</v>
      </c>
      <c r="AL51" s="140">
        <f t="shared" si="67"/>
        <v>0</v>
      </c>
      <c r="AM51" s="28" t="str">
        <f t="shared" si="68"/>
        <v/>
      </c>
      <c r="AN51" s="28">
        <f t="shared" si="69"/>
        <v>0.67312528646479575</v>
      </c>
      <c r="AO51" s="136">
        <f t="shared" si="70"/>
        <v>0</v>
      </c>
      <c r="AP51" s="28">
        <f t="shared" si="71"/>
        <v>0</v>
      </c>
      <c r="AQ51" s="29">
        <f>'inv3.直径階分布'!HK56</f>
        <v>28.250312427999141</v>
      </c>
      <c r="AS51" s="28">
        <f t="shared" si="87"/>
        <v>50</v>
      </c>
      <c r="AT51" s="140">
        <f t="shared" si="72"/>
        <v>1270.8282028003575</v>
      </c>
      <c r="AV51" s="29">
        <f>IF(AP51=0, 0,SUM(AK$2:AK51))</f>
        <v>0</v>
      </c>
      <c r="AW51" s="29">
        <f>AD51+SUM($AK$2:AK50)</f>
        <v>855.42659805753215</v>
      </c>
      <c r="AX51" s="29">
        <f t="shared" si="73"/>
        <v>10.276085099696502</v>
      </c>
      <c r="AY51" s="29">
        <f t="shared" si="74"/>
        <v>17.108531961150643</v>
      </c>
      <c r="AZ51" s="29">
        <f t="shared" si="75"/>
        <v>17.108531961150643</v>
      </c>
      <c r="BA51" s="29">
        <f t="shared" si="76"/>
        <v>17.108531961150643</v>
      </c>
      <c r="BB51" s="28">
        <f t="shared" si="77"/>
        <v>24.949442817460124</v>
      </c>
      <c r="BM51" s="28">
        <f t="shared" si="78"/>
        <v>10.125272013954982</v>
      </c>
      <c r="BN51" s="28">
        <f t="shared" si="79"/>
        <v>10.125272013954982</v>
      </c>
      <c r="BP51" s="28">
        <f t="shared" si="80"/>
        <v>88.315635025446667</v>
      </c>
      <c r="BQ51" s="28">
        <f t="shared" si="81"/>
        <v>1</v>
      </c>
      <c r="BR51" s="28">
        <f t="shared" si="82"/>
        <v>0</v>
      </c>
      <c r="BS51" s="28">
        <f t="shared" si="83"/>
        <v>1</v>
      </c>
      <c r="BT51" s="28">
        <f t="shared" si="88"/>
        <v>3.0029999999999997</v>
      </c>
      <c r="BU51" s="28">
        <f t="shared" si="89"/>
        <v>0</v>
      </c>
    </row>
    <row r="52" spans="1:73">
      <c r="A52" s="127" t="s">
        <v>1</v>
      </c>
      <c r="B52" s="37">
        <v>-0.46163300000000002</v>
      </c>
      <c r="E52" s="28">
        <v>51</v>
      </c>
      <c r="F52" s="28">
        <f t="shared" si="46"/>
        <v>19.619945862949969</v>
      </c>
      <c r="G52" s="139"/>
      <c r="H52" s="28">
        <f t="shared" si="37"/>
        <v>27.911941113097896</v>
      </c>
      <c r="I52" s="28">
        <f t="shared" si="47"/>
        <v>8.4727803979144122E-4</v>
      </c>
      <c r="J52" s="28">
        <f t="shared" si="48"/>
        <v>0.38668251432852879</v>
      </c>
      <c r="K52" s="28">
        <f t="shared" si="49"/>
        <v>1256.0623841797387</v>
      </c>
      <c r="L52" s="28">
        <f t="shared" si="50"/>
        <v>865.70268315722865</v>
      </c>
      <c r="M52" s="28">
        <f t="shared" si="51"/>
        <v>0.59567062624697253</v>
      </c>
      <c r="N52" s="28">
        <f t="shared" si="52"/>
        <v>1579.6556374761235</v>
      </c>
      <c r="O52" s="28">
        <f t="shared" si="53"/>
        <v>898.08254075159027</v>
      </c>
      <c r="P52" s="28">
        <f t="shared" si="54"/>
        <v>0.56853058315069938</v>
      </c>
      <c r="Q52" s="28">
        <f t="shared" si="55"/>
        <v>2162.0856761898876</v>
      </c>
      <c r="R52" s="28">
        <f t="shared" si="56"/>
        <v>0.99378370364080026</v>
      </c>
      <c r="T52" s="28">
        <v>51</v>
      </c>
      <c r="U52" s="29">
        <f t="shared" si="57"/>
        <v>865.70268315722865</v>
      </c>
      <c r="V52" s="140">
        <f t="shared" si="58"/>
        <v>1256.0623841797387</v>
      </c>
      <c r="W52" s="141" t="str">
        <f>IF(T52='1.収穫を予測する'!$N$2,1,"")</f>
        <v/>
      </c>
      <c r="X52" s="28">
        <f t="shared" si="59"/>
        <v>0</v>
      </c>
      <c r="Y52" s="28">
        <f t="shared" si="60"/>
        <v>0.99378370364080026</v>
      </c>
      <c r="Z52" s="28" t="str">
        <f t="shared" si="61"/>
        <v/>
      </c>
      <c r="AB52" s="28">
        <v>51</v>
      </c>
      <c r="AC52" s="28">
        <f t="shared" si="62"/>
        <v>27.911941113097896</v>
      </c>
      <c r="AD52" s="29">
        <f t="shared" si="84"/>
        <v>865.70268315722865</v>
      </c>
      <c r="AE52" s="140">
        <f t="shared" si="85"/>
        <v>1256.0623841797387</v>
      </c>
      <c r="AF52" s="141">
        <f>'1.収穫を予測する'!K63*0.01</f>
        <v>0</v>
      </c>
      <c r="AG52" s="28">
        <f t="shared" si="63"/>
        <v>0.99378370364080026</v>
      </c>
      <c r="AH52" s="144">
        <f t="shared" si="86"/>
        <v>10.276085099696502</v>
      </c>
      <c r="AI52" s="29">
        <f t="shared" si="64"/>
        <v>865.70268315722865</v>
      </c>
      <c r="AJ52" s="140">
        <f t="shared" si="65"/>
        <v>1256.0623841797387</v>
      </c>
      <c r="AK52" s="29">
        <f t="shared" si="66"/>
        <v>0</v>
      </c>
      <c r="AL52" s="140">
        <f t="shared" si="67"/>
        <v>0</v>
      </c>
      <c r="AM52" s="28" t="str">
        <f t="shared" si="68"/>
        <v/>
      </c>
      <c r="AN52" s="28">
        <f t="shared" si="69"/>
        <v>0.68921949583146602</v>
      </c>
      <c r="AO52" s="136">
        <f t="shared" si="70"/>
        <v>0</v>
      </c>
      <c r="AP52" s="28">
        <f t="shared" si="71"/>
        <v>0</v>
      </c>
      <c r="AQ52" s="29">
        <f>'inv3.直径階分布'!HK57</f>
        <v>28.531619847346505</v>
      </c>
      <c r="AS52" s="28">
        <f t="shared" si="87"/>
        <v>51</v>
      </c>
      <c r="AT52" s="140">
        <f t="shared" si="72"/>
        <v>1256.0623841797387</v>
      </c>
      <c r="AV52" s="29">
        <f>IF(AP52=0, 0,SUM(AK$2:AK52))</f>
        <v>0</v>
      </c>
      <c r="AW52" s="29">
        <f>AD52+SUM($AK$2:AK51)</f>
        <v>865.70268315722865</v>
      </c>
      <c r="AX52" s="29">
        <f t="shared" si="73"/>
        <v>9.7937829087031787</v>
      </c>
      <c r="AY52" s="29">
        <f t="shared" si="74"/>
        <v>16.974562414847622</v>
      </c>
      <c r="AZ52" s="29">
        <f t="shared" si="75"/>
        <v>16.974562414847622</v>
      </c>
      <c r="BA52" s="29">
        <f t="shared" si="76"/>
        <v>16.974562414847622</v>
      </c>
      <c r="BB52" s="28">
        <f t="shared" si="77"/>
        <v>25.156438366432674</v>
      </c>
      <c r="BM52" s="28">
        <f t="shared" si="78"/>
        <v>10.108910579137937</v>
      </c>
      <c r="BN52" s="28">
        <f t="shared" si="79"/>
        <v>10.108910579137937</v>
      </c>
      <c r="BP52" s="28">
        <f t="shared" si="80"/>
        <v>88.170382547601037</v>
      </c>
      <c r="BQ52" s="28">
        <f t="shared" si="81"/>
        <v>1</v>
      </c>
      <c r="BR52" s="28">
        <f t="shared" si="82"/>
        <v>0</v>
      </c>
      <c r="BS52" s="28">
        <f t="shared" si="83"/>
        <v>1</v>
      </c>
      <c r="BT52" s="28">
        <f t="shared" si="88"/>
        <v>3.0039999999999996</v>
      </c>
      <c r="BU52" s="28">
        <f t="shared" si="89"/>
        <v>0</v>
      </c>
    </row>
    <row r="53" spans="1:73">
      <c r="A53" s="130"/>
      <c r="B53" s="44"/>
      <c r="E53" s="28">
        <v>52</v>
      </c>
      <c r="F53" s="28">
        <f t="shared" si="46"/>
        <v>19.759027626871802</v>
      </c>
      <c r="G53" s="139"/>
      <c r="H53" s="28">
        <f t="shared" si="37"/>
        <v>28.109803127173215</v>
      </c>
      <c r="I53" s="28">
        <f t="shared" si="47"/>
        <v>8.38562447335051E-4</v>
      </c>
      <c r="J53" s="28">
        <f t="shared" si="48"/>
        <v>0.377125938550182</v>
      </c>
      <c r="K53" s="28">
        <f t="shared" si="49"/>
        <v>1241.9895908312378</v>
      </c>
      <c r="L53" s="28">
        <f t="shared" si="50"/>
        <v>875.49646606593183</v>
      </c>
      <c r="M53" s="28">
        <f t="shared" si="51"/>
        <v>0.59332879658346094</v>
      </c>
      <c r="N53" s="28">
        <f t="shared" si="52"/>
        <v>1566.9113127250516</v>
      </c>
      <c r="O53" s="28">
        <f t="shared" si="53"/>
        <v>909.21350910837089</v>
      </c>
      <c r="P53" s="28">
        <f t="shared" si="54"/>
        <v>0.58025843691634127</v>
      </c>
      <c r="Q53" s="28">
        <f t="shared" si="55"/>
        <v>2056.9016090871005</v>
      </c>
      <c r="R53" s="28">
        <f t="shared" si="56"/>
        <v>0.99472512617177911</v>
      </c>
      <c r="T53" s="28">
        <v>52</v>
      </c>
      <c r="U53" s="29">
        <f t="shared" si="57"/>
        <v>875.49646606593183</v>
      </c>
      <c r="V53" s="140">
        <f t="shared" si="58"/>
        <v>1241.9895908312378</v>
      </c>
      <c r="W53" s="141" t="str">
        <f>IF(T53='1.収穫を予測する'!$N$2,1,"")</f>
        <v/>
      </c>
      <c r="X53" s="28">
        <f t="shared" si="59"/>
        <v>0</v>
      </c>
      <c r="Y53" s="28">
        <f t="shared" si="60"/>
        <v>0.99472512617177911</v>
      </c>
      <c r="Z53" s="28" t="str">
        <f t="shared" si="61"/>
        <v/>
      </c>
      <c r="AB53" s="28">
        <v>52</v>
      </c>
      <c r="AC53" s="28">
        <f t="shared" si="62"/>
        <v>28.109803127173215</v>
      </c>
      <c r="AD53" s="29">
        <f t="shared" si="84"/>
        <v>875.49646606593183</v>
      </c>
      <c r="AE53" s="140">
        <f t="shared" si="85"/>
        <v>1241.9895908312378</v>
      </c>
      <c r="AF53" s="141">
        <f>'1.収穫を予測する'!K64*0.01</f>
        <v>0</v>
      </c>
      <c r="AG53" s="28">
        <f t="shared" si="63"/>
        <v>0.99472512617177911</v>
      </c>
      <c r="AH53" s="144">
        <f t="shared" si="86"/>
        <v>9.7937829087031787</v>
      </c>
      <c r="AI53" s="29">
        <f t="shared" si="64"/>
        <v>875.49646606593183</v>
      </c>
      <c r="AJ53" s="140">
        <f t="shared" si="65"/>
        <v>1241.9895908312378</v>
      </c>
      <c r="AK53" s="29">
        <f t="shared" si="66"/>
        <v>0</v>
      </c>
      <c r="AL53" s="140">
        <f t="shared" si="67"/>
        <v>0</v>
      </c>
      <c r="AM53" s="28" t="str">
        <f t="shared" si="68"/>
        <v/>
      </c>
      <c r="AN53" s="28">
        <f t="shared" si="69"/>
        <v>0.70491449568428366</v>
      </c>
      <c r="AO53" s="136">
        <f t="shared" si="70"/>
        <v>0</v>
      </c>
      <c r="AP53" s="28">
        <f t="shared" si="71"/>
        <v>0</v>
      </c>
      <c r="AQ53" s="29">
        <f>'inv3.直径階分布'!HK58</f>
        <v>28.795485200392861</v>
      </c>
      <c r="AS53" s="28">
        <f t="shared" si="87"/>
        <v>52</v>
      </c>
      <c r="AT53" s="140">
        <f t="shared" si="72"/>
        <v>1241.9895908312378</v>
      </c>
      <c r="AV53" s="29">
        <f>IF(AP53=0, 0,SUM(AK$2:AK53))</f>
        <v>0</v>
      </c>
      <c r="AW53" s="29">
        <f>AD53+SUM($AK$2:AK52)</f>
        <v>875.49646606593183</v>
      </c>
      <c r="AX53" s="29">
        <f t="shared" si="73"/>
        <v>9.3316219543596617</v>
      </c>
      <c r="AY53" s="29">
        <f t="shared" si="74"/>
        <v>16.836470501267918</v>
      </c>
      <c r="AZ53" s="29">
        <f t="shared" si="75"/>
        <v>16.836470501267918</v>
      </c>
      <c r="BA53" s="29">
        <f t="shared" si="76"/>
        <v>16.836470501267918</v>
      </c>
      <c r="BB53" s="28">
        <f t="shared" si="77"/>
        <v>25.354002886864553</v>
      </c>
      <c r="BM53" s="28">
        <f t="shared" si="78"/>
        <v>10.094462942447951</v>
      </c>
      <c r="BN53" s="28">
        <f t="shared" si="79"/>
        <v>10.094462942447951</v>
      </c>
      <c r="BP53" s="28">
        <f t="shared" si="80"/>
        <v>88.048535075625836</v>
      </c>
      <c r="BQ53" s="28">
        <f t="shared" si="81"/>
        <v>0</v>
      </c>
      <c r="BR53" s="28">
        <f t="shared" si="82"/>
        <v>0</v>
      </c>
      <c r="BS53" s="28">
        <f t="shared" si="83"/>
        <v>0</v>
      </c>
      <c r="BT53" s="28">
        <f t="shared" si="88"/>
        <v>3.0049999999999994</v>
      </c>
      <c r="BU53" s="28">
        <f t="shared" si="89"/>
        <v>0</v>
      </c>
    </row>
    <row r="54" spans="1:73">
      <c r="E54" s="28">
        <v>53</v>
      </c>
      <c r="F54" s="28">
        <f t="shared" si="46"/>
        <v>19.891647240537779</v>
      </c>
      <c r="G54" s="139"/>
      <c r="H54" s="28">
        <f t="shared" si="37"/>
        <v>28.298471886656223</v>
      </c>
      <c r="I54" s="28">
        <f t="shared" si="47"/>
        <v>8.3039142576142729E-4</v>
      </c>
      <c r="J54" s="28">
        <f t="shared" si="48"/>
        <v>0.36829367155057707</v>
      </c>
      <c r="K54" s="28">
        <f t="shared" si="49"/>
        <v>1228.5808815925107</v>
      </c>
      <c r="L54" s="28">
        <f t="shared" si="50"/>
        <v>884.82808802029149</v>
      </c>
      <c r="M54" s="28">
        <f t="shared" si="51"/>
        <v>0.59109352053181552</v>
      </c>
      <c r="N54" s="28">
        <f t="shared" si="52"/>
        <v>1554.7683826898267</v>
      </c>
      <c r="O54" s="28">
        <f t="shared" si="53"/>
        <v>919.87121788285731</v>
      </c>
      <c r="P54" s="28">
        <f t="shared" si="54"/>
        <v>0.5916451788731607</v>
      </c>
      <c r="Q54" s="28">
        <f t="shared" si="55"/>
        <v>1962.5374454253426</v>
      </c>
      <c r="R54" s="28">
        <f t="shared" si="56"/>
        <v>0.99556488451638547</v>
      </c>
      <c r="T54" s="28">
        <v>53</v>
      </c>
      <c r="U54" s="29">
        <f t="shared" si="57"/>
        <v>884.82808802029149</v>
      </c>
      <c r="V54" s="140">
        <f t="shared" si="58"/>
        <v>1228.5808815925107</v>
      </c>
      <c r="W54" s="141" t="str">
        <f>IF(T54='1.収穫を予測する'!$N$2,1,"")</f>
        <v/>
      </c>
      <c r="X54" s="28">
        <f t="shared" si="59"/>
        <v>0</v>
      </c>
      <c r="Y54" s="28">
        <f t="shared" si="60"/>
        <v>0.99556488451638547</v>
      </c>
      <c r="Z54" s="28" t="str">
        <f t="shared" si="61"/>
        <v/>
      </c>
      <c r="AB54" s="28">
        <v>53</v>
      </c>
      <c r="AC54" s="28">
        <f t="shared" si="62"/>
        <v>28.298471886656223</v>
      </c>
      <c r="AD54" s="29">
        <f t="shared" si="84"/>
        <v>884.82808802029149</v>
      </c>
      <c r="AE54" s="140">
        <f t="shared" si="85"/>
        <v>1228.5808815925107</v>
      </c>
      <c r="AF54" s="141">
        <f>'1.収穫を予測する'!K65*0.01</f>
        <v>0</v>
      </c>
      <c r="AG54" s="28">
        <f t="shared" si="63"/>
        <v>0.99556488451638547</v>
      </c>
      <c r="AH54" s="144">
        <f t="shared" si="86"/>
        <v>9.3316219543596617</v>
      </c>
      <c r="AI54" s="29">
        <f t="shared" si="64"/>
        <v>884.82808802029149</v>
      </c>
      <c r="AJ54" s="140">
        <f t="shared" si="65"/>
        <v>1228.5808815925107</v>
      </c>
      <c r="AK54" s="29">
        <f t="shared" si="66"/>
        <v>0</v>
      </c>
      <c r="AL54" s="140">
        <f t="shared" si="67"/>
        <v>0</v>
      </c>
      <c r="AM54" s="28" t="str">
        <f t="shared" si="68"/>
        <v/>
      </c>
      <c r="AN54" s="28">
        <f t="shared" si="69"/>
        <v>0.72020336737892254</v>
      </c>
      <c r="AO54" s="136">
        <f t="shared" si="70"/>
        <v>0</v>
      </c>
      <c r="AP54" s="28">
        <f t="shared" si="71"/>
        <v>0</v>
      </c>
      <c r="AQ54" s="29">
        <f>'inv3.直径階分布'!HK59</f>
        <v>29.050554984800065</v>
      </c>
      <c r="AS54" s="28">
        <f t="shared" si="87"/>
        <v>53</v>
      </c>
      <c r="AT54" s="140">
        <f t="shared" si="72"/>
        <v>1228.5808815925107</v>
      </c>
      <c r="AV54" s="29">
        <f>IF(AP54=0, 0,SUM(AK$2:AK54))</f>
        <v>0</v>
      </c>
      <c r="AW54" s="29">
        <f>AD54+SUM($AK$2:AK53)</f>
        <v>884.82808802029149</v>
      </c>
      <c r="AX54" s="29">
        <f t="shared" si="73"/>
        <v>8.8891102926888834</v>
      </c>
      <c r="AY54" s="29">
        <f t="shared" si="74"/>
        <v>16.694869585288519</v>
      </c>
      <c r="AZ54" s="29">
        <f t="shared" si="75"/>
        <v>16.694869585288519</v>
      </c>
      <c r="BA54" s="29">
        <f t="shared" si="76"/>
        <v>16.694869585288519</v>
      </c>
      <c r="BB54" s="28">
        <f t="shared" si="77"/>
        <v>25.542527207821554</v>
      </c>
      <c r="BM54" s="28">
        <f t="shared" si="78"/>
        <v>10.081731785309321</v>
      </c>
      <c r="BN54" s="28">
        <f t="shared" si="79"/>
        <v>10.081731785309321</v>
      </c>
      <c r="BP54" s="28">
        <f t="shared" si="80"/>
        <v>87.924403582602821</v>
      </c>
      <c r="BQ54" s="28">
        <f t="shared" si="81"/>
        <v>0</v>
      </c>
      <c r="BR54" s="28">
        <f t="shared" si="82"/>
        <v>0</v>
      </c>
      <c r="BS54" s="28">
        <f t="shared" si="83"/>
        <v>0</v>
      </c>
      <c r="BT54" s="28">
        <f t="shared" si="88"/>
        <v>3.0059999999999993</v>
      </c>
      <c r="BU54" s="28">
        <f t="shared" si="89"/>
        <v>0</v>
      </c>
    </row>
    <row r="55" spans="1:73">
      <c r="A55" s="28" t="s">
        <v>236</v>
      </c>
      <c r="E55" s="28">
        <v>54</v>
      </c>
      <c r="F55" s="28">
        <f t="shared" si="46"/>
        <v>20.018085311316696</v>
      </c>
      <c r="G55" s="139"/>
      <c r="H55" s="28">
        <f t="shared" si="37"/>
        <v>28.478346592258706</v>
      </c>
      <c r="I55" s="28">
        <f t="shared" si="47"/>
        <v>8.227252707894299E-4</v>
      </c>
      <c r="J55" s="28">
        <f t="shared" si="48"/>
        <v>0.36011858402283109</v>
      </c>
      <c r="K55" s="28">
        <f t="shared" si="49"/>
        <v>1215.8080221808661</v>
      </c>
      <c r="L55" s="28">
        <f t="shared" si="50"/>
        <v>893.71719831298037</v>
      </c>
      <c r="M55" s="28">
        <f t="shared" si="51"/>
        <v>0.58896073305075236</v>
      </c>
      <c r="N55" s="28">
        <f t="shared" si="52"/>
        <v>1543.2012783978334</v>
      </c>
      <c r="O55" s="28">
        <f t="shared" si="53"/>
        <v>930.07281035151811</v>
      </c>
      <c r="P55" s="28">
        <f t="shared" si="54"/>
        <v>0.60269053905730863</v>
      </c>
      <c r="Q55" s="28">
        <f t="shared" si="55"/>
        <v>1877.596902372045</v>
      </c>
      <c r="R55" s="28">
        <f t="shared" si="56"/>
        <v>0.9963130823074321</v>
      </c>
      <c r="T55" s="28">
        <v>54</v>
      </c>
      <c r="U55" s="29">
        <f t="shared" si="57"/>
        <v>893.71719831298037</v>
      </c>
      <c r="V55" s="140">
        <f t="shared" si="58"/>
        <v>1215.8080221808661</v>
      </c>
      <c r="W55" s="141" t="str">
        <f>IF(T55='1.収穫を予測する'!$N$2,1,"")</f>
        <v/>
      </c>
      <c r="X55" s="28">
        <f t="shared" si="59"/>
        <v>0</v>
      </c>
      <c r="Y55" s="28">
        <f t="shared" si="60"/>
        <v>0.9963130823074321</v>
      </c>
      <c r="Z55" s="28" t="str">
        <f t="shared" si="61"/>
        <v/>
      </c>
      <c r="AB55" s="28">
        <v>54</v>
      </c>
      <c r="AC55" s="28">
        <f t="shared" si="62"/>
        <v>28.478346592258706</v>
      </c>
      <c r="AD55" s="29">
        <f t="shared" si="84"/>
        <v>893.71719831298037</v>
      </c>
      <c r="AE55" s="140">
        <f t="shared" si="85"/>
        <v>1215.8080221808661</v>
      </c>
      <c r="AF55" s="141">
        <f>'1.収穫を予測する'!K66*0.01</f>
        <v>0</v>
      </c>
      <c r="AG55" s="28">
        <f t="shared" si="63"/>
        <v>0.9963130823074321</v>
      </c>
      <c r="AH55" s="144">
        <f t="shared" si="86"/>
        <v>8.8891102926888834</v>
      </c>
      <c r="AI55" s="29">
        <f t="shared" si="64"/>
        <v>893.71719831298037</v>
      </c>
      <c r="AJ55" s="140">
        <f t="shared" si="65"/>
        <v>1215.8080221808661</v>
      </c>
      <c r="AK55" s="29">
        <f t="shared" si="66"/>
        <v>0</v>
      </c>
      <c r="AL55" s="140">
        <f t="shared" si="67"/>
        <v>0</v>
      </c>
      <c r="AM55" s="28" t="str">
        <f t="shared" si="68"/>
        <v/>
      </c>
      <c r="AN55" s="28">
        <f t="shared" si="69"/>
        <v>0.73508085323361116</v>
      </c>
      <c r="AO55" s="136">
        <f t="shared" si="70"/>
        <v>0</v>
      </c>
      <c r="AP55" s="28">
        <f t="shared" si="71"/>
        <v>0</v>
      </c>
      <c r="AQ55" s="29">
        <f>'inv3.直径階分布'!HK60</f>
        <v>29.296655233198965</v>
      </c>
      <c r="AS55" s="28">
        <f t="shared" si="87"/>
        <v>54</v>
      </c>
      <c r="AT55" s="140">
        <f t="shared" si="72"/>
        <v>1215.8080221808661</v>
      </c>
      <c r="AV55" s="29">
        <f>IF(AP55=0, 0,SUM(AK$2:AK55))</f>
        <v>0</v>
      </c>
      <c r="AW55" s="29">
        <f>AD55+SUM($AK$2:AK54)</f>
        <v>893.71719831298037</v>
      </c>
      <c r="AX55" s="29">
        <f t="shared" si="73"/>
        <v>8.4657161073401994</v>
      </c>
      <c r="AY55" s="29">
        <f t="shared" si="74"/>
        <v>16.550318487277416</v>
      </c>
      <c r="AZ55" s="29">
        <f t="shared" si="75"/>
        <v>16.550318487277416</v>
      </c>
      <c r="BA55" s="29">
        <f t="shared" si="76"/>
        <v>16.550318487277416</v>
      </c>
      <c r="BB55" s="28">
        <f t="shared" si="77"/>
        <v>25.722390018878759</v>
      </c>
      <c r="BM55" s="28">
        <f t="shared" si="78"/>
        <v>10.070539249354871</v>
      </c>
      <c r="BN55" s="28">
        <f t="shared" si="79"/>
        <v>10.070539249354871</v>
      </c>
      <c r="BP55" s="28">
        <f t="shared" si="80"/>
        <v>87.799749883154405</v>
      </c>
      <c r="BQ55" s="28">
        <f t="shared" si="81"/>
        <v>0</v>
      </c>
      <c r="BR55" s="28">
        <f t="shared" si="82"/>
        <v>0</v>
      </c>
      <c r="BS55" s="28">
        <f t="shared" si="83"/>
        <v>0</v>
      </c>
      <c r="BT55" s="28">
        <f t="shared" si="88"/>
        <v>3.0069999999999992</v>
      </c>
      <c r="BU55" s="28">
        <f t="shared" si="89"/>
        <v>0</v>
      </c>
    </row>
    <row r="56" spans="1:73">
      <c r="E56" s="28">
        <v>55</v>
      </c>
      <c r="F56" s="28">
        <f t="shared" si="46"/>
        <v>20.138612297576937</v>
      </c>
      <c r="G56" s="139"/>
      <c r="H56" s="28">
        <f t="shared" si="37"/>
        <v>28.649812006410937</v>
      </c>
      <c r="I56" s="28">
        <f t="shared" si="47"/>
        <v>8.1552775717111338E-4</v>
      </c>
      <c r="J56" s="28">
        <f t="shared" si="48"/>
        <v>0.35254107735091417</v>
      </c>
      <c r="K56" s="28">
        <f t="shared" si="49"/>
        <v>1203.6435424863262</v>
      </c>
      <c r="L56" s="28">
        <f t="shared" si="50"/>
        <v>902.18291442032057</v>
      </c>
      <c r="M56" s="28">
        <f t="shared" si="51"/>
        <v>0.58692641758103814</v>
      </c>
      <c r="N56" s="28">
        <f t="shared" si="52"/>
        <v>1532.1851229114357</v>
      </c>
      <c r="O56" s="28">
        <f t="shared" si="53"/>
        <v>939.83508885098877</v>
      </c>
      <c r="P56" s="28">
        <f t="shared" si="54"/>
        <v>0.61339525805153883</v>
      </c>
      <c r="Q56" s="28">
        <f t="shared" si="55"/>
        <v>1800.8995516747086</v>
      </c>
      <c r="R56" s="28">
        <f t="shared" si="56"/>
        <v>0.99697885660598018</v>
      </c>
      <c r="T56" s="28">
        <v>55</v>
      </c>
      <c r="U56" s="29">
        <f t="shared" si="57"/>
        <v>902.18291442032057</v>
      </c>
      <c r="V56" s="140">
        <f t="shared" si="58"/>
        <v>1203.6435424863262</v>
      </c>
      <c r="W56" s="141" t="str">
        <f>IF(T56='1.収穫を予測する'!$N$2,1,"")</f>
        <v/>
      </c>
      <c r="X56" s="28">
        <f t="shared" si="59"/>
        <v>0</v>
      </c>
      <c r="Y56" s="28">
        <f t="shared" si="60"/>
        <v>0.99697885660598018</v>
      </c>
      <c r="Z56" s="28" t="str">
        <f t="shared" si="61"/>
        <v/>
      </c>
      <c r="AB56" s="28">
        <v>55</v>
      </c>
      <c r="AC56" s="28">
        <f t="shared" si="62"/>
        <v>28.649812006410937</v>
      </c>
      <c r="AD56" s="29">
        <f t="shared" si="84"/>
        <v>902.18291442032057</v>
      </c>
      <c r="AE56" s="140">
        <f t="shared" si="85"/>
        <v>1203.6435424863262</v>
      </c>
      <c r="AF56" s="141">
        <f>'1.収穫を予測する'!K67*0.01</f>
        <v>0</v>
      </c>
      <c r="AG56" s="28">
        <f t="shared" si="63"/>
        <v>0.99697885660598018</v>
      </c>
      <c r="AH56" s="144">
        <f t="shared" si="86"/>
        <v>8.4657161073401994</v>
      </c>
      <c r="AI56" s="29">
        <f t="shared" si="64"/>
        <v>902.18291442032057</v>
      </c>
      <c r="AJ56" s="140">
        <f t="shared" si="65"/>
        <v>1203.6435424863262</v>
      </c>
      <c r="AK56" s="29">
        <f t="shared" si="66"/>
        <v>0</v>
      </c>
      <c r="AL56" s="140">
        <f t="shared" si="67"/>
        <v>0</v>
      </c>
      <c r="AM56" s="28" t="str">
        <f t="shared" si="68"/>
        <v/>
      </c>
      <c r="AN56" s="28">
        <f t="shared" si="69"/>
        <v>0.74954326806482219</v>
      </c>
      <c r="AO56" s="136">
        <f t="shared" si="70"/>
        <v>0</v>
      </c>
      <c r="AP56" s="28">
        <f t="shared" si="71"/>
        <v>0</v>
      </c>
      <c r="AQ56" s="29">
        <f>'inv3.直径階分布'!HK61</f>
        <v>29.533724508211964</v>
      </c>
      <c r="AS56" s="28">
        <f t="shared" si="87"/>
        <v>55</v>
      </c>
      <c r="AT56" s="140">
        <f t="shared" si="72"/>
        <v>1203.6435424863262</v>
      </c>
      <c r="AV56" s="29">
        <f>IF(AP56=0, 0,SUM(AK$2:AK56))</f>
        <v>0</v>
      </c>
      <c r="AW56" s="29">
        <f>AD56+SUM($AK$2:AK55)</f>
        <v>902.18291442032057</v>
      </c>
      <c r="AX56" s="29">
        <f t="shared" si="73"/>
        <v>8.0608772435085712</v>
      </c>
      <c r="AY56" s="29">
        <f t="shared" si="74"/>
        <v>16.4033257167331</v>
      </c>
      <c r="AZ56" s="29">
        <f t="shared" si="75"/>
        <v>16.4033257167331</v>
      </c>
      <c r="BA56" s="29">
        <f t="shared" si="76"/>
        <v>16.4033257167331</v>
      </c>
      <c r="BB56" s="28">
        <f t="shared" si="77"/>
        <v>25.893957780720832</v>
      </c>
      <c r="BM56" s="28">
        <f t="shared" si="78"/>
        <v>10.060725004129447</v>
      </c>
      <c r="BN56" s="28">
        <f t="shared" si="79"/>
        <v>10.060725004129447</v>
      </c>
      <c r="BP56" s="28">
        <f t="shared" si="80"/>
        <v>87.675896663561417</v>
      </c>
      <c r="BQ56" s="28">
        <f t="shared" si="81"/>
        <v>0</v>
      </c>
      <c r="BR56" s="28">
        <f t="shared" si="82"/>
        <v>0</v>
      </c>
      <c r="BS56" s="28">
        <f t="shared" si="83"/>
        <v>0</v>
      </c>
      <c r="BT56" s="28">
        <f t="shared" si="88"/>
        <v>3.0079999999999991</v>
      </c>
      <c r="BU56" s="28">
        <f t="shared" si="89"/>
        <v>0</v>
      </c>
    </row>
    <row r="57" spans="1:73">
      <c r="E57" s="28">
        <v>56</v>
      </c>
      <c r="F57" s="28">
        <f t="shared" si="46"/>
        <v>20.253488648387524</v>
      </c>
      <c r="G57" s="139"/>
      <c r="H57" s="28">
        <f t="shared" si="37"/>
        <v>28.813238652004674</v>
      </c>
      <c r="I57" s="28">
        <f t="shared" si="47"/>
        <v>8.0876577433518866E-4</v>
      </c>
      <c r="J57" s="28">
        <f t="shared" si="48"/>
        <v>0.34550809406009042</v>
      </c>
      <c r="K57" s="28">
        <f t="shared" si="49"/>
        <v>1192.0607801652702</v>
      </c>
      <c r="L57" s="28">
        <f t="shared" si="50"/>
        <v>910.24379166382914</v>
      </c>
      <c r="M57" s="28">
        <f t="shared" si="51"/>
        <v>0.58498662194337281</v>
      </c>
      <c r="N57" s="28">
        <f t="shared" si="52"/>
        <v>1521.6957708063869</v>
      </c>
      <c r="O57" s="28">
        <f t="shared" si="53"/>
        <v>949.17448769035207</v>
      </c>
      <c r="P57" s="28">
        <f t="shared" si="54"/>
        <v>0.62376100788356625</v>
      </c>
      <c r="Q57" s="28">
        <f t="shared" si="55"/>
        <v>1731.4424530688093</v>
      </c>
      <c r="R57" s="28">
        <f t="shared" si="56"/>
        <v>0.99757046955832529</v>
      </c>
      <c r="T57" s="28">
        <v>56</v>
      </c>
      <c r="U57" s="29">
        <f t="shared" si="57"/>
        <v>910.24379166382914</v>
      </c>
      <c r="V57" s="140">
        <f t="shared" si="58"/>
        <v>1192.0607801652702</v>
      </c>
      <c r="W57" s="141" t="str">
        <f>IF(T57='1.収穫を予測する'!$N$2,1,"")</f>
        <v/>
      </c>
      <c r="X57" s="28">
        <f t="shared" si="59"/>
        <v>0</v>
      </c>
      <c r="Y57" s="28">
        <f t="shared" si="60"/>
        <v>0.99757046955832529</v>
      </c>
      <c r="Z57" s="28" t="str">
        <f t="shared" si="61"/>
        <v/>
      </c>
      <c r="AB57" s="28">
        <v>56</v>
      </c>
      <c r="AC57" s="28">
        <f t="shared" si="62"/>
        <v>28.813238652004674</v>
      </c>
      <c r="AD57" s="29">
        <f t="shared" si="84"/>
        <v>910.24379166382914</v>
      </c>
      <c r="AE57" s="140">
        <f t="shared" si="85"/>
        <v>1192.0607801652702</v>
      </c>
      <c r="AF57" s="141">
        <f>'1.収穫を予測する'!K68*0.01</f>
        <v>0</v>
      </c>
      <c r="AG57" s="28">
        <f t="shared" si="63"/>
        <v>0.99757046955832529</v>
      </c>
      <c r="AH57" s="144">
        <f t="shared" si="86"/>
        <v>8.0608772435085712</v>
      </c>
      <c r="AI57" s="29">
        <f t="shared" si="64"/>
        <v>910.24379166382914</v>
      </c>
      <c r="AJ57" s="140">
        <f t="shared" si="65"/>
        <v>1192.0607801652702</v>
      </c>
      <c r="AK57" s="29">
        <f t="shared" si="66"/>
        <v>0</v>
      </c>
      <c r="AL57" s="140">
        <f t="shared" si="67"/>
        <v>0</v>
      </c>
      <c r="AM57" s="28" t="str">
        <f t="shared" si="68"/>
        <v/>
      </c>
      <c r="AN57" s="28">
        <f t="shared" si="69"/>
        <v>0.76358840657238192</v>
      </c>
      <c r="AO57" s="136">
        <f t="shared" si="70"/>
        <v>0</v>
      </c>
      <c r="AP57" s="28">
        <f t="shared" si="71"/>
        <v>0</v>
      </c>
      <c r="AQ57" s="29">
        <f>'inv3.直径階分布'!HK62</f>
        <v>29.762996014850469</v>
      </c>
      <c r="AS57" s="28">
        <f t="shared" si="87"/>
        <v>56</v>
      </c>
      <c r="AT57" s="140">
        <f t="shared" si="72"/>
        <v>1192.0607801652702</v>
      </c>
      <c r="AV57" s="29">
        <f>IF(AP57=0, 0,SUM(AK$2:AK57))</f>
        <v>0</v>
      </c>
      <c r="AW57" s="29">
        <f>AD57+SUM($AK$2:AK56)</f>
        <v>910.24379166382914</v>
      </c>
      <c r="AX57" s="29">
        <f t="shared" si="73"/>
        <v>7.674009467836072</v>
      </c>
      <c r="AY57" s="29">
        <f t="shared" si="74"/>
        <v>16.254353422568379</v>
      </c>
      <c r="AZ57" s="29">
        <f t="shared" si="75"/>
        <v>16.254353422568379</v>
      </c>
      <c r="BA57" s="29">
        <f t="shared" si="76"/>
        <v>16.254353422568379</v>
      </c>
      <c r="BB57" s="28">
        <f t="shared" si="77"/>
        <v>26.057584706775721</v>
      </c>
      <c r="BM57" s="28">
        <f t="shared" si="78"/>
        <v>10.052144520211469</v>
      </c>
      <c r="BN57" s="28">
        <f t="shared" si="79"/>
        <v>10.052144520211469</v>
      </c>
      <c r="BP57" s="28">
        <f t="shared" si="80"/>
        <v>87.550274487736701</v>
      </c>
      <c r="BQ57" s="28">
        <f t="shared" si="81"/>
        <v>0</v>
      </c>
      <c r="BR57" s="28">
        <f t="shared" si="82"/>
        <v>0</v>
      </c>
      <c r="BS57" s="28">
        <f t="shared" si="83"/>
        <v>0</v>
      </c>
      <c r="BT57" s="28">
        <f t="shared" si="88"/>
        <v>3.008999999999999</v>
      </c>
      <c r="BU57" s="28">
        <f t="shared" si="89"/>
        <v>0</v>
      </c>
    </row>
    <row r="58" spans="1:73">
      <c r="E58" s="28">
        <v>57</v>
      </c>
      <c r="F58" s="28">
        <f t="shared" si="46"/>
        <v>20.362964972020936</v>
      </c>
      <c r="G58" s="139"/>
      <c r="H58" s="28">
        <f t="shared" si="37"/>
        <v>28.968983052110516</v>
      </c>
      <c r="I58" s="28">
        <f t="shared" si="47"/>
        <v>8.0240900640562573E-4</v>
      </c>
      <c r="J58" s="28">
        <f t="shared" si="48"/>
        <v>0.33897227590985862</v>
      </c>
      <c r="K58" s="28">
        <f t="shared" si="49"/>
        <v>1181.0339123653625</v>
      </c>
      <c r="L58" s="28">
        <f t="shared" si="50"/>
        <v>917.91780113166521</v>
      </c>
      <c r="M58" s="28">
        <f t="shared" si="51"/>
        <v>0.58313747144992256</v>
      </c>
      <c r="N58" s="28">
        <f t="shared" si="52"/>
        <v>1511.7098369019341</v>
      </c>
      <c r="O58" s="28">
        <f t="shared" si="53"/>
        <v>958.10705199546669</v>
      </c>
      <c r="P58" s="28">
        <f t="shared" si="54"/>
        <v>0.63379031386009288</v>
      </c>
      <c r="Q58" s="28">
        <f t="shared" si="55"/>
        <v>1668.3694118305687</v>
      </c>
      <c r="R58" s="28">
        <f t="shared" si="56"/>
        <v>0.99809539108360157</v>
      </c>
      <c r="T58" s="28">
        <v>57</v>
      </c>
      <c r="U58" s="29">
        <f t="shared" si="57"/>
        <v>917.91780113166521</v>
      </c>
      <c r="V58" s="140">
        <f t="shared" si="58"/>
        <v>1181.0339123653625</v>
      </c>
      <c r="W58" s="141" t="str">
        <f>IF(T58='1.収穫を予測する'!$N$2,1,"")</f>
        <v/>
      </c>
      <c r="X58" s="28">
        <f t="shared" si="59"/>
        <v>0</v>
      </c>
      <c r="Y58" s="28">
        <f t="shared" si="60"/>
        <v>0.99809539108360157</v>
      </c>
      <c r="Z58" s="28" t="str">
        <f t="shared" si="61"/>
        <v/>
      </c>
      <c r="AB58" s="28">
        <v>57</v>
      </c>
      <c r="AC58" s="28">
        <f t="shared" si="62"/>
        <v>28.968983052110516</v>
      </c>
      <c r="AD58" s="29">
        <f t="shared" si="84"/>
        <v>917.91780113166521</v>
      </c>
      <c r="AE58" s="140">
        <f t="shared" si="85"/>
        <v>1181.0339123653625</v>
      </c>
      <c r="AF58" s="141">
        <f>'1.収穫を予測する'!K69*0.01</f>
        <v>0</v>
      </c>
      <c r="AG58" s="28">
        <f t="shared" si="63"/>
        <v>0.99809539108360157</v>
      </c>
      <c r="AH58" s="144">
        <f t="shared" si="86"/>
        <v>7.674009467836072</v>
      </c>
      <c r="AI58" s="29">
        <f t="shared" si="64"/>
        <v>917.91780113166521</v>
      </c>
      <c r="AJ58" s="140">
        <f t="shared" si="65"/>
        <v>1181.0339123653625</v>
      </c>
      <c r="AK58" s="29">
        <f t="shared" si="66"/>
        <v>0</v>
      </c>
      <c r="AL58" s="140">
        <f t="shared" si="67"/>
        <v>0</v>
      </c>
      <c r="AM58" s="28" t="str">
        <f t="shared" si="68"/>
        <v/>
      </c>
      <c r="AN58" s="28">
        <f t="shared" si="69"/>
        <v>0.77721544785557339</v>
      </c>
      <c r="AO58" s="136">
        <f t="shared" si="70"/>
        <v>0</v>
      </c>
      <c r="AP58" s="28">
        <f t="shared" si="71"/>
        <v>0</v>
      </c>
      <c r="AQ58" s="29">
        <f>'inv3.直径階分布'!HK63</f>
        <v>29.988641650515721</v>
      </c>
      <c r="AS58" s="28">
        <f t="shared" si="87"/>
        <v>57</v>
      </c>
      <c r="AT58" s="140">
        <f t="shared" si="72"/>
        <v>1181.0339123653625</v>
      </c>
      <c r="AV58" s="29">
        <f>IF(AP58=0, 0,SUM(AK$2:AK58))</f>
        <v>0</v>
      </c>
      <c r="AW58" s="29">
        <f>AD58+SUM($AK$2:AK57)</f>
        <v>917.91780113166521</v>
      </c>
      <c r="AX58" s="29">
        <f t="shared" si="73"/>
        <v>7.3045135901630829</v>
      </c>
      <c r="AY58" s="29">
        <f t="shared" si="74"/>
        <v>16.103821072485356</v>
      </c>
      <c r="AZ58" s="29">
        <f t="shared" si="75"/>
        <v>16.103821072485356</v>
      </c>
      <c r="BA58" s="29">
        <f t="shared" si="76"/>
        <v>16.103821072485356</v>
      </c>
      <c r="BB58" s="28">
        <f t="shared" si="77"/>
        <v>26.213612805894808</v>
      </c>
      <c r="BM58" s="28">
        <f t="shared" si="78"/>
        <v>10.044667522583758</v>
      </c>
      <c r="BN58" s="28">
        <f t="shared" si="79"/>
        <v>10.044667522583758</v>
      </c>
      <c r="BP58" s="28">
        <f t="shared" si="80"/>
        <v>87.411804480460702</v>
      </c>
      <c r="BQ58" s="28">
        <f t="shared" si="81"/>
        <v>0</v>
      </c>
      <c r="BR58" s="28">
        <f t="shared" si="82"/>
        <v>0</v>
      </c>
      <c r="BS58" s="28">
        <f t="shared" si="83"/>
        <v>0</v>
      </c>
      <c r="BT58" s="28">
        <f t="shared" si="88"/>
        <v>3.0099999999999989</v>
      </c>
      <c r="BU58" s="28">
        <f t="shared" si="89"/>
        <v>0</v>
      </c>
    </row>
    <row r="59" spans="1:73">
      <c r="E59" s="28">
        <v>58</v>
      </c>
      <c r="F59" s="28">
        <f t="shared" si="46"/>
        <v>20.467282228249775</v>
      </c>
      <c r="G59" s="139"/>
      <c r="H59" s="28">
        <f t="shared" si="37"/>
        <v>29.117388003545052</v>
      </c>
      <c r="I59" s="28">
        <f t="shared" si="47"/>
        <v>7.9642965048149167E-4</v>
      </c>
      <c r="J59" s="28">
        <f t="shared" si="48"/>
        <v>0.33289124515885288</v>
      </c>
      <c r="K59" s="28">
        <f t="shared" si="49"/>
        <v>1170.5379772171179</v>
      </c>
      <c r="L59" s="28">
        <f t="shared" si="50"/>
        <v>925.2223147218283</v>
      </c>
      <c r="M59" s="28">
        <f t="shared" si="51"/>
        <v>0.5813751795502935</v>
      </c>
      <c r="N59" s="28">
        <f t="shared" si="52"/>
        <v>1502.2047157235806</v>
      </c>
      <c r="O59" s="28">
        <f t="shared" si="53"/>
        <v>966.64842159478735</v>
      </c>
      <c r="P59" s="28">
        <f t="shared" si="54"/>
        <v>0.64348647789271052</v>
      </c>
      <c r="Q59" s="28">
        <f t="shared" si="55"/>
        <v>1610.9461983297167</v>
      </c>
      <c r="R59" s="28">
        <f t="shared" si="56"/>
        <v>0.99856037356002059</v>
      </c>
      <c r="T59" s="28">
        <v>58</v>
      </c>
      <c r="U59" s="29">
        <f t="shared" si="57"/>
        <v>925.2223147218283</v>
      </c>
      <c r="V59" s="140">
        <f t="shared" si="58"/>
        <v>1170.5379772171179</v>
      </c>
      <c r="W59" s="141" t="str">
        <f>IF(T59='1.収穫を予測する'!$N$2,1,"")</f>
        <v/>
      </c>
      <c r="X59" s="28">
        <f t="shared" si="59"/>
        <v>0</v>
      </c>
      <c r="Y59" s="28">
        <f t="shared" si="60"/>
        <v>0.99856037356002059</v>
      </c>
      <c r="Z59" s="28" t="str">
        <f t="shared" si="61"/>
        <v/>
      </c>
      <c r="AB59" s="28">
        <v>58</v>
      </c>
      <c r="AC59" s="28">
        <f t="shared" si="62"/>
        <v>29.117388003545052</v>
      </c>
      <c r="AD59" s="29">
        <f t="shared" si="84"/>
        <v>925.2223147218283</v>
      </c>
      <c r="AE59" s="140">
        <f t="shared" si="85"/>
        <v>1170.5379772171179</v>
      </c>
      <c r="AF59" s="141">
        <f>'1.収穫を予測する'!K70*0.01</f>
        <v>0</v>
      </c>
      <c r="AG59" s="28">
        <f t="shared" si="63"/>
        <v>0.99856037356002059</v>
      </c>
      <c r="AH59" s="144">
        <f t="shared" si="86"/>
        <v>7.3045135901630829</v>
      </c>
      <c r="AI59" s="29">
        <f t="shared" si="64"/>
        <v>925.2223147218283</v>
      </c>
      <c r="AJ59" s="140">
        <f t="shared" si="65"/>
        <v>1170.5379772171179</v>
      </c>
      <c r="AK59" s="29">
        <f t="shared" si="66"/>
        <v>0</v>
      </c>
      <c r="AL59" s="140">
        <f t="shared" si="67"/>
        <v>0</v>
      </c>
      <c r="AM59" s="28" t="str">
        <f t="shared" si="68"/>
        <v/>
      </c>
      <c r="AN59" s="28">
        <f t="shared" si="69"/>
        <v>0.7904248582532003</v>
      </c>
      <c r="AO59" s="136">
        <f t="shared" si="70"/>
        <v>0</v>
      </c>
      <c r="AP59" s="28">
        <f t="shared" si="71"/>
        <v>0</v>
      </c>
      <c r="AQ59" s="29">
        <f>'inv3.直径階分布'!HK64</f>
        <v>30.207872287969312</v>
      </c>
      <c r="AS59" s="28">
        <f t="shared" si="87"/>
        <v>58</v>
      </c>
      <c r="AT59" s="140">
        <f t="shared" si="72"/>
        <v>1170.5379772171179</v>
      </c>
      <c r="AV59" s="29">
        <f>IF(AP59=0, 0,SUM(AK$2:AK59))</f>
        <v>0</v>
      </c>
      <c r="AW59" s="29">
        <f>AD59+SUM($AK$2:AK58)</f>
        <v>925.2223147218283</v>
      </c>
      <c r="AX59" s="29">
        <f t="shared" si="73"/>
        <v>6.9517815713455775</v>
      </c>
      <c r="AY59" s="29">
        <f t="shared" si="74"/>
        <v>15.952108874514281</v>
      </c>
      <c r="AZ59" s="29">
        <f t="shared" si="75"/>
        <v>15.952108874514281</v>
      </c>
      <c r="BA59" s="29">
        <f t="shared" si="76"/>
        <v>15.952108874514281</v>
      </c>
      <c r="BB59" s="28">
        <f t="shared" si="77"/>
        <v>26.362371977218867</v>
      </c>
      <c r="BM59" s="28">
        <f t="shared" si="78"/>
        <v>10.038176602787404</v>
      </c>
      <c r="BN59" s="28">
        <f t="shared" si="79"/>
        <v>10.038176602787404</v>
      </c>
      <c r="BP59" s="28">
        <f t="shared" si="80"/>
        <v>87.269873647201663</v>
      </c>
      <c r="BQ59" s="28">
        <f t="shared" si="81"/>
        <v>0</v>
      </c>
      <c r="BR59" s="28">
        <f t="shared" si="82"/>
        <v>0</v>
      </c>
      <c r="BS59" s="28">
        <f t="shared" si="83"/>
        <v>0</v>
      </c>
      <c r="BT59" s="28">
        <f t="shared" si="88"/>
        <v>3.0109999999999988</v>
      </c>
      <c r="BU59" s="28">
        <f t="shared" si="89"/>
        <v>0</v>
      </c>
    </row>
    <row r="60" spans="1:73">
      <c r="E60" s="28">
        <v>59</v>
      </c>
      <c r="F60" s="28">
        <f t="shared" si="46"/>
        <v>20.566671940046387</v>
      </c>
      <c r="G60" s="139"/>
      <c r="H60" s="28">
        <f t="shared" si="37"/>
        <v>29.258782878041288</v>
      </c>
      <c r="I60" s="28">
        <f t="shared" si="47"/>
        <v>7.9080216799844378E-4</v>
      </c>
      <c r="J60" s="28">
        <f t="shared" si="48"/>
        <v>0.32722698896885449</v>
      </c>
      <c r="K60" s="28">
        <f t="shared" si="49"/>
        <v>1160.5488865491538</v>
      </c>
      <c r="L60" s="28">
        <f t="shared" si="50"/>
        <v>932.17409629317387</v>
      </c>
      <c r="M60" s="28">
        <f t="shared" si="51"/>
        <v>0.5796960563068605</v>
      </c>
      <c r="N60" s="28">
        <f t="shared" si="52"/>
        <v>1493.1585930180283</v>
      </c>
      <c r="O60" s="28">
        <f t="shared" si="53"/>
        <v>974.81381918473664</v>
      </c>
      <c r="P60" s="28">
        <f t="shared" si="54"/>
        <v>0.65285350380257079</v>
      </c>
      <c r="Q60" s="28">
        <f t="shared" si="55"/>
        <v>1558.5404596044384</v>
      </c>
      <c r="R60" s="28">
        <f t="shared" si="56"/>
        <v>0.99897151935401918</v>
      </c>
      <c r="T60" s="28">
        <v>59</v>
      </c>
      <c r="U60" s="29">
        <f t="shared" si="57"/>
        <v>932.17409629317387</v>
      </c>
      <c r="V60" s="140">
        <f t="shared" si="58"/>
        <v>1160.5488865491538</v>
      </c>
      <c r="W60" s="141" t="str">
        <f>IF(T60='1.収穫を予測する'!$N$2,1,"")</f>
        <v/>
      </c>
      <c r="X60" s="28">
        <f t="shared" si="59"/>
        <v>0</v>
      </c>
      <c r="Y60" s="28">
        <f t="shared" si="60"/>
        <v>0.99897151935401918</v>
      </c>
      <c r="Z60" s="28" t="str">
        <f t="shared" si="61"/>
        <v/>
      </c>
      <c r="AB60" s="28">
        <v>59</v>
      </c>
      <c r="AC60" s="28">
        <f t="shared" si="62"/>
        <v>29.258782878041288</v>
      </c>
      <c r="AD60" s="29">
        <f t="shared" si="84"/>
        <v>932.17409629317387</v>
      </c>
      <c r="AE60" s="140">
        <f t="shared" si="85"/>
        <v>1160.5488865491538</v>
      </c>
      <c r="AF60" s="141">
        <f>'1.収穫を予測する'!K71*0.01</f>
        <v>0</v>
      </c>
      <c r="AG60" s="28">
        <f t="shared" si="63"/>
        <v>0.99897151935401918</v>
      </c>
      <c r="AH60" s="144">
        <f t="shared" si="86"/>
        <v>6.9517815713455775</v>
      </c>
      <c r="AI60" s="29">
        <f t="shared" si="64"/>
        <v>932.17409629317387</v>
      </c>
      <c r="AJ60" s="140">
        <f t="shared" si="65"/>
        <v>1160.5488865491538</v>
      </c>
      <c r="AK60" s="29">
        <f t="shared" si="66"/>
        <v>0</v>
      </c>
      <c r="AL60" s="140">
        <f t="shared" si="67"/>
        <v>0</v>
      </c>
      <c r="AM60" s="28" t="str">
        <f t="shared" si="68"/>
        <v/>
      </c>
      <c r="AN60" s="28">
        <f t="shared" si="69"/>
        <v>0.80321829359981256</v>
      </c>
      <c r="AO60" s="136">
        <f t="shared" si="70"/>
        <v>0</v>
      </c>
      <c r="AP60" s="28">
        <f t="shared" si="71"/>
        <v>0</v>
      </c>
      <c r="AQ60" s="29">
        <f>'inv3.直径階分布'!HK65</f>
        <v>30.419929106166098</v>
      </c>
      <c r="AS60" s="28">
        <f t="shared" si="87"/>
        <v>59</v>
      </c>
      <c r="AT60" s="140">
        <f t="shared" si="72"/>
        <v>1160.5488865491538</v>
      </c>
      <c r="AV60" s="29">
        <f>IF(AP60=0, 0,SUM(AK$2:AK60))</f>
        <v>0</v>
      </c>
      <c r="AW60" s="29">
        <f>AD60+SUM($AK$2:AK59)</f>
        <v>932.17409629317387</v>
      </c>
      <c r="AX60" s="29">
        <f t="shared" si="73"/>
        <v>6.6152017299579029</v>
      </c>
      <c r="AY60" s="29">
        <f t="shared" si="74"/>
        <v>15.79956095412159</v>
      </c>
      <c r="AZ60" s="29">
        <f t="shared" si="75"/>
        <v>15.79956095412159</v>
      </c>
      <c r="BA60" s="29">
        <f t="shared" si="76"/>
        <v>15.79956095412159</v>
      </c>
      <c r="BB60" s="28">
        <f t="shared" si="77"/>
        <v>26.504180149382357</v>
      </c>
      <c r="BM60" s="28">
        <f t="shared" si="78"/>
        <v>10.032565971460457</v>
      </c>
      <c r="BN60" s="28">
        <f t="shared" si="79"/>
        <v>10.032565971460457</v>
      </c>
      <c r="BP60" s="28">
        <f t="shared" si="80"/>
        <v>87.127685461995313</v>
      </c>
      <c r="BQ60" s="28">
        <f t="shared" si="81"/>
        <v>0</v>
      </c>
      <c r="BR60" s="28">
        <f t="shared" si="82"/>
        <v>0</v>
      </c>
      <c r="BS60" s="28">
        <f t="shared" si="83"/>
        <v>0</v>
      </c>
      <c r="BT60" s="28">
        <f t="shared" si="88"/>
        <v>3.0119999999999987</v>
      </c>
      <c r="BU60" s="28">
        <f t="shared" si="89"/>
        <v>0</v>
      </c>
    </row>
    <row r="61" spans="1:73">
      <c r="E61" s="28">
        <v>60</v>
      </c>
      <c r="F61" s="28">
        <f t="shared" si="46"/>
        <v>20.661356420839386</v>
      </c>
      <c r="G61" s="139"/>
      <c r="H61" s="28">
        <f t="shared" si="37"/>
        <v>29.39348394555082</v>
      </c>
      <c r="I61" s="28">
        <f t="shared" si="47"/>
        <v>7.855030647705173E-4</v>
      </c>
      <c r="J61" s="28">
        <f t="shared" si="48"/>
        <v>0.32194533048235491</v>
      </c>
      <c r="K61" s="28">
        <f t="shared" si="49"/>
        <v>1151.0434311217466</v>
      </c>
      <c r="L61" s="28">
        <f t="shared" si="50"/>
        <v>938.78929802313178</v>
      </c>
      <c r="M61" s="28">
        <f t="shared" si="51"/>
        <v>0.57809651496895864</v>
      </c>
      <c r="N61" s="28">
        <f t="shared" si="52"/>
        <v>1484.5504504926764</v>
      </c>
      <c r="O61" s="28">
        <f t="shared" si="53"/>
        <v>982.6180421237176</v>
      </c>
      <c r="P61" s="28">
        <f t="shared" si="54"/>
        <v>0.66189602502064993</v>
      </c>
      <c r="Q61" s="28">
        <f t="shared" si="55"/>
        <v>1510.6053460421797</v>
      </c>
      <c r="R61" s="28">
        <f t="shared" si="56"/>
        <v>0.99933434193166815</v>
      </c>
      <c r="T61" s="28">
        <v>60</v>
      </c>
      <c r="U61" s="29">
        <f t="shared" si="57"/>
        <v>938.78929802313178</v>
      </c>
      <c r="V61" s="140">
        <f t="shared" si="58"/>
        <v>1151.0434311217466</v>
      </c>
      <c r="W61" s="141" t="str">
        <f>IF(T61='1.収穫を予測する'!$N$2,1,"")</f>
        <v/>
      </c>
      <c r="X61" s="28">
        <f t="shared" si="59"/>
        <v>0</v>
      </c>
      <c r="Y61" s="28">
        <f t="shared" si="60"/>
        <v>0.99933434193166815</v>
      </c>
      <c r="Z61" s="28" t="str">
        <f t="shared" si="61"/>
        <v/>
      </c>
      <c r="AB61" s="28">
        <v>60</v>
      </c>
      <c r="AC61" s="28">
        <f t="shared" si="62"/>
        <v>29.39348394555082</v>
      </c>
      <c r="AD61" s="29">
        <f t="shared" si="84"/>
        <v>938.78929802313178</v>
      </c>
      <c r="AE61" s="140">
        <f t="shared" si="85"/>
        <v>1151.0434311217466</v>
      </c>
      <c r="AF61" s="141">
        <f>'1.収穫を予測する'!K72*0.01</f>
        <v>0</v>
      </c>
      <c r="AG61" s="28">
        <f t="shared" si="63"/>
        <v>0.99933434193166815</v>
      </c>
      <c r="AH61" s="144">
        <f t="shared" si="86"/>
        <v>6.6152017299579029</v>
      </c>
      <c r="AI61" s="29">
        <f t="shared" si="64"/>
        <v>938.78929802313178</v>
      </c>
      <c r="AJ61" s="140">
        <f t="shared" si="65"/>
        <v>1151.0434311217466</v>
      </c>
      <c r="AK61" s="29">
        <f t="shared" si="66"/>
        <v>0</v>
      </c>
      <c r="AL61" s="140">
        <f t="shared" si="67"/>
        <v>0</v>
      </c>
      <c r="AM61" s="28" t="str">
        <f t="shared" si="68"/>
        <v/>
      </c>
      <c r="AN61" s="28">
        <f t="shared" si="69"/>
        <v>0.81559850188123395</v>
      </c>
      <c r="AO61" s="136">
        <f t="shared" si="70"/>
        <v>0</v>
      </c>
      <c r="AP61" s="28">
        <f t="shared" si="71"/>
        <v>0</v>
      </c>
      <c r="AQ61" s="29">
        <f>'inv3.直径階分布'!HK66</f>
        <v>30.613862830725221</v>
      </c>
      <c r="AS61" s="28">
        <f t="shared" si="87"/>
        <v>60</v>
      </c>
      <c r="AT61" s="140">
        <f t="shared" si="72"/>
        <v>1151.0434311217466</v>
      </c>
      <c r="AV61" s="29">
        <f>IF(AP61=0, 0,SUM(AK$2:AK61))</f>
        <v>0</v>
      </c>
      <c r="AW61" s="29">
        <f>AD61+SUM($AK$2:AK60)</f>
        <v>938.78929802313178</v>
      </c>
      <c r="AX61" s="29">
        <f t="shared" si="73"/>
        <v>6.2941631508840601</v>
      </c>
      <c r="AY61" s="29">
        <f t="shared" si="74"/>
        <v>15.64648830038553</v>
      </c>
      <c r="AZ61" s="29">
        <f t="shared" si="75"/>
        <v>15.64648830038553</v>
      </c>
      <c r="BA61" s="29">
        <f t="shared" si="76"/>
        <v>15.64648830038553</v>
      </c>
      <c r="BB61" s="28">
        <f t="shared" si="77"/>
        <v>26.639343457107877</v>
      </c>
      <c r="BM61" s="28">
        <f t="shared" si="78"/>
        <v>10.027740335417183</v>
      </c>
      <c r="BN61" s="28">
        <f t="shared" si="79"/>
        <v>10.027740335417183</v>
      </c>
      <c r="BP61" s="28">
        <f t="shared" si="80"/>
        <v>87.017256216264329</v>
      </c>
      <c r="BQ61" s="28">
        <f t="shared" si="81"/>
        <v>0</v>
      </c>
      <c r="BR61" s="28">
        <f t="shared" si="82"/>
        <v>0</v>
      </c>
      <c r="BS61" s="28">
        <f t="shared" si="83"/>
        <v>0</v>
      </c>
      <c r="BT61" s="28">
        <f t="shared" si="88"/>
        <v>3.0129999999999986</v>
      </c>
      <c r="BU61" s="28">
        <f t="shared" si="89"/>
        <v>0</v>
      </c>
    </row>
    <row r="62" spans="1:73">
      <c r="E62" s="28">
        <v>61</v>
      </c>
      <c r="F62" s="28">
        <f t="shared" si="46"/>
        <v>20.751549013966915</v>
      </c>
      <c r="G62" s="139"/>
      <c r="H62" s="28">
        <f t="shared" si="37"/>
        <v>29.521794714897386</v>
      </c>
      <c r="I62" s="28">
        <f t="shared" si="47"/>
        <v>7.8051069596091368E-4</v>
      </c>
      <c r="J62" s="28">
        <f t="shared" si="48"/>
        <v>0.31701547298751293</v>
      </c>
      <c r="K62" s="28">
        <f t="shared" si="49"/>
        <v>1141.9992795257983</v>
      </c>
      <c r="L62" s="28">
        <f t="shared" si="50"/>
        <v>945.08346117401584</v>
      </c>
      <c r="M62" s="28">
        <f t="shared" si="51"/>
        <v>0.57657307689073423</v>
      </c>
      <c r="N62" s="28">
        <f t="shared" si="52"/>
        <v>1476.360064818537</v>
      </c>
      <c r="O62" s="28">
        <f t="shared" si="53"/>
        <v>990.07545729997366</v>
      </c>
      <c r="P62" s="28">
        <f t="shared" si="54"/>
        <v>0.67061923503171039</v>
      </c>
      <c r="Q62" s="28">
        <f t="shared" si="55"/>
        <v>1466.666096812766</v>
      </c>
      <c r="R62" s="28">
        <f t="shared" si="56"/>
        <v>0.99965382120264856</v>
      </c>
      <c r="T62" s="28">
        <v>61</v>
      </c>
      <c r="U62" s="29">
        <f t="shared" si="57"/>
        <v>945.08346117401584</v>
      </c>
      <c r="V62" s="140">
        <f t="shared" si="58"/>
        <v>1141.9992795257983</v>
      </c>
      <c r="W62" s="141" t="str">
        <f>IF(T62='1.収穫を予測する'!$N$2,1,"")</f>
        <v/>
      </c>
      <c r="X62" s="28">
        <f t="shared" si="59"/>
        <v>0</v>
      </c>
      <c r="Y62" s="28">
        <f t="shared" si="60"/>
        <v>0.99965382120264856</v>
      </c>
      <c r="Z62" s="28" t="str">
        <f t="shared" si="61"/>
        <v/>
      </c>
      <c r="AB62" s="28">
        <v>61</v>
      </c>
      <c r="AC62" s="28">
        <f t="shared" si="62"/>
        <v>29.521794714897386</v>
      </c>
      <c r="AD62" s="29">
        <f t="shared" si="84"/>
        <v>945.08346117401584</v>
      </c>
      <c r="AE62" s="140">
        <f t="shared" si="85"/>
        <v>1141.9992795257983</v>
      </c>
      <c r="AF62" s="141">
        <f>'1.収穫を予測する'!K73*0.01</f>
        <v>0</v>
      </c>
      <c r="AG62" s="28">
        <f t="shared" si="63"/>
        <v>0.99965382120264856</v>
      </c>
      <c r="AH62" s="144">
        <f t="shared" si="86"/>
        <v>6.2941631508840601</v>
      </c>
      <c r="AI62" s="29">
        <f t="shared" si="64"/>
        <v>945.08346117401584</v>
      </c>
      <c r="AJ62" s="140">
        <f t="shared" si="65"/>
        <v>1141.9992795257983</v>
      </c>
      <c r="AK62" s="29">
        <f t="shared" si="66"/>
        <v>0</v>
      </c>
      <c r="AL62" s="140">
        <f t="shared" si="67"/>
        <v>0</v>
      </c>
      <c r="AM62" s="28" t="str">
        <f t="shared" si="68"/>
        <v/>
      </c>
      <c r="AN62" s="28">
        <f t="shared" si="69"/>
        <v>0.82756922715962711</v>
      </c>
      <c r="AO62" s="136">
        <f t="shared" si="70"/>
        <v>0</v>
      </c>
      <c r="AP62" s="28">
        <f t="shared" si="71"/>
        <v>0</v>
      </c>
      <c r="AQ62" s="29">
        <f>'inv3.直径階分布'!HK67</f>
        <v>30.797875849834778</v>
      </c>
      <c r="AS62" s="28">
        <f t="shared" si="87"/>
        <v>61</v>
      </c>
      <c r="AT62" s="140">
        <f t="shared" si="72"/>
        <v>1141.9992795257983</v>
      </c>
      <c r="AV62" s="29">
        <f>IF(AP62=0, 0,SUM(AK$2:AK62))</f>
        <v>0</v>
      </c>
      <c r="AW62" s="29">
        <f>AD62+SUM($AK$2:AK61)</f>
        <v>945.08346117401584</v>
      </c>
      <c r="AX62" s="29">
        <f t="shared" si="73"/>
        <v>5.988059388866759</v>
      </c>
      <c r="AY62" s="29">
        <f t="shared" si="74"/>
        <v>15.493171494655998</v>
      </c>
      <c r="AZ62" s="29">
        <f t="shared" si="75"/>
        <v>15.493171494655998</v>
      </c>
      <c r="BA62" s="29">
        <f t="shared" si="76"/>
        <v>15.493171494655998</v>
      </c>
      <c r="BB62" s="28">
        <f t="shared" si="77"/>
        <v>26.76815644905377</v>
      </c>
      <c r="BM62" s="28">
        <f t="shared" si="78"/>
        <v>10.023613885555124</v>
      </c>
      <c r="BN62" s="28">
        <f t="shared" si="79"/>
        <v>10.023613885555124</v>
      </c>
      <c r="BP62" s="28">
        <f t="shared" si="80"/>
        <v>86.915593073920945</v>
      </c>
      <c r="BQ62" s="28">
        <f t="shared" si="81"/>
        <v>0</v>
      </c>
      <c r="BR62" s="28">
        <f t="shared" si="82"/>
        <v>0</v>
      </c>
      <c r="BS62" s="28">
        <f t="shared" si="83"/>
        <v>0</v>
      </c>
      <c r="BT62" s="28">
        <f t="shared" si="88"/>
        <v>3.0139999999999985</v>
      </c>
      <c r="BU62" s="28">
        <f t="shared" si="89"/>
        <v>0</v>
      </c>
    </row>
    <row r="63" spans="1:73">
      <c r="E63" s="28">
        <v>62</v>
      </c>
      <c r="F63" s="28">
        <f t="shared" si="46"/>
        <v>20.837454341394821</v>
      </c>
      <c r="G63" s="139"/>
      <c r="H63" s="28">
        <f t="shared" si="37"/>
        <v>29.644006287611106</v>
      </c>
      <c r="I63" s="28">
        <f t="shared" si="47"/>
        <v>7.7580509277553017E-4</v>
      </c>
      <c r="J63" s="28">
        <f t="shared" si="48"/>
        <v>0.3124096059186362</v>
      </c>
      <c r="K63" s="28">
        <f t="shared" si="49"/>
        <v>1133.3949717599833</v>
      </c>
      <c r="L63" s="28">
        <f t="shared" si="50"/>
        <v>951.0715205628826</v>
      </c>
      <c r="M63" s="28">
        <f t="shared" si="51"/>
        <v>0.57512237501386565</v>
      </c>
      <c r="N63" s="28">
        <f t="shared" si="52"/>
        <v>1468.5680018136898</v>
      </c>
      <c r="O63" s="28">
        <f t="shared" si="53"/>
        <v>997.19999860069754</v>
      </c>
      <c r="P63" s="28">
        <f t="shared" si="54"/>
        <v>0.67902882084394456</v>
      </c>
      <c r="Q63" s="28">
        <f t="shared" si="55"/>
        <v>1426.3089948336442</v>
      </c>
      <c r="R63" s="28">
        <f t="shared" si="56"/>
        <v>0.99993445367083122</v>
      </c>
      <c r="T63" s="28">
        <v>62</v>
      </c>
      <c r="U63" s="29">
        <f t="shared" si="57"/>
        <v>951.0715205628826</v>
      </c>
      <c r="V63" s="140">
        <f t="shared" si="58"/>
        <v>1133.3949717599833</v>
      </c>
      <c r="W63" s="141" t="str">
        <f>IF(T63='1.収穫を予測する'!$N$2,1,"")</f>
        <v/>
      </c>
      <c r="X63" s="28">
        <f t="shared" si="59"/>
        <v>0</v>
      </c>
      <c r="Y63" s="28">
        <f t="shared" si="60"/>
        <v>0.99993445367083122</v>
      </c>
      <c r="Z63" s="28" t="str">
        <f t="shared" si="61"/>
        <v/>
      </c>
      <c r="AB63" s="28">
        <v>62</v>
      </c>
      <c r="AC63" s="28">
        <f t="shared" si="62"/>
        <v>29.644006287611106</v>
      </c>
      <c r="AD63" s="29">
        <f t="shared" si="84"/>
        <v>951.0715205628826</v>
      </c>
      <c r="AE63" s="140">
        <f t="shared" si="85"/>
        <v>1133.3949717599833</v>
      </c>
      <c r="AF63" s="141">
        <f>'1.収穫を予測する'!K74*0.01</f>
        <v>0</v>
      </c>
      <c r="AG63" s="28">
        <f t="shared" si="63"/>
        <v>0.99993445367083122</v>
      </c>
      <c r="AH63" s="144">
        <f t="shared" si="86"/>
        <v>5.988059388866759</v>
      </c>
      <c r="AI63" s="29">
        <f t="shared" si="64"/>
        <v>951.0715205628826</v>
      </c>
      <c r="AJ63" s="140">
        <f t="shared" si="65"/>
        <v>1133.3949717599833</v>
      </c>
      <c r="AK63" s="29">
        <f t="shared" si="66"/>
        <v>0</v>
      </c>
      <c r="AL63" s="140">
        <f t="shared" si="67"/>
        <v>0</v>
      </c>
      <c r="AM63" s="28" t="str">
        <f t="shared" si="68"/>
        <v/>
      </c>
      <c r="AN63" s="28">
        <f t="shared" si="69"/>
        <v>0.83913511552466025</v>
      </c>
      <c r="AO63" s="136">
        <f t="shared" si="70"/>
        <v>0</v>
      </c>
      <c r="AP63" s="28">
        <f t="shared" si="71"/>
        <v>0</v>
      </c>
      <c r="AQ63" s="29">
        <f>'inv3.直径階分布'!HK68</f>
        <v>30.974975340782109</v>
      </c>
      <c r="AS63" s="28">
        <f t="shared" si="87"/>
        <v>62</v>
      </c>
      <c r="AT63" s="140">
        <f t="shared" si="72"/>
        <v>1133.3949717599833</v>
      </c>
      <c r="AV63" s="29">
        <f>IF(AP63=0, 0,SUM(AK$2:AK63))</f>
        <v>0</v>
      </c>
      <c r="AW63" s="29">
        <f>AD63+SUM($AK$2:AK62)</f>
        <v>951.0715205628826</v>
      </c>
      <c r="AX63" s="29">
        <f t="shared" si="73"/>
        <v>5.6962915515235863</v>
      </c>
      <c r="AY63" s="29">
        <f t="shared" si="74"/>
        <v>15.339863234885204</v>
      </c>
      <c r="AZ63" s="29">
        <f t="shared" si="75"/>
        <v>15.339863234885204</v>
      </c>
      <c r="BA63" s="29">
        <f t="shared" si="76"/>
        <v>15.339863234885204</v>
      </c>
      <c r="BB63" s="28">
        <f t="shared" si="77"/>
        <v>26.890902321497528</v>
      </c>
      <c r="BM63" s="28">
        <f t="shared" si="78"/>
        <v>10.020109383668842</v>
      </c>
      <c r="BN63" s="28">
        <f t="shared" si="79"/>
        <v>10.020109383668842</v>
      </c>
      <c r="BP63" s="28">
        <f t="shared" si="80"/>
        <v>86.814927294203741</v>
      </c>
      <c r="BQ63" s="28">
        <f t="shared" si="81"/>
        <v>0</v>
      </c>
      <c r="BR63" s="28">
        <f t="shared" si="82"/>
        <v>0</v>
      </c>
      <c r="BS63" s="28">
        <f t="shared" si="83"/>
        <v>0</v>
      </c>
      <c r="BT63" s="28">
        <f t="shared" si="88"/>
        <v>3.0149999999999983</v>
      </c>
      <c r="BU63" s="28">
        <f t="shared" si="89"/>
        <v>0</v>
      </c>
    </row>
    <row r="64" spans="1:73">
      <c r="E64" s="28">
        <v>63</v>
      </c>
      <c r="F64" s="28">
        <f t="shared" si="46"/>
        <v>20.919268559149479</v>
      </c>
      <c r="G64" s="139"/>
      <c r="H64" s="28">
        <f t="shared" si="37"/>
        <v>29.76039772131503</v>
      </c>
      <c r="I64" s="28">
        <f t="shared" si="47"/>
        <v>7.7136780813122515E-4</v>
      </c>
      <c r="J64" s="28">
        <f t="shared" si="48"/>
        <v>0.30810256333992292</v>
      </c>
      <c r="K64" s="28">
        <f t="shared" si="49"/>
        <v>1125.2099083779708</v>
      </c>
      <c r="L64" s="28">
        <f t="shared" si="50"/>
        <v>956.76781211440618</v>
      </c>
      <c r="M64" s="28">
        <f t="shared" si="51"/>
        <v>0.57374115611401488</v>
      </c>
      <c r="N64" s="28">
        <f t="shared" si="52"/>
        <v>1461.1556066150079</v>
      </c>
      <c r="O64" s="28">
        <f t="shared" si="53"/>
        <v>1004.0051665802654</v>
      </c>
      <c r="P64" s="28">
        <f t="shared" si="54"/>
        <v>0.6871308997035559</v>
      </c>
      <c r="Q64" s="28">
        <f t="shared" si="55"/>
        <v>1389.1722295238426</v>
      </c>
      <c r="R64" s="28">
        <f t="shared" si="56"/>
        <v>1.0001802979003422</v>
      </c>
      <c r="T64" s="28">
        <v>63</v>
      </c>
      <c r="U64" s="29">
        <f t="shared" si="57"/>
        <v>956.76781211440618</v>
      </c>
      <c r="V64" s="140">
        <f t="shared" si="58"/>
        <v>1125.2099083779708</v>
      </c>
      <c r="W64" s="141" t="str">
        <f>IF(T64='1.収穫を予測する'!$N$2,1,"")</f>
        <v/>
      </c>
      <c r="X64" s="28">
        <f t="shared" si="59"/>
        <v>0</v>
      </c>
      <c r="Y64" s="28">
        <f t="shared" si="60"/>
        <v>1.0001802979003422</v>
      </c>
      <c r="Z64" s="28" t="str">
        <f t="shared" si="61"/>
        <v/>
      </c>
      <c r="AB64" s="28">
        <v>63</v>
      </c>
      <c r="AC64" s="28">
        <f t="shared" si="62"/>
        <v>29.76039772131503</v>
      </c>
      <c r="AD64" s="29">
        <f t="shared" si="84"/>
        <v>956.76781211440618</v>
      </c>
      <c r="AE64" s="140">
        <f t="shared" si="85"/>
        <v>1125.2099083779708</v>
      </c>
      <c r="AF64" s="141">
        <f>'1.収穫を予測する'!K75*0.01</f>
        <v>0</v>
      </c>
      <c r="AG64" s="28">
        <f t="shared" si="63"/>
        <v>1.0001802979003422</v>
      </c>
      <c r="AH64" s="144">
        <f t="shared" si="86"/>
        <v>5.6962915515235863</v>
      </c>
      <c r="AI64" s="29">
        <f t="shared" si="64"/>
        <v>956.76781211440618</v>
      </c>
      <c r="AJ64" s="140">
        <f t="shared" si="65"/>
        <v>1125.2099083779708</v>
      </c>
      <c r="AK64" s="29">
        <f t="shared" si="66"/>
        <v>0</v>
      </c>
      <c r="AL64" s="140">
        <f t="shared" si="67"/>
        <v>0</v>
      </c>
      <c r="AM64" s="28" t="str">
        <f t="shared" si="68"/>
        <v/>
      </c>
      <c r="AN64" s="28">
        <f t="shared" si="69"/>
        <v>0.85030162371536544</v>
      </c>
      <c r="AO64" s="136">
        <f t="shared" si="70"/>
        <v>0</v>
      </c>
      <c r="AP64" s="28">
        <f t="shared" si="71"/>
        <v>0</v>
      </c>
      <c r="AQ64" s="29">
        <f>'inv3.直径階分布'!HK69</f>
        <v>31.145207413730883</v>
      </c>
      <c r="AS64" s="28">
        <f t="shared" si="87"/>
        <v>63</v>
      </c>
      <c r="AT64" s="140">
        <f t="shared" si="72"/>
        <v>1125.2099083779708</v>
      </c>
      <c r="AV64" s="29">
        <f>IF(AP64=0, 0,SUM(AK$2:AK64))</f>
        <v>0</v>
      </c>
      <c r="AW64" s="29">
        <f>AD64+SUM($AK$2:AK63)</f>
        <v>956.76781211440618</v>
      </c>
      <c r="AX64" s="29">
        <f t="shared" si="73"/>
        <v>5.418270837942373</v>
      </c>
      <c r="AY64" s="29">
        <f t="shared" si="74"/>
        <v>15.186790668482638</v>
      </c>
      <c r="AZ64" s="29">
        <f t="shared" si="75"/>
        <v>15.186790668482638</v>
      </c>
      <c r="BA64" s="29">
        <f t="shared" si="76"/>
        <v>15.186790668482638</v>
      </c>
      <c r="BB64" s="28">
        <f t="shared" si="77"/>
        <v>27.007853173083483</v>
      </c>
      <c r="BM64" s="28">
        <f t="shared" si="78"/>
        <v>10.017157337755833</v>
      </c>
      <c r="BN64" s="28">
        <f t="shared" si="79"/>
        <v>10.017157337755833</v>
      </c>
      <c r="BP64" s="28">
        <f t="shared" si="80"/>
        <v>86.715920091052666</v>
      </c>
      <c r="BQ64" s="28">
        <f t="shared" si="81"/>
        <v>0</v>
      </c>
      <c r="BR64" s="28">
        <f t="shared" si="82"/>
        <v>0</v>
      </c>
      <c r="BS64" s="28">
        <f t="shared" si="83"/>
        <v>0</v>
      </c>
      <c r="BT64" s="28">
        <f t="shared" si="88"/>
        <v>3.0159999999999982</v>
      </c>
      <c r="BU64" s="28">
        <f t="shared" si="89"/>
        <v>0</v>
      </c>
    </row>
    <row r="65" spans="5:73">
      <c r="E65" s="28">
        <v>64</v>
      </c>
      <c r="F65" s="28">
        <f t="shared" si="46"/>
        <v>20.997179617251998</v>
      </c>
      <c r="G65" s="139"/>
      <c r="H65" s="28">
        <f t="shared" si="37"/>
        <v>29.871236399515631</v>
      </c>
      <c r="I65" s="28">
        <f t="shared" si="47"/>
        <v>7.6718177893729403E-4</v>
      </c>
      <c r="J65" s="28">
        <f t="shared" si="48"/>
        <v>0.30407152711218016</v>
      </c>
      <c r="K65" s="28">
        <f t="shared" si="49"/>
        <v>1117.4243359878762</v>
      </c>
      <c r="L65" s="28">
        <f t="shared" si="50"/>
        <v>962.18608295234856</v>
      </c>
      <c r="M65" s="28">
        <f t="shared" si="51"/>
        <v>0.57242628198892653</v>
      </c>
      <c r="N65" s="28">
        <f t="shared" si="52"/>
        <v>1454.1049905464563</v>
      </c>
      <c r="O65" s="28">
        <f t="shared" si="53"/>
        <v>1010.5040299854544</v>
      </c>
      <c r="P65" s="28">
        <f t="shared" si="54"/>
        <v>0.69493195921547901</v>
      </c>
      <c r="Q65" s="28">
        <f t="shared" si="55"/>
        <v>1354.9383034402474</v>
      </c>
      <c r="R65" s="28">
        <f t="shared" si="56"/>
        <v>1.0003950157496648</v>
      </c>
      <c r="T65" s="28">
        <v>64</v>
      </c>
      <c r="U65" s="29">
        <f t="shared" si="57"/>
        <v>962.18608295234856</v>
      </c>
      <c r="V65" s="140">
        <f t="shared" si="58"/>
        <v>1117.4243359878762</v>
      </c>
      <c r="W65" s="141" t="str">
        <f>IF(T65='1.収穫を予測する'!$N$2,1,"")</f>
        <v/>
      </c>
      <c r="X65" s="28">
        <f t="shared" si="59"/>
        <v>0</v>
      </c>
      <c r="Y65" s="28">
        <f t="shared" si="60"/>
        <v>1.0003950157496648</v>
      </c>
      <c r="Z65" s="28" t="str">
        <f t="shared" si="61"/>
        <v/>
      </c>
      <c r="AB65" s="28">
        <v>64</v>
      </c>
      <c r="AC65" s="28">
        <f t="shared" si="62"/>
        <v>29.871236399515631</v>
      </c>
      <c r="AD65" s="29">
        <f t="shared" si="84"/>
        <v>962.18608295234856</v>
      </c>
      <c r="AE65" s="140">
        <f t="shared" si="85"/>
        <v>1117.4243359878762</v>
      </c>
      <c r="AF65" s="141">
        <f>'1.収穫を予測する'!K76*0.01</f>
        <v>0</v>
      </c>
      <c r="AG65" s="28">
        <f t="shared" si="63"/>
        <v>1.0003950157496648</v>
      </c>
      <c r="AH65" s="144">
        <f t="shared" si="86"/>
        <v>5.418270837942373</v>
      </c>
      <c r="AI65" s="29">
        <f t="shared" si="64"/>
        <v>962.18608295234856</v>
      </c>
      <c r="AJ65" s="140">
        <f t="shared" si="65"/>
        <v>1117.4243359878762</v>
      </c>
      <c r="AK65" s="29">
        <f t="shared" si="66"/>
        <v>0</v>
      </c>
      <c r="AL65" s="140">
        <f t="shared" si="67"/>
        <v>0</v>
      </c>
      <c r="AM65" s="28" t="str">
        <f t="shared" si="68"/>
        <v/>
      </c>
      <c r="AN65" s="28">
        <f t="shared" si="69"/>
        <v>0.86107493094976595</v>
      </c>
      <c r="AO65" s="136">
        <f t="shared" si="70"/>
        <v>0</v>
      </c>
      <c r="AP65" s="28">
        <f t="shared" si="71"/>
        <v>0</v>
      </c>
      <c r="AQ65" s="29">
        <f>'inv3.直径階分布'!HK70</f>
        <v>31.308665417128115</v>
      </c>
      <c r="AS65" s="28">
        <f t="shared" si="87"/>
        <v>64</v>
      </c>
      <c r="AT65" s="140">
        <f t="shared" si="72"/>
        <v>1117.4243359878762</v>
      </c>
      <c r="AV65" s="29">
        <f>IF(AP65=0, 0,SUM(AK$2:AK65))</f>
        <v>0</v>
      </c>
      <c r="AW65" s="29">
        <f>AD65+SUM($AK$2:AK64)</f>
        <v>962.18608295234856</v>
      </c>
      <c r="AX65" s="29">
        <f t="shared" si="73"/>
        <v>5.1534206014041501</v>
      </c>
      <c r="AY65" s="29">
        <f t="shared" si="74"/>
        <v>15.034157546130446</v>
      </c>
      <c r="AZ65" s="29">
        <f t="shared" si="75"/>
        <v>15.034157546130446</v>
      </c>
      <c r="BA65" s="29">
        <f t="shared" si="76"/>
        <v>15.034157546130446</v>
      </c>
      <c r="BB65" s="28">
        <f t="shared" si="77"/>
        <v>27.119270276439586</v>
      </c>
      <c r="BM65" s="28">
        <f t="shared" si="78"/>
        <v>10.01469525667893</v>
      </c>
      <c r="BN65" s="28">
        <f t="shared" si="79"/>
        <v>10.01469525667893</v>
      </c>
      <c r="BP65" s="28">
        <f t="shared" si="80"/>
        <v>86.619055507883047</v>
      </c>
      <c r="BQ65" s="28">
        <f t="shared" si="81"/>
        <v>0</v>
      </c>
      <c r="BR65" s="28">
        <f t="shared" si="82"/>
        <v>0</v>
      </c>
      <c r="BS65" s="28">
        <f t="shared" si="83"/>
        <v>0</v>
      </c>
      <c r="BT65" s="28">
        <f t="shared" si="88"/>
        <v>3.0169999999999981</v>
      </c>
      <c r="BU65" s="28">
        <f t="shared" si="89"/>
        <v>0</v>
      </c>
    </row>
    <row r="66" spans="5:73">
      <c r="E66" s="28">
        <v>65</v>
      </c>
      <c r="F66" s="28">
        <f t="shared" ref="F66:F97" si="90">( $B$7/$B$8-( $B$7/$B$8-$B$9^(1-$B$10))*EXP(-(1-$B$10)*$B$8*E66))^(1/(1-$B$10))</f>
        <v>21.071367522239587</v>
      </c>
      <c r="G66" s="139"/>
      <c r="H66" s="28">
        <f t="shared" si="37"/>
        <v>29.976778405073762</v>
      </c>
      <c r="I66" s="28">
        <f t="shared" ref="I66:I97" si="91">IF(H66=0,0,$B$21*H66^(-$B$22))</f>
        <v>7.6323120295554989E-4</v>
      </c>
      <c r="J66" s="28">
        <f t="shared" ref="J66:J101" si="92">IF(H66=0,0,$B$23*H66^(-$B$24))</f>
        <v>0.30029576821491344</v>
      </c>
      <c r="K66" s="28">
        <f t="shared" ref="K66:K97" si="93">IF(H66=0,$B$2,J66*L66 / ( 1 - I66*L66 ))</f>
        <v>1110.0193297877704</v>
      </c>
      <c r="L66" s="28">
        <f t="shared" ref="L66:L101" si="94" xml:space="preserve"> IF(H66=0,0,(( $B$2 + I66*$B$27*$B$2^(1-$B$28) + J66*$B$27*$B$2^(-$B$28) ) - SQRT( ( $B$2 + I66*$B$27*$B$2^(1-$B$28) + J66*$B$27*$B$2^(-$B$28) )^2 - 4*I66*$B$27*$B$2^(2-$B$28) ) ) / ( 2*I66*$B$2 ))</f>
        <v>967.33950355375271</v>
      </c>
      <c r="M66" s="28">
        <f t="shared" ref="M66:M97" si="95" xml:space="preserve"> IF(H66=0,0,EXP( $B$32*K66 + $B$33*L66 + $B$34 ) / ( 1 + EXP( $B$32*K66 + $B$33*L66 + $B$34 ) ))</f>
        <v>0.57117472974663475</v>
      </c>
      <c r="N66" s="28">
        <f t="shared" ref="N66:N101" si="96">IF(H66=0,0,$B$36*K66 + $B$37*L66 + $B$38)</f>
        <v>1447.3990153032476</v>
      </c>
      <c r="O66" s="28">
        <f t="shared" ref="O66:O97" si="97">IF(H66=0,0,L66 / ( 1 / ( 1 - M66 ) * K66 / N66 - M66 / ( 1 - M66 ) * ( ( K66 / N66 ) ^ ( 1 / M66 ) ) ))</f>
        <v>1016.7092288464239</v>
      </c>
      <c r="P66" s="28">
        <f t="shared" ref="P66:P97" si="98">IF(H66=0,0,O66 / N66)</f>
        <v>0.70243880097805034</v>
      </c>
      <c r="Q66" s="28">
        <f t="shared" ref="Q66:Q101" si="99">IF(H66=0,0, N66 * M66 * ( O66 / N66 ) ^ ( -M66/(1-M66)))</f>
        <v>1323.3276944324789</v>
      </c>
      <c r="R66" s="28">
        <f t="shared" ref="R66:R101" si="100" xml:space="preserve"> IF(H66=0,0,($B$41 + $B$42 *(L66/(K66^(1+$B$26)))^($B$43))^(-1))</f>
        <v>1.0005819097776822</v>
      </c>
      <c r="T66" s="28">
        <v>65</v>
      </c>
      <c r="U66" s="29">
        <f t="shared" ref="U66:U81" si="101">L66</f>
        <v>967.33950355375271</v>
      </c>
      <c r="V66" s="140">
        <f t="shared" ref="V66:V81" si="102">IF(K66&gt;$B$2,$B$2,K66)</f>
        <v>1110.0193297877704</v>
      </c>
      <c r="W66" s="141" t="str">
        <f>IF(T66='1.収穫を予測する'!$N$2,1,"")</f>
        <v/>
      </c>
      <c r="X66" s="28">
        <f t="shared" ref="X66:X81" si="103">IF(OR(W66=1, X65=1),1,0)</f>
        <v>0</v>
      </c>
      <c r="Y66" s="28">
        <f t="shared" ref="Y66:Y81" si="104" xml:space="preserve"> IF(H66=0,0,($B$41 + $B$42 *(U66/(V66^(1+$B$26)))^($B$43))^(-1))</f>
        <v>1.0005819097776822</v>
      </c>
      <c r="Z66" s="28" t="str">
        <f t="shared" ref="Z66:Z81" si="105">IF(OR(X66=1,X65=1),"t","")</f>
        <v/>
      </c>
      <c r="AB66" s="28">
        <v>65</v>
      </c>
      <c r="AC66" s="28">
        <f t="shared" ref="AC66:AC81" si="106">H66</f>
        <v>29.976778405073762</v>
      </c>
      <c r="AD66" s="29">
        <f t="shared" si="84"/>
        <v>967.33950355375271</v>
      </c>
      <c r="AE66" s="140">
        <f t="shared" si="85"/>
        <v>1110.0193297877704</v>
      </c>
      <c r="AF66" s="141">
        <f>'1.収穫を予測する'!K77*0.01</f>
        <v>0</v>
      </c>
      <c r="AG66" s="28">
        <f t="shared" ref="AG66:AG81" si="107" xml:space="preserve"> IF(H66=0,0,($B$41 + $B$42 *(AD66/(AE66^(1+$B$26)))^($B$43))^(-1))</f>
        <v>1.0005819097776822</v>
      </c>
      <c r="AH66" s="144">
        <f t="shared" si="86"/>
        <v>5.1534206014041501</v>
      </c>
      <c r="AI66" s="29">
        <f t="shared" ref="AI66:AI81" si="108">IF(Z66="",U66,AD66*(1-AF66))</f>
        <v>967.33950355375271</v>
      </c>
      <c r="AJ66" s="140">
        <f t="shared" ref="AJ66:AJ81" si="109">IF(Z66="",V66,AE66*(1-AF66))</f>
        <v>1110.0193297877704</v>
      </c>
      <c r="AK66" s="29">
        <f t="shared" ref="AK66:AK81" si="110">AD66*AF66</f>
        <v>0</v>
      </c>
      <c r="AL66" s="140">
        <f t="shared" ref="AL66:AL81" si="111">AE66*AF66</f>
        <v>0</v>
      </c>
      <c r="AM66" s="28" t="str">
        <f t="shared" ref="AM66:AM81" si="112">IF(AL66=0,"",($B$41 + $B$42 *(AI66/(AJ66^(1+$B$26)))^($B$43))^(-1))</f>
        <v/>
      </c>
      <c r="AN66" s="28">
        <f t="shared" ref="AN66:AN81" si="113">IF(H66=0,0,AD66/AE66)</f>
        <v>0.8714618543973488</v>
      </c>
      <c r="AO66" s="136">
        <f t="shared" ref="AO66:AO81" si="114">+AP66*AC66</f>
        <v>0</v>
      </c>
      <c r="AP66" s="28">
        <f t="shared" ref="AP66:AP81" si="115">IF(AF66=0,0,1)</f>
        <v>0</v>
      </c>
      <c r="AQ66" s="29">
        <f>'inv3.直径階分布'!HK71</f>
        <v>31.465476519289975</v>
      </c>
      <c r="AS66" s="28">
        <f t="shared" si="87"/>
        <v>65</v>
      </c>
      <c r="AT66" s="140">
        <f t="shared" ref="AT66:AT81" si="116">AE66</f>
        <v>1110.0193297877704</v>
      </c>
      <c r="AV66" s="29">
        <f>IF(AP66=0, 0,SUM(AK$2:AK66))</f>
        <v>0</v>
      </c>
      <c r="AW66" s="29">
        <f>AD66+SUM($AK$2:AK65)</f>
        <v>967.33950355375271</v>
      </c>
      <c r="AX66" s="29">
        <f t="shared" ref="AX66:AX80" si="117">AW67-AW66</f>
        <v>4.9011779977283823</v>
      </c>
      <c r="AY66" s="29">
        <f t="shared" ref="AY66:AY81" si="118">AI66/AB66</f>
        <v>14.882146208519272</v>
      </c>
      <c r="AZ66" s="29">
        <f t="shared" ref="AZ66:AZ81" si="119">AD66/T66</f>
        <v>14.882146208519272</v>
      </c>
      <c r="BA66" s="29">
        <f t="shared" ref="BA66:BA81" si="120">AW66/AB66</f>
        <v>14.882146208519272</v>
      </c>
      <c r="BB66" s="28">
        <f t="shared" ref="BB66:BB81" si="121">EXP($B$52)*H66^($B$51)</f>
        <v>27.225404362981507</v>
      </c>
      <c r="BM66" s="28">
        <f t="shared" ref="BM66:BM81" si="122">SQRT(10000/AE66)/AC66*100</f>
        <v>10.012666976136215</v>
      </c>
      <c r="BN66" s="28">
        <f t="shared" ref="BN66:BN81" si="123">SQRT(10000/AJ66)/AC66*100</f>
        <v>10.012666976136215</v>
      </c>
      <c r="BP66" s="28">
        <f t="shared" ref="BP66:BP81" si="124">IF(AQ66=0,0,BB66/AQ66*100)</f>
        <v>86.524684748667056</v>
      </c>
      <c r="BQ66" s="28">
        <f t="shared" ref="BQ66:BQ81" si="125">IF(H66&lt;9,0,IF(MOD(INT(H66),3)=0,1,0))</f>
        <v>0</v>
      </c>
      <c r="BR66" s="28">
        <f t="shared" ref="BR66:BR81" si="126">IF(H66&lt;9,0,IF(BP66&gt;BP65,1,0))</f>
        <v>0</v>
      </c>
      <c r="BS66" s="28">
        <f t="shared" ref="BS66:BS81" si="127">IF(AND(BQ66=0,BR66=0),0,1)</f>
        <v>0</v>
      </c>
      <c r="BT66" s="28">
        <f t="shared" si="88"/>
        <v>3.017999999999998</v>
      </c>
      <c r="BU66" s="28">
        <f t="shared" si="89"/>
        <v>0</v>
      </c>
    </row>
    <row r="67" spans="5:73">
      <c r="E67" s="28">
        <v>66</v>
      </c>
      <c r="F67" s="28">
        <f t="shared" si="90"/>
        <v>21.142004600624318</v>
      </c>
      <c r="G67" s="139"/>
      <c r="H67" s="28">
        <f t="shared" ref="H67:H101" si="128">F67*$B$1/$B$11</f>
        <v>30.077268895009261</v>
      </c>
      <c r="I67" s="28">
        <f t="shared" si="91"/>
        <v>7.595014284817067E-4</v>
      </c>
      <c r="J67" s="28">
        <f t="shared" si="92"/>
        <v>0.29675642074351138</v>
      </c>
      <c r="K67" s="28">
        <f t="shared" si="93"/>
        <v>1102.9767737326483</v>
      </c>
      <c r="L67" s="28">
        <f t="shared" si="94"/>
        <v>972.24068155148109</v>
      </c>
      <c r="M67" s="28">
        <f t="shared" si="95"/>
        <v>0.56998359133428733</v>
      </c>
      <c r="N67" s="28">
        <f t="shared" si="96"/>
        <v>1441.0212749910402</v>
      </c>
      <c r="O67" s="28">
        <f t="shared" si="97"/>
        <v>1022.6329788854138</v>
      </c>
      <c r="P67" s="28">
        <f t="shared" si="98"/>
        <v>0.70965848779142571</v>
      </c>
      <c r="Q67" s="28">
        <f t="shared" si="99"/>
        <v>1294.0935436163907</v>
      </c>
      <c r="R67" s="28">
        <f t="shared" si="100"/>
        <v>1.0007439571832046</v>
      </c>
      <c r="T67" s="28">
        <v>66</v>
      </c>
      <c r="U67" s="29">
        <f t="shared" si="101"/>
        <v>972.24068155148109</v>
      </c>
      <c r="V67" s="140">
        <f t="shared" si="102"/>
        <v>1102.9767737326483</v>
      </c>
      <c r="W67" s="141" t="str">
        <f>IF(T67='1.収穫を予測する'!$N$2,1,"")</f>
        <v/>
      </c>
      <c r="X67" s="28">
        <f t="shared" si="103"/>
        <v>0</v>
      </c>
      <c r="Y67" s="28">
        <f t="shared" si="104"/>
        <v>1.0007439571832046</v>
      </c>
      <c r="Z67" s="28" t="str">
        <f t="shared" si="105"/>
        <v/>
      </c>
      <c r="AB67" s="28">
        <v>66</v>
      </c>
      <c r="AC67" s="28">
        <f t="shared" si="106"/>
        <v>30.077268895009261</v>
      </c>
      <c r="AD67" s="29">
        <f t="shared" ref="AD67:AD81" si="129">IF(Z66="",L67,AI66+AH66)</f>
        <v>972.24068155148109</v>
      </c>
      <c r="AE67" s="140">
        <f t="shared" ref="AE67:AE81" si="130">IF(K67&gt;$B$2,$B$2,IF( Z66="",K67,AJ66))</f>
        <v>1102.9767737326483</v>
      </c>
      <c r="AF67" s="141">
        <f>'1.収穫を予測する'!K78*0.01</f>
        <v>0</v>
      </c>
      <c r="AG67" s="28">
        <f t="shared" si="107"/>
        <v>1.0007439571832046</v>
      </c>
      <c r="AH67" s="144">
        <f t="shared" ref="AH67:AH81" si="131">L67-L66</f>
        <v>4.9011779977283823</v>
      </c>
      <c r="AI67" s="29">
        <f t="shared" si="108"/>
        <v>972.24068155148109</v>
      </c>
      <c r="AJ67" s="140">
        <f t="shared" si="109"/>
        <v>1102.9767737326483</v>
      </c>
      <c r="AK67" s="29">
        <f t="shared" si="110"/>
        <v>0</v>
      </c>
      <c r="AL67" s="140">
        <f t="shared" si="111"/>
        <v>0</v>
      </c>
      <c r="AM67" s="28" t="str">
        <f t="shared" si="112"/>
        <v/>
      </c>
      <c r="AN67" s="28">
        <f t="shared" si="113"/>
        <v>0.88146976863462356</v>
      </c>
      <c r="AO67" s="136">
        <f t="shared" si="114"/>
        <v>0</v>
      </c>
      <c r="AP67" s="28">
        <f t="shared" si="115"/>
        <v>0</v>
      </c>
      <c r="AQ67" s="29">
        <f>'inv3.直径階分布'!HK72</f>
        <v>31.61579237404835</v>
      </c>
      <c r="AS67" s="28">
        <f t="shared" ref="AS67:AS81" si="132">IF(AP66=1,AB66,AB67)</f>
        <v>66</v>
      </c>
      <c r="AT67" s="140">
        <f t="shared" si="116"/>
        <v>1102.9767737326483</v>
      </c>
      <c r="AV67" s="29">
        <f>IF(AP67=0, 0,SUM(AK$2:AK67))</f>
        <v>0</v>
      </c>
      <c r="AW67" s="29">
        <f>AD67+SUM($AK$2:AK66)</f>
        <v>972.24068155148109</v>
      </c>
      <c r="AX67" s="29">
        <f t="shared" si="117"/>
        <v>4.6609952742004452</v>
      </c>
      <c r="AY67" s="29">
        <f t="shared" si="118"/>
        <v>14.730919417446684</v>
      </c>
      <c r="AZ67" s="29">
        <f t="shared" si="119"/>
        <v>14.730919417446684</v>
      </c>
      <c r="BA67" s="29">
        <f t="shared" si="120"/>
        <v>14.730919417446684</v>
      </c>
      <c r="BB67" s="28">
        <f t="shared" si="121"/>
        <v>27.326495917682273</v>
      </c>
      <c r="BM67" s="28">
        <f t="shared" si="122"/>
        <v>10.011022048819783</v>
      </c>
      <c r="BN67" s="28">
        <f t="shared" si="123"/>
        <v>10.011022048819783</v>
      </c>
      <c r="BP67" s="28">
        <f t="shared" si="124"/>
        <v>86.433057234121634</v>
      </c>
      <c r="BQ67" s="28">
        <f t="shared" si="125"/>
        <v>1</v>
      </c>
      <c r="BR67" s="28">
        <f t="shared" si="126"/>
        <v>0</v>
      </c>
      <c r="BS67" s="28">
        <f t="shared" si="127"/>
        <v>1</v>
      </c>
      <c r="BT67" s="28">
        <f t="shared" ref="BT67:BT81" si="133">IF(OR(BS67=0,BS66=1),BT66+0.001,INT(BT66)+1)</f>
        <v>4</v>
      </c>
      <c r="BU67" s="28">
        <f t="shared" ref="BU67:BU81" si="134">IF(MOD(BT67,1)=0,BT67,0)</f>
        <v>4</v>
      </c>
    </row>
    <row r="68" spans="5:73">
      <c r="E68" s="28">
        <v>67</v>
      </c>
      <c r="F68" s="28">
        <f t="shared" si="90"/>
        <v>21.20925576187328</v>
      </c>
      <c r="G68" s="139"/>
      <c r="H68" s="28">
        <f t="shared" si="128"/>
        <v>30.172942474624644</v>
      </c>
      <c r="I68" s="28">
        <f t="shared" si="91"/>
        <v>7.5597885532663214E-4</v>
      </c>
      <c r="J68" s="28">
        <f t="shared" si="92"/>
        <v>0.29343628396625387</v>
      </c>
      <c r="K68" s="28">
        <f t="shared" si="93"/>
        <v>1096.2793388493553</v>
      </c>
      <c r="L68" s="28">
        <f t="shared" si="94"/>
        <v>976.90167682568153</v>
      </c>
      <c r="M68" s="28">
        <f t="shared" si="95"/>
        <v>0.56885007243164909</v>
      </c>
      <c r="N68" s="28">
        <f t="shared" si="96"/>
        <v>1434.9560764879348</v>
      </c>
      <c r="O68" s="28">
        <f t="shared" si="97"/>
        <v>1028.2870770314921</v>
      </c>
      <c r="P68" s="28">
        <f t="shared" si="98"/>
        <v>0.71659829445667222</v>
      </c>
      <c r="Q68" s="28">
        <f t="shared" si="99"/>
        <v>1267.0171852761619</v>
      </c>
      <c r="R68" s="28">
        <f t="shared" si="100"/>
        <v>1.0008838406024931</v>
      </c>
      <c r="T68" s="28">
        <v>67</v>
      </c>
      <c r="U68" s="29">
        <f t="shared" si="101"/>
        <v>976.90167682568153</v>
      </c>
      <c r="V68" s="140">
        <f t="shared" si="102"/>
        <v>1096.2793388493553</v>
      </c>
      <c r="W68" s="141" t="str">
        <f>IF(T68='1.収穫を予測する'!$N$2,1,"")</f>
        <v/>
      </c>
      <c r="X68" s="28">
        <f t="shared" si="103"/>
        <v>0</v>
      </c>
      <c r="Y68" s="28">
        <f t="shared" si="104"/>
        <v>1.0008838406024931</v>
      </c>
      <c r="Z68" s="28" t="str">
        <f t="shared" si="105"/>
        <v/>
      </c>
      <c r="AB68" s="28">
        <v>67</v>
      </c>
      <c r="AC68" s="28">
        <f t="shared" si="106"/>
        <v>30.172942474624644</v>
      </c>
      <c r="AD68" s="29">
        <f t="shared" si="129"/>
        <v>976.90167682568153</v>
      </c>
      <c r="AE68" s="140">
        <f t="shared" si="130"/>
        <v>1096.2793388493553</v>
      </c>
      <c r="AF68" s="141">
        <f>'1.収穫を予測する'!K79*0.01</f>
        <v>0</v>
      </c>
      <c r="AG68" s="28">
        <f t="shared" si="107"/>
        <v>1.0008838406024931</v>
      </c>
      <c r="AH68" s="144">
        <f t="shared" si="131"/>
        <v>4.6609952742004452</v>
      </c>
      <c r="AI68" s="29">
        <f t="shared" si="108"/>
        <v>976.90167682568153</v>
      </c>
      <c r="AJ68" s="140">
        <f t="shared" si="109"/>
        <v>1096.2793388493553</v>
      </c>
      <c r="AK68" s="29">
        <f t="shared" si="110"/>
        <v>0</v>
      </c>
      <c r="AL68" s="140">
        <f t="shared" si="111"/>
        <v>0</v>
      </c>
      <c r="AM68" s="28" t="str">
        <f t="shared" si="112"/>
        <v/>
      </c>
      <c r="AN68" s="28">
        <f t="shared" si="113"/>
        <v>0.89110652933679158</v>
      </c>
      <c r="AO68" s="136">
        <f t="shared" si="114"/>
        <v>0</v>
      </c>
      <c r="AP68" s="28">
        <f t="shared" si="115"/>
        <v>0</v>
      </c>
      <c r="AQ68" s="29">
        <f>'inv3.直径階分布'!HK73</f>
        <v>31.759782288995773</v>
      </c>
      <c r="AS68" s="28">
        <f t="shared" si="132"/>
        <v>67</v>
      </c>
      <c r="AT68" s="140">
        <f t="shared" si="116"/>
        <v>1096.2793388493553</v>
      </c>
      <c r="AV68" s="29">
        <f>IF(AP68=0, 0,SUM(AK$2:AK68))</f>
        <v>0</v>
      </c>
      <c r="AW68" s="29">
        <f>AD68+SUM($AK$2:AK67)</f>
        <v>976.90167682568153</v>
      </c>
      <c r="AX68" s="29">
        <f t="shared" si="117"/>
        <v>4.4323407481605273</v>
      </c>
      <c r="AY68" s="29">
        <f t="shared" si="118"/>
        <v>14.580622042174351</v>
      </c>
      <c r="AZ68" s="29">
        <f t="shared" si="119"/>
        <v>14.580622042174351</v>
      </c>
      <c r="BA68" s="29">
        <f t="shared" si="120"/>
        <v>14.580622042174351</v>
      </c>
      <c r="BB68" s="28">
        <f t="shared" si="121"/>
        <v>27.422775480992801</v>
      </c>
      <c r="BM68" s="28">
        <f t="shared" si="122"/>
        <v>10.009715192443986</v>
      </c>
      <c r="BN68" s="28">
        <f t="shared" si="123"/>
        <v>10.009715192443986</v>
      </c>
      <c r="BP68" s="28">
        <f t="shared" si="124"/>
        <v>86.344343394615549</v>
      </c>
      <c r="BQ68" s="28">
        <f t="shared" si="125"/>
        <v>1</v>
      </c>
      <c r="BR68" s="28">
        <f t="shared" si="126"/>
        <v>0</v>
      </c>
      <c r="BS68" s="28">
        <f t="shared" si="127"/>
        <v>1</v>
      </c>
      <c r="BT68" s="28">
        <f t="shared" si="133"/>
        <v>4.0010000000000003</v>
      </c>
      <c r="BU68" s="28">
        <f t="shared" si="134"/>
        <v>0</v>
      </c>
    </row>
    <row r="69" spans="5:73">
      <c r="E69" s="28">
        <v>68</v>
      </c>
      <c r="F69" s="28">
        <f t="shared" si="90"/>
        <v>21.273278759701405</v>
      </c>
      <c r="G69" s="139"/>
      <c r="H69" s="28">
        <f t="shared" si="128"/>
        <v>30.264023569228339</v>
      </c>
      <c r="I69" s="28">
        <f t="shared" si="91"/>
        <v>7.5265084577713962E-4</v>
      </c>
      <c r="J69" s="28">
        <f t="shared" si="92"/>
        <v>0.29031964854249193</v>
      </c>
      <c r="K69" s="28">
        <f t="shared" si="93"/>
        <v>1089.9104601453353</v>
      </c>
      <c r="L69" s="28">
        <f t="shared" si="94"/>
        <v>981.33401757384206</v>
      </c>
      <c r="M69" s="28">
        <f t="shared" si="95"/>
        <v>0.56777149081836409</v>
      </c>
      <c r="N69" s="28">
        <f t="shared" si="96"/>
        <v>1429.1884185330291</v>
      </c>
      <c r="O69" s="28">
        <f t="shared" si="97"/>
        <v>1033.6829078605099</v>
      </c>
      <c r="P69" s="28">
        <f t="shared" si="98"/>
        <v>0.72326566214517718</v>
      </c>
      <c r="Q69" s="28">
        <f t="shared" si="99"/>
        <v>1241.9043707666497</v>
      </c>
      <c r="R69" s="28">
        <f t="shared" si="100"/>
        <v>1.0010039760567706</v>
      </c>
      <c r="T69" s="28">
        <v>68</v>
      </c>
      <c r="U69" s="29">
        <f t="shared" si="101"/>
        <v>981.33401757384206</v>
      </c>
      <c r="V69" s="140">
        <f t="shared" si="102"/>
        <v>1089.9104601453353</v>
      </c>
      <c r="W69" s="141" t="str">
        <f>IF(T69='1.収穫を予測する'!$N$2,1,"")</f>
        <v/>
      </c>
      <c r="X69" s="28">
        <f t="shared" si="103"/>
        <v>0</v>
      </c>
      <c r="Y69" s="28">
        <f t="shared" si="104"/>
        <v>1.0010039760567706</v>
      </c>
      <c r="Z69" s="28" t="str">
        <f t="shared" si="105"/>
        <v/>
      </c>
      <c r="AB69" s="28">
        <v>68</v>
      </c>
      <c r="AC69" s="28">
        <f t="shared" si="106"/>
        <v>30.264023569228339</v>
      </c>
      <c r="AD69" s="29">
        <f t="shared" si="129"/>
        <v>981.33401757384206</v>
      </c>
      <c r="AE69" s="140">
        <f t="shared" si="130"/>
        <v>1089.9104601453353</v>
      </c>
      <c r="AF69" s="141">
        <f>'1.収穫を予測する'!K80*0.01</f>
        <v>0</v>
      </c>
      <c r="AG69" s="28">
        <f t="shared" si="107"/>
        <v>1.0010039760567706</v>
      </c>
      <c r="AH69" s="144">
        <f t="shared" si="131"/>
        <v>4.4323407481605273</v>
      </c>
      <c r="AI69" s="29">
        <f t="shared" si="108"/>
        <v>981.33401757384206</v>
      </c>
      <c r="AJ69" s="140">
        <f t="shared" si="109"/>
        <v>1089.9104601453353</v>
      </c>
      <c r="AK69" s="29">
        <f t="shared" si="110"/>
        <v>0</v>
      </c>
      <c r="AL69" s="140">
        <f t="shared" si="111"/>
        <v>0</v>
      </c>
      <c r="AM69" s="28" t="str">
        <f t="shared" si="112"/>
        <v/>
      </c>
      <c r="AN69" s="28">
        <f t="shared" si="113"/>
        <v>0.90038040137993081</v>
      </c>
      <c r="AO69" s="136">
        <f t="shared" si="114"/>
        <v>0</v>
      </c>
      <c r="AP69" s="28">
        <f t="shared" si="115"/>
        <v>0</v>
      </c>
      <c r="AQ69" s="29">
        <f>'inv3.直径階分布'!HK74</f>
        <v>31.897628058472275</v>
      </c>
      <c r="AS69" s="28">
        <f t="shared" si="132"/>
        <v>68</v>
      </c>
      <c r="AT69" s="140">
        <f t="shared" si="116"/>
        <v>1089.9104601453353</v>
      </c>
      <c r="AV69" s="29">
        <f>IF(AP69=0, 0,SUM(AK$2:AK69))</f>
        <v>0</v>
      </c>
      <c r="AW69" s="29">
        <f>AD69+SUM($AK$2:AK68)</f>
        <v>981.33401757384206</v>
      </c>
      <c r="AX69" s="29">
        <f t="shared" si="117"/>
        <v>4.2146995187747507</v>
      </c>
      <c r="AY69" s="29">
        <f t="shared" si="118"/>
        <v>14.43138261138003</v>
      </c>
      <c r="AZ69" s="29">
        <f t="shared" si="119"/>
        <v>14.43138261138003</v>
      </c>
      <c r="BA69" s="29">
        <f t="shared" si="120"/>
        <v>14.43138261138003</v>
      </c>
      <c r="BB69" s="28">
        <f t="shared" si="121"/>
        <v>27.514463955464915</v>
      </c>
      <c r="BM69" s="28">
        <f t="shared" si="122"/>
        <v>10.008705790015453</v>
      </c>
      <c r="BN69" s="28">
        <f t="shared" si="123"/>
        <v>10.008705790015453</v>
      </c>
      <c r="BP69" s="28">
        <f t="shared" si="124"/>
        <v>86.258651913012201</v>
      </c>
      <c r="BQ69" s="28">
        <f t="shared" si="125"/>
        <v>1</v>
      </c>
      <c r="BR69" s="28">
        <f t="shared" si="126"/>
        <v>0</v>
      </c>
      <c r="BS69" s="28">
        <f t="shared" si="127"/>
        <v>1</v>
      </c>
      <c r="BT69" s="28">
        <f t="shared" si="133"/>
        <v>4.0020000000000007</v>
      </c>
      <c r="BU69" s="28">
        <f t="shared" si="134"/>
        <v>0</v>
      </c>
    </row>
    <row r="70" spans="5:73">
      <c r="E70" s="28">
        <v>69</v>
      </c>
      <c r="F70" s="28">
        <f t="shared" si="90"/>
        <v>21.334224450650378</v>
      </c>
      <c r="G70" s="139"/>
      <c r="H70" s="28">
        <f t="shared" si="128"/>
        <v>30.350726791997015</v>
      </c>
      <c r="I70" s="28">
        <f t="shared" si="91"/>
        <v>7.4950564438799069E-4</v>
      </c>
      <c r="J70" s="28">
        <f t="shared" si="92"/>
        <v>0.28739214359922616</v>
      </c>
      <c r="K70" s="28">
        <f t="shared" si="93"/>
        <v>1083.8543124946639</v>
      </c>
      <c r="L70" s="28">
        <f t="shared" si="94"/>
        <v>985.54871709261681</v>
      </c>
      <c r="M70" s="28">
        <f t="shared" si="95"/>
        <v>0.56674527431049671</v>
      </c>
      <c r="N70" s="28">
        <f t="shared" si="96"/>
        <v>1423.7039698888079</v>
      </c>
      <c r="O70" s="28">
        <f t="shared" si="97"/>
        <v>1038.8314508052308</v>
      </c>
      <c r="P70" s="28">
        <f t="shared" si="98"/>
        <v>0.72966815628558246</v>
      </c>
      <c r="Q70" s="28">
        <f t="shared" si="99"/>
        <v>1218.5820668648539</v>
      </c>
      <c r="R70" s="28">
        <f t="shared" si="100"/>
        <v>1.0011065383130564</v>
      </c>
      <c r="T70" s="28">
        <v>69</v>
      </c>
      <c r="U70" s="29">
        <f t="shared" si="101"/>
        <v>985.54871709261681</v>
      </c>
      <c r="V70" s="140">
        <f t="shared" si="102"/>
        <v>1083.8543124946639</v>
      </c>
      <c r="W70" s="141" t="str">
        <f>IF(T70='1.収穫を予測する'!$N$2,1,"")</f>
        <v/>
      </c>
      <c r="X70" s="28">
        <f t="shared" si="103"/>
        <v>0</v>
      </c>
      <c r="Y70" s="28">
        <f t="shared" si="104"/>
        <v>1.0011065383130564</v>
      </c>
      <c r="Z70" s="28" t="str">
        <f t="shared" si="105"/>
        <v/>
      </c>
      <c r="AB70" s="28">
        <v>69</v>
      </c>
      <c r="AC70" s="28">
        <f t="shared" si="106"/>
        <v>30.350726791997015</v>
      </c>
      <c r="AD70" s="29">
        <f t="shared" si="129"/>
        <v>985.54871709261681</v>
      </c>
      <c r="AE70" s="140">
        <f t="shared" si="130"/>
        <v>1083.8543124946639</v>
      </c>
      <c r="AF70" s="141">
        <f>'1.収穫を予測する'!K81*0.01</f>
        <v>0</v>
      </c>
      <c r="AG70" s="28">
        <f t="shared" si="107"/>
        <v>1.0011065383130564</v>
      </c>
      <c r="AH70" s="144">
        <f t="shared" si="131"/>
        <v>4.2146995187747507</v>
      </c>
      <c r="AI70" s="29">
        <f t="shared" si="108"/>
        <v>985.54871709261681</v>
      </c>
      <c r="AJ70" s="140">
        <f t="shared" si="109"/>
        <v>1083.8543124946639</v>
      </c>
      <c r="AK70" s="29">
        <f t="shared" si="110"/>
        <v>0</v>
      </c>
      <c r="AL70" s="140">
        <f t="shared" si="111"/>
        <v>0</v>
      </c>
      <c r="AM70" s="28" t="str">
        <f t="shared" si="112"/>
        <v/>
      </c>
      <c r="AN70" s="28">
        <f t="shared" si="113"/>
        <v>0.90929999145754103</v>
      </c>
      <c r="AO70" s="136">
        <f t="shared" si="114"/>
        <v>0</v>
      </c>
      <c r="AP70" s="28">
        <f t="shared" si="115"/>
        <v>0</v>
      </c>
      <c r="AQ70" s="29">
        <f>'inv3.直径階分布'!HK75</f>
        <v>32.029519971144225</v>
      </c>
      <c r="AS70" s="28">
        <f t="shared" si="132"/>
        <v>69</v>
      </c>
      <c r="AT70" s="140">
        <f t="shared" si="116"/>
        <v>1083.8543124946639</v>
      </c>
      <c r="AV70" s="29">
        <f>IF(AP70=0, 0,SUM(AK$2:AK70))</f>
        <v>0</v>
      </c>
      <c r="AW70" s="29">
        <f>AD70+SUM($AK$2:AK69)</f>
        <v>985.54871709261681</v>
      </c>
      <c r="AX70" s="29">
        <f t="shared" si="117"/>
        <v>4.0075739506548871</v>
      </c>
      <c r="AY70" s="29">
        <f t="shared" si="118"/>
        <v>14.283314740472708</v>
      </c>
      <c r="AZ70" s="29">
        <f t="shared" si="119"/>
        <v>14.283314740472708</v>
      </c>
      <c r="BA70" s="29">
        <f t="shared" si="120"/>
        <v>14.283314740472708</v>
      </c>
      <c r="BB70" s="28">
        <f t="shared" si="121"/>
        <v>27.601772914951013</v>
      </c>
      <c r="BM70" s="28">
        <f t="shared" si="122"/>
        <v>10.007957437316634</v>
      </c>
      <c r="BN70" s="28">
        <f t="shared" si="123"/>
        <v>10.007957437316634</v>
      </c>
      <c r="BP70" s="28">
        <f t="shared" si="124"/>
        <v>86.176043037228709</v>
      </c>
      <c r="BQ70" s="28">
        <f t="shared" si="125"/>
        <v>1</v>
      </c>
      <c r="BR70" s="28">
        <f t="shared" si="126"/>
        <v>0</v>
      </c>
      <c r="BS70" s="28">
        <f t="shared" si="127"/>
        <v>1</v>
      </c>
      <c r="BT70" s="28">
        <f t="shared" si="133"/>
        <v>4.003000000000001</v>
      </c>
      <c r="BU70" s="28">
        <f t="shared" si="134"/>
        <v>0</v>
      </c>
    </row>
    <row r="71" spans="5:73">
      <c r="E71" s="28">
        <v>70</v>
      </c>
      <c r="F71" s="28">
        <f t="shared" si="90"/>
        <v>21.392237049088472</v>
      </c>
      <c r="G71" s="139"/>
      <c r="H71" s="28">
        <f t="shared" si="128"/>
        <v>30.433257306746277</v>
      </c>
      <c r="I71" s="28">
        <f t="shared" si="91"/>
        <v>7.465323056041165E-4</v>
      </c>
      <c r="J71" s="28">
        <f t="shared" si="92"/>
        <v>0.28464060186006229</v>
      </c>
      <c r="K71" s="28">
        <f t="shared" si="93"/>
        <v>1078.0957858291129</v>
      </c>
      <c r="L71" s="28">
        <f t="shared" si="94"/>
        <v>989.5562910432717</v>
      </c>
      <c r="M71" s="28">
        <f t="shared" si="95"/>
        <v>0.56576895834963059</v>
      </c>
      <c r="N71" s="28">
        <f t="shared" si="96"/>
        <v>1418.4890468741596</v>
      </c>
      <c r="O71" s="28">
        <f t="shared" si="97"/>
        <v>1043.7432880024942</v>
      </c>
      <c r="P71" s="28">
        <f t="shared" si="98"/>
        <v>0.73581342788830795</v>
      </c>
      <c r="Q71" s="28">
        <f t="shared" si="99"/>
        <v>1196.8957315199045</v>
      </c>
      <c r="R71" s="28">
        <f t="shared" si="100"/>
        <v>1.0011934838961651</v>
      </c>
      <c r="T71" s="28">
        <v>70</v>
      </c>
      <c r="U71" s="29">
        <f t="shared" si="101"/>
        <v>989.5562910432717</v>
      </c>
      <c r="V71" s="140">
        <f t="shared" si="102"/>
        <v>1078.0957858291129</v>
      </c>
      <c r="W71" s="141" t="str">
        <f>IF(T71='1.収穫を予測する'!$N$2,1,"")</f>
        <v/>
      </c>
      <c r="X71" s="28">
        <f t="shared" si="103"/>
        <v>0</v>
      </c>
      <c r="Y71" s="28">
        <f t="shared" si="104"/>
        <v>1.0011934838961651</v>
      </c>
      <c r="Z71" s="28" t="str">
        <f t="shared" si="105"/>
        <v/>
      </c>
      <c r="AB71" s="28">
        <v>70</v>
      </c>
      <c r="AC71" s="28">
        <f t="shared" si="106"/>
        <v>30.433257306746277</v>
      </c>
      <c r="AD71" s="29">
        <f t="shared" si="129"/>
        <v>989.5562910432717</v>
      </c>
      <c r="AE71" s="140">
        <f t="shared" si="130"/>
        <v>1078.0957858291129</v>
      </c>
      <c r="AF71" s="141">
        <f>'1.収穫を予測する'!K82*0.01</f>
        <v>0</v>
      </c>
      <c r="AG71" s="28">
        <f t="shared" si="107"/>
        <v>1.0011934838961651</v>
      </c>
      <c r="AH71" s="144">
        <f t="shared" si="131"/>
        <v>4.0075739506548871</v>
      </c>
      <c r="AI71" s="29">
        <f t="shared" si="108"/>
        <v>989.5562910432717</v>
      </c>
      <c r="AJ71" s="140">
        <f t="shared" si="109"/>
        <v>1078.0957858291129</v>
      </c>
      <c r="AK71" s="29">
        <f t="shared" si="110"/>
        <v>0</v>
      </c>
      <c r="AL71" s="140">
        <f t="shared" si="111"/>
        <v>0</v>
      </c>
      <c r="AM71" s="28" t="str">
        <f t="shared" si="112"/>
        <v/>
      </c>
      <c r="AN71" s="28">
        <f t="shared" si="113"/>
        <v>0.91787418525363251</v>
      </c>
      <c r="AO71" s="136">
        <f t="shared" si="114"/>
        <v>0</v>
      </c>
      <c r="AP71" s="28">
        <f t="shared" si="115"/>
        <v>0</v>
      </c>
      <c r="AQ71" s="29">
        <f>'inv3.直径階分布'!HK76</f>
        <v>32.158427935795331</v>
      </c>
      <c r="AS71" s="28">
        <f t="shared" si="132"/>
        <v>70</v>
      </c>
      <c r="AT71" s="140">
        <f t="shared" si="116"/>
        <v>1078.0957858291129</v>
      </c>
      <c r="AV71" s="29">
        <f>IF(AP71=0, 0,SUM(AK$2:AK71))</f>
        <v>0</v>
      </c>
      <c r="AW71" s="29">
        <f>AD71+SUM($AK$2:AK70)</f>
        <v>989.5562910432717</v>
      </c>
      <c r="AX71" s="29">
        <f t="shared" si="117"/>
        <v>3.8104839633849679</v>
      </c>
      <c r="AY71" s="29">
        <f t="shared" si="118"/>
        <v>14.13651844347531</v>
      </c>
      <c r="AZ71" s="29">
        <f t="shared" si="119"/>
        <v>14.13651844347531</v>
      </c>
      <c r="BA71" s="29">
        <f t="shared" si="120"/>
        <v>14.13651844347531</v>
      </c>
      <c r="BB71" s="28">
        <f t="shared" si="121"/>
        <v>27.684904914544532</v>
      </c>
      <c r="BM71" s="28">
        <f t="shared" si="122"/>
        <v>10.007437533099607</v>
      </c>
      <c r="BN71" s="28">
        <f t="shared" si="123"/>
        <v>10.007437533099607</v>
      </c>
      <c r="BP71" s="28">
        <f t="shared" si="124"/>
        <v>86.089111600286444</v>
      </c>
      <c r="BQ71" s="28">
        <f t="shared" si="125"/>
        <v>1</v>
      </c>
      <c r="BR71" s="28">
        <f t="shared" si="126"/>
        <v>0</v>
      </c>
      <c r="BS71" s="28">
        <f t="shared" si="127"/>
        <v>1</v>
      </c>
      <c r="BT71" s="28">
        <f t="shared" si="133"/>
        <v>4.0040000000000013</v>
      </c>
      <c r="BU71" s="28">
        <f t="shared" si="134"/>
        <v>0</v>
      </c>
    </row>
    <row r="72" spans="5:73">
      <c r="E72" s="28">
        <v>71</v>
      </c>
      <c r="F72" s="28">
        <f t="shared" si="90"/>
        <v>21.447454377908176</v>
      </c>
      <c r="G72" s="139"/>
      <c r="H72" s="28">
        <f t="shared" si="128"/>
        <v>30.5118111845808</v>
      </c>
      <c r="I72" s="28">
        <f t="shared" si="91"/>
        <v>7.4372062833871864E-4</v>
      </c>
      <c r="J72" s="28">
        <f t="shared" si="92"/>
        <v>0.28205294043618018</v>
      </c>
      <c r="K72" s="28">
        <f t="shared" si="93"/>
        <v>1072.6204599132359</v>
      </c>
      <c r="L72" s="28">
        <f t="shared" si="94"/>
        <v>993.36677500665667</v>
      </c>
      <c r="M72" s="28">
        <f t="shared" si="95"/>
        <v>0.56484018331685393</v>
      </c>
      <c r="N72" s="28">
        <f t="shared" si="96"/>
        <v>1413.5305905206933</v>
      </c>
      <c r="O72" s="28">
        <f t="shared" si="97"/>
        <v>1048.4286126626237</v>
      </c>
      <c r="P72" s="28">
        <f t="shared" si="98"/>
        <v>0.74170917820492355</v>
      </c>
      <c r="Q72" s="28">
        <f t="shared" si="99"/>
        <v>1176.7069878788436</v>
      </c>
      <c r="R72" s="28">
        <f t="shared" si="100"/>
        <v>1.0012665719671658</v>
      </c>
      <c r="T72" s="28">
        <v>71</v>
      </c>
      <c r="U72" s="29">
        <f t="shared" si="101"/>
        <v>993.36677500665667</v>
      </c>
      <c r="V72" s="140">
        <f t="shared" si="102"/>
        <v>1072.6204599132359</v>
      </c>
      <c r="W72" s="141" t="str">
        <f>IF(T72='1.収穫を予測する'!$N$2,1,"")</f>
        <v/>
      </c>
      <c r="X72" s="28">
        <f t="shared" si="103"/>
        <v>0</v>
      </c>
      <c r="Y72" s="28">
        <f t="shared" si="104"/>
        <v>1.0012665719671658</v>
      </c>
      <c r="Z72" s="28" t="str">
        <f t="shared" si="105"/>
        <v/>
      </c>
      <c r="AB72" s="28">
        <v>71</v>
      </c>
      <c r="AC72" s="28">
        <f t="shared" si="106"/>
        <v>30.5118111845808</v>
      </c>
      <c r="AD72" s="29">
        <f t="shared" si="129"/>
        <v>993.36677500665667</v>
      </c>
      <c r="AE72" s="140">
        <f t="shared" si="130"/>
        <v>1072.6204599132359</v>
      </c>
      <c r="AF72" s="141">
        <f>'1.収穫を予測する'!K83*0.01</f>
        <v>0</v>
      </c>
      <c r="AG72" s="28">
        <f t="shared" si="107"/>
        <v>1.0012665719671658</v>
      </c>
      <c r="AH72" s="144">
        <f t="shared" si="131"/>
        <v>3.8104839633849679</v>
      </c>
      <c r="AI72" s="29">
        <f t="shared" si="108"/>
        <v>993.36677500665667</v>
      </c>
      <c r="AJ72" s="140">
        <f t="shared" si="109"/>
        <v>1072.6204599132359</v>
      </c>
      <c r="AK72" s="29">
        <f t="shared" si="110"/>
        <v>0</v>
      </c>
      <c r="AL72" s="140">
        <f t="shared" si="111"/>
        <v>0</v>
      </c>
      <c r="AM72" s="28" t="str">
        <f t="shared" si="112"/>
        <v/>
      </c>
      <c r="AN72" s="28">
        <f t="shared" si="113"/>
        <v>0.92611208916060572</v>
      </c>
      <c r="AO72" s="136">
        <f t="shared" si="114"/>
        <v>0</v>
      </c>
      <c r="AP72" s="28">
        <f t="shared" si="115"/>
        <v>0</v>
      </c>
      <c r="AQ72" s="29">
        <f>'inv3.直径階分布'!HK77</f>
        <v>32.283776576368993</v>
      </c>
      <c r="AS72" s="28">
        <f t="shared" si="132"/>
        <v>71</v>
      </c>
      <c r="AT72" s="140">
        <f t="shared" si="116"/>
        <v>1072.6204599132359</v>
      </c>
      <c r="AV72" s="29">
        <f>IF(AP72=0, 0,SUM(AK$2:AK72))</f>
        <v>0</v>
      </c>
      <c r="AW72" s="29">
        <f>AD72+SUM($AK$2:AK71)</f>
        <v>993.36677500665667</v>
      </c>
      <c r="AX72" s="29">
        <f t="shared" si="117"/>
        <v>3.6229671569889206</v>
      </c>
      <c r="AY72" s="29">
        <f t="shared" si="118"/>
        <v>13.991081338121925</v>
      </c>
      <c r="AZ72" s="29">
        <f t="shared" si="119"/>
        <v>13.991081338121925</v>
      </c>
      <c r="BA72" s="29">
        <f t="shared" si="120"/>
        <v>13.991081338121925</v>
      </c>
      <c r="BB72" s="28">
        <f t="shared" si="121"/>
        <v>27.764053799680408</v>
      </c>
      <c r="BM72" s="28">
        <f t="shared" si="122"/>
        <v>10.007116907945294</v>
      </c>
      <c r="BN72" s="28">
        <f t="shared" si="123"/>
        <v>10.007116907945294</v>
      </c>
      <c r="BP72" s="28">
        <f t="shared" si="124"/>
        <v>86.000018411734018</v>
      </c>
      <c r="BQ72" s="28">
        <f t="shared" si="125"/>
        <v>1</v>
      </c>
      <c r="BR72" s="28">
        <f t="shared" si="126"/>
        <v>0</v>
      </c>
      <c r="BS72" s="28">
        <f t="shared" si="127"/>
        <v>1</v>
      </c>
      <c r="BT72" s="28">
        <f t="shared" si="133"/>
        <v>4.0050000000000017</v>
      </c>
      <c r="BU72" s="28">
        <f t="shared" si="134"/>
        <v>0</v>
      </c>
    </row>
    <row r="73" spans="5:73">
      <c r="E73" s="28">
        <v>72</v>
      </c>
      <c r="F73" s="28">
        <f t="shared" si="90"/>
        <v>21.500008114323023</v>
      </c>
      <c r="G73" s="139"/>
      <c r="H73" s="28">
        <f t="shared" si="128"/>
        <v>30.586575753572529</v>
      </c>
      <c r="I73" s="28">
        <f t="shared" si="91"/>
        <v>7.4106109674192296E-4</v>
      </c>
      <c r="J73" s="28">
        <f t="shared" si="92"/>
        <v>0.27961805523754146</v>
      </c>
      <c r="K73" s="28">
        <f t="shared" si="93"/>
        <v>1067.4145789391553</v>
      </c>
      <c r="L73" s="28">
        <f t="shared" si="94"/>
        <v>996.98974216364559</v>
      </c>
      <c r="M73" s="28">
        <f t="shared" si="95"/>
        <v>0.56395669163414697</v>
      </c>
      <c r="N73" s="28">
        <f t="shared" si="96"/>
        <v>1408.8161435657701</v>
      </c>
      <c r="O73" s="28">
        <f t="shared" si="97"/>
        <v>1052.8972378617957</v>
      </c>
      <c r="P73" s="28">
        <f t="shared" si="98"/>
        <v>0.74736312660136806</v>
      </c>
      <c r="Q73" s="28">
        <f t="shared" si="99"/>
        <v>1157.8916318132929</v>
      </c>
      <c r="R73" s="28">
        <f t="shared" si="100"/>
        <v>1.0013273832633218</v>
      </c>
      <c r="T73" s="28">
        <v>72</v>
      </c>
      <c r="U73" s="29">
        <f t="shared" si="101"/>
        <v>996.98974216364559</v>
      </c>
      <c r="V73" s="140">
        <f t="shared" si="102"/>
        <v>1067.4145789391553</v>
      </c>
      <c r="W73" s="141" t="str">
        <f>IF(T73='1.収穫を予測する'!$N$2,1,"")</f>
        <v/>
      </c>
      <c r="X73" s="28">
        <f t="shared" si="103"/>
        <v>0</v>
      </c>
      <c r="Y73" s="28">
        <f t="shared" si="104"/>
        <v>1.0013273832633218</v>
      </c>
      <c r="Z73" s="28" t="str">
        <f t="shared" si="105"/>
        <v/>
      </c>
      <c r="AB73" s="28">
        <v>72</v>
      </c>
      <c r="AC73" s="28">
        <f t="shared" si="106"/>
        <v>30.586575753572529</v>
      </c>
      <c r="AD73" s="29">
        <f t="shared" si="129"/>
        <v>996.98974216364559</v>
      </c>
      <c r="AE73" s="140">
        <f t="shared" si="130"/>
        <v>1067.4145789391553</v>
      </c>
      <c r="AF73" s="141">
        <f>'1.収穫を予測する'!K84*0.01</f>
        <v>0</v>
      </c>
      <c r="AG73" s="28">
        <f t="shared" si="107"/>
        <v>1.0013273832633218</v>
      </c>
      <c r="AH73" s="144">
        <f t="shared" si="131"/>
        <v>3.6229671569889206</v>
      </c>
      <c r="AI73" s="29">
        <f t="shared" si="108"/>
        <v>996.98974216364559</v>
      </c>
      <c r="AJ73" s="140">
        <f t="shared" si="109"/>
        <v>1067.4145789391553</v>
      </c>
      <c r="AK73" s="29">
        <f t="shared" si="110"/>
        <v>0</v>
      </c>
      <c r="AL73" s="140">
        <f t="shared" si="111"/>
        <v>0</v>
      </c>
      <c r="AM73" s="28" t="str">
        <f t="shared" si="112"/>
        <v/>
      </c>
      <c r="AN73" s="28">
        <f t="shared" si="113"/>
        <v>0.93402297648444987</v>
      </c>
      <c r="AO73" s="136">
        <f t="shared" si="114"/>
        <v>0</v>
      </c>
      <c r="AP73" s="28">
        <f t="shared" si="115"/>
        <v>0</v>
      </c>
      <c r="AQ73" s="29">
        <f>'inv3.直径階分布'!HK78</f>
        <v>32.404481954424888</v>
      </c>
      <c r="AS73" s="28">
        <f t="shared" si="132"/>
        <v>72</v>
      </c>
      <c r="AT73" s="140">
        <f t="shared" si="116"/>
        <v>1067.4145789391553</v>
      </c>
      <c r="AV73" s="29">
        <f>IF(AP73=0, 0,SUM(AK$2:AK73))</f>
        <v>0</v>
      </c>
      <c r="AW73" s="29">
        <f>AD73+SUM($AK$2:AK72)</f>
        <v>996.98974216364559</v>
      </c>
      <c r="AX73" s="29">
        <f t="shared" si="117"/>
        <v>3.4445787996659192</v>
      </c>
      <c r="AY73" s="29">
        <f t="shared" si="118"/>
        <v>13.847079752272855</v>
      </c>
      <c r="AZ73" s="29">
        <f t="shared" si="119"/>
        <v>13.847079752272855</v>
      </c>
      <c r="BA73" s="29">
        <f t="shared" si="120"/>
        <v>13.847079752272855</v>
      </c>
      <c r="BB73" s="28">
        <f t="shared" si="121"/>
        <v>27.839405013042967</v>
      </c>
      <c r="BM73" s="28">
        <f t="shared" si="122"/>
        <v>10.006969488149105</v>
      </c>
      <c r="BN73" s="28">
        <f t="shared" si="123"/>
        <v>10.006969488149105</v>
      </c>
      <c r="BP73" s="28">
        <f t="shared" si="124"/>
        <v>85.912205145564585</v>
      </c>
      <c r="BQ73" s="28">
        <f t="shared" si="125"/>
        <v>1</v>
      </c>
      <c r="BR73" s="28">
        <f t="shared" si="126"/>
        <v>0</v>
      </c>
      <c r="BS73" s="28">
        <f t="shared" si="127"/>
        <v>1</v>
      </c>
      <c r="BT73" s="28">
        <f t="shared" si="133"/>
        <v>4.006000000000002</v>
      </c>
      <c r="BU73" s="28">
        <f t="shared" si="134"/>
        <v>0</v>
      </c>
    </row>
    <row r="74" spans="5:73">
      <c r="E74" s="28">
        <v>73</v>
      </c>
      <c r="F74" s="28">
        <f t="shared" si="90"/>
        <v>21.550024030275164</v>
      </c>
      <c r="G74" s="139"/>
      <c r="H74" s="28">
        <f t="shared" si="128"/>
        <v>30.657729940771894</v>
      </c>
      <c r="I74" s="28">
        <f t="shared" si="91"/>
        <v>7.3854482648876311E-4</v>
      </c>
      <c r="J74" s="28">
        <f t="shared" si="92"/>
        <v>0.27732572725590648</v>
      </c>
      <c r="K74" s="28">
        <f t="shared" si="93"/>
        <v>1062.4650261389543</v>
      </c>
      <c r="L74" s="28">
        <f t="shared" si="94"/>
        <v>1000.4343209633115</v>
      </c>
      <c r="M74" s="28">
        <f t="shared" si="95"/>
        <v>0.5631163247069858</v>
      </c>
      <c r="N74" s="28">
        <f t="shared" si="96"/>
        <v>1404.3338274614791</v>
      </c>
      <c r="O74" s="28">
        <f t="shared" si="97"/>
        <v>1057.1586056712431</v>
      </c>
      <c r="P74" s="28">
        <f t="shared" si="98"/>
        <v>0.75278298150960188</v>
      </c>
      <c r="Q74" s="28">
        <f t="shared" si="99"/>
        <v>1140.3379197067986</v>
      </c>
      <c r="R74" s="28">
        <f t="shared" si="100"/>
        <v>1.0013773372764665</v>
      </c>
      <c r="T74" s="28">
        <v>73</v>
      </c>
      <c r="U74" s="29">
        <f t="shared" si="101"/>
        <v>1000.4343209633115</v>
      </c>
      <c r="V74" s="140">
        <f t="shared" si="102"/>
        <v>1062.4650261389543</v>
      </c>
      <c r="W74" s="141" t="str">
        <f>IF(T74='1.収穫を予測する'!$N$2,1,"")</f>
        <v/>
      </c>
      <c r="X74" s="28">
        <f t="shared" si="103"/>
        <v>0</v>
      </c>
      <c r="Y74" s="28">
        <f t="shared" si="104"/>
        <v>1.0013773372764665</v>
      </c>
      <c r="Z74" s="28" t="str">
        <f t="shared" si="105"/>
        <v/>
      </c>
      <c r="AB74" s="28">
        <v>73</v>
      </c>
      <c r="AC74" s="28">
        <f t="shared" si="106"/>
        <v>30.657729940771894</v>
      </c>
      <c r="AD74" s="29">
        <f t="shared" si="129"/>
        <v>1000.4343209633115</v>
      </c>
      <c r="AE74" s="140">
        <f t="shared" si="130"/>
        <v>1062.4650261389543</v>
      </c>
      <c r="AF74" s="141">
        <f>'1.収穫を予測する'!K85*0.01</f>
        <v>0</v>
      </c>
      <c r="AG74" s="28">
        <f t="shared" si="107"/>
        <v>1.0013773372764665</v>
      </c>
      <c r="AH74" s="144">
        <f t="shared" si="131"/>
        <v>3.4445787996659192</v>
      </c>
      <c r="AI74" s="29">
        <f t="shared" si="108"/>
        <v>1000.4343209633115</v>
      </c>
      <c r="AJ74" s="140">
        <f t="shared" si="109"/>
        <v>1062.4650261389543</v>
      </c>
      <c r="AK74" s="29">
        <f t="shared" si="110"/>
        <v>0</v>
      </c>
      <c r="AL74" s="140">
        <f t="shared" si="111"/>
        <v>0</v>
      </c>
      <c r="AM74" s="28" t="str">
        <f t="shared" si="112"/>
        <v/>
      </c>
      <c r="AN74" s="28">
        <f t="shared" si="113"/>
        <v>0.94161623804120387</v>
      </c>
      <c r="AO74" s="136">
        <f t="shared" si="114"/>
        <v>0</v>
      </c>
      <c r="AP74" s="28">
        <f t="shared" si="115"/>
        <v>0</v>
      </c>
      <c r="AQ74" s="29">
        <f>'inv3.直径階分布'!HK79</f>
        <v>32.516541401717021</v>
      </c>
      <c r="AS74" s="28">
        <f t="shared" si="132"/>
        <v>73</v>
      </c>
      <c r="AT74" s="140">
        <f t="shared" si="116"/>
        <v>1062.4650261389543</v>
      </c>
      <c r="AV74" s="29">
        <f>IF(AP74=0, 0,SUM(AK$2:AK74))</f>
        <v>0</v>
      </c>
      <c r="AW74" s="29">
        <f>AD74+SUM($AK$2:AK73)</f>
        <v>1000.4343209633115</v>
      </c>
      <c r="AX74" s="29">
        <f t="shared" si="117"/>
        <v>3.274891700866192</v>
      </c>
      <c r="AY74" s="29">
        <f t="shared" si="118"/>
        <v>13.704579739223446</v>
      </c>
      <c r="AZ74" s="29">
        <f t="shared" si="119"/>
        <v>13.704579739223446</v>
      </c>
      <c r="BA74" s="29">
        <f t="shared" si="120"/>
        <v>13.704579739223446</v>
      </c>
      <c r="BB74" s="28">
        <f t="shared" si="121"/>
        <v>27.911135898130087</v>
      </c>
      <c r="BM74" s="28">
        <f t="shared" si="122"/>
        <v>10.006971991351866</v>
      </c>
      <c r="BN74" s="28">
        <f t="shared" si="123"/>
        <v>10.006971991351866</v>
      </c>
      <c r="BP74" s="28">
        <f t="shared" si="124"/>
        <v>85.836730153152914</v>
      </c>
      <c r="BQ74" s="28">
        <f t="shared" si="125"/>
        <v>1</v>
      </c>
      <c r="BR74" s="28">
        <f t="shared" si="126"/>
        <v>0</v>
      </c>
      <c r="BS74" s="28">
        <f t="shared" si="127"/>
        <v>1</v>
      </c>
      <c r="BT74" s="28">
        <f t="shared" si="133"/>
        <v>4.0070000000000023</v>
      </c>
      <c r="BU74" s="28">
        <f t="shared" si="134"/>
        <v>0</v>
      </c>
    </row>
    <row r="75" spans="5:73">
      <c r="E75" s="28">
        <v>74</v>
      </c>
      <c r="F75" s="28">
        <f t="shared" si="90"/>
        <v>21.597622227061585</v>
      </c>
      <c r="G75" s="139"/>
      <c r="H75" s="28">
        <f t="shared" si="128"/>
        <v>30.725444605994344</v>
      </c>
      <c r="I75" s="28">
        <f t="shared" si="91"/>
        <v>7.3616351599664392E-4</v>
      </c>
      <c r="J75" s="28">
        <f t="shared" si="92"/>
        <v>0.27516653921866285</v>
      </c>
      <c r="K75" s="28">
        <f t="shared" si="93"/>
        <v>1057.7592985794795</v>
      </c>
      <c r="L75" s="28">
        <f t="shared" si="94"/>
        <v>1003.7092126641777</v>
      </c>
      <c r="M75" s="28">
        <f t="shared" si="95"/>
        <v>0.56231701975424453</v>
      </c>
      <c r="N75" s="28">
        <f t="shared" si="96"/>
        <v>1400.0723195488088</v>
      </c>
      <c r="O75" s="28">
        <f t="shared" si="97"/>
        <v>1061.2217965482946</v>
      </c>
      <c r="P75" s="28">
        <f t="shared" si="98"/>
        <v>0.75797641431143137</v>
      </c>
      <c r="Q75" s="28">
        <f t="shared" si="99"/>
        <v>1123.9450925745891</v>
      </c>
      <c r="R75" s="28">
        <f t="shared" si="100"/>
        <v>1.0014177078304642</v>
      </c>
      <c r="T75" s="28">
        <v>74</v>
      </c>
      <c r="U75" s="29">
        <f t="shared" si="101"/>
        <v>1003.7092126641777</v>
      </c>
      <c r="V75" s="140">
        <f t="shared" si="102"/>
        <v>1057.7592985794795</v>
      </c>
      <c r="W75" s="141" t="str">
        <f>IF(T75='1.収穫を予測する'!$N$2,1,"")</f>
        <v/>
      </c>
      <c r="X75" s="28">
        <f t="shared" si="103"/>
        <v>0</v>
      </c>
      <c r="Y75" s="28">
        <f t="shared" si="104"/>
        <v>1.0014177078304642</v>
      </c>
      <c r="Z75" s="28" t="str">
        <f t="shared" si="105"/>
        <v/>
      </c>
      <c r="AB75" s="28">
        <v>74</v>
      </c>
      <c r="AC75" s="28">
        <f t="shared" si="106"/>
        <v>30.725444605994344</v>
      </c>
      <c r="AD75" s="29">
        <f t="shared" si="129"/>
        <v>1003.7092126641777</v>
      </c>
      <c r="AE75" s="140">
        <f t="shared" si="130"/>
        <v>1057.7592985794795</v>
      </c>
      <c r="AF75" s="141">
        <f>'1.収穫を予測する'!K86*0.01</f>
        <v>0</v>
      </c>
      <c r="AG75" s="28">
        <f t="shared" si="107"/>
        <v>1.0014177078304642</v>
      </c>
      <c r="AH75" s="144">
        <f t="shared" si="131"/>
        <v>3.274891700866192</v>
      </c>
      <c r="AI75" s="29">
        <f t="shared" si="108"/>
        <v>1003.7092126641777</v>
      </c>
      <c r="AJ75" s="140">
        <f t="shared" si="109"/>
        <v>1057.7592985794795</v>
      </c>
      <c r="AK75" s="29">
        <f t="shared" si="110"/>
        <v>0</v>
      </c>
      <c r="AL75" s="140">
        <f t="shared" si="111"/>
        <v>0</v>
      </c>
      <c r="AM75" s="28" t="str">
        <f t="shared" si="112"/>
        <v/>
      </c>
      <c r="AN75" s="28">
        <f t="shared" si="113"/>
        <v>0.94890133701694845</v>
      </c>
      <c r="AO75" s="136">
        <f t="shared" si="114"/>
        <v>0</v>
      </c>
      <c r="AP75" s="28">
        <f t="shared" si="115"/>
        <v>0</v>
      </c>
      <c r="AQ75" s="29">
        <f>'inv3.直径階分布'!HK80</f>
        <v>32.620035515025208</v>
      </c>
      <c r="AS75" s="28">
        <f t="shared" si="132"/>
        <v>74</v>
      </c>
      <c r="AT75" s="140">
        <f t="shared" si="116"/>
        <v>1057.7592985794795</v>
      </c>
      <c r="AV75" s="29">
        <f>IF(AP75=0, 0,SUM(AK$2:AK75))</f>
        <v>0</v>
      </c>
      <c r="AW75" s="29">
        <f>AD75+SUM($AK$2:AK74)</f>
        <v>1003.7092126641777</v>
      </c>
      <c r="AX75" s="29">
        <f t="shared" si="117"/>
        <v>3.1134959897228782</v>
      </c>
      <c r="AY75" s="29">
        <f t="shared" si="118"/>
        <v>13.563638008975374</v>
      </c>
      <c r="AZ75" s="29">
        <f t="shared" si="119"/>
        <v>13.563638008975374</v>
      </c>
      <c r="BA75" s="29">
        <f t="shared" si="120"/>
        <v>13.563638008975374</v>
      </c>
      <c r="BB75" s="28">
        <f t="shared" si="121"/>
        <v>27.979415998501612</v>
      </c>
      <c r="BM75" s="28">
        <f t="shared" si="122"/>
        <v>10.007103650953066</v>
      </c>
      <c r="BN75" s="28">
        <f t="shared" si="123"/>
        <v>10.007103650953066</v>
      </c>
      <c r="BP75" s="28">
        <f t="shared" si="124"/>
        <v>85.773714089348346</v>
      </c>
      <c r="BQ75" s="28">
        <f t="shared" si="125"/>
        <v>1</v>
      </c>
      <c r="BR75" s="28">
        <f t="shared" si="126"/>
        <v>0</v>
      </c>
      <c r="BS75" s="28">
        <f t="shared" si="127"/>
        <v>1</v>
      </c>
      <c r="BT75" s="28">
        <f t="shared" si="133"/>
        <v>4.0080000000000027</v>
      </c>
      <c r="BU75" s="28">
        <f t="shared" si="134"/>
        <v>0</v>
      </c>
    </row>
    <row r="76" spans="5:73">
      <c r="E76" s="28">
        <v>75</v>
      </c>
      <c r="F76" s="28">
        <f t="shared" si="90"/>
        <v>21.642917363870609</v>
      </c>
      <c r="G76" s="139"/>
      <c r="H76" s="28">
        <f t="shared" si="128"/>
        <v>30.789882866943408</v>
      </c>
      <c r="I76" s="28">
        <f t="shared" si="91"/>
        <v>7.3390940205299998E-4</v>
      </c>
      <c r="J76" s="28">
        <f t="shared" si="92"/>
        <v>0.27313180132183118</v>
      </c>
      <c r="K76" s="28">
        <f t="shared" si="93"/>
        <v>1053.2854822754814</v>
      </c>
      <c r="L76" s="28">
        <f t="shared" si="94"/>
        <v>1006.8227086539006</v>
      </c>
      <c r="M76" s="28">
        <f t="shared" si="95"/>
        <v>0.56155680656466933</v>
      </c>
      <c r="N76" s="28">
        <f t="shared" si="96"/>
        <v>1396.0208305200961</v>
      </c>
      <c r="O76" s="28">
        <f t="shared" si="97"/>
        <v>1065.0955389237211</v>
      </c>
      <c r="P76" s="28">
        <f t="shared" si="98"/>
        <v>0.76295103600059688</v>
      </c>
      <c r="Q76" s="28">
        <f t="shared" si="99"/>
        <v>1108.62210013604</v>
      </c>
      <c r="R76" s="28">
        <f t="shared" si="100"/>
        <v>1.0014496372037438</v>
      </c>
      <c r="T76" s="28">
        <v>75</v>
      </c>
      <c r="U76" s="29">
        <f t="shared" si="101"/>
        <v>1006.8227086539006</v>
      </c>
      <c r="V76" s="140">
        <f t="shared" si="102"/>
        <v>1053.2854822754814</v>
      </c>
      <c r="W76" s="141" t="str">
        <f>IF(T76='1.収穫を予測する'!$N$2,1,"")</f>
        <v/>
      </c>
      <c r="X76" s="28">
        <f t="shared" si="103"/>
        <v>0</v>
      </c>
      <c r="Y76" s="28">
        <f t="shared" si="104"/>
        <v>1.0014496372037438</v>
      </c>
      <c r="Z76" s="28" t="str">
        <f t="shared" si="105"/>
        <v/>
      </c>
      <c r="AB76" s="28">
        <v>75</v>
      </c>
      <c r="AC76" s="28">
        <f t="shared" si="106"/>
        <v>30.789882866943408</v>
      </c>
      <c r="AD76" s="29">
        <f t="shared" si="129"/>
        <v>1006.8227086539006</v>
      </c>
      <c r="AE76" s="140">
        <f t="shared" si="130"/>
        <v>1053.2854822754814</v>
      </c>
      <c r="AF76" s="141">
        <f>'1.収穫を予測する'!K87*0.01</f>
        <v>0</v>
      </c>
      <c r="AG76" s="28">
        <f t="shared" si="107"/>
        <v>1.0014496372037438</v>
      </c>
      <c r="AH76" s="144">
        <f t="shared" si="131"/>
        <v>3.1134959897228782</v>
      </c>
      <c r="AI76" s="29">
        <f t="shared" si="108"/>
        <v>1006.8227086539006</v>
      </c>
      <c r="AJ76" s="140">
        <f t="shared" si="109"/>
        <v>1053.2854822754814</v>
      </c>
      <c r="AK76" s="29">
        <f t="shared" si="110"/>
        <v>0</v>
      </c>
      <c r="AL76" s="140">
        <f t="shared" si="111"/>
        <v>0</v>
      </c>
      <c r="AM76" s="28" t="str">
        <f t="shared" si="112"/>
        <v/>
      </c>
      <c r="AN76" s="28">
        <f t="shared" si="113"/>
        <v>0.95588776793808616</v>
      </c>
      <c r="AO76" s="136">
        <f t="shared" si="114"/>
        <v>0</v>
      </c>
      <c r="AP76" s="28">
        <f t="shared" si="115"/>
        <v>0</v>
      </c>
      <c r="AQ76" s="29">
        <f>'inv3.直径階分布'!HK81</f>
        <v>32.719253897477323</v>
      </c>
      <c r="AS76" s="28">
        <f t="shared" si="132"/>
        <v>75</v>
      </c>
      <c r="AT76" s="140">
        <f t="shared" si="116"/>
        <v>1053.2854822754814</v>
      </c>
      <c r="AV76" s="29">
        <f>IF(AP76=0, 0,SUM(AK$2:AK76))</f>
        <v>0</v>
      </c>
      <c r="AW76" s="29">
        <f>AD76+SUM($AK$2:AK75)</f>
        <v>1006.8227086539006</v>
      </c>
      <c r="AX76" s="29">
        <f t="shared" si="117"/>
        <v>2.9599988163455464</v>
      </c>
      <c r="AY76" s="29">
        <f t="shared" si="118"/>
        <v>13.424302782052008</v>
      </c>
      <c r="AZ76" s="29">
        <f t="shared" si="119"/>
        <v>13.424302782052008</v>
      </c>
      <c r="BA76" s="29">
        <f t="shared" si="120"/>
        <v>13.424302782052008</v>
      </c>
      <c r="BB76" s="28">
        <f t="shared" si="121"/>
        <v>28.044407351896965</v>
      </c>
      <c r="BM76" s="28">
        <f t="shared" si="122"/>
        <v>10.007345966627565</v>
      </c>
      <c r="BN76" s="28">
        <f t="shared" si="123"/>
        <v>10.007345966627565</v>
      </c>
      <c r="BP76" s="28">
        <f t="shared" si="124"/>
        <v>85.712245883636143</v>
      </c>
      <c r="BQ76" s="28">
        <f t="shared" si="125"/>
        <v>1</v>
      </c>
      <c r="BR76" s="28">
        <f t="shared" si="126"/>
        <v>0</v>
      </c>
      <c r="BS76" s="28">
        <f t="shared" si="127"/>
        <v>1</v>
      </c>
      <c r="BT76" s="28">
        <f t="shared" si="133"/>
        <v>4.009000000000003</v>
      </c>
      <c r="BU76" s="28">
        <f t="shared" si="134"/>
        <v>0</v>
      </c>
    </row>
    <row r="77" spans="5:73">
      <c r="E77" s="28">
        <v>76</v>
      </c>
      <c r="F77" s="28">
        <f t="shared" si="90"/>
        <v>21.68601887999467</v>
      </c>
      <c r="G77" s="139"/>
      <c r="H77" s="28">
        <f t="shared" si="128"/>
        <v>30.851200415337455</v>
      </c>
      <c r="I77" s="28">
        <f t="shared" si="91"/>
        <v>7.3177521939511009E-4</v>
      </c>
      <c r="J77" s="28">
        <f t="shared" si="92"/>
        <v>0.27121348492811315</v>
      </c>
      <c r="K77" s="28">
        <f t="shared" si="93"/>
        <v>1049.0322277320083</v>
      </c>
      <c r="L77" s="28">
        <f t="shared" si="94"/>
        <v>1009.7827074702461</v>
      </c>
      <c r="M77" s="28">
        <f t="shared" si="95"/>
        <v>0.56083380421319229</v>
      </c>
      <c r="N77" s="28">
        <f t="shared" si="96"/>
        <v>1392.1690822702176</v>
      </c>
      <c r="O77" s="28">
        <f t="shared" si="97"/>
        <v>1068.788218928021</v>
      </c>
      <c r="P77" s="28">
        <f t="shared" si="98"/>
        <v>0.76771437646434604</v>
      </c>
      <c r="Q77" s="28">
        <f t="shared" si="99"/>
        <v>1094.2864946035461</v>
      </c>
      <c r="R77" s="28">
        <f t="shared" si="100"/>
        <v>1.0014741489296388</v>
      </c>
      <c r="T77" s="28">
        <v>76</v>
      </c>
      <c r="U77" s="29">
        <f t="shared" si="101"/>
        <v>1009.7827074702461</v>
      </c>
      <c r="V77" s="140">
        <f t="shared" si="102"/>
        <v>1049.0322277320083</v>
      </c>
      <c r="W77" s="141" t="str">
        <f>IF(T77='1.収穫を予測する'!$N$2,1,"")</f>
        <v/>
      </c>
      <c r="X77" s="28">
        <f t="shared" si="103"/>
        <v>0</v>
      </c>
      <c r="Y77" s="28">
        <f t="shared" si="104"/>
        <v>1.0014741489296388</v>
      </c>
      <c r="Z77" s="28" t="str">
        <f t="shared" si="105"/>
        <v/>
      </c>
      <c r="AB77" s="28">
        <v>76</v>
      </c>
      <c r="AC77" s="28">
        <f t="shared" si="106"/>
        <v>30.851200415337455</v>
      </c>
      <c r="AD77" s="29">
        <f t="shared" si="129"/>
        <v>1009.7827074702461</v>
      </c>
      <c r="AE77" s="140">
        <f t="shared" si="130"/>
        <v>1049.0322277320083</v>
      </c>
      <c r="AF77" s="141">
        <f>'1.収穫を予測する'!K88*0.01</f>
        <v>0</v>
      </c>
      <c r="AG77" s="28">
        <f t="shared" si="107"/>
        <v>1.0014741489296388</v>
      </c>
      <c r="AH77" s="144">
        <f t="shared" si="131"/>
        <v>2.9599988163455464</v>
      </c>
      <c r="AI77" s="29">
        <f t="shared" si="108"/>
        <v>1009.7827074702461</v>
      </c>
      <c r="AJ77" s="140">
        <f t="shared" si="109"/>
        <v>1049.0322277320083</v>
      </c>
      <c r="AK77" s="29">
        <f t="shared" si="110"/>
        <v>0</v>
      </c>
      <c r="AL77" s="140">
        <f t="shared" si="111"/>
        <v>0</v>
      </c>
      <c r="AM77" s="28" t="str">
        <f t="shared" si="112"/>
        <v/>
      </c>
      <c r="AN77" s="28">
        <f t="shared" si="113"/>
        <v>0.96258501957883691</v>
      </c>
      <c r="AO77" s="136">
        <f t="shared" si="114"/>
        <v>0</v>
      </c>
      <c r="AP77" s="28">
        <f t="shared" si="115"/>
        <v>0</v>
      </c>
      <c r="AQ77" s="29">
        <f>'inv3.直径階分布'!HK82</f>
        <v>32.814290987694093</v>
      </c>
      <c r="AS77" s="28">
        <f t="shared" si="132"/>
        <v>76</v>
      </c>
      <c r="AT77" s="140">
        <f t="shared" si="116"/>
        <v>1049.0322277320083</v>
      </c>
      <c r="AV77" s="29">
        <f>IF(AP77=0, 0,SUM(AK$2:AK77))</f>
        <v>0</v>
      </c>
      <c r="AW77" s="29">
        <f>AD77+SUM($AK$2:AK76)</f>
        <v>1009.7827074702461</v>
      </c>
      <c r="AX77" s="29">
        <f t="shared" si="117"/>
        <v>2.8140239910339915</v>
      </c>
      <c r="AY77" s="29">
        <f t="shared" si="118"/>
        <v>13.286614571976923</v>
      </c>
      <c r="AZ77" s="29">
        <f t="shared" si="119"/>
        <v>13.286614571976923</v>
      </c>
      <c r="BA77" s="29">
        <f t="shared" si="120"/>
        <v>13.286614571976923</v>
      </c>
      <c r="BB77" s="28">
        <f t="shared" si="121"/>
        <v>28.106264778547608</v>
      </c>
      <c r="BM77" s="28">
        <f t="shared" si="122"/>
        <v>10.007682478520131</v>
      </c>
      <c r="BN77" s="28">
        <f t="shared" si="123"/>
        <v>10.007682478520131</v>
      </c>
      <c r="BP77" s="28">
        <f t="shared" si="124"/>
        <v>85.652512769780472</v>
      </c>
      <c r="BQ77" s="28">
        <f t="shared" si="125"/>
        <v>1</v>
      </c>
      <c r="BR77" s="28">
        <f t="shared" si="126"/>
        <v>0</v>
      </c>
      <c r="BS77" s="28">
        <f t="shared" si="127"/>
        <v>1</v>
      </c>
      <c r="BT77" s="28">
        <f t="shared" si="133"/>
        <v>4.0100000000000033</v>
      </c>
      <c r="BU77" s="28">
        <f t="shared" si="134"/>
        <v>0</v>
      </c>
    </row>
    <row r="78" spans="5:73">
      <c r="E78" s="28">
        <v>77</v>
      </c>
      <c r="F78" s="28">
        <f t="shared" si="90"/>
        <v>21.727031210549068</v>
      </c>
      <c r="G78" s="139"/>
      <c r="H78" s="28">
        <f t="shared" si="128"/>
        <v>30.909545823797878</v>
      </c>
      <c r="I78" s="28">
        <f t="shared" si="91"/>
        <v>7.2975416383734754E-4</v>
      </c>
      <c r="J78" s="28">
        <f t="shared" si="92"/>
        <v>0.26940416326681615</v>
      </c>
      <c r="K78" s="28">
        <f t="shared" si="93"/>
        <v>1044.9887260051805</v>
      </c>
      <c r="L78" s="28">
        <f t="shared" si="94"/>
        <v>1012.5967314612801</v>
      </c>
      <c r="M78" s="28">
        <f t="shared" si="95"/>
        <v>0.56014621776509477</v>
      </c>
      <c r="N78" s="28">
        <f t="shared" si="96"/>
        <v>1388.5072862172187</v>
      </c>
      <c r="O78" s="28">
        <f t="shared" si="97"/>
        <v>1072.3078902062434</v>
      </c>
      <c r="P78" s="28">
        <f t="shared" si="98"/>
        <v>0.77227386622333583</v>
      </c>
      <c r="Q78" s="28">
        <f t="shared" si="99"/>
        <v>1080.8634689701992</v>
      </c>
      <c r="R78" s="28">
        <f t="shared" si="100"/>
        <v>1.0014921593952575</v>
      </c>
      <c r="T78" s="28">
        <v>77</v>
      </c>
      <c r="U78" s="29">
        <f t="shared" si="101"/>
        <v>1012.5967314612801</v>
      </c>
      <c r="V78" s="140">
        <f t="shared" si="102"/>
        <v>1044.9887260051805</v>
      </c>
      <c r="W78" s="141" t="str">
        <f>IF(T78='1.収穫を予測する'!$N$2,1,"")</f>
        <v/>
      </c>
      <c r="X78" s="28">
        <f t="shared" si="103"/>
        <v>0</v>
      </c>
      <c r="Y78" s="28">
        <f t="shared" si="104"/>
        <v>1.0014921593952575</v>
      </c>
      <c r="Z78" s="28" t="str">
        <f t="shared" si="105"/>
        <v/>
      </c>
      <c r="AB78" s="28">
        <v>77</v>
      </c>
      <c r="AC78" s="28">
        <f t="shared" si="106"/>
        <v>30.909545823797878</v>
      </c>
      <c r="AD78" s="29">
        <f t="shared" si="129"/>
        <v>1012.5967314612801</v>
      </c>
      <c r="AE78" s="140">
        <f t="shared" si="130"/>
        <v>1044.9887260051805</v>
      </c>
      <c r="AF78" s="141">
        <f>'1.収穫を予測する'!K89*0.01</f>
        <v>0</v>
      </c>
      <c r="AG78" s="28">
        <f t="shared" si="107"/>
        <v>1.0014921593952575</v>
      </c>
      <c r="AH78" s="144">
        <f t="shared" si="131"/>
        <v>2.8140239910339915</v>
      </c>
      <c r="AI78" s="29">
        <f t="shared" si="108"/>
        <v>1012.5967314612801</v>
      </c>
      <c r="AJ78" s="140">
        <f t="shared" si="109"/>
        <v>1044.9887260051805</v>
      </c>
      <c r="AK78" s="29">
        <f t="shared" si="110"/>
        <v>0</v>
      </c>
      <c r="AL78" s="140">
        <f t="shared" si="111"/>
        <v>0</v>
      </c>
      <c r="AM78" s="28" t="str">
        <f t="shared" si="112"/>
        <v/>
      </c>
      <c r="AN78" s="28">
        <f t="shared" si="113"/>
        <v>0.96900254161809984</v>
      </c>
      <c r="AO78" s="136">
        <f t="shared" si="114"/>
        <v>0</v>
      </c>
      <c r="AP78" s="28">
        <f t="shared" si="115"/>
        <v>0</v>
      </c>
      <c r="AQ78" s="29">
        <f>'inv3.直径階分布'!HK83</f>
        <v>32.905258745429165</v>
      </c>
      <c r="AS78" s="28">
        <f t="shared" si="132"/>
        <v>77</v>
      </c>
      <c r="AT78" s="140">
        <f t="shared" si="116"/>
        <v>1044.9887260051805</v>
      </c>
      <c r="AV78" s="29">
        <f>IF(AP78=0, 0,SUM(AK$2:AK78))</f>
        <v>0</v>
      </c>
      <c r="AW78" s="29">
        <f>AD78+SUM($AK$2:AK77)</f>
        <v>1012.5967314612801</v>
      </c>
      <c r="AX78" s="29">
        <f t="shared" si="117"/>
        <v>2.6752115744312732</v>
      </c>
      <c r="AY78" s="29">
        <f t="shared" si="118"/>
        <v>13.150606902094546</v>
      </c>
      <c r="AZ78" s="29">
        <f t="shared" si="119"/>
        <v>13.150606902094546</v>
      </c>
      <c r="BA78" s="29">
        <f t="shared" si="120"/>
        <v>13.150606902094546</v>
      </c>
      <c r="BB78" s="28">
        <f t="shared" si="121"/>
        <v>28.165136163132381</v>
      </c>
      <c r="BM78" s="28">
        <f t="shared" si="122"/>
        <v>10.008098562920505</v>
      </c>
      <c r="BN78" s="28">
        <f t="shared" si="123"/>
        <v>10.008098562920505</v>
      </c>
      <c r="BP78" s="28">
        <f t="shared" si="124"/>
        <v>85.594635134254247</v>
      </c>
      <c r="BQ78" s="28">
        <f t="shared" si="125"/>
        <v>1</v>
      </c>
      <c r="BR78" s="28">
        <f t="shared" si="126"/>
        <v>0</v>
      </c>
      <c r="BS78" s="28">
        <f t="shared" si="127"/>
        <v>1</v>
      </c>
      <c r="BT78" s="28">
        <f t="shared" si="133"/>
        <v>4.0110000000000037</v>
      </c>
      <c r="BU78" s="28">
        <f t="shared" si="134"/>
        <v>0</v>
      </c>
    </row>
    <row r="79" spans="5:73">
      <c r="E79" s="28">
        <v>78</v>
      </c>
      <c r="F79" s="28">
        <f t="shared" si="90"/>
        <v>21.766053995582276</v>
      </c>
      <c r="G79" s="139"/>
      <c r="H79" s="28">
        <f t="shared" si="128"/>
        <v>30.965060843335866</v>
      </c>
      <c r="I79" s="28">
        <f t="shared" si="91"/>
        <v>7.2783985858765581E-4</v>
      </c>
      <c r="J79" s="28">
        <f t="shared" si="92"/>
        <v>0.26769695830116053</v>
      </c>
      <c r="K79" s="28">
        <f t="shared" si="93"/>
        <v>1041.1446853518969</v>
      </c>
      <c r="L79" s="28">
        <f t="shared" si="94"/>
        <v>1015.2719430357114</v>
      </c>
      <c r="M79" s="28">
        <f t="shared" si="95"/>
        <v>0.55949233499143614</v>
      </c>
      <c r="N79" s="28">
        <f t="shared" si="96"/>
        <v>1385.0261221562837</v>
      </c>
      <c r="O79" s="28">
        <f t="shared" si="97"/>
        <v>1075.6622837770253</v>
      </c>
      <c r="P79" s="28">
        <f t="shared" si="98"/>
        <v>0.77663682046832161</v>
      </c>
      <c r="Q79" s="28">
        <f t="shared" si="99"/>
        <v>1068.2850186943153</v>
      </c>
      <c r="R79" s="28">
        <f t="shared" si="100"/>
        <v>1.001504488348725</v>
      </c>
      <c r="T79" s="28">
        <v>78</v>
      </c>
      <c r="U79" s="29">
        <f t="shared" si="101"/>
        <v>1015.2719430357114</v>
      </c>
      <c r="V79" s="140">
        <f t="shared" si="102"/>
        <v>1041.1446853518969</v>
      </c>
      <c r="W79" s="141" t="str">
        <f>IF(T79='1.収穫を予測する'!$N$2,1,"")</f>
        <v/>
      </c>
      <c r="X79" s="28">
        <f t="shared" si="103"/>
        <v>0</v>
      </c>
      <c r="Y79" s="28">
        <f t="shared" si="104"/>
        <v>1.001504488348725</v>
      </c>
      <c r="Z79" s="28" t="str">
        <f t="shared" si="105"/>
        <v/>
      </c>
      <c r="AB79" s="28">
        <v>78</v>
      </c>
      <c r="AC79" s="28">
        <f t="shared" si="106"/>
        <v>30.965060843335866</v>
      </c>
      <c r="AD79" s="29">
        <f t="shared" si="129"/>
        <v>1015.2719430357114</v>
      </c>
      <c r="AE79" s="140">
        <f t="shared" si="130"/>
        <v>1041.1446853518969</v>
      </c>
      <c r="AF79" s="141">
        <f>'1.収穫を予測する'!K90*0.01</f>
        <v>0</v>
      </c>
      <c r="AG79" s="28">
        <f t="shared" si="107"/>
        <v>1.001504488348725</v>
      </c>
      <c r="AH79" s="144">
        <f t="shared" si="131"/>
        <v>2.6752115744312732</v>
      </c>
      <c r="AI79" s="29">
        <f t="shared" si="108"/>
        <v>1015.2719430357114</v>
      </c>
      <c r="AJ79" s="140">
        <f t="shared" si="109"/>
        <v>1041.1446853518969</v>
      </c>
      <c r="AK79" s="29">
        <f t="shared" si="110"/>
        <v>0</v>
      </c>
      <c r="AL79" s="140">
        <f t="shared" si="111"/>
        <v>0</v>
      </c>
      <c r="AM79" s="28" t="str">
        <f t="shared" si="112"/>
        <v/>
      </c>
      <c r="AN79" s="28">
        <f t="shared" si="113"/>
        <v>0.97514971484732615</v>
      </c>
      <c r="AO79" s="136">
        <f t="shared" si="114"/>
        <v>0</v>
      </c>
      <c r="AP79" s="28">
        <f t="shared" si="115"/>
        <v>0</v>
      </c>
      <c r="AQ79" s="29">
        <f>'inv3.直径階分布'!HK84</f>
        <v>32.992279612327188</v>
      </c>
      <c r="AS79" s="28">
        <f t="shared" si="132"/>
        <v>78</v>
      </c>
      <c r="AT79" s="140">
        <f t="shared" si="116"/>
        <v>1041.1446853518969</v>
      </c>
      <c r="AV79" s="29">
        <f>IF(AP79=0, 0,SUM(AK$2:AK79))</f>
        <v>0</v>
      </c>
      <c r="AW79" s="29">
        <f>AD79+SUM($AK$2:AK78)</f>
        <v>1015.2719430357114</v>
      </c>
      <c r="AX79" s="29">
        <f t="shared" si="117"/>
        <v>2.5432174298158543</v>
      </c>
      <c r="AY79" s="29">
        <f t="shared" si="118"/>
        <v>13.0163069619963</v>
      </c>
      <c r="AZ79" s="29">
        <f t="shared" si="119"/>
        <v>13.0163069619963</v>
      </c>
      <c r="BA79" s="29">
        <f t="shared" si="120"/>
        <v>13.0163069619963</v>
      </c>
      <c r="BB79" s="28">
        <f t="shared" si="121"/>
        <v>28.221162729931617</v>
      </c>
      <c r="BM79" s="28">
        <f t="shared" si="122"/>
        <v>10.008581247425759</v>
      </c>
      <c r="BN79" s="28">
        <f t="shared" si="123"/>
        <v>10.008581247425759</v>
      </c>
      <c r="BP79" s="28">
        <f t="shared" si="124"/>
        <v>85.538686812617527</v>
      </c>
      <c r="BQ79" s="28">
        <f t="shared" si="125"/>
        <v>1</v>
      </c>
      <c r="BR79" s="28">
        <f t="shared" si="126"/>
        <v>0</v>
      </c>
      <c r="BS79" s="28">
        <f t="shared" si="127"/>
        <v>1</v>
      </c>
      <c r="BT79" s="28">
        <f t="shared" si="133"/>
        <v>4.012000000000004</v>
      </c>
      <c r="BU79" s="28">
        <f t="shared" si="134"/>
        <v>0</v>
      </c>
    </row>
    <row r="80" spans="5:73">
      <c r="E80" s="28">
        <v>79</v>
      </c>
      <c r="F80" s="28">
        <f t="shared" si="90"/>
        <v>21.803182282511731</v>
      </c>
      <c r="G80" s="139"/>
      <c r="H80" s="28">
        <f t="shared" si="128"/>
        <v>31.017880691343812</v>
      </c>
      <c r="I80" s="28">
        <f t="shared" si="91"/>
        <v>7.2602632343562231E-4</v>
      </c>
      <c r="J80" s="28">
        <f t="shared" si="92"/>
        <v>0.26608549303839257</v>
      </c>
      <c r="K80" s="28">
        <f t="shared" si="93"/>
        <v>1037.490308522868</v>
      </c>
      <c r="L80" s="28">
        <f t="shared" si="94"/>
        <v>1017.8151604655272</v>
      </c>
      <c r="M80" s="28">
        <f t="shared" si="95"/>
        <v>0.55887052311515706</v>
      </c>
      <c r="N80" s="28">
        <f t="shared" si="96"/>
        <v>1381.7167176963017</v>
      </c>
      <c r="O80" s="28">
        <f t="shared" si="97"/>
        <v>1078.8588178968105</v>
      </c>
      <c r="P80" s="28">
        <f t="shared" si="98"/>
        <v>0.78081042523359068</v>
      </c>
      <c r="Q80" s="28">
        <f t="shared" si="99"/>
        <v>1056.4892090653134</v>
      </c>
      <c r="R80" s="28">
        <f t="shared" si="100"/>
        <v>1.0015118684147875</v>
      </c>
      <c r="T80" s="28">
        <v>79</v>
      </c>
      <c r="U80" s="29">
        <f t="shared" si="101"/>
        <v>1017.8151604655272</v>
      </c>
      <c r="V80" s="140">
        <f t="shared" si="102"/>
        <v>1037.490308522868</v>
      </c>
      <c r="W80" s="141" t="str">
        <f>IF(T80='1.収穫を予測する'!$N$2,1,"")</f>
        <v/>
      </c>
      <c r="X80" s="28">
        <f t="shared" si="103"/>
        <v>0</v>
      </c>
      <c r="Y80" s="28">
        <f t="shared" si="104"/>
        <v>1.0015118684147875</v>
      </c>
      <c r="Z80" s="28" t="str">
        <f t="shared" si="105"/>
        <v/>
      </c>
      <c r="AB80" s="28">
        <v>79</v>
      </c>
      <c r="AC80" s="28">
        <f t="shared" si="106"/>
        <v>31.017880691343812</v>
      </c>
      <c r="AD80" s="29">
        <f t="shared" si="129"/>
        <v>1017.8151604655272</v>
      </c>
      <c r="AE80" s="140">
        <f t="shared" si="130"/>
        <v>1037.490308522868</v>
      </c>
      <c r="AF80" s="141">
        <f>'1.収穫を予測する'!K91*0.01</f>
        <v>0</v>
      </c>
      <c r="AG80" s="28">
        <f t="shared" si="107"/>
        <v>1.0015118684147875</v>
      </c>
      <c r="AH80" s="144">
        <f t="shared" si="131"/>
        <v>2.5432174298158543</v>
      </c>
      <c r="AI80" s="29">
        <f t="shared" si="108"/>
        <v>1017.8151604655272</v>
      </c>
      <c r="AJ80" s="140">
        <f t="shared" si="109"/>
        <v>1037.490308522868</v>
      </c>
      <c r="AK80" s="29">
        <f t="shared" si="110"/>
        <v>0</v>
      </c>
      <c r="AL80" s="140">
        <f t="shared" si="111"/>
        <v>0</v>
      </c>
      <c r="AM80" s="28" t="str">
        <f t="shared" si="112"/>
        <v/>
      </c>
      <c r="AN80" s="28">
        <f t="shared" si="113"/>
        <v>0.98103582472461515</v>
      </c>
      <c r="AO80" s="136">
        <f t="shared" si="114"/>
        <v>0</v>
      </c>
      <c r="AP80" s="28">
        <f t="shared" si="115"/>
        <v>0</v>
      </c>
      <c r="AQ80" s="29">
        <f>'inv3.直径階分布'!HK85</f>
        <v>33.075482185475408</v>
      </c>
      <c r="AS80" s="28">
        <f t="shared" si="132"/>
        <v>79</v>
      </c>
      <c r="AT80" s="140">
        <f t="shared" si="116"/>
        <v>1037.490308522868</v>
      </c>
      <c r="AV80" s="29">
        <f>IF(AP80=0, 0,SUM(AK$2:AK80))</f>
        <v>0</v>
      </c>
      <c r="AW80" s="29">
        <f>AD80+SUM($AK$2:AK79)</f>
        <v>1017.8151604655272</v>
      </c>
      <c r="AX80" s="29">
        <f t="shared" si="117"/>
        <v>2.4177127470637743</v>
      </c>
      <c r="AY80" s="29">
        <f t="shared" si="118"/>
        <v>12.883736208424395</v>
      </c>
      <c r="AZ80" s="29">
        <f t="shared" si="119"/>
        <v>12.883736208424395</v>
      </c>
      <c r="BA80" s="29">
        <f t="shared" si="120"/>
        <v>12.883736208424395</v>
      </c>
      <c r="BB80" s="28">
        <f t="shared" si="121"/>
        <v>28.27447931083184</v>
      </c>
      <c r="BM80" s="28">
        <f t="shared" si="122"/>
        <v>10.009119043781659</v>
      </c>
      <c r="BN80" s="28">
        <f t="shared" si="123"/>
        <v>10.009119043781659</v>
      </c>
      <c r="BP80" s="28">
        <f t="shared" si="124"/>
        <v>85.484707833671862</v>
      </c>
      <c r="BQ80" s="28">
        <f t="shared" si="125"/>
        <v>0</v>
      </c>
      <c r="BR80" s="28">
        <f t="shared" si="126"/>
        <v>0</v>
      </c>
      <c r="BS80" s="28">
        <f t="shared" si="127"/>
        <v>0</v>
      </c>
      <c r="BT80" s="28">
        <f t="shared" si="133"/>
        <v>4.0130000000000043</v>
      </c>
      <c r="BU80" s="28">
        <f t="shared" si="134"/>
        <v>0</v>
      </c>
    </row>
    <row r="81" spans="5:73">
      <c r="E81" s="28">
        <v>80</v>
      </c>
      <c r="F81" s="28">
        <f t="shared" si="90"/>
        <v>21.838506721860739</v>
      </c>
      <c r="G81" s="139"/>
      <c r="H81" s="28">
        <f t="shared" si="128"/>
        <v>31.068134330056683</v>
      </c>
      <c r="I81" s="28">
        <f t="shared" si="91"/>
        <v>7.2430794653009323E-4</v>
      </c>
      <c r="J81" s="28">
        <f t="shared" si="92"/>
        <v>0.26456384865227323</v>
      </c>
      <c r="K81" s="28">
        <f t="shared" si="93"/>
        <v>1034.0162707396501</v>
      </c>
      <c r="L81" s="28">
        <f t="shared" si="94"/>
        <v>1020.232873212591</v>
      </c>
      <c r="M81" s="28">
        <f t="shared" si="95"/>
        <v>0.55827922560379173</v>
      </c>
      <c r="N81" s="28">
        <f t="shared" si="96"/>
        <v>1378.5706283158631</v>
      </c>
      <c r="O81" s="28">
        <f t="shared" si="97"/>
        <v>1081.9046078948286</v>
      </c>
      <c r="P81" s="28">
        <f t="shared" si="98"/>
        <v>0.78480172554999383</v>
      </c>
      <c r="Q81" s="28">
        <f t="shared" si="99"/>
        <v>1045.4195333321109</v>
      </c>
      <c r="R81" s="28">
        <f t="shared" si="100"/>
        <v>1.0015149537097452</v>
      </c>
      <c r="T81" s="28">
        <v>80</v>
      </c>
      <c r="U81" s="29">
        <f t="shared" si="101"/>
        <v>1020.232873212591</v>
      </c>
      <c r="V81" s="140">
        <f t="shared" si="102"/>
        <v>1034.0162707396501</v>
      </c>
      <c r="W81" s="141" t="str">
        <f>IF(T81='1.収穫を予測する'!$N$2,1,"")</f>
        <v/>
      </c>
      <c r="X81" s="28">
        <f t="shared" si="103"/>
        <v>0</v>
      </c>
      <c r="Y81" s="28">
        <f t="shared" si="104"/>
        <v>1.0015149537097452</v>
      </c>
      <c r="Z81" s="28" t="str">
        <f t="shared" si="105"/>
        <v/>
      </c>
      <c r="AB81" s="28">
        <v>80</v>
      </c>
      <c r="AC81" s="28">
        <f t="shared" si="106"/>
        <v>31.068134330056683</v>
      </c>
      <c r="AD81" s="29">
        <f t="shared" si="129"/>
        <v>1020.232873212591</v>
      </c>
      <c r="AE81" s="140">
        <f t="shared" si="130"/>
        <v>1034.0162707396501</v>
      </c>
      <c r="AF81" s="141">
        <f>'1.収穫を予測する'!K92*0.01</f>
        <v>0</v>
      </c>
      <c r="AG81" s="28">
        <f t="shared" si="107"/>
        <v>1.0015149537097452</v>
      </c>
      <c r="AH81" s="144">
        <f t="shared" si="131"/>
        <v>2.4177127470637743</v>
      </c>
      <c r="AI81" s="29">
        <f t="shared" si="108"/>
        <v>1020.232873212591</v>
      </c>
      <c r="AJ81" s="140">
        <f t="shared" si="109"/>
        <v>1034.0162707396501</v>
      </c>
      <c r="AK81" s="29">
        <f t="shared" si="110"/>
        <v>0</v>
      </c>
      <c r="AL81" s="140">
        <f t="shared" si="111"/>
        <v>0</v>
      </c>
      <c r="AM81" s="28" t="str">
        <f t="shared" si="112"/>
        <v/>
      </c>
      <c r="AN81" s="28">
        <f t="shared" si="113"/>
        <v>0.98667003806700304</v>
      </c>
      <c r="AO81" s="136">
        <f t="shared" si="114"/>
        <v>0</v>
      </c>
      <c r="AP81" s="28">
        <f t="shared" si="115"/>
        <v>0</v>
      </c>
      <c r="AQ81" s="29">
        <f>'inv3.直径階分布'!HK86</f>
        <v>33.154998358857945</v>
      </c>
      <c r="AS81" s="28">
        <f t="shared" si="132"/>
        <v>80</v>
      </c>
      <c r="AT81" s="140">
        <f t="shared" si="116"/>
        <v>1034.0162707396501</v>
      </c>
      <c r="AV81" s="29">
        <f>IF(AP81=0, 0,SUM(AK$2:AK81))</f>
        <v>0</v>
      </c>
      <c r="AW81" s="29">
        <f>AD81+SUM($AK$2:AK80)</f>
        <v>1020.232873212591</v>
      </c>
      <c r="AX81" s="29"/>
      <c r="AY81" s="29">
        <f t="shared" si="118"/>
        <v>12.752910915157388</v>
      </c>
      <c r="AZ81" s="29">
        <f t="shared" si="119"/>
        <v>12.752910915157388</v>
      </c>
      <c r="BA81" s="29">
        <f t="shared" si="120"/>
        <v>12.752910915157388</v>
      </c>
      <c r="BB81" s="28">
        <f t="shared" si="121"/>
        <v>28.325214605915235</v>
      </c>
      <c r="BM81" s="28">
        <f t="shared" si="122"/>
        <v>10.009701796761341</v>
      </c>
      <c r="BN81" s="28">
        <f t="shared" si="123"/>
        <v>10.009701796761341</v>
      </c>
      <c r="BP81" s="28">
        <f t="shared" si="124"/>
        <v>85.432713038719399</v>
      </c>
      <c r="BQ81" s="28">
        <f t="shared" si="125"/>
        <v>0</v>
      </c>
      <c r="BR81" s="28">
        <f t="shared" si="126"/>
        <v>0</v>
      </c>
      <c r="BS81" s="28">
        <f t="shared" si="127"/>
        <v>0</v>
      </c>
      <c r="BT81" s="28">
        <f t="shared" si="133"/>
        <v>4.0140000000000047</v>
      </c>
      <c r="BU81" s="28">
        <f t="shared" si="134"/>
        <v>0</v>
      </c>
    </row>
    <row r="82" spans="5:73">
      <c r="E82" s="28">
        <v>81</v>
      </c>
      <c r="F82" s="28">
        <f t="shared" si="90"/>
        <v>21.872113756307883</v>
      </c>
      <c r="G82" s="139"/>
      <c r="H82" s="28">
        <f t="shared" si="128"/>
        <v>31.115944735499536</v>
      </c>
      <c r="I82" s="28">
        <f t="shared" si="91"/>
        <v>7.2267945849541378E-4</v>
      </c>
      <c r="J82" s="28">
        <f t="shared" si="92"/>
        <v>0.26312652586831403</v>
      </c>
      <c r="K82" s="28">
        <f t="shared" si="93"/>
        <v>1030.7136983846869</v>
      </c>
      <c r="L82" s="28">
        <f t="shared" si="94"/>
        <v>1022.5312567590406</v>
      </c>
      <c r="M82" s="28">
        <f t="shared" si="95"/>
        <v>0.55771695902171259</v>
      </c>
      <c r="N82" s="28">
        <f t="shared" si="96"/>
        <v>1375.5798180649581</v>
      </c>
      <c r="O82" s="28">
        <f t="shared" si="97"/>
        <v>1084.8064759485612</v>
      </c>
      <c r="P82" s="28">
        <f t="shared" si="98"/>
        <v>0.78861761542457742</v>
      </c>
      <c r="Q82" s="28">
        <f t="shared" si="99"/>
        <v>1035.0243489922905</v>
      </c>
      <c r="R82" s="28">
        <f t="shared" si="100"/>
        <v>1.0015143276385265</v>
      </c>
    </row>
    <row r="83" spans="5:73">
      <c r="E83" s="28">
        <v>82</v>
      </c>
      <c r="F83" s="28">
        <f t="shared" si="90"/>
        <v>21.904085803090958</v>
      </c>
      <c r="G83" s="139"/>
      <c r="H83" s="28">
        <f t="shared" si="128"/>
        <v>31.161429156981026</v>
      </c>
      <c r="I83" s="28">
        <f t="shared" si="91"/>
        <v>7.2113590866275607E-4</v>
      </c>
      <c r="J83" s="28">
        <f t="shared" si="92"/>
        <v>0.26176841013163349</v>
      </c>
      <c r="K83" s="28">
        <f t="shared" si="93"/>
        <v>1027.5741484234359</v>
      </c>
      <c r="L83" s="28">
        <f t="shared" si="94"/>
        <v>1024.7161869282031</v>
      </c>
      <c r="M83" s="28">
        <f t="shared" si="95"/>
        <v>0.55718230995224516</v>
      </c>
      <c r="N83" s="28">
        <f t="shared" si="96"/>
        <v>1372.7366409296483</v>
      </c>
      <c r="O83" s="28">
        <f t="shared" si="97"/>
        <v>1087.5709607730307</v>
      </c>
      <c r="P83" s="28">
        <f t="shared" si="98"/>
        <v>0.79226482949890742</v>
      </c>
      <c r="Q83" s="28">
        <f t="shared" si="99"/>
        <v>1025.2563815663257</v>
      </c>
      <c r="R83" s="28">
        <f t="shared" si="100"/>
        <v>1.0015105099493018</v>
      </c>
    </row>
    <row r="84" spans="5:73">
      <c r="E84" s="28">
        <v>83</v>
      </c>
      <c r="F84" s="28">
        <f t="shared" si="90"/>
        <v>21.934501429833599</v>
      </c>
      <c r="G84" s="139"/>
      <c r="H84" s="28">
        <f t="shared" si="128"/>
        <v>31.204699367229757</v>
      </c>
      <c r="I84" s="28">
        <f t="shared" si="91"/>
        <v>7.1967264321708363E-4</v>
      </c>
      <c r="J84" s="28">
        <f t="shared" si="92"/>
        <v>0.26048474013721978</v>
      </c>
      <c r="K84" s="28">
        <f t="shared" si="93"/>
        <v>1024.589588569316</v>
      </c>
      <c r="L84" s="28">
        <f t="shared" si="94"/>
        <v>1026.7932536885419</v>
      </c>
      <c r="M84" s="28">
        <f t="shared" si="95"/>
        <v>0.55667393199775361</v>
      </c>
      <c r="N84" s="28">
        <f t="shared" si="96"/>
        <v>1370.0338228694397</v>
      </c>
      <c r="O84" s="28">
        <f t="shared" si="97"/>
        <v>1090.2043272005133</v>
      </c>
      <c r="P84" s="28">
        <f t="shared" si="98"/>
        <v>0.79574993624402413</v>
      </c>
      <c r="Q84" s="28">
        <f t="shared" si="99"/>
        <v>1016.0722867871617</v>
      </c>
      <c r="R84" s="28">
        <f t="shared" si="100"/>
        <v>1.0015039631142111</v>
      </c>
    </row>
    <row r="85" spans="5:73">
      <c r="E85" s="28">
        <v>84</v>
      </c>
      <c r="F85" s="28">
        <f t="shared" si="90"/>
        <v>21.963435523884641</v>
      </c>
      <c r="G85" s="139"/>
      <c r="H85" s="28">
        <f t="shared" si="128"/>
        <v>31.245861903301716</v>
      </c>
      <c r="I85" s="28">
        <f t="shared" si="91"/>
        <v>7.182852850814871E-4</v>
      </c>
      <c r="J85" s="28">
        <f t="shared" si="92"/>
        <v>0.25927107935413624</v>
      </c>
      <c r="K85" s="28">
        <f t="shared" si="93"/>
        <v>1021.7523781952391</v>
      </c>
      <c r="L85" s="28">
        <f t="shared" si="94"/>
        <v>1028.7677744380412</v>
      </c>
      <c r="M85" s="28">
        <f t="shared" si="95"/>
        <v>0.5561905428638958</v>
      </c>
      <c r="N85" s="28">
        <f t="shared" si="96"/>
        <v>1367.4644445307604</v>
      </c>
      <c r="O85" s="28">
        <f t="shared" si="97"/>
        <v>1092.7125756302457</v>
      </c>
      <c r="P85" s="28">
        <f t="shared" si="98"/>
        <v>0.79907933255639818</v>
      </c>
      <c r="Q85" s="28">
        <f t="shared" si="99"/>
        <v>1007.4322634786681</v>
      </c>
      <c r="R85" s="28">
        <f t="shared" si="100"/>
        <v>1.0014950980986339</v>
      </c>
    </row>
    <row r="86" spans="5:73">
      <c r="E86" s="28">
        <v>85</v>
      </c>
      <c r="F86" s="28">
        <f t="shared" si="90"/>
        <v>21.99095945527867</v>
      </c>
      <c r="G86" s="139"/>
      <c r="H86" s="28">
        <f t="shared" si="128"/>
        <v>31.285018298412972</v>
      </c>
      <c r="I86" s="28">
        <f t="shared" si="91"/>
        <v>7.1696971537939269E-4</v>
      </c>
      <c r="J86" s="28">
        <f t="shared" si="92"/>
        <v>0.25812329022000452</v>
      </c>
      <c r="K86" s="28">
        <f t="shared" si="93"/>
        <v>1019.0552499896818</v>
      </c>
      <c r="L86" s="28">
        <f t="shared" si="94"/>
        <v>1030.6448067704307</v>
      </c>
      <c r="M86" s="28">
        <f t="shared" si="95"/>
        <v>0.55573092153262227</v>
      </c>
      <c r="N86" s="28">
        <f t="shared" si="96"/>
        <v>1365.0219246346976</v>
      </c>
      <c r="O86" s="28">
        <f t="shared" si="97"/>
        <v>1095.1014513302948</v>
      </c>
      <c r="P86" s="28">
        <f t="shared" si="98"/>
        <v>0.80225923962603163</v>
      </c>
      <c r="Q86" s="28">
        <f t="shared" si="99"/>
        <v>999.29971052332382</v>
      </c>
      <c r="R86" s="28">
        <f t="shared" si="100"/>
        <v>1.0014842795757894</v>
      </c>
    </row>
    <row r="87" spans="5:73">
      <c r="E87" s="28">
        <v>86</v>
      </c>
      <c r="F87" s="28">
        <f t="shared" si="90"/>
        <v>22.017141233441603</v>
      </c>
      <c r="G87" s="139"/>
      <c r="H87" s="28">
        <f t="shared" si="128"/>
        <v>31.322265304873877</v>
      </c>
      <c r="I87" s="28">
        <f t="shared" si="91"/>
        <v>7.1572205633165192E-4</v>
      </c>
      <c r="J87" s="28">
        <f t="shared" si="92"/>
        <v>0.25703751072092756</v>
      </c>
      <c r="K87" s="28">
        <f t="shared" si="93"/>
        <v>1016.4912923504413</v>
      </c>
      <c r="L87" s="28">
        <f t="shared" si="94"/>
        <v>1032.4291607280268</v>
      </c>
      <c r="M87" s="28">
        <f t="shared" si="95"/>
        <v>0.55529390552710356</v>
      </c>
      <c r="N87" s="28">
        <f t="shared" si="96"/>
        <v>1362.7000040327757</v>
      </c>
      <c r="O87" s="28">
        <f t="shared" si="97"/>
        <v>1097.3764535762118</v>
      </c>
      <c r="P87" s="28">
        <f t="shared" si="98"/>
        <v>0.80529569995496797</v>
      </c>
      <c r="Q87" s="28">
        <f t="shared" si="99"/>
        <v>991.64092226725506</v>
      </c>
      <c r="R87" s="28">
        <f t="shared" si="100"/>
        <v>1.0014718306383348</v>
      </c>
    </row>
    <row r="88" spans="5:73">
      <c r="E88" s="28">
        <v>87</v>
      </c>
      <c r="F88" s="28">
        <f t="shared" si="90"/>
        <v>22.0420456577774</v>
      </c>
      <c r="G88" s="139"/>
      <c r="H88" s="28">
        <f t="shared" si="128"/>
        <v>31.357695108318392</v>
      </c>
      <c r="I88" s="28">
        <f t="shared" si="91"/>
        <v>7.1453865546022421E-4</v>
      </c>
      <c r="J88" s="28">
        <f t="shared" si="92"/>
        <v>0.2560101331057929</v>
      </c>
      <c r="K88" s="28">
        <f t="shared" si="93"/>
        <v>1014.053932505393</v>
      </c>
      <c r="L88" s="28">
        <f t="shared" si="94"/>
        <v>1034.1254105486316</v>
      </c>
      <c r="M88" s="28">
        <f t="shared" si="95"/>
        <v>0.55487838827062175</v>
      </c>
      <c r="N88" s="28">
        <f t="shared" si="96"/>
        <v>1360.4927304211142</v>
      </c>
      <c r="O88" s="28">
        <f t="shared" si="97"/>
        <v>1099.5428446132325</v>
      </c>
      <c r="P88" s="28">
        <f t="shared" si="98"/>
        <v>0.80819457541157924</v>
      </c>
      <c r="Q88" s="28">
        <f t="shared" si="99"/>
        <v>984.4248175106494</v>
      </c>
      <c r="R88" s="28">
        <f t="shared" si="100"/>
        <v>1.0014580370539095</v>
      </c>
    </row>
    <row r="89" spans="5:73">
      <c r="E89" s="28">
        <v>88</v>
      </c>
      <c r="F89" s="28">
        <f t="shared" si="90"/>
        <v>22.065734462282254</v>
      </c>
      <c r="G89" s="139"/>
      <c r="H89" s="28">
        <f t="shared" si="128"/>
        <v>31.391395533436679</v>
      </c>
      <c r="I89" s="28">
        <f t="shared" si="91"/>
        <v>7.1341607098310809E-4</v>
      </c>
      <c r="J89" s="28">
        <f t="shared" si="92"/>
        <v>0.25503778451325604</v>
      </c>
      <c r="K89" s="28">
        <f t="shared" si="93"/>
        <v>1011.7369203463381</v>
      </c>
      <c r="L89" s="28">
        <f t="shared" si="94"/>
        <v>1035.7379059161588</v>
      </c>
      <c r="M89" s="28">
        <f t="shared" si="95"/>
        <v>0.55448331654046634</v>
      </c>
      <c r="N89" s="28">
        <f t="shared" si="96"/>
        <v>1358.3944437003529</v>
      </c>
      <c r="O89" s="28">
        <f t="shared" si="97"/>
        <v>1101.605658430811</v>
      </c>
      <c r="P89" s="28">
        <f t="shared" si="98"/>
        <v>0.81096154621331273</v>
      </c>
      <c r="Q89" s="28">
        <f t="shared" si="99"/>
        <v>977.62269790770893</v>
      </c>
      <c r="R89" s="28">
        <f t="shared" si="100"/>
        <v>1.0014431511073711</v>
      </c>
    </row>
    <row r="90" spans="5:73">
      <c r="E90" s="28">
        <v>89</v>
      </c>
      <c r="F90" s="28">
        <f t="shared" si="90"/>
        <v>22.088266454340328</v>
      </c>
      <c r="G90" s="139"/>
      <c r="H90" s="28">
        <f t="shared" si="128"/>
        <v>31.423450241430213</v>
      </c>
      <c r="I90" s="28">
        <f t="shared" si="91"/>
        <v>7.1235105829675844E-4</v>
      </c>
      <c r="J90" s="28">
        <f t="shared" si="92"/>
        <v>0.25411730931533494</v>
      </c>
      <c r="K90" s="28">
        <f t="shared" si="93"/>
        <v>1009.5343129596173</v>
      </c>
      <c r="L90" s="28">
        <f t="shared" si="94"/>
        <v>1037.270782726358</v>
      </c>
      <c r="M90" s="28">
        <f t="shared" si="95"/>
        <v>0.55410768801706811</v>
      </c>
      <c r="N90" s="28">
        <f t="shared" si="96"/>
        <v>1356.3997619665756</v>
      </c>
      <c r="O90" s="28">
        <f t="shared" si="97"/>
        <v>1103.5697093400586</v>
      </c>
      <c r="P90" s="28">
        <f t="shared" si="98"/>
        <v>0.81360211073765487</v>
      </c>
      <c r="Q90" s="28">
        <f t="shared" si="99"/>
        <v>971.20803217417301</v>
      </c>
      <c r="R90" s="28">
        <f t="shared" si="100"/>
        <v>1.0014273950685162</v>
      </c>
    </row>
    <row r="91" spans="5:73">
      <c r="E91" s="28">
        <v>90</v>
      </c>
      <c r="F91" s="28">
        <f t="shared" si="90"/>
        <v>22.10969764786126</v>
      </c>
      <c r="G91" s="139"/>
      <c r="H91" s="28">
        <f t="shared" si="128"/>
        <v>31.453938919417308</v>
      </c>
      <c r="I91" s="28">
        <f t="shared" si="91"/>
        <v>7.1134055745244941E-4</v>
      </c>
      <c r="J91" s="28">
        <f t="shared" si="92"/>
        <v>0.25324575300392771</v>
      </c>
      <c r="K91" s="28">
        <f t="shared" si="93"/>
        <v>1007.4404598351809</v>
      </c>
      <c r="L91" s="28">
        <f t="shared" si="94"/>
        <v>1038.7279733803828</v>
      </c>
      <c r="M91" s="28">
        <f t="shared" si="95"/>
        <v>0.55375054892792253</v>
      </c>
      <c r="N91" s="28">
        <f t="shared" si="96"/>
        <v>1354.5035681166387</v>
      </c>
      <c r="O91" s="28">
        <f t="shared" si="97"/>
        <v>1105.4396003463435</v>
      </c>
      <c r="P91" s="28">
        <f t="shared" si="98"/>
        <v>0.81612158606816765</v>
      </c>
      <c r="Q91" s="28">
        <f t="shared" si="99"/>
        <v>965.15626298803045</v>
      </c>
      <c r="R91" s="28">
        <f t="shared" si="100"/>
        <v>1.0014109643205775</v>
      </c>
    </row>
    <row r="92" spans="5:73">
      <c r="E92" s="28">
        <v>91</v>
      </c>
      <c r="F92" s="28">
        <f t="shared" si="90"/>
        <v>22.130081390924143</v>
      </c>
      <c r="G92" s="139"/>
      <c r="H92" s="28">
        <f t="shared" si="128"/>
        <v>31.482937462023383</v>
      </c>
      <c r="I92" s="28">
        <f t="shared" si="91"/>
        <v>7.1038168154219589E-4</v>
      </c>
      <c r="J92" s="28">
        <f t="shared" si="92"/>
        <v>0.25242034746615066</v>
      </c>
      <c r="K92" s="28">
        <f t="shared" si="93"/>
        <v>1005.449988734335</v>
      </c>
      <c r="L92" s="28">
        <f t="shared" si="94"/>
        <v>1040.1132166199427</v>
      </c>
      <c r="M92" s="28">
        <f t="shared" si="95"/>
        <v>0.55341099178529751</v>
      </c>
      <c r="N92" s="28">
        <f t="shared" si="96"/>
        <v>1352.7009970499992</v>
      </c>
      <c r="O92" s="28">
        <f t="shared" si="97"/>
        <v>1107.2197313108009</v>
      </c>
      <c r="P92" s="28">
        <f t="shared" si="98"/>
        <v>0.81852510918928179</v>
      </c>
      <c r="Q92" s="28">
        <f t="shared" si="99"/>
        <v>959.44463388479096</v>
      </c>
      <c r="R92" s="28">
        <f t="shared" si="100"/>
        <v>1.0013940301815434</v>
      </c>
    </row>
    <row r="93" spans="5:73">
      <c r="E93" s="28">
        <v>92</v>
      </c>
      <c r="F93" s="28">
        <f t="shared" si="90"/>
        <v>22.149468488095298</v>
      </c>
      <c r="G93" s="139"/>
      <c r="H93" s="28">
        <f t="shared" si="128"/>
        <v>31.510518145394027</v>
      </c>
      <c r="I93" s="28">
        <f t="shared" si="91"/>
        <v>7.094717059179925E-4</v>
      </c>
      <c r="J93" s="28">
        <f t="shared" si="92"/>
        <v>0.25163849751157175</v>
      </c>
      <c r="K93" s="28">
        <f t="shared" si="93"/>
        <v>1003.5577921953876</v>
      </c>
      <c r="L93" s="28">
        <f t="shared" si="94"/>
        <v>1041.4300669185379</v>
      </c>
      <c r="M93" s="28">
        <f t="shared" si="95"/>
        <v>0.55308815321627025</v>
      </c>
      <c r="N93" s="28">
        <f t="shared" si="96"/>
        <v>1350.9874234482259</v>
      </c>
      <c r="O93" s="28">
        <f t="shared" si="97"/>
        <v>1108.9143068958808</v>
      </c>
      <c r="P93" s="28">
        <f t="shared" si="98"/>
        <v>0.8208176387501197</v>
      </c>
      <c r="Q93" s="28">
        <f t="shared" si="99"/>
        <v>954.05203380396381</v>
      </c>
      <c r="R93" s="28">
        <f t="shared" si="100"/>
        <v>1.0013767424473912</v>
      </c>
    </row>
    <row r="94" spans="5:73">
      <c r="E94" s="28">
        <v>93</v>
      </c>
      <c r="F94" s="28">
        <f t="shared" si="90"/>
        <v>22.167907317589357</v>
      </c>
      <c r="G94" s="139"/>
      <c r="H94" s="28">
        <f t="shared" si="128"/>
        <v>31.536749793871941</v>
      </c>
      <c r="I94" s="28">
        <f t="shared" si="91"/>
        <v>7.0860805817540178E-4</v>
      </c>
      <c r="J94" s="28">
        <f t="shared" si="92"/>
        <v>0.25089776852948853</v>
      </c>
      <c r="K94" s="28">
        <f t="shared" si="93"/>
        <v>1001.7590146556341</v>
      </c>
      <c r="L94" s="28">
        <f t="shared" si="94"/>
        <v>1042.6819034437494</v>
      </c>
      <c r="M94" s="28">
        <f t="shared" si="95"/>
        <v>0.55278121188327289</v>
      </c>
      <c r="N94" s="28">
        <f t="shared" si="96"/>
        <v>1349.3584501126663</v>
      </c>
      <c r="O94" s="28">
        <f t="shared" si="97"/>
        <v>1110.5273442912983</v>
      </c>
      <c r="P94" s="28">
        <f t="shared" si="98"/>
        <v>0.823003957323996</v>
      </c>
      <c r="Q94" s="28">
        <f t="shared" si="99"/>
        <v>948.95885724748939</v>
      </c>
      <c r="R94" s="28">
        <f t="shared" si="100"/>
        <v>1.0013592316836808</v>
      </c>
    </row>
    <row r="95" spans="5:73">
      <c r="E95" s="28">
        <v>94</v>
      </c>
      <c r="F95" s="28">
        <f t="shared" si="90"/>
        <v>22.185443943443659</v>
      </c>
      <c r="G95" s="139"/>
      <c r="H95" s="28">
        <f t="shared" si="128"/>
        <v>31.561697939579727</v>
      </c>
      <c r="I95" s="28">
        <f t="shared" si="91"/>
        <v>7.0778830883899116E-4</v>
      </c>
      <c r="J95" s="28">
        <f t="shared" si="92"/>
        <v>0.25019587516763675</v>
      </c>
      <c r="K95" s="28">
        <f t="shared" si="93"/>
        <v>1000.0490401676427</v>
      </c>
      <c r="L95" s="28">
        <f t="shared" si="94"/>
        <v>1043.8719386059292</v>
      </c>
      <c r="M95" s="28">
        <f t="shared" si="95"/>
        <v>0.55248938649303314</v>
      </c>
      <c r="N95" s="28">
        <f t="shared" si="96"/>
        <v>1347.8098968403103</v>
      </c>
      <c r="O95" s="28">
        <f t="shared" si="97"/>
        <v>1112.0626807179478</v>
      </c>
      <c r="P95" s="28">
        <f t="shared" si="98"/>
        <v>0.82508867409637809</v>
      </c>
      <c r="Q95" s="28">
        <f t="shared" si="99"/>
        <v>944.14687827180762</v>
      </c>
      <c r="R95" s="28">
        <f t="shared" si="100"/>
        <v>1.0013416112894669</v>
      </c>
    </row>
    <row r="96" spans="5:73">
      <c r="E96" s="28">
        <v>95</v>
      </c>
      <c r="F96" s="28">
        <f t="shared" si="90"/>
        <v>22.202122222875722</v>
      </c>
      <c r="G96" s="139"/>
      <c r="H96" s="28">
        <f t="shared" si="128"/>
        <v>31.585424975149923</v>
      </c>
      <c r="I96" s="28">
        <f t="shared" si="91"/>
        <v>7.0701016269299731E-4</v>
      </c>
      <c r="J96" s="28">
        <f t="shared" si="92"/>
        <v>0.24953067093542461</v>
      </c>
      <c r="K96" s="28">
        <f t="shared" si="93"/>
        <v>998.42348068772208</v>
      </c>
      <c r="L96" s="28">
        <f t="shared" si="94"/>
        <v>1045.0032262087011</v>
      </c>
      <c r="M96" s="28">
        <f t="shared" si="95"/>
        <v>0.55221193389158274</v>
      </c>
      <c r="N96" s="28">
        <f t="shared" si="96"/>
        <v>1346.3377898178264</v>
      </c>
      <c r="O96" s="28">
        <f t="shared" si="97"/>
        <v>1113.5239807082942</v>
      </c>
      <c r="P96" s="28">
        <f t="shared" si="98"/>
        <v>0.82707622791971513</v>
      </c>
      <c r="Q96" s="28">
        <f t="shared" si="99"/>
        <v>939.59913676014389</v>
      </c>
      <c r="R96" s="28">
        <f t="shared" si="100"/>
        <v>1.0013239793553168</v>
      </c>
    </row>
    <row r="97" spans="5:18">
      <c r="E97" s="28">
        <v>96</v>
      </c>
      <c r="F97" s="28">
        <f t="shared" si="90"/>
        <v>22.217983908992398</v>
      </c>
      <c r="G97" s="139"/>
      <c r="H97" s="28">
        <f t="shared" si="128"/>
        <v>31.607990299842232</v>
      </c>
      <c r="I97" s="28">
        <f t="shared" si="91"/>
        <v>7.0627145070576358E-4</v>
      </c>
      <c r="J97" s="28">
        <f t="shared" si="92"/>
        <v>0.2489001386450686</v>
      </c>
      <c r="K97" s="28">
        <f t="shared" si="93"/>
        <v>996.87816491431317</v>
      </c>
      <c r="L97" s="28">
        <f t="shared" si="94"/>
        <v>1046.0786692167353</v>
      </c>
      <c r="M97" s="28">
        <f t="shared" si="95"/>
        <v>0.55194814724283359</v>
      </c>
      <c r="N97" s="28">
        <f t="shared" si="96"/>
        <v>1344.9383515136055</v>
      </c>
      <c r="O97" s="28">
        <f t="shared" si="97"/>
        <v>1114.9147431627284</v>
      </c>
      <c r="P97" s="28">
        <f t="shared" si="98"/>
        <v>0.82897089067911067</v>
      </c>
      <c r="Q97" s="28">
        <f t="shared" si="99"/>
        <v>935.29983561490383</v>
      </c>
      <c r="R97" s="28">
        <f t="shared" si="100"/>
        <v>1.00130642033516</v>
      </c>
    </row>
    <row r="98" spans="5:18">
      <c r="E98" s="28">
        <v>97</v>
      </c>
      <c r="F98" s="28">
        <f>( $B$7/$B$8-( $B$7/$B$8-$B$9^(1-$B$10))*EXP(-(1-$B$10)*$B$8*E98))^(1/(1-$B$10))</f>
        <v>22.233068749018184</v>
      </c>
      <c r="G98" s="139"/>
      <c r="H98" s="28">
        <f t="shared" si="128"/>
        <v>31.629450459286168</v>
      </c>
      <c r="I98" s="28">
        <f>IF(H98=0,0,$B$21*H98^(-$B$22))</f>
        <v>7.0557012250118377E-4</v>
      </c>
      <c r="J98" s="28">
        <f t="shared" si="92"/>
        <v>0.24830238161309723</v>
      </c>
      <c r="K98" s="28">
        <f>IF(H98=0,$B$2,J98*L98 / ( 1 - I98*L98 ))</f>
        <v>995.40912765425276</v>
      </c>
      <c r="L98" s="28">
        <f t="shared" si="94"/>
        <v>1047.1010271561684</v>
      </c>
      <c r="M98" s="28">
        <f xml:space="preserve"> IF(H98=0,0,EXP( $B$32*K98 + $B$33*L98 + $B$34 ) / ( 1 + EXP( $B$32*K98 + $B$33*L98 + $B$34 ) ))</f>
        <v>0.55169735428809707</v>
      </c>
      <c r="N98" s="28">
        <f t="shared" si="96"/>
        <v>1343.6079910478472</v>
      </c>
      <c r="O98" s="28">
        <f>IF(H98=0,0,L98 / ( 1 / ( 1 - M98 ) * K98 / N98 - M98 / ( 1 - M98 ) * ( ( K98 / N98 ) ^ ( 1 / M98 ) ) ))</f>
        <v>1116.2383081822234</v>
      </c>
      <c r="P98" s="28">
        <f>IF(H98=0,0,O98 / N98)</f>
        <v>0.83077677091790458</v>
      </c>
      <c r="Q98" s="28">
        <f t="shared" si="99"/>
        <v>931.23424767739618</v>
      </c>
      <c r="R98" s="28">
        <f t="shared" si="100"/>
        <v>1.0012890065498719</v>
      </c>
    </row>
    <row r="99" spans="5:18">
      <c r="E99" s="28">
        <v>98</v>
      </c>
      <c r="F99" s="28">
        <f>( $B$7/$B$8-( $B$7/$B$8-$B$9^(1-$B$10))*EXP(-(1-$B$10)*$B$8*E99))^(1/(1-$B$10))</f>
        <v>22.24741457820722</v>
      </c>
      <c r="G99" s="139"/>
      <c r="H99" s="28">
        <f t="shared" si="128"/>
        <v>31.649859279083124</v>
      </c>
      <c r="I99" s="28">
        <f>IF(H99=0,0,$B$21*H99^(-$B$22))</f>
        <v>7.0490423933461681E-4</v>
      </c>
      <c r="J99" s="28">
        <f t="shared" si="92"/>
        <v>0.24773561555276316</v>
      </c>
      <c r="K99" s="28">
        <f>IF(H99=0,$B$2,J99*L99 / ( 1 - I99*L99 ))</f>
        <v>994.01259969513978</v>
      </c>
      <c r="L99" s="28">
        <f t="shared" si="94"/>
        <v>1048.0729231627931</v>
      </c>
      <c r="M99" s="28">
        <f xml:space="preserve"> IF(H99=0,0,EXP( $B$32*K99 + $B$33*L99 + $B$34 ) / ( 1 + EXP( $B$32*K99 + $B$33*L99 + $B$34 ) ))</f>
        <v>0.55145891568384819</v>
      </c>
      <c r="N99" s="28">
        <f t="shared" si="96"/>
        <v>1342.3432950209715</v>
      </c>
      <c r="O99" s="28">
        <f>IF(H99=0,0,L99 / ( 1 / ( 1 - M99 ) * K99 / N99 - M99 / ( 1 - M99 ) * ( ( K99 / N99 ) ^ ( 1 / M99 ) ) ))</f>
        <v>1117.497863678336</v>
      </c>
      <c r="P99" s="28">
        <f>IF(H99=0,0,O99 / N99)</f>
        <v>0.8324978176770178</v>
      </c>
      <c r="Q99" s="28">
        <f t="shared" si="99"/>
        <v>927.38863132692188</v>
      </c>
      <c r="R99" s="28">
        <f t="shared" si="100"/>
        <v>1.0012717995388345</v>
      </c>
    </row>
    <row r="100" spans="5:18">
      <c r="E100" s="28">
        <v>99</v>
      </c>
      <c r="F100" s="28">
        <f>( $B$7/$B$8-( $B$7/$B$8-$B$9^(1-$B$10))*EXP(-(1-$B$10)*$B$8*E100))^(1/(1-$B$10))</f>
        <v>22.261057409601289</v>
      </c>
      <c r="G100" s="139"/>
      <c r="H100" s="28">
        <f t="shared" si="128"/>
        <v>31.669267992498906</v>
      </c>
      <c r="I100" s="28">
        <f>IF(H100=0,0,$B$21*H100^(-$B$22))</f>
        <v>7.0427196753448853E-4</v>
      </c>
      <c r="J100" s="28">
        <f t="shared" si="92"/>
        <v>0.24719816109501397</v>
      </c>
      <c r="K100" s="28">
        <f>IF(H100=0,$B$2,J100*L100 / ( 1 - I100*L100 ))</f>
        <v>992.68499816243229</v>
      </c>
      <c r="L100" s="28">
        <f t="shared" si="94"/>
        <v>1048.9968506929308</v>
      </c>
      <c r="M100" s="28">
        <f xml:space="preserve"> IF(H100=0,0,EXP( $B$32*K100 + $B$33*L100 + $B$34 ) / ( 1 + EXP( $B$32*K100 + $B$33*L100 + $B$34 ) ))</f>
        <v>0.55123222341498068</v>
      </c>
      <c r="N100" s="28">
        <f t="shared" si="96"/>
        <v>1341.1410187810066</v>
      </c>
      <c r="O100" s="28">
        <f>IF(H100=0,0,L100 / ( 1 / ( 1 - M100 ) * K100 / N100 - M100 / ( 1 - M100 ) * ( ( K100 / N100 ) ^ ( 1 / M100 ) ) ))</f>
        <v>1118.696451762301</v>
      </c>
      <c r="P100" s="28">
        <f>IF(H100=0,0,O100 / N100)</f>
        <v>0.83413782450641138</v>
      </c>
      <c r="Q100" s="28">
        <f t="shared" si="99"/>
        <v>923.7501538367801</v>
      </c>
      <c r="R100" s="28">
        <f t="shared" si="100"/>
        <v>1.0012548512741746</v>
      </c>
    </row>
    <row r="101" spans="5:18">
      <c r="E101" s="28">
        <v>100</v>
      </c>
      <c r="F101" s="28">
        <f>( $B$7/$B$8-( $B$7/$B$8-$B$9^(1-$B$10))*EXP(-(1-$B$10)*$B$8*E101))^(1/(1-$B$10))</f>
        <v>22.274031519792835</v>
      </c>
      <c r="G101" s="139"/>
      <c r="H101" s="28">
        <f t="shared" si="128"/>
        <v>31.68772536247285</v>
      </c>
      <c r="I101" s="28">
        <f>IF(H101=0,0,$B$21*H101^(-$B$22))</f>
        <v>7.0367157237421498E-4</v>
      </c>
      <c r="J101" s="28">
        <f t="shared" si="92"/>
        <v>0.24668843688200537</v>
      </c>
      <c r="K101" s="28">
        <f>IF(H101=0,$B$2,J101*L101 / ( 1 - I101*L101 ))</f>
        <v>991.42291734028652</v>
      </c>
      <c r="L101" s="28">
        <f t="shared" si="94"/>
        <v>1049.8751799115321</v>
      </c>
      <c r="M101" s="28">
        <f xml:space="preserve"> IF(H101=0,0,EXP( $B$32*K101 + $B$33*L101 + $B$34 ) / ( 1 + EXP( $B$32*K101 + $B$33*L101 + $B$34 ) ))</f>
        <v>0.55101669928077934</v>
      </c>
      <c r="N101" s="28">
        <f t="shared" si="96"/>
        <v>1339.9980781109341</v>
      </c>
      <c r="O101" s="28">
        <f>IF(H101=0,0,L101 / ( 1 / ( 1 - M101 ) * K101 / N101 - M101 / ( 1 - M101 ) * ( ( K101 / N101 ) ^ ( 1 / M101 ) ) ))</f>
        <v>1119.8369749155468</v>
      </c>
      <c r="P101" s="28">
        <f>IF(H101=0,0,O101 / N101)</f>
        <v>0.83570043361124813</v>
      </c>
      <c r="Q101" s="28">
        <f t="shared" si="99"/>
        <v>920.30682167372788</v>
      </c>
      <c r="R101" s="28">
        <f t="shared" si="100"/>
        <v>1.0012382052509969</v>
      </c>
    </row>
  </sheetData>
  <sheetProtection password="8915" sheet="1" objects="1" scenarios="1"/>
  <phoneticPr fontId="4"/>
  <pageMargins left="0.75" right="0.75" top="1" bottom="1" header="0.51200000000000001" footer="0.51200000000000001"/>
  <pageSetup paperSize="0" orientation="portrait" horizontalDpi="4294967292" verticalDpi="4294967292"/>
  <headerFooter alignWithMargins="0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G302"/>
  <sheetViews>
    <sheetView topLeftCell="AE1" workbookViewId="0">
      <selection activeCell="AQ1" sqref="AQ1"/>
    </sheetView>
  </sheetViews>
  <sheetFormatPr baseColWidth="10" defaultColWidth="12.83203125" defaultRowHeight="16"/>
  <cols>
    <col min="1" max="1" width="9.33203125" style="28" bestFit="1" customWidth="1"/>
    <col min="2" max="2" width="5" style="28" bestFit="1" customWidth="1"/>
    <col min="3" max="3" width="8.1640625" style="28" bestFit="1" customWidth="1"/>
    <col min="4" max="4" width="4.83203125" style="28" bestFit="1" customWidth="1"/>
    <col min="5" max="8" width="8.83203125" style="28" customWidth="1"/>
    <col min="9" max="9" width="9.33203125" style="28" bestFit="1" customWidth="1"/>
    <col min="10" max="11" width="7.1640625" style="28" bestFit="1" customWidth="1"/>
    <col min="12" max="12" width="4.83203125" style="28" bestFit="1" customWidth="1"/>
    <col min="13" max="14" width="8.1640625" style="28" bestFit="1" customWidth="1"/>
    <col min="15" max="16" width="8.83203125" style="139" customWidth="1"/>
    <col min="17" max="17" width="10.83203125" style="28" customWidth="1"/>
    <col min="18" max="18" width="13.1640625" style="28" bestFit="1" customWidth="1"/>
    <col min="19" max="20" width="12.83203125" style="28"/>
    <col min="21" max="21" width="13.1640625" style="28" customWidth="1"/>
    <col min="22" max="23" width="12.83203125" style="28"/>
    <col min="24" max="24" width="7.5" style="28" customWidth="1"/>
    <col min="25" max="25" width="9.1640625" style="28" customWidth="1"/>
    <col min="26" max="26" width="13.1640625" style="28" bestFit="1" customWidth="1"/>
    <col min="27" max="27" width="13.1640625" style="28" customWidth="1"/>
    <col min="28" max="28" width="8.1640625" style="28" customWidth="1"/>
    <col min="29" max="29" width="12.83203125" style="28"/>
    <col min="30" max="30" width="13.1640625" style="28" bestFit="1" customWidth="1"/>
    <col min="31" max="31" width="6.83203125" style="28" customWidth="1"/>
    <col min="32" max="34" width="8.5" style="28" customWidth="1"/>
    <col min="35" max="36" width="13.1640625" style="28" bestFit="1" customWidth="1"/>
    <col min="37" max="37" width="13.1640625" style="28" customWidth="1"/>
    <col min="38" max="38" width="5.5" style="28" bestFit="1" customWidth="1"/>
    <col min="39" max="39" width="7.5" style="28" bestFit="1" customWidth="1"/>
    <col min="40" max="42" width="7.83203125" style="28" bestFit="1" customWidth="1"/>
    <col min="43" max="43" width="12.83203125" style="28"/>
    <col min="44" max="44" width="13.1640625" style="28" bestFit="1" customWidth="1"/>
    <col min="45" max="45" width="12.83203125" style="28"/>
    <col min="46" max="46" width="9.83203125" style="28" bestFit="1" customWidth="1"/>
    <col min="47" max="47" width="11.83203125" style="28" customWidth="1"/>
    <col min="48" max="48" width="13.1640625" style="28" bestFit="1" customWidth="1"/>
    <col min="49" max="49" width="16.5" style="28" bestFit="1" customWidth="1"/>
    <col min="50" max="52" width="13.1640625" style="28" bestFit="1" customWidth="1"/>
    <col min="53" max="53" width="12.83203125" style="28"/>
    <col min="54" max="54" width="10.6640625" style="28" customWidth="1"/>
    <col min="55" max="16384" width="12.83203125" style="28"/>
  </cols>
  <sheetData>
    <row r="1" spans="1:59">
      <c r="A1" s="28" t="s">
        <v>281</v>
      </c>
      <c r="B1" s="28" t="str">
        <f>'1.収穫を予測する'!B11</f>
        <v>立木</v>
      </c>
      <c r="C1" s="28" t="str">
        <f>'1.収穫を予測する'!C11</f>
        <v>胸高直径</v>
      </c>
      <c r="D1" s="28" t="str">
        <f>'1.収穫を予測する'!D11</f>
        <v>樹高</v>
      </c>
      <c r="E1" s="28" t="s">
        <v>276</v>
      </c>
      <c r="F1" s="28" t="s">
        <v>277</v>
      </c>
      <c r="G1" s="28" t="s">
        <v>278</v>
      </c>
      <c r="I1" s="28" t="s">
        <v>105</v>
      </c>
      <c r="J1" s="278" t="str">
        <f>'1.収穫を予測する'!F11</f>
        <v>胸高直径階</v>
      </c>
      <c r="K1" s="278"/>
      <c r="L1" s="28" t="str">
        <f>'1.収穫を予測する'!H11</f>
        <v>立木</v>
      </c>
      <c r="M1" s="28" t="s">
        <v>261</v>
      </c>
      <c r="N1" s="154" t="s">
        <v>275</v>
      </c>
      <c r="O1" s="139" t="s">
        <v>129</v>
      </c>
      <c r="P1" s="139" t="s">
        <v>130</v>
      </c>
      <c r="Q1" s="28" t="s">
        <v>18</v>
      </c>
      <c r="R1" s="28" t="s">
        <v>282</v>
      </c>
      <c r="T1" s="28" t="s">
        <v>38</v>
      </c>
      <c r="U1" s="28" t="str">
        <f>'1.収穫を予測する'!C4</f>
        <v>入力方法1</v>
      </c>
      <c r="W1" s="28" t="s">
        <v>164</v>
      </c>
      <c r="X1" s="28" t="s">
        <v>93</v>
      </c>
      <c r="Y1" s="28" t="s">
        <v>138</v>
      </c>
      <c r="Z1" s="28" t="s">
        <v>139</v>
      </c>
      <c r="AA1" s="28" t="s">
        <v>255</v>
      </c>
      <c r="AB1" s="28" t="s">
        <v>254</v>
      </c>
      <c r="AC1" s="28" t="s">
        <v>256</v>
      </c>
      <c r="AD1" s="28" t="s">
        <v>257</v>
      </c>
      <c r="AE1" s="28" t="s">
        <v>258</v>
      </c>
      <c r="AF1" s="28" t="s">
        <v>174</v>
      </c>
      <c r="AG1" s="28" t="s">
        <v>261</v>
      </c>
      <c r="AH1" s="28" t="s">
        <v>94</v>
      </c>
      <c r="AI1" s="28" t="s">
        <v>244</v>
      </c>
      <c r="AJ1" s="28" t="s">
        <v>79</v>
      </c>
      <c r="AK1" s="28" t="s">
        <v>190</v>
      </c>
      <c r="AL1" s="28" t="s">
        <v>80</v>
      </c>
      <c r="AM1" s="28" t="s">
        <v>81</v>
      </c>
      <c r="AN1" s="28" t="s">
        <v>11</v>
      </c>
      <c r="AO1" s="28" t="s">
        <v>12</v>
      </c>
      <c r="AP1" s="28" t="s">
        <v>13</v>
      </c>
      <c r="AQ1" s="28" t="s">
        <v>308</v>
      </c>
      <c r="AR1" s="28" t="s">
        <v>82</v>
      </c>
      <c r="AS1" s="28" t="s">
        <v>309</v>
      </c>
      <c r="AT1" s="28" t="s">
        <v>83</v>
      </c>
      <c r="AU1" s="28" t="s">
        <v>156</v>
      </c>
      <c r="AV1" s="137" t="s">
        <v>147</v>
      </c>
      <c r="AW1" s="137" t="s">
        <v>221</v>
      </c>
      <c r="AX1" s="28" t="s">
        <v>22</v>
      </c>
      <c r="AY1" s="28" t="s">
        <v>319</v>
      </c>
      <c r="AZ1" s="28" t="s">
        <v>320</v>
      </c>
      <c r="BA1" s="28" t="s">
        <v>146</v>
      </c>
      <c r="BB1" s="28" t="s">
        <v>222</v>
      </c>
      <c r="BC1" s="28" t="s">
        <v>223</v>
      </c>
    </row>
    <row r="2" spans="1:59">
      <c r="B2" s="28" t="str">
        <f>'1.収穫を予測する'!B12</f>
        <v>No.</v>
      </c>
      <c r="C2" s="28" t="str">
        <f>'1.収穫を予測する'!C12</f>
        <v>cm</v>
      </c>
      <c r="D2" s="28" t="str">
        <f>'1.収穫を予測する'!D12</f>
        <v>m</v>
      </c>
      <c r="G2" s="28" t="s">
        <v>279</v>
      </c>
      <c r="J2" s="28" t="str">
        <f>'1.収穫を予測する'!F12</f>
        <v>cm以上</v>
      </c>
      <c r="K2" s="28" t="str">
        <f>'1.収穫を予測する'!G12</f>
        <v>cm未満</v>
      </c>
      <c r="L2" s="28" t="str">
        <f>'1.収穫を予測する'!H12</f>
        <v>本数</v>
      </c>
      <c r="M2" s="28" t="s">
        <v>274</v>
      </c>
      <c r="Q2" s="28" t="s">
        <v>279</v>
      </c>
      <c r="R2" s="28" t="s">
        <v>279</v>
      </c>
      <c r="T2" s="28" t="s">
        <v>19</v>
      </c>
      <c r="U2" s="28">
        <f>IF(U1="入力方法1",SUM(G3:G302),SUM(R3:R102))</f>
        <v>11.034774740755395</v>
      </c>
      <c r="V2" s="28" t="s">
        <v>279</v>
      </c>
      <c r="W2" s="28">
        <f>'1.収穫を予測する'!G5</f>
        <v>32</v>
      </c>
      <c r="X2" s="28">
        <f>IF(W2&gt;80,"",VLOOKUP(W2,'inv2.計算シート'!$E$2:$H$101,4,FALSE))</f>
        <v>21.773587390439353</v>
      </c>
      <c r="Y2" s="28">
        <f>U6</f>
        <v>3450</v>
      </c>
      <c r="Z2" s="28">
        <f>U5</f>
        <v>551.73873703776974</v>
      </c>
      <c r="AA2" s="28">
        <f>IF(W2&gt;80,"",VLOOKUP(W2,'1.収穫を予測する'!$J$13:$K$92,2,FALSE)/100)</f>
        <v>0</v>
      </c>
      <c r="AB2" s="28">
        <f>IF(W2&gt;80,"",VLOOKUP(W2,'inv2.計算シート'!$AB$2:$AI$81,8,FALSE))</f>
        <v>23.045045461515087</v>
      </c>
      <c r="AC2" s="28">
        <f>IF(W2&gt;80,"",Y2*( 1 - AA2))</f>
        <v>3450</v>
      </c>
      <c r="AD2" s="28">
        <f>IF(W2&gt;80,"",Z2*( 1 - AA2))</f>
        <v>551.73873703776974</v>
      </c>
      <c r="AE2" s="28">
        <f>IF(W2&gt;80,"",Y2*AA2)</f>
        <v>0</v>
      </c>
      <c r="AF2" s="28">
        <f>IF(W2&gt;80,"",Z2*AA2)</f>
        <v>0</v>
      </c>
      <c r="AG2" s="28">
        <f>'inv3.直径階分布'!HK7</f>
        <v>0</v>
      </c>
      <c r="AH2" s="28">
        <f>IF(W2&gt;80,"",EXP('inv2.計算シート'!$B$52)*X2^('inv2.計算シート'!$B$51))</f>
        <v>19.107330453574367</v>
      </c>
      <c r="AI2" s="28" t="e">
        <f>IF(W2&gt;80,"",IF(W2="","",AH2/AG2*100))</f>
        <v>#DIV/0!</v>
      </c>
      <c r="AJ2" s="28">
        <f>IF(W2&gt;80,"",('inv2.計算シート'!$B$41+'inv2.計算シート'!$B$42*入力方法別計算!Z2^('inv2.計算シート'!$B$43)*(入力方法別計算!Y2^(-'inv2.計算シート'!$B$28))^(-'inv2.計算シート'!$B$43))^(-1))</f>
        <v>1.0665809681254477</v>
      </c>
      <c r="AK2" s="28">
        <f>IF(W2&gt;80,"",('inv2.計算シート'!$B$41+'inv2.計算シート'!$B$42*入力方法別計算!AD2^('inv2.計算シート'!$B$43)*(入力方法別計算!AC2^(-'inv2.計算シート'!$B$28))^(-'inv2.計算シート'!$B$43))^(-1))</f>
        <v>1.0665809681254477</v>
      </c>
      <c r="AL2" s="28">
        <f>IF(W2&gt;80,"",IF(X2&lt;9,0,IF(MOD(INT(X2),3)=0,1,0)))</f>
        <v>1</v>
      </c>
      <c r="AM2" s="28" t="e">
        <f>IF(W2&gt;80,"",IF(X2&lt;9,0,IF(AI2&gt;AI1,1,0)))</f>
        <v>#DIV/0!</v>
      </c>
      <c r="AN2" s="28" t="e">
        <f>IF(W2&gt;80,"",IF(AND(AL2=0,AM2=0),0,IF(AND(AL1=1,AM1=1),0,1)))</f>
        <v>#DIV/0!</v>
      </c>
      <c r="AO2" s="28" t="e">
        <f>IF(OR(AN2=0,AN1=1),0,1)</f>
        <v>#DIV/0!</v>
      </c>
      <c r="AP2" s="28" t="e">
        <f>AO2</f>
        <v>#DIV/0!</v>
      </c>
      <c r="AR2" s="28">
        <f>IF(W2&gt;80,"",Z2/Y2)</f>
        <v>0.15992427160515066</v>
      </c>
      <c r="AS2" s="28">
        <f>W2</f>
        <v>32</v>
      </c>
      <c r="AT2" s="28">
        <f>IF(W2&gt;80,"",IF(AA2=0,0,1))</f>
        <v>0</v>
      </c>
      <c r="AU2" s="28">
        <f>AF2</f>
        <v>0</v>
      </c>
      <c r="AV2" s="28">
        <f>Z2</f>
        <v>551.73873703776974</v>
      </c>
      <c r="AW2" s="29">
        <f>IF(W2&gt;80,"",AV3-AV2)</f>
        <v>23.045045461515087</v>
      </c>
      <c r="AX2" s="28">
        <f>IF(W2&gt;80,"",AD2/W2)</f>
        <v>17.241835532430304</v>
      </c>
      <c r="AY2" s="28">
        <f>IF(W2&gt;80,"",Z2/W2)</f>
        <v>17.241835532430304</v>
      </c>
      <c r="AZ2" s="28">
        <f>IF(W2&gt;80,"",AV2/W2)</f>
        <v>17.241835532430304</v>
      </c>
      <c r="BA2" s="28">
        <f>IF(W2&gt;80,"",IF(AT2=1,X2,0))</f>
        <v>0</v>
      </c>
      <c r="BB2" s="28">
        <f>W2</f>
        <v>32</v>
      </c>
      <c r="BC2" s="140">
        <f>Y2</f>
        <v>3450</v>
      </c>
      <c r="BE2" s="28">
        <v>1</v>
      </c>
      <c r="BF2" s="28" t="e">
        <f>VLOOKUP(BE2,$BB$2:$BC$81,1)</f>
        <v>#N/A</v>
      </c>
      <c r="BG2" s="28" t="e">
        <f>VLOOKUP(BF2,$BB$2:$BC$81,2,TRUE)</f>
        <v>#N/A</v>
      </c>
    </row>
    <row r="3" spans="1:59">
      <c r="B3" s="28">
        <f>'1.収穫を予測する'!B13</f>
        <v>1</v>
      </c>
      <c r="C3" s="28">
        <f>IF('1.収穫を予測する'!C13="","",'1.収穫を予測する'!C13)</f>
        <v>24</v>
      </c>
      <c r="D3" s="28" t="str">
        <f>IF('1.収穫を予測する'!$C$3="なし","",'1.収穫を予測する'!D13)</f>
        <v/>
      </c>
      <c r="E3" s="28" t="e">
        <f>IF(C3="","",0.61-0.0055*D3+5.48*EXP(-1.025*D3))</f>
        <v>#VALUE!</v>
      </c>
      <c r="F3" s="28">
        <f>IF(C3="","",0.5-0.0008*C3+0.421*EXP(-0.12*C3))</f>
        <v>0.50443273515317033</v>
      </c>
      <c r="G3" s="28">
        <f>IF(C3="","",IF(D3="",0.000089118*C3^2.707623*0.993534^C3,AVERAGE(E3:F3)*PI()*(C3/200)^2*D3))</f>
        <v>0.41633483088929213</v>
      </c>
      <c r="J3" s="28">
        <f>'1.収穫を予測する'!F13</f>
        <v>0</v>
      </c>
      <c r="K3" s="28">
        <f>'1.収穫を予測する'!G13</f>
        <v>2</v>
      </c>
      <c r="L3" s="28" t="str">
        <f>IF('1.収穫を予測する'!H13="","",'1.収穫を予測する'!H13)</f>
        <v/>
      </c>
      <c r="M3" s="28" t="str">
        <f>IF(L3="","",AVERAGE(J3:K3))</f>
        <v/>
      </c>
      <c r="O3" s="139" t="str">
        <f>IF(L3="","",0.61-0.0055*N3+5.48*EXP(-1.025*N3))</f>
        <v/>
      </c>
      <c r="P3" s="139" t="str">
        <f>IF(L3="","",0.5-0.0008*M3+0.421*EXP(-0.12*M3))</f>
        <v/>
      </c>
      <c r="Q3" s="28" t="str">
        <f>IF(L3="","",0.000089118*M3^2.707623*0.993534^M3)</f>
        <v/>
      </c>
      <c r="R3" s="28" t="str">
        <f>IF(L3="","",L3*Q3)</f>
        <v/>
      </c>
      <c r="S3" s="28" t="str">
        <f>IF('1.収穫を予測する'!H13="","",L3*M3)</f>
        <v/>
      </c>
      <c r="T3" s="28" t="s">
        <v>177</v>
      </c>
      <c r="U3" s="28">
        <f>IF(U1="入力方法1",COUNT(C3:C302),SUM(L3:L102))</f>
        <v>69</v>
      </c>
      <c r="V3" s="28" t="s">
        <v>272</v>
      </c>
      <c r="W3" s="28">
        <f>W2+1</f>
        <v>33</v>
      </c>
      <c r="X3" s="28">
        <f>IF(W3&gt;80,"",VLOOKUP(W3,'inv2.計算シート'!$E$2:$H$101,4,FALSE))</f>
        <v>22.239635165149917</v>
      </c>
      <c r="Y3" s="28">
        <f>IF(W3&gt;80,"",IF(AA2=0,Y2,AC2))</f>
        <v>3450</v>
      </c>
      <c r="Z3" s="28">
        <f>IF(W3&gt;80,"",IF(AA2=0,Z2+AB2,AD2+AB2))</f>
        <v>574.78378249928483</v>
      </c>
      <c r="AA3" s="28">
        <f>IF(W3&gt;80,"",VLOOKUP(W3,'1.収穫を予測する'!$J$13:$K$92,2,FALSE)/100)</f>
        <v>0</v>
      </c>
      <c r="AB3" s="28">
        <f>IF(W3&gt;80,"",VLOOKUP(W3,'inv2.計算シート'!$AB$2:$AI$81,8,FALSE))</f>
        <v>22.279119383847615</v>
      </c>
      <c r="AC3" s="28">
        <f t="shared" ref="AC3:AC66" si="0">IF(W3&gt;80,"",Y3*( 1 - AA3))</f>
        <v>3450</v>
      </c>
      <c r="AD3" s="28">
        <f t="shared" ref="AD3:AD66" si="1">IF(W3&gt;80,"",Z3*( 1 - AA3))</f>
        <v>574.78378249928483</v>
      </c>
      <c r="AE3" s="28">
        <f t="shared" ref="AE3:AE66" si="2">IF(W3&gt;80,"",Y3*AA3)</f>
        <v>0</v>
      </c>
      <c r="AF3" s="28">
        <f t="shared" ref="AF3:AF66" si="3">IF(W3&gt;80,"",Z3*AA3)</f>
        <v>0</v>
      </c>
      <c r="AG3" s="28">
        <f>'inv3.直径階分布'!HK8</f>
        <v>0</v>
      </c>
      <c r="AH3" s="28">
        <f>IF(W3&gt;80,"",EXP('inv2.計算シート'!$B$52)*X3^('inv2.計算シート'!$B$51))</f>
        <v>19.560769409783546</v>
      </c>
      <c r="AI3" s="28" t="e">
        <f t="shared" ref="AI3:AI66" si="4">IF(W3&gt;80,"",IF(W3="","",AH3/AG3*100))</f>
        <v>#DIV/0!</v>
      </c>
      <c r="AJ3" s="28">
        <f>IF(W3&gt;80,"",('inv2.計算シート'!$B$41+'inv2.計算シート'!$B$42*入力方法別計算!Z3^('inv2.計算シート'!$B$43)*(入力方法別計算!Y3^(-'inv2.計算シート'!$B$28))^(-'inv2.計算シート'!$B$43))^(-1))</f>
        <v>1.0777245947758189</v>
      </c>
      <c r="AK3" s="28">
        <f>IF(W3&gt;80,"",('inv2.計算シート'!$B$41+'inv2.計算シート'!$B$42*入力方法別計算!AD3^('inv2.計算シート'!$B$43)*(入力方法別計算!AC3^(-'inv2.計算シート'!$B$28))^(-'inv2.計算シート'!$B$43))^(-1))</f>
        <v>1.0777245947758189</v>
      </c>
      <c r="AL3" s="28">
        <f>IF(W3&gt;80,"",IF(X3&lt;9,0,IF(MOD(INT(X3),3)=0,1,0)))</f>
        <v>0</v>
      </c>
      <c r="AM3" s="28" t="e">
        <f>IF(W3&gt;80,"",IF(X3&lt;9,0,IF(AI3&gt;AI2,1,0)))</f>
        <v>#DIV/0!</v>
      </c>
      <c r="AN3" s="28" t="e">
        <f t="shared" ref="AN3:AN66" si="5">IF(W3&gt;80,"",IF(AND(AL3=0,AM3=0),0,IF(AND(AL2=1,AM2=1),0,1)))</f>
        <v>#DIV/0!</v>
      </c>
      <c r="AO3" s="28" t="e">
        <f>IF(W3&gt;80,"",IF(OR(AN3=0,AN2=1),AO2+0.001,INT(AO2)+1))</f>
        <v>#DIV/0!</v>
      </c>
      <c r="AP3" s="28" t="e">
        <f>IF(W3&gt;80,"",IF(MOD(AO3,1)=0,AO3,0))</f>
        <v>#DIV/0!</v>
      </c>
      <c r="AR3" s="28">
        <f t="shared" ref="AR3:AR66" si="6">IF(W3&gt;80,"",Z3/Y3)</f>
        <v>0.16660399492732894</v>
      </c>
      <c r="AS3" s="28">
        <f t="shared" ref="AS3:AS66" si="7">W3</f>
        <v>33</v>
      </c>
      <c r="AT3" s="28">
        <f t="shared" ref="AT3:AT66" si="8">IF(W3&gt;80,"",IF(AA3=0,0,1))</f>
        <v>0</v>
      </c>
      <c r="AU3" s="28">
        <f>IF(W3&gt;80,"",IF(AT3=0,0,SUM(AF$2:AF3)))</f>
        <v>0</v>
      </c>
      <c r="AV3" s="28">
        <f>IF(W3&gt;80,"",Z3+SUM($AF$2:AF2))</f>
        <v>574.78378249928483</v>
      </c>
      <c r="AW3" s="29">
        <f t="shared" ref="AW3:AW66" si="9">IF(W3&gt;80,"",AV4-AV3)</f>
        <v>22.279119383847615</v>
      </c>
      <c r="AX3" s="28">
        <f t="shared" ref="AX3:AX66" si="10">IF(W3&gt;80,"",AD3/W3)</f>
        <v>17.417690378766206</v>
      </c>
      <c r="AY3" s="28">
        <f t="shared" ref="AY3:AY66" si="11">IF(W3&gt;80,"",Z3/W3)</f>
        <v>17.417690378766206</v>
      </c>
      <c r="AZ3" s="28">
        <f t="shared" ref="AZ3:AZ66" si="12">IF(W3&gt;80,"",AV3/W3)</f>
        <v>17.417690378766206</v>
      </c>
      <c r="BA3" s="28">
        <f t="shared" ref="BA3:BA66" si="13">IF(W3&gt;80,"",IF(AT3=1,X3,0))</f>
        <v>0</v>
      </c>
      <c r="BB3" s="28">
        <f>IF(AT2=1,W2,W3)</f>
        <v>33</v>
      </c>
      <c r="BC3" s="140">
        <f t="shared" ref="BC3:BC66" si="14">Y3</f>
        <v>3450</v>
      </c>
      <c r="BE3" s="28">
        <v>2</v>
      </c>
      <c r="BF3" s="28" t="e">
        <f t="shared" ref="BF3:BF66" si="15">VLOOKUP(BE3,$BB$2:$BC$81,1)</f>
        <v>#N/A</v>
      </c>
      <c r="BG3" s="28" t="e">
        <f t="shared" ref="BG3:BG66" si="16">VLOOKUP(BF3,$BB$2:$BC$81,2,TRUE)</f>
        <v>#N/A</v>
      </c>
    </row>
    <row r="4" spans="1:59">
      <c r="B4" s="28">
        <f>'1.収穫を予測する'!B14</f>
        <v>2</v>
      </c>
      <c r="C4" s="28">
        <f>IF('1.収穫を予測する'!C14="","",'1.収穫を予測する'!C14)</f>
        <v>24</v>
      </c>
      <c r="D4" s="28" t="str">
        <f>IF('1.収穫を予測する'!$C$3="なし","",'1.収穫を予測する'!D14)</f>
        <v/>
      </c>
      <c r="E4" s="28" t="e">
        <f t="shared" ref="E4:E67" si="17">IF(C4="","",0.61-0.0055*D4+5.48*EXP(-1.025*D4))</f>
        <v>#VALUE!</v>
      </c>
      <c r="F4" s="28">
        <f t="shared" ref="F4:F67" si="18">IF(C4="","",0.5-0.0008*C4+0.421*EXP(-0.12*C4))</f>
        <v>0.50443273515317033</v>
      </c>
      <c r="G4" s="28">
        <f t="shared" ref="G4:G67" si="19">IF(C4="","",IF(D4="",0.000089118*C4^2.707623*0.993534^C4,AVERAGE(E4:F4)*PI()*(C4/200)^2*D4))</f>
        <v>0.41633483088929213</v>
      </c>
      <c r="J4" s="28">
        <f>'1.収穫を予測する'!F14</f>
        <v>2</v>
      </c>
      <c r="K4" s="28">
        <f>'1.収穫を予測する'!G14</f>
        <v>4</v>
      </c>
      <c r="L4" s="28">
        <f>IF('1.収穫を予測する'!H14="","",'1.収穫を予測する'!H14)</f>
        <v>1</v>
      </c>
      <c r="M4" s="28">
        <f t="shared" ref="M4:M67" si="20">IF(L4="","",AVERAGE(J4:K4))</f>
        <v>3</v>
      </c>
      <c r="N4" s="139">
        <v>3</v>
      </c>
      <c r="O4" s="139">
        <f t="shared" ref="O4:O67" si="21">IF(L4="","",0.61-0.0055*N4+5.48*EXP(-1.025*N4))</f>
        <v>0.84661916353160716</v>
      </c>
      <c r="P4" s="139">
        <f t="shared" ref="P4:P67" si="22">IF(L4="","",0.5-0.0008*M4+0.421*EXP(-0.12*M4))</f>
        <v>0.79132173327590405</v>
      </c>
      <c r="Q4" s="28">
        <f>IF(L4="","",0.000089118*M4^2.707623*0.993534^M4)</f>
        <v>1.7115047781651796E-3</v>
      </c>
      <c r="R4" s="28">
        <f>IF(L4="","",L4*Q4)</f>
        <v>1.7115047781651796E-3</v>
      </c>
      <c r="S4" s="28">
        <f>IF('1.収穫を予測する'!H14="","",L4*M4)</f>
        <v>3</v>
      </c>
      <c r="T4" s="28" t="s">
        <v>20</v>
      </c>
      <c r="U4" s="28">
        <f>'1.収穫を予測する'!G6</f>
        <v>0.02</v>
      </c>
      <c r="V4" s="28" t="s">
        <v>202</v>
      </c>
      <c r="W4" s="28">
        <f t="shared" ref="W4:W67" si="23">W3+1</f>
        <v>34</v>
      </c>
      <c r="X4" s="28">
        <f>IF(W4&gt;80,"",VLOOKUP(W4,'inv2.計算シート'!$E$2:$H$101,4,FALSE))</f>
        <v>22.686628951170277</v>
      </c>
      <c r="Y4" s="28">
        <f t="shared" ref="Y4:Y67" si="24">IF(W4&gt;80,"",IF(AA3=0,Y3,AC3))</f>
        <v>3450</v>
      </c>
      <c r="Z4" s="28">
        <f t="shared" ref="Z4:Z67" si="25">IF(W4&gt;80,"",IF(AA3=0,Z3+AB3,AD3+AB3))</f>
        <v>597.06290188313244</v>
      </c>
      <c r="AA4" s="28">
        <f>IF(W4&gt;80,"",VLOOKUP(W4,'1.収穫を予測する'!$J$13:$K$92,2,FALSE)/100)</f>
        <v>0</v>
      </c>
      <c r="AB4" s="28">
        <f>IF(W4&gt;80,"",VLOOKUP(W4,'inv2.計算シート'!$AB$2:$AI$81,8,FALSE))</f>
        <v>21.505961352267491</v>
      </c>
      <c r="AC4" s="28">
        <f t="shared" si="0"/>
        <v>3450</v>
      </c>
      <c r="AD4" s="28">
        <f t="shared" si="1"/>
        <v>597.06290188313244</v>
      </c>
      <c r="AE4" s="28">
        <f t="shared" si="2"/>
        <v>0</v>
      </c>
      <c r="AF4" s="28">
        <f t="shared" si="3"/>
        <v>0</v>
      </c>
      <c r="AG4" s="28">
        <f>'inv3.直径階分布'!HK9</f>
        <v>0</v>
      </c>
      <c r="AH4" s="28">
        <f>IF(W4&gt;80,"",EXP('inv2.計算シート'!$B$52)*X4^('inv2.計算シート'!$B$51))</f>
        <v>19.99663047343228</v>
      </c>
      <c r="AI4" s="28" t="e">
        <f t="shared" si="4"/>
        <v>#DIV/0!</v>
      </c>
      <c r="AJ4" s="28">
        <f>IF(W4&gt;80,"",('inv2.計算シート'!$B$41+'inv2.計算シート'!$B$42*入力方法別計算!Z4^('inv2.計算シート'!$B$43)*(入力方法別計算!Y4^(-'inv2.計算シート'!$B$28))^(-'inv2.計算シート'!$B$43))^(-1))</f>
        <v>1.0880060274365653</v>
      </c>
      <c r="AK4" s="28">
        <f>IF(W4&gt;80,"",('inv2.計算シート'!$B$41+'inv2.計算シート'!$B$42*入力方法別計算!AD4^('inv2.計算シート'!$B$43)*(入力方法別計算!AC4^(-'inv2.計算シート'!$B$28))^(-'inv2.計算シート'!$B$43))^(-1))</f>
        <v>1.0880060274365653</v>
      </c>
      <c r="AL4" s="28">
        <f t="shared" ref="AL4:AL66" si="26">IF(W4&gt;80,"",IF(X4&lt;9,0,IF(MOD(INT(X4),3)=0,1,0)))</f>
        <v>0</v>
      </c>
      <c r="AM4" s="28" t="e">
        <f t="shared" ref="AM4:AM66" si="27">IF(W4&gt;80,"",IF(X4&lt;9,0,IF(AI4&gt;AI3,1,0)))</f>
        <v>#DIV/0!</v>
      </c>
      <c r="AN4" s="28" t="e">
        <f t="shared" si="5"/>
        <v>#DIV/0!</v>
      </c>
      <c r="AO4" s="28" t="e">
        <f>IF(W4&gt;80,"",IF(OR(AN4=0,AN3=1),AO3+0.001,INT(AO3)+1))</f>
        <v>#DIV/0!</v>
      </c>
      <c r="AP4" s="28" t="e">
        <f t="shared" ref="AP4:AP67" si="28">IF(W4&gt;80,"",IF(MOD(AO4,1)=0,AO4,0))</f>
        <v>#DIV/0!</v>
      </c>
      <c r="AR4" s="28">
        <f t="shared" si="6"/>
        <v>0.17306171069076304</v>
      </c>
      <c r="AS4" s="28">
        <f t="shared" si="7"/>
        <v>34</v>
      </c>
      <c r="AT4" s="28">
        <f t="shared" si="8"/>
        <v>0</v>
      </c>
      <c r="AU4" s="28">
        <f>IF(W4&gt;80,"",IF(AT4=0,0,SUM(AF$2:AF4)))</f>
        <v>0</v>
      </c>
      <c r="AV4" s="28">
        <f>IF(W4&gt;80,"",Z4+SUM($AF$2:AF3))</f>
        <v>597.06290188313244</v>
      </c>
      <c r="AW4" s="29">
        <f t="shared" si="9"/>
        <v>21.505961352267491</v>
      </c>
      <c r="AX4" s="28">
        <f t="shared" si="10"/>
        <v>17.560673584798014</v>
      </c>
      <c r="AY4" s="28">
        <f t="shared" si="11"/>
        <v>17.560673584798014</v>
      </c>
      <c r="AZ4" s="28">
        <f t="shared" si="12"/>
        <v>17.560673584798014</v>
      </c>
      <c r="BA4" s="28">
        <f t="shared" si="13"/>
        <v>0</v>
      </c>
      <c r="BB4" s="28">
        <f t="shared" ref="BB4:BB67" si="29">IF(AT3=1,W3,W4)</f>
        <v>34</v>
      </c>
      <c r="BC4" s="140">
        <f t="shared" si="14"/>
        <v>3450</v>
      </c>
      <c r="BE4" s="28">
        <v>3</v>
      </c>
      <c r="BF4" s="28" t="e">
        <f t="shared" si="15"/>
        <v>#N/A</v>
      </c>
      <c r="BG4" s="28" t="e">
        <f t="shared" si="16"/>
        <v>#N/A</v>
      </c>
    </row>
    <row r="5" spans="1:59">
      <c r="B5" s="28">
        <f>'1.収穫を予測する'!B15</f>
        <v>3</v>
      </c>
      <c r="C5" s="28">
        <f>IF('1.収穫を予測する'!C15="","",'1.収穫を予測する'!C15)</f>
        <v>24</v>
      </c>
      <c r="D5" s="28" t="str">
        <f>IF('1.収穫を予測する'!$C$3="なし","",'1.収穫を予測する'!D15)</f>
        <v/>
      </c>
      <c r="E5" s="28" t="e">
        <f t="shared" si="17"/>
        <v>#VALUE!</v>
      </c>
      <c r="F5" s="28">
        <f t="shared" si="18"/>
        <v>0.50443273515317033</v>
      </c>
      <c r="G5" s="28">
        <f t="shared" si="19"/>
        <v>0.41633483088929213</v>
      </c>
      <c r="J5" s="28">
        <f>'1.収穫を予測する'!F15</f>
        <v>4</v>
      </c>
      <c r="K5" s="28">
        <f>'1.収穫を予測する'!G15</f>
        <v>6</v>
      </c>
      <c r="L5" s="28">
        <f>IF('1.収穫を予測する'!H15="","",'1.収穫を予測する'!H15)</f>
        <v>2</v>
      </c>
      <c r="M5" s="28">
        <f t="shared" si="20"/>
        <v>5</v>
      </c>
      <c r="N5" s="139">
        <v>5</v>
      </c>
      <c r="O5" s="139">
        <f t="shared" si="21"/>
        <v>0.61508527111346711</v>
      </c>
      <c r="P5" s="139">
        <f t="shared" si="22"/>
        <v>0.72704969879558512</v>
      </c>
      <c r="Q5" s="28">
        <f t="shared" ref="Q5:Q68" si="30">IF(L5="","",0.000089118*M5^2.707623*0.993534^M5)</f>
        <v>6.736376630272543E-3</v>
      </c>
      <c r="R5" s="28">
        <f t="shared" ref="R5:R67" si="31">IF(L5="","",L5*Q5)</f>
        <v>1.3472753260545086E-2</v>
      </c>
      <c r="S5" s="28">
        <f>IF('1.収穫を予測する'!H15="","",L5*M5)</f>
        <v>10</v>
      </c>
      <c r="T5" s="28" t="s">
        <v>226</v>
      </c>
      <c r="U5" s="28">
        <f>U2/U4</f>
        <v>551.73873703776974</v>
      </c>
      <c r="V5" s="28" t="s">
        <v>280</v>
      </c>
      <c r="W5" s="28">
        <f t="shared" si="23"/>
        <v>35</v>
      </c>
      <c r="X5" s="28">
        <f>IF(W5&gt;80,"",VLOOKUP(W5,'inv2.計算シート'!$E$2:$H$101,4,FALSE))</f>
        <v>23.115122038154905</v>
      </c>
      <c r="Y5" s="28">
        <f t="shared" si="24"/>
        <v>3450</v>
      </c>
      <c r="Z5" s="28">
        <f t="shared" si="25"/>
        <v>618.56886323539993</v>
      </c>
      <c r="AA5" s="28">
        <f>IF(W5&gt;80,"",VLOOKUP(W5,'1.収穫を予測する'!$J$13:$K$92,2,FALSE)/100)</f>
        <v>0</v>
      </c>
      <c r="AB5" s="28">
        <f>IF(W5&gt;80,"",VLOOKUP(W5,'inv2.計算シート'!$AB$2:$AI$81,8,FALSE))</f>
        <v>20.731043640642952</v>
      </c>
      <c r="AC5" s="28">
        <f t="shared" si="0"/>
        <v>3450</v>
      </c>
      <c r="AD5" s="28">
        <f t="shared" si="1"/>
        <v>618.56886323539993</v>
      </c>
      <c r="AE5" s="28">
        <f t="shared" si="2"/>
        <v>0</v>
      </c>
      <c r="AF5" s="28">
        <f t="shared" si="3"/>
        <v>0</v>
      </c>
      <c r="AG5" s="28">
        <f>'inv3.直径階分布'!HK10</f>
        <v>0</v>
      </c>
      <c r="AH5" s="28">
        <f>IF(W5&gt;80,"",EXP('inv2.計算シート'!$B$52)*X5^('inv2.計算シート'!$B$51))</f>
        <v>20.415319012383076</v>
      </c>
      <c r="AI5" s="28" t="e">
        <f t="shared" si="4"/>
        <v>#DIV/0!</v>
      </c>
      <c r="AJ5" s="28">
        <f>IF(W5&gt;80,"",('inv2.計算シート'!$B$41+'inv2.計算シート'!$B$42*入力方法別計算!Z5^('inv2.計算シート'!$B$43)*(入力方法別計算!Y5^(-'inv2.計算シート'!$B$28))^(-'inv2.計算シート'!$B$43))^(-1))</f>
        <v>1.0975057332033895</v>
      </c>
      <c r="AK5" s="28">
        <f>IF(W5&gt;80,"",('inv2.計算シート'!$B$41+'inv2.計算シート'!$B$42*入力方法別計算!AD5^('inv2.計算シート'!$B$43)*(入力方法別計算!AC5^(-'inv2.計算シート'!$B$28))^(-'inv2.計算シート'!$B$43))^(-1))</f>
        <v>1.0975057332033895</v>
      </c>
      <c r="AL5" s="28">
        <f t="shared" si="26"/>
        <v>0</v>
      </c>
      <c r="AM5" s="28" t="e">
        <f t="shared" si="27"/>
        <v>#DIV/0!</v>
      </c>
      <c r="AN5" s="28" t="e">
        <f t="shared" si="5"/>
        <v>#DIV/0!</v>
      </c>
      <c r="AO5" s="28" t="e">
        <f t="shared" ref="AO5:AO67" si="32">IF(W5&gt;80,"",IF(OR(AN5=0,AN4=1),AO4+0.001,INT(AO4)+1))</f>
        <v>#DIV/0!</v>
      </c>
      <c r="AP5" s="28" t="e">
        <f t="shared" si="28"/>
        <v>#DIV/0!</v>
      </c>
      <c r="AR5" s="28">
        <f t="shared" si="6"/>
        <v>0.17929532267692752</v>
      </c>
      <c r="AS5" s="28">
        <f t="shared" si="7"/>
        <v>35</v>
      </c>
      <c r="AT5" s="28">
        <f t="shared" si="8"/>
        <v>0</v>
      </c>
      <c r="AU5" s="28">
        <f>IF(W5&gt;80,"",IF(AT5=0,0,SUM(AF$2:AF5)))</f>
        <v>0</v>
      </c>
      <c r="AV5" s="28">
        <f>IF(W5&gt;80,"",Z5+SUM($AF$2:AF4))</f>
        <v>618.56886323539993</v>
      </c>
      <c r="AW5" s="29">
        <f t="shared" si="9"/>
        <v>20.731043640642952</v>
      </c>
      <c r="AX5" s="28">
        <f t="shared" si="10"/>
        <v>17.673396092439997</v>
      </c>
      <c r="AY5" s="28">
        <f t="shared" si="11"/>
        <v>17.673396092439997</v>
      </c>
      <c r="AZ5" s="28">
        <f t="shared" si="12"/>
        <v>17.673396092439997</v>
      </c>
      <c r="BA5" s="28">
        <f t="shared" si="13"/>
        <v>0</v>
      </c>
      <c r="BB5" s="28">
        <f t="shared" si="29"/>
        <v>35</v>
      </c>
      <c r="BC5" s="140">
        <f t="shared" si="14"/>
        <v>3450</v>
      </c>
      <c r="BE5" s="28">
        <v>4</v>
      </c>
      <c r="BF5" s="28" t="e">
        <f t="shared" si="15"/>
        <v>#N/A</v>
      </c>
      <c r="BG5" s="28" t="e">
        <f t="shared" si="16"/>
        <v>#N/A</v>
      </c>
    </row>
    <row r="6" spans="1:59">
      <c r="B6" s="28">
        <f>'1.収穫を予測する'!B16</f>
        <v>4</v>
      </c>
      <c r="C6" s="28">
        <f>IF('1.収穫を予測する'!C16="","",'1.収穫を予測する'!C16)</f>
        <v>22</v>
      </c>
      <c r="D6" s="28" t="str">
        <f>IF('1.収穫を予測する'!$C$3="なし","",'1.収穫を予測する'!D16)</f>
        <v/>
      </c>
      <c r="E6" s="28" t="e">
        <f t="shared" si="17"/>
        <v>#VALUE!</v>
      </c>
      <c r="F6" s="28">
        <f t="shared" si="18"/>
        <v>0.51244309448323855</v>
      </c>
      <c r="G6" s="28">
        <f t="shared" si="19"/>
        <v>0.33324228337406542</v>
      </c>
      <c r="J6" s="28">
        <f>'1.収穫を予測する'!F16</f>
        <v>6</v>
      </c>
      <c r="K6" s="28">
        <f>'1.収穫を予測する'!G16</f>
        <v>8</v>
      </c>
      <c r="L6" s="28">
        <f>IF('1.収穫を予測する'!H16="","",'1.収穫を予測する'!H16)</f>
        <v>4</v>
      </c>
      <c r="M6" s="28">
        <f t="shared" si="20"/>
        <v>7</v>
      </c>
      <c r="N6" s="139">
        <v>7</v>
      </c>
      <c r="O6" s="139">
        <f t="shared" si="21"/>
        <v>0.5756948617351747</v>
      </c>
      <c r="P6" s="139">
        <f t="shared" si="22"/>
        <v>0.67615013036364258</v>
      </c>
      <c r="Q6" s="28">
        <f t="shared" si="30"/>
        <v>1.6536799411230839E-2</v>
      </c>
      <c r="R6" s="28">
        <f t="shared" si="31"/>
        <v>6.6147197644923356E-2</v>
      </c>
      <c r="S6" s="28">
        <f>IF('1.収穫を予測する'!H16="","",L6*M6)</f>
        <v>28</v>
      </c>
      <c r="T6" s="130" t="s">
        <v>227</v>
      </c>
      <c r="U6" s="130">
        <f>U3/U4</f>
        <v>3450</v>
      </c>
      <c r="V6" s="130" t="s">
        <v>273</v>
      </c>
      <c r="W6" s="28">
        <f t="shared" si="23"/>
        <v>36</v>
      </c>
      <c r="X6" s="28">
        <f>IF(W6&gt;80,"",VLOOKUP(W6,'inv2.計算シート'!$E$2:$H$101,4,FALSE))</f>
        <v>23.525679045572627</v>
      </c>
      <c r="Y6" s="28">
        <f t="shared" si="24"/>
        <v>3450</v>
      </c>
      <c r="Z6" s="28">
        <f t="shared" si="25"/>
        <v>639.29990687604288</v>
      </c>
      <c r="AA6" s="28">
        <f>IF(W6&gt;80,"",VLOOKUP(W6,'1.収穫を予測する'!$J$13:$K$92,2,FALSE)/100)</f>
        <v>0</v>
      </c>
      <c r="AB6" s="28">
        <f>IF(W6&gt;80,"",VLOOKUP(W6,'inv2.計算シート'!$AB$2:$AI$81,8,FALSE))</f>
        <v>19.9590178407949</v>
      </c>
      <c r="AC6" s="28">
        <f t="shared" si="0"/>
        <v>3450</v>
      </c>
      <c r="AD6" s="28">
        <f t="shared" si="1"/>
        <v>639.29990687604288</v>
      </c>
      <c r="AE6" s="28">
        <f t="shared" si="2"/>
        <v>0</v>
      </c>
      <c r="AF6" s="28">
        <f t="shared" si="3"/>
        <v>0</v>
      </c>
      <c r="AG6" s="28">
        <f>'inv3.直径階分布'!HK11</f>
        <v>1.4572950941742262</v>
      </c>
      <c r="AH6" s="28">
        <f>IF(W6&gt;80,"",EXP('inv2.計算シート'!$B$52)*X6^('inv2.計算シート'!$B$51))</f>
        <v>20.817265172762617</v>
      </c>
      <c r="AI6" s="28">
        <f t="shared" si="4"/>
        <v>1428.4866020604211</v>
      </c>
      <c r="AJ6" s="28">
        <f>IF(W6&gt;80,"",('inv2.計算シート'!$B$41+'inv2.計算シート'!$B$42*入力方法別計算!Z6^('inv2.計算シート'!$B$43)*(入力方法別計算!Y6^(-'inv2.計算シート'!$B$28))^(-'inv2.計算シート'!$B$43))^(-1))</f>
        <v>1.1062952346340422</v>
      </c>
      <c r="AK6" s="28">
        <f>IF(W6&gt;80,"",('inv2.計算シート'!$B$41+'inv2.計算シート'!$B$42*入力方法別計算!AD6^('inv2.計算シート'!$B$43)*(入力方法別計算!AC6^(-'inv2.計算シート'!$B$28))^(-'inv2.計算シート'!$B$43))^(-1))</f>
        <v>1.1062952346340422</v>
      </c>
      <c r="AL6" s="28">
        <f t="shared" si="26"/>
        <v>0</v>
      </c>
      <c r="AM6" s="28" t="e">
        <f t="shared" si="27"/>
        <v>#DIV/0!</v>
      </c>
      <c r="AN6" s="28" t="e">
        <f t="shared" si="5"/>
        <v>#DIV/0!</v>
      </c>
      <c r="AO6" s="28" t="e">
        <f t="shared" si="32"/>
        <v>#DIV/0!</v>
      </c>
      <c r="AP6" s="28" t="e">
        <f t="shared" si="28"/>
        <v>#DIV/0!</v>
      </c>
      <c r="AR6" s="28">
        <f t="shared" si="6"/>
        <v>0.18530432083363563</v>
      </c>
      <c r="AS6" s="28">
        <f t="shared" si="7"/>
        <v>36</v>
      </c>
      <c r="AT6" s="28">
        <f t="shared" si="8"/>
        <v>0</v>
      </c>
      <c r="AU6" s="28">
        <f>IF(W6&gt;80,"",IF(AT6=0,0,SUM(AF$2:AF6)))</f>
        <v>0</v>
      </c>
      <c r="AV6" s="28">
        <f>IF(W6&gt;80,"",Z6+SUM($AF$2:AF5))</f>
        <v>639.29990687604288</v>
      </c>
      <c r="AW6" s="29">
        <f t="shared" si="9"/>
        <v>19.9590178407949</v>
      </c>
      <c r="AX6" s="28">
        <f t="shared" si="10"/>
        <v>17.758330746556748</v>
      </c>
      <c r="AY6" s="28">
        <f t="shared" si="11"/>
        <v>17.758330746556748</v>
      </c>
      <c r="AZ6" s="28">
        <f t="shared" si="12"/>
        <v>17.758330746556748</v>
      </c>
      <c r="BA6" s="28">
        <f t="shared" si="13"/>
        <v>0</v>
      </c>
      <c r="BB6" s="28">
        <f t="shared" si="29"/>
        <v>36</v>
      </c>
      <c r="BC6" s="140">
        <f t="shared" si="14"/>
        <v>3450</v>
      </c>
      <c r="BE6" s="28">
        <v>5</v>
      </c>
      <c r="BF6" s="28" t="e">
        <f t="shared" si="15"/>
        <v>#N/A</v>
      </c>
      <c r="BG6" s="28" t="e">
        <f t="shared" si="16"/>
        <v>#N/A</v>
      </c>
    </row>
    <row r="7" spans="1:59">
      <c r="B7" s="28">
        <f>'1.収穫を予測する'!B17</f>
        <v>5</v>
      </c>
      <c r="C7" s="28">
        <f>IF('1.収穫を予測する'!C17="","",'1.収穫を予測する'!C17)</f>
        <v>22</v>
      </c>
      <c r="D7" s="28" t="str">
        <f>IF('1.収穫を予測する'!$C$3="なし","",'1.収穫を予測する'!D17)</f>
        <v/>
      </c>
      <c r="E7" s="28" t="e">
        <f t="shared" si="17"/>
        <v>#VALUE!</v>
      </c>
      <c r="F7" s="28">
        <f t="shared" si="18"/>
        <v>0.51244309448323855</v>
      </c>
      <c r="G7" s="28">
        <f t="shared" si="19"/>
        <v>0.33324228337406542</v>
      </c>
      <c r="J7" s="28">
        <f>'1.収穫を予測する'!F17</f>
        <v>8</v>
      </c>
      <c r="K7" s="28">
        <f>'1.収穫を予測する'!G17</f>
        <v>10</v>
      </c>
      <c r="L7" s="28">
        <f>IF('1.収穫を予測する'!H17="","",'1.収穫を予測する'!H17)</f>
        <v>9</v>
      </c>
      <c r="M7" s="28">
        <f t="shared" si="20"/>
        <v>9</v>
      </c>
      <c r="N7" s="139">
        <v>9</v>
      </c>
      <c r="O7" s="139">
        <f t="shared" si="21"/>
        <v>0.5610400251210419</v>
      </c>
      <c r="P7" s="139">
        <f t="shared" si="22"/>
        <v>0.63576971629651935</v>
      </c>
      <c r="Q7" s="28">
        <f t="shared" si="30"/>
        <v>3.2235840768169773E-2</v>
      </c>
      <c r="R7" s="28">
        <f t="shared" si="31"/>
        <v>0.29012256691352795</v>
      </c>
      <c r="S7" s="28">
        <f>IF('1.収穫を予測する'!H17="","",L7*M7)</f>
        <v>81</v>
      </c>
      <c r="T7" s="28" t="s">
        <v>261</v>
      </c>
      <c r="U7" s="28">
        <f>IF(U1="入力方法1",AVERAGE(C3:C302),SUM(S3:S102)/U3)</f>
        <v>15.565217391304348</v>
      </c>
      <c r="V7" s="28" t="s">
        <v>60</v>
      </c>
      <c r="W7" s="28">
        <f t="shared" si="23"/>
        <v>37</v>
      </c>
      <c r="X7" s="28">
        <f>IF(W7&gt;80,"",VLOOKUP(W7,'inv2.計算シート'!$E$2:$H$101,4,FALSE))</f>
        <v>23.918871412879184</v>
      </c>
      <c r="Y7" s="28">
        <f t="shared" si="24"/>
        <v>3450</v>
      </c>
      <c r="Z7" s="28">
        <f t="shared" si="25"/>
        <v>659.25892471683778</v>
      </c>
      <c r="AA7" s="28">
        <f>IF(W7&gt;80,"",VLOOKUP(W7,'1.収穫を予測する'!$J$13:$K$92,2,FALSE)/100)</f>
        <v>0</v>
      </c>
      <c r="AB7" s="28">
        <f>IF(W7&gt;80,"",VLOOKUP(W7,'inv2.計算シート'!$AB$2:$AI$81,8,FALSE))</f>
        <v>19.193814519363627</v>
      </c>
      <c r="AC7" s="28">
        <f t="shared" si="0"/>
        <v>3450</v>
      </c>
      <c r="AD7" s="28">
        <f t="shared" si="1"/>
        <v>659.25892471683778</v>
      </c>
      <c r="AE7" s="28">
        <f t="shared" si="2"/>
        <v>0</v>
      </c>
      <c r="AF7" s="28">
        <f t="shared" si="3"/>
        <v>0</v>
      </c>
      <c r="AG7" s="28">
        <f>'inv3.直径階分布'!HK12</f>
        <v>2.2891765777259496</v>
      </c>
      <c r="AH7" s="28">
        <f>IF(W7&gt;80,"",EXP('inv2.計算シート'!$B$52)*X7^('inv2.計算シート'!$B$51))</f>
        <v>21.202918282264879</v>
      </c>
      <c r="AI7" s="28">
        <f t="shared" si="4"/>
        <v>926.22467347310078</v>
      </c>
      <c r="AJ7" s="28">
        <f>IF(W7&gt;80,"",('inv2.計算シート'!$B$41+'inv2.計算シート'!$B$42*入力方法別計算!Z7^('inv2.計算シート'!$B$43)*(入力方法別計算!Y7^(-'inv2.計算シート'!$B$28))^(-'inv2.計算シート'!$B$43))^(-1))</f>
        <v>1.1144382448860783</v>
      </c>
      <c r="AK7" s="28">
        <f>IF(W7&gt;80,"",('inv2.計算シート'!$B$41+'inv2.計算シート'!$B$42*入力方法別計算!AD7^('inv2.計算シート'!$B$43)*(入力方法別計算!AC7^(-'inv2.計算シート'!$B$28))^(-'inv2.計算シート'!$B$43))^(-1))</f>
        <v>1.1144382448860783</v>
      </c>
      <c r="AL7" s="28">
        <f t="shared" si="26"/>
        <v>0</v>
      </c>
      <c r="AM7" s="28">
        <f t="shared" si="27"/>
        <v>0</v>
      </c>
      <c r="AN7" s="28">
        <f t="shared" si="5"/>
        <v>0</v>
      </c>
      <c r="AO7" s="28" t="e">
        <f t="shared" si="32"/>
        <v>#DIV/0!</v>
      </c>
      <c r="AP7" s="28" t="e">
        <f t="shared" si="28"/>
        <v>#DIV/0!</v>
      </c>
      <c r="AR7" s="28">
        <f t="shared" si="6"/>
        <v>0.19108954339618486</v>
      </c>
      <c r="AS7" s="28">
        <f t="shared" si="7"/>
        <v>37</v>
      </c>
      <c r="AT7" s="28">
        <f t="shared" si="8"/>
        <v>0</v>
      </c>
      <c r="AU7" s="28">
        <f>IF(W7&gt;80,"",IF(AT7=0,0,SUM(AF$2:AF7)))</f>
        <v>0</v>
      </c>
      <c r="AV7" s="28">
        <f>IF(W7&gt;80,"",Z7+SUM($AF$2:AF6))</f>
        <v>659.25892471683778</v>
      </c>
      <c r="AW7" s="29">
        <f t="shared" si="9"/>
        <v>19.193814519363627</v>
      </c>
      <c r="AX7" s="28">
        <f t="shared" si="10"/>
        <v>17.81780877613075</v>
      </c>
      <c r="AY7" s="28">
        <f t="shared" si="11"/>
        <v>17.81780877613075</v>
      </c>
      <c r="AZ7" s="28">
        <f t="shared" si="12"/>
        <v>17.81780877613075</v>
      </c>
      <c r="BA7" s="28">
        <f t="shared" si="13"/>
        <v>0</v>
      </c>
      <c r="BB7" s="28">
        <f t="shared" si="29"/>
        <v>37</v>
      </c>
      <c r="BC7" s="140">
        <f t="shared" si="14"/>
        <v>3450</v>
      </c>
      <c r="BE7" s="28">
        <v>6</v>
      </c>
      <c r="BF7" s="28" t="e">
        <f t="shared" si="15"/>
        <v>#N/A</v>
      </c>
      <c r="BG7" s="28" t="e">
        <f t="shared" si="16"/>
        <v>#N/A</v>
      </c>
    </row>
    <row r="8" spans="1:59">
      <c r="B8" s="28">
        <f>'1.収穫を予測する'!B18</f>
        <v>6</v>
      </c>
      <c r="C8" s="28">
        <f>IF('1.収穫を予測する'!C18="","",'1.収穫を予測する'!C18)</f>
        <v>22</v>
      </c>
      <c r="D8" s="28" t="str">
        <f>IF('1.収穫を予測する'!$C$3="なし","",'1.収穫を予測する'!D18)</f>
        <v/>
      </c>
      <c r="E8" s="28" t="e">
        <f t="shared" si="17"/>
        <v>#VALUE!</v>
      </c>
      <c r="F8" s="28">
        <f t="shared" si="18"/>
        <v>0.51244309448323855</v>
      </c>
      <c r="G8" s="28">
        <f t="shared" si="19"/>
        <v>0.33324228337406542</v>
      </c>
      <c r="J8" s="28">
        <f>'1.収穫を予測する'!F18</f>
        <v>10</v>
      </c>
      <c r="K8" s="28">
        <f>'1.収穫を予測する'!G18</f>
        <v>12</v>
      </c>
      <c r="L8" s="28">
        <f>IF('1.収穫を予測する'!H18="","",'1.収穫を予測する'!H18)</f>
        <v>9</v>
      </c>
      <c r="M8" s="28">
        <f t="shared" si="20"/>
        <v>11</v>
      </c>
      <c r="N8" s="139">
        <v>10</v>
      </c>
      <c r="O8" s="139">
        <f t="shared" si="21"/>
        <v>0.55519375910466018</v>
      </c>
      <c r="P8" s="139">
        <f t="shared" si="22"/>
        <v>0.60366396212762308</v>
      </c>
      <c r="Q8" s="28">
        <f t="shared" si="30"/>
        <v>5.4786592471161265E-2</v>
      </c>
      <c r="R8" s="28">
        <f t="shared" si="31"/>
        <v>0.49307933224045136</v>
      </c>
      <c r="S8" s="28">
        <f>IF('1.収穫を予測する'!H18="","",L8*M8)</f>
        <v>99</v>
      </c>
      <c r="T8" s="28" t="s">
        <v>104</v>
      </c>
      <c r="V8" s="28" t="s">
        <v>64</v>
      </c>
      <c r="W8" s="28">
        <f t="shared" si="23"/>
        <v>38</v>
      </c>
      <c r="X8" s="28">
        <f>IF(W8&gt;80,"",VLOOKUP(W8,'inv2.計算シート'!$E$2:$H$101,4,FALSE))</f>
        <v>24.295273530985096</v>
      </c>
      <c r="Y8" s="28">
        <f t="shared" si="24"/>
        <v>3450</v>
      </c>
      <c r="Z8" s="28">
        <f t="shared" si="25"/>
        <v>678.45273923620141</v>
      </c>
      <c r="AA8" s="28">
        <f>IF(W8&gt;80,"",VLOOKUP(W8,'1.収穫を予測する'!$J$13:$K$92,2,FALSE)/100)</f>
        <v>0</v>
      </c>
      <c r="AB8" s="28">
        <f>IF(W8&gt;80,"",VLOOKUP(W8,'inv2.計算シート'!$AB$2:$AI$81,8,FALSE))</f>
        <v>18.438730784253607</v>
      </c>
      <c r="AC8" s="28">
        <f t="shared" si="0"/>
        <v>3450</v>
      </c>
      <c r="AD8" s="28">
        <f t="shared" si="1"/>
        <v>678.45273923620141</v>
      </c>
      <c r="AE8" s="28">
        <f t="shared" si="2"/>
        <v>0</v>
      </c>
      <c r="AF8" s="28">
        <f t="shared" si="3"/>
        <v>0</v>
      </c>
      <c r="AG8" s="28">
        <f>'inv3.直径階分布'!HK13</f>
        <v>3.0616375743448581</v>
      </c>
      <c r="AH8" s="28">
        <f>IF(W8&gt;80,"",EXP('inv2.計算シート'!$B$52)*X8^('inv2.計算シート'!$B$51))</f>
        <v>21.572741961764695</v>
      </c>
      <c r="AI8" s="28">
        <f t="shared" si="4"/>
        <v>704.61448940052685</v>
      </c>
      <c r="AJ8" s="28">
        <f>IF(W8&gt;80,"",('inv2.計算シート'!$B$41+'inv2.計算シート'!$B$42*入力方法別計算!Z8^('inv2.計算シート'!$B$43)*(入力方法別計算!Y8^(-'inv2.計算シート'!$B$28))^(-'inv2.計算シート'!$B$43))^(-1))</f>
        <v>1.1219916486607646</v>
      </c>
      <c r="AK8" s="28">
        <f>IF(W8&gt;80,"",('inv2.計算シート'!$B$41+'inv2.計算シート'!$B$42*入力方法別計算!AD8^('inv2.計算シート'!$B$43)*(入力方法別計算!AC8^(-'inv2.計算シート'!$B$28))^(-'inv2.計算シート'!$B$43))^(-1))</f>
        <v>1.1219916486607646</v>
      </c>
      <c r="AL8" s="28">
        <f t="shared" si="26"/>
        <v>1</v>
      </c>
      <c r="AM8" s="28">
        <f t="shared" si="27"/>
        <v>0</v>
      </c>
      <c r="AN8" s="28">
        <f t="shared" si="5"/>
        <v>1</v>
      </c>
      <c r="AO8" s="28" t="e">
        <f>IF(W8&gt;80,"",IF(OR(AN8=0,AN7=1),AO7+0.001,INT(AO7)+1))</f>
        <v>#DIV/0!</v>
      </c>
      <c r="AP8" s="28" t="e">
        <f>IF(W8&gt;80,"",IF(MOD(AO8,1)=0,AO8,0))</f>
        <v>#DIV/0!</v>
      </c>
      <c r="AR8" s="28">
        <f t="shared" si="6"/>
        <v>0.19665296789455114</v>
      </c>
      <c r="AS8" s="28">
        <f t="shared" si="7"/>
        <v>38</v>
      </c>
      <c r="AT8" s="28">
        <f t="shared" si="8"/>
        <v>0</v>
      </c>
      <c r="AU8" s="28">
        <f>IF(W8&gt;80,"",IF(AT8=0,0,SUM(AF$2:AF8)))</f>
        <v>0</v>
      </c>
      <c r="AV8" s="28">
        <f>IF(W8&gt;80,"",Z8+SUM($AF$2:AF7))</f>
        <v>678.45273923620141</v>
      </c>
      <c r="AW8" s="29">
        <f t="shared" si="9"/>
        <v>18.438730784253607</v>
      </c>
      <c r="AX8" s="28">
        <f t="shared" si="10"/>
        <v>17.854019453584247</v>
      </c>
      <c r="AY8" s="28">
        <f t="shared" si="11"/>
        <v>17.854019453584247</v>
      </c>
      <c r="AZ8" s="28">
        <f t="shared" si="12"/>
        <v>17.854019453584247</v>
      </c>
      <c r="BA8" s="28">
        <f t="shared" si="13"/>
        <v>0</v>
      </c>
      <c r="BB8" s="28">
        <f t="shared" si="29"/>
        <v>38</v>
      </c>
      <c r="BC8" s="140">
        <f t="shared" si="14"/>
        <v>3450</v>
      </c>
      <c r="BE8" s="28">
        <v>7</v>
      </c>
      <c r="BF8" s="28" t="e">
        <f t="shared" si="15"/>
        <v>#N/A</v>
      </c>
      <c r="BG8" s="28" t="e">
        <f t="shared" si="16"/>
        <v>#N/A</v>
      </c>
    </row>
    <row r="9" spans="1:59">
      <c r="B9" s="28">
        <f>'1.収穫を予測する'!B19</f>
        <v>7</v>
      </c>
      <c r="C9" s="28">
        <f>IF('1.収穫を予測する'!C19="","",'1.収穫を予測する'!C19)</f>
        <v>22</v>
      </c>
      <c r="D9" s="28" t="str">
        <f>IF('1.収穫を予測する'!$C$3="なし","",'1.収穫を予測する'!D19)</f>
        <v/>
      </c>
      <c r="E9" s="28" t="e">
        <f t="shared" si="17"/>
        <v>#VALUE!</v>
      </c>
      <c r="F9" s="28">
        <f t="shared" si="18"/>
        <v>0.51244309448323855</v>
      </c>
      <c r="G9" s="28">
        <f t="shared" si="19"/>
        <v>0.33324228337406542</v>
      </c>
      <c r="J9" s="28">
        <f>'1.収穫を予測する'!F19</f>
        <v>12</v>
      </c>
      <c r="K9" s="28">
        <f>'1.収穫を予測する'!G19</f>
        <v>14</v>
      </c>
      <c r="L9" s="28">
        <f>IF('1.収穫を予測する'!H19="","",'1.収穫を予測する'!H19)</f>
        <v>3</v>
      </c>
      <c r="M9" s="28">
        <f t="shared" si="20"/>
        <v>13</v>
      </c>
      <c r="N9" s="139">
        <v>12</v>
      </c>
      <c r="O9" s="139">
        <f t="shared" si="21"/>
        <v>0.54402494355965769</v>
      </c>
      <c r="P9" s="139">
        <f t="shared" si="22"/>
        <v>0.57806728597552193</v>
      </c>
      <c r="Q9" s="28">
        <f t="shared" si="30"/>
        <v>8.5011878407908428E-2</v>
      </c>
      <c r="R9" s="28">
        <f t="shared" si="31"/>
        <v>0.2550356352237253</v>
      </c>
      <c r="S9" s="28">
        <f>IF('1.収穫を予測する'!H19="","",L9*M9)</f>
        <v>39</v>
      </c>
      <c r="T9" s="28" t="s">
        <v>61</v>
      </c>
      <c r="U9" s="28">
        <f>ROUND(100*U4,0)</f>
        <v>2</v>
      </c>
      <c r="V9" s="28" t="s">
        <v>65</v>
      </c>
      <c r="W9" s="28">
        <f t="shared" si="23"/>
        <v>39</v>
      </c>
      <c r="X9" s="28">
        <f>IF(W9&gt;80,"",VLOOKUP(W9,'inv2.計算シート'!$E$2:$H$101,4,FALSE))</f>
        <v>24.655459436527924</v>
      </c>
      <c r="Y9" s="28">
        <f t="shared" si="24"/>
        <v>3450</v>
      </c>
      <c r="Z9" s="28">
        <f t="shared" si="25"/>
        <v>696.89147002045502</v>
      </c>
      <c r="AA9" s="28">
        <f>IF(W9&gt;80,"",VLOOKUP(W9,'1.収穫を予測する'!$J$13:$K$92,2,FALSE)/100)</f>
        <v>0</v>
      </c>
      <c r="AB9" s="28">
        <f>IF(W9&gt;80,"",VLOOKUP(W9,'inv2.計算シート'!$AB$2:$AI$81,8,FALSE))</f>
        <v>17.696507432622525</v>
      </c>
      <c r="AC9" s="28">
        <f t="shared" si="0"/>
        <v>3450</v>
      </c>
      <c r="AD9" s="28">
        <f t="shared" si="1"/>
        <v>696.89147002045502</v>
      </c>
      <c r="AE9" s="28">
        <f t="shared" si="2"/>
        <v>0</v>
      </c>
      <c r="AF9" s="28">
        <f t="shared" si="3"/>
        <v>0</v>
      </c>
      <c r="AG9" s="28">
        <f>'inv3.直径階分布'!HK14</f>
        <v>3.9062208463339405</v>
      </c>
      <c r="AH9" s="28">
        <f>IF(W9&gt;80,"",EXP('inv2.計算シート'!$B$52)*X9^('inv2.計算シート'!$B$51))</f>
        <v>21.927209866788935</v>
      </c>
      <c r="AI9" s="28">
        <f t="shared" si="4"/>
        <v>561.3407620659242</v>
      </c>
      <c r="AJ9" s="28">
        <f>IF(W9&gt;80,"",('inv2.計算シート'!$B$41+'inv2.計算シート'!$B$42*入力方法別計算!Z9^('inv2.計算シート'!$B$43)*(入力方法別計算!Y9^(-'inv2.計算シート'!$B$28))^(-'inv2.計算シート'!$B$43))^(-1))</f>
        <v>1.129006349129325</v>
      </c>
      <c r="AK9" s="28">
        <f>IF(W9&gt;80,"",('inv2.計算シート'!$B$41+'inv2.計算シート'!$B$42*入力方法別計算!AD9^('inv2.計算シート'!$B$43)*(入力方法別計算!AC9^(-'inv2.計算シート'!$B$28))^(-'inv2.計算シート'!$B$43))^(-1))</f>
        <v>1.129006349129325</v>
      </c>
      <c r="AL9" s="28">
        <f t="shared" si="26"/>
        <v>1</v>
      </c>
      <c r="AM9" s="28">
        <f t="shared" si="27"/>
        <v>0</v>
      </c>
      <c r="AN9" s="28">
        <f t="shared" si="5"/>
        <v>1</v>
      </c>
      <c r="AO9" s="28" t="e">
        <f t="shared" si="32"/>
        <v>#DIV/0!</v>
      </c>
      <c r="AP9" s="28" t="e">
        <f t="shared" si="28"/>
        <v>#DIV/0!</v>
      </c>
      <c r="AR9" s="28">
        <f t="shared" si="6"/>
        <v>0.20199752754216088</v>
      </c>
      <c r="AS9" s="28">
        <f t="shared" si="7"/>
        <v>39</v>
      </c>
      <c r="AT9" s="28">
        <f t="shared" si="8"/>
        <v>0</v>
      </c>
      <c r="AU9" s="28">
        <f>IF(W9&gt;80,"",IF(AT9=0,0,SUM(AF$2:AF9)))</f>
        <v>0</v>
      </c>
      <c r="AV9" s="28">
        <f>IF(W9&gt;80,"",Z9+SUM($AF$2:AF8))</f>
        <v>696.89147002045502</v>
      </c>
      <c r="AW9" s="29">
        <f t="shared" si="9"/>
        <v>17.696507432622525</v>
      </c>
      <c r="AX9" s="28">
        <f t="shared" si="10"/>
        <v>17.869012051806539</v>
      </c>
      <c r="AY9" s="28">
        <f t="shared" si="11"/>
        <v>17.869012051806539</v>
      </c>
      <c r="AZ9" s="28">
        <f t="shared" si="12"/>
        <v>17.869012051806539</v>
      </c>
      <c r="BA9" s="28">
        <f t="shared" si="13"/>
        <v>0</v>
      </c>
      <c r="BB9" s="28">
        <f t="shared" si="29"/>
        <v>39</v>
      </c>
      <c r="BC9" s="140">
        <f t="shared" si="14"/>
        <v>3450</v>
      </c>
      <c r="BE9" s="28">
        <v>8</v>
      </c>
      <c r="BF9" s="28" t="e">
        <f t="shared" si="15"/>
        <v>#N/A</v>
      </c>
      <c r="BG9" s="28" t="e">
        <f t="shared" si="16"/>
        <v>#N/A</v>
      </c>
    </row>
    <row r="10" spans="1:59">
      <c r="B10" s="28">
        <f>'1.収穫を予測する'!B20</f>
        <v>8</v>
      </c>
      <c r="C10" s="28">
        <f>IF('1.収穫を予測する'!C20="","",'1.収穫を予測する'!C20)</f>
        <v>20</v>
      </c>
      <c r="D10" s="28" t="str">
        <f>IF('1.収穫を予測する'!$C$3="なし","",'1.収穫を予測する'!D20)</f>
        <v/>
      </c>
      <c r="E10" s="28" t="e">
        <f t="shared" si="17"/>
        <v>#VALUE!</v>
      </c>
      <c r="F10" s="28">
        <f t="shared" si="18"/>
        <v>0.52219225833484262</v>
      </c>
      <c r="G10" s="28">
        <f t="shared" si="19"/>
        <v>0.26080676220370891</v>
      </c>
      <c r="J10" s="28">
        <f>'1.収穫を予測する'!F20</f>
        <v>14</v>
      </c>
      <c r="K10" s="28">
        <f>'1.収穫を予測する'!G20</f>
        <v>16</v>
      </c>
      <c r="L10" s="28">
        <f>IF('1.収穫を予測する'!H20="","",'1.収穫を予測する'!H20)</f>
        <v>2</v>
      </c>
      <c r="M10" s="28">
        <f t="shared" si="20"/>
        <v>15</v>
      </c>
      <c r="N10" s="139">
        <v>12</v>
      </c>
      <c r="O10" s="139">
        <f t="shared" si="21"/>
        <v>0.54402494355965769</v>
      </c>
      <c r="P10" s="139">
        <f t="shared" si="22"/>
        <v>0.55759083194128789</v>
      </c>
      <c r="Q10" s="28">
        <f t="shared" si="30"/>
        <v>0.12362838095018334</v>
      </c>
      <c r="R10" s="28">
        <f t="shared" si="31"/>
        <v>0.24725676190036669</v>
      </c>
      <c r="S10" s="28">
        <f>IF('1.収穫を予測する'!H20="","",L10*M10)</f>
        <v>30</v>
      </c>
      <c r="T10" s="28" t="s">
        <v>16</v>
      </c>
      <c r="U10" s="28">
        <f>'1.収穫を予測する'!G5</f>
        <v>32</v>
      </c>
      <c r="V10" s="28" t="s">
        <v>70</v>
      </c>
      <c r="W10" s="28">
        <f t="shared" si="23"/>
        <v>40</v>
      </c>
      <c r="X10" s="28">
        <f>IF(W10&gt;80,"",VLOOKUP(W10,'inv2.計算シート'!$E$2:$H$101,4,FALSE))</f>
        <v>25</v>
      </c>
      <c r="Y10" s="28">
        <f t="shared" si="24"/>
        <v>3450</v>
      </c>
      <c r="Z10" s="28">
        <f t="shared" si="25"/>
        <v>714.58797745307754</v>
      </c>
      <c r="AA10" s="28">
        <f>IF(W10&gt;80,"",VLOOKUP(W10,'1.収穫を予測する'!$J$13:$K$92,2,FALSE)/100)</f>
        <v>0</v>
      </c>
      <c r="AB10" s="28">
        <f>IF(W10&gt;80,"",VLOOKUP(W10,'inv2.計算シート'!$AB$2:$AI$81,8,FALSE))</f>
        <v>16.969397099732305</v>
      </c>
      <c r="AC10" s="28">
        <f t="shared" si="0"/>
        <v>3450</v>
      </c>
      <c r="AD10" s="28">
        <f t="shared" si="1"/>
        <v>714.58797745307754</v>
      </c>
      <c r="AE10" s="28">
        <f t="shared" si="2"/>
        <v>0</v>
      </c>
      <c r="AF10" s="28">
        <f t="shared" si="3"/>
        <v>0</v>
      </c>
      <c r="AG10" s="28">
        <f>'inv3.直径階分布'!HK15</f>
        <v>4.7774971407770916</v>
      </c>
      <c r="AH10" s="28">
        <f>IF(W10&gt;80,"",EXP('inv2.計算シート'!$B$52)*X10^('inv2.計算シート'!$B$51))</f>
        <v>22.26680198878482</v>
      </c>
      <c r="AI10" s="28">
        <f t="shared" si="4"/>
        <v>466.07672035493835</v>
      </c>
      <c r="AJ10" s="28">
        <f>IF(W10&gt;80,"",('inv2.計算シート'!$B$41+'inv2.計算シート'!$B$42*入力方法別計算!Z10^('inv2.計算シート'!$B$43)*(入力方法別計算!Y10^(-'inv2.計算シート'!$B$28))^(-'inv2.計算シート'!$B$43))^(-1))</f>
        <v>1.1355279991711935</v>
      </c>
      <c r="AK10" s="28">
        <f>IF(W10&gt;80,"",('inv2.計算シート'!$B$41+'inv2.計算シート'!$B$42*入力方法別計算!AD10^('inv2.計算シート'!$B$43)*(入力方法別計算!AC10^(-'inv2.計算シート'!$B$28))^(-'inv2.計算シート'!$B$43))^(-1))</f>
        <v>1.1355279991711935</v>
      </c>
      <c r="AL10" s="28">
        <f t="shared" si="26"/>
        <v>0</v>
      </c>
      <c r="AM10" s="28">
        <f t="shared" si="27"/>
        <v>0</v>
      </c>
      <c r="AN10" s="28">
        <f t="shared" si="5"/>
        <v>0</v>
      </c>
      <c r="AO10" s="28" t="e">
        <f t="shared" si="32"/>
        <v>#DIV/0!</v>
      </c>
      <c r="AP10" s="28" t="e">
        <f t="shared" si="28"/>
        <v>#DIV/0!</v>
      </c>
      <c r="AR10" s="28">
        <f t="shared" si="6"/>
        <v>0.2071269499863993</v>
      </c>
      <c r="AS10" s="28">
        <f t="shared" si="7"/>
        <v>40</v>
      </c>
      <c r="AT10" s="28">
        <f t="shared" si="8"/>
        <v>0</v>
      </c>
      <c r="AU10" s="28">
        <f>IF(W10&gt;80,"",IF(AT10=0,0,SUM(AF$2:AF10)))</f>
        <v>0</v>
      </c>
      <c r="AV10" s="28">
        <f>IF(W10&gt;80,"",Z10+SUM($AF$2:AF9))</f>
        <v>714.58797745307754</v>
      </c>
      <c r="AW10" s="29">
        <f t="shared" si="9"/>
        <v>16.969397099732305</v>
      </c>
      <c r="AX10" s="28">
        <f t="shared" si="10"/>
        <v>17.864699436326937</v>
      </c>
      <c r="AY10" s="28">
        <f t="shared" si="11"/>
        <v>17.864699436326937</v>
      </c>
      <c r="AZ10" s="28">
        <f t="shared" si="12"/>
        <v>17.864699436326937</v>
      </c>
      <c r="BA10" s="28">
        <f t="shared" si="13"/>
        <v>0</v>
      </c>
      <c r="BB10" s="28">
        <f t="shared" si="29"/>
        <v>40</v>
      </c>
      <c r="BC10" s="140">
        <f t="shared" si="14"/>
        <v>3450</v>
      </c>
      <c r="BE10" s="28">
        <v>9</v>
      </c>
      <c r="BF10" s="28" t="e">
        <f t="shared" si="15"/>
        <v>#N/A</v>
      </c>
      <c r="BG10" s="28" t="e">
        <f t="shared" si="16"/>
        <v>#N/A</v>
      </c>
    </row>
    <row r="11" spans="1:59">
      <c r="B11" s="28">
        <f>'1.収穫を予測する'!B21</f>
        <v>9</v>
      </c>
      <c r="C11" s="28">
        <f>IF('1.収穫を予測する'!C21="","",'1.収穫を予測する'!C21)</f>
        <v>20</v>
      </c>
      <c r="D11" s="28" t="str">
        <f>IF('1.収穫を予測する'!$C$3="なし","",'1.収穫を予測する'!D21)</f>
        <v/>
      </c>
      <c r="E11" s="28" t="e">
        <f t="shared" si="17"/>
        <v>#VALUE!</v>
      </c>
      <c r="F11" s="28">
        <f t="shared" si="18"/>
        <v>0.52219225833484262</v>
      </c>
      <c r="G11" s="28">
        <f t="shared" si="19"/>
        <v>0.26080676220370891</v>
      </c>
      <c r="J11" s="28">
        <f>'1.収穫を予測する'!F21</f>
        <v>16</v>
      </c>
      <c r="K11" s="28">
        <f>'1.収穫を予測する'!G21</f>
        <v>18</v>
      </c>
      <c r="L11" s="28">
        <f>IF('1.収穫を予測する'!H21="","",'1.収穫を予測する'!H21)</f>
        <v>2</v>
      </c>
      <c r="M11" s="28">
        <f t="shared" si="20"/>
        <v>17</v>
      </c>
      <c r="N11" s="139">
        <v>12</v>
      </c>
      <c r="O11" s="139">
        <f t="shared" si="21"/>
        <v>0.54402494355965769</v>
      </c>
      <c r="P11" s="139">
        <f t="shared" si="22"/>
        <v>0.54114208727981727</v>
      </c>
      <c r="Q11" s="28">
        <f t="shared" si="30"/>
        <v>0.17126306262882457</v>
      </c>
      <c r="R11" s="28">
        <f t="shared" si="31"/>
        <v>0.34252612525764914</v>
      </c>
      <c r="S11" s="28">
        <f>IF('1.収穫を予測する'!H21="","",L11*M11)</f>
        <v>34</v>
      </c>
      <c r="W11" s="28">
        <f t="shared" si="23"/>
        <v>41</v>
      </c>
      <c r="X11" s="28">
        <f>IF(W11&gt;80,"",VLOOKUP(W11,'inv2.計算シート'!$E$2:$H$101,4,FALSE))</f>
        <v>25.329460547090601</v>
      </c>
      <c r="Y11" s="28">
        <f t="shared" si="24"/>
        <v>3450</v>
      </c>
      <c r="Z11" s="28">
        <f t="shared" si="25"/>
        <v>731.55737455280985</v>
      </c>
      <c r="AA11" s="28">
        <f>IF(W11&gt;80,"",VLOOKUP(W11,'1.収穫を予測する'!$J$13:$K$92,2,FALSE)/100)</f>
        <v>0</v>
      </c>
      <c r="AB11" s="28">
        <f>IF(W11&gt;80,"",VLOOKUP(W11,'inv2.計算シート'!$AB$2:$AI$81,8,FALSE))</f>
        <v>16.259224603330154</v>
      </c>
      <c r="AC11" s="28">
        <f t="shared" si="0"/>
        <v>3450</v>
      </c>
      <c r="AD11" s="28">
        <f t="shared" si="1"/>
        <v>731.55737455280985</v>
      </c>
      <c r="AE11" s="28">
        <f t="shared" si="2"/>
        <v>0</v>
      </c>
      <c r="AF11" s="28">
        <f t="shared" si="3"/>
        <v>0</v>
      </c>
      <c r="AG11" s="28">
        <f>'inv3.直径階分布'!HK16</f>
        <v>5.6383159508212888</v>
      </c>
      <c r="AH11" s="28">
        <f>IF(W11&gt;80,"",EXP('inv2.計算シート'!$B$52)*X11^('inv2.計算シート'!$B$51))</f>
        <v>22.592001453607143</v>
      </c>
      <c r="AI11" s="28">
        <f t="shared" si="4"/>
        <v>400.68704291600301</v>
      </c>
      <c r="AJ11" s="28">
        <f>IF(W11&gt;80,"",('inv2.計算シート'!$B$41+'inv2.計算シート'!$B$42*入力方法別計算!Z11^('inv2.計算シート'!$B$43)*(入力方法別計算!Y11^(-'inv2.計算シート'!$B$28))^(-'inv2.計算シート'!$B$43))^(-1))</f>
        <v>1.1415976331755724</v>
      </c>
      <c r="AK11" s="28">
        <f>IF(W11&gt;80,"",('inv2.計算シート'!$B$41+'inv2.計算シート'!$B$42*入力方法別計算!AD11^('inv2.計算シート'!$B$43)*(入力方法別計算!AC11^(-'inv2.計算シート'!$B$28))^(-'inv2.計算シート'!$B$43))^(-1))</f>
        <v>1.1415976331755724</v>
      </c>
      <c r="AL11" s="28">
        <f t="shared" si="26"/>
        <v>0</v>
      </c>
      <c r="AM11" s="28">
        <f t="shared" si="27"/>
        <v>0</v>
      </c>
      <c r="AN11" s="28">
        <f t="shared" si="5"/>
        <v>0</v>
      </c>
      <c r="AO11" s="28" t="e">
        <f t="shared" si="32"/>
        <v>#DIV/0!</v>
      </c>
      <c r="AP11" s="28" t="e">
        <f t="shared" si="28"/>
        <v>#DIV/0!</v>
      </c>
      <c r="AR11" s="28">
        <f t="shared" si="6"/>
        <v>0.21204561581240866</v>
      </c>
      <c r="AS11" s="28">
        <f t="shared" si="7"/>
        <v>41</v>
      </c>
      <c r="AT11" s="28">
        <f t="shared" si="8"/>
        <v>0</v>
      </c>
      <c r="AU11" s="28">
        <f>IF(W11&gt;80,"",IF(AT11=0,0,SUM(AF$2:AF11)))</f>
        <v>0</v>
      </c>
      <c r="AV11" s="28">
        <f>IF(W11&gt;80,"",Z11+SUM($AF$2:AF10))</f>
        <v>731.55737455280985</v>
      </c>
      <c r="AW11" s="29">
        <f t="shared" si="9"/>
        <v>16.259224603330154</v>
      </c>
      <c r="AX11" s="28">
        <f t="shared" si="10"/>
        <v>17.842862793970973</v>
      </c>
      <c r="AY11" s="28">
        <f t="shared" si="11"/>
        <v>17.842862793970973</v>
      </c>
      <c r="AZ11" s="28">
        <f t="shared" si="12"/>
        <v>17.842862793970973</v>
      </c>
      <c r="BA11" s="28">
        <f t="shared" si="13"/>
        <v>0</v>
      </c>
      <c r="BB11" s="28">
        <f t="shared" si="29"/>
        <v>41</v>
      </c>
      <c r="BC11" s="140">
        <f t="shared" si="14"/>
        <v>3450</v>
      </c>
      <c r="BE11" s="28">
        <v>10</v>
      </c>
      <c r="BF11" s="28" t="e">
        <f t="shared" si="15"/>
        <v>#N/A</v>
      </c>
      <c r="BG11" s="28" t="e">
        <f t="shared" si="16"/>
        <v>#N/A</v>
      </c>
    </row>
    <row r="12" spans="1:59">
      <c r="B12" s="28">
        <f>'1.収穫を予測する'!B22</f>
        <v>10</v>
      </c>
      <c r="C12" s="28">
        <f>IF('1.収穫を予測する'!C22="","",'1.収穫を予測する'!C22)</f>
        <v>18</v>
      </c>
      <c r="D12" s="28" t="str">
        <f>IF('1.収穫を予測する'!$C$3="なし","",'1.収穫を予測する'!D22)</f>
        <v/>
      </c>
      <c r="E12" s="28" t="e">
        <f t="shared" si="17"/>
        <v>#VALUE!</v>
      </c>
      <c r="F12" s="28">
        <f t="shared" si="18"/>
        <v>0.53415187595702429</v>
      </c>
      <c r="G12" s="28">
        <f t="shared" si="19"/>
        <v>0.19863663347473687</v>
      </c>
      <c r="J12" s="28">
        <f>'1.収穫を予測する'!F22</f>
        <v>18</v>
      </c>
      <c r="K12" s="28">
        <f>'1.収穫を予測する'!G22</f>
        <v>20</v>
      </c>
      <c r="L12" s="28">
        <f>IF('1.収穫を予測する'!H22="","",'1.収穫を予測する'!H22)</f>
        <v>4</v>
      </c>
      <c r="M12" s="28">
        <f t="shared" si="20"/>
        <v>19</v>
      </c>
      <c r="N12" s="139">
        <v>13</v>
      </c>
      <c r="O12" s="139">
        <f t="shared" si="21"/>
        <v>0.53850894966103979</v>
      </c>
      <c r="P12" s="139">
        <f t="shared" si="22"/>
        <v>0.52786165102724125</v>
      </c>
      <c r="Q12" s="28">
        <f t="shared" si="30"/>
        <v>0.22846518829554321</v>
      </c>
      <c r="R12" s="28">
        <f t="shared" si="31"/>
        <v>0.91386075318217286</v>
      </c>
      <c r="S12" s="28">
        <f>IF('1.収穫を予測する'!H22="","",L12*M12)</f>
        <v>76</v>
      </c>
      <c r="W12" s="28">
        <f t="shared" si="23"/>
        <v>42</v>
      </c>
      <c r="X12" s="28">
        <f>IF(W12&gt;80,"",VLOOKUP(W12,'inv2.計算シート'!$E$2:$H$101,4,FALSE))</f>
        <v>25.644398859854483</v>
      </c>
      <c r="Y12" s="28">
        <f t="shared" si="24"/>
        <v>3450</v>
      </c>
      <c r="Z12" s="28">
        <f t="shared" si="25"/>
        <v>747.81659915614</v>
      </c>
      <c r="AA12" s="28">
        <f>IF(W12&gt;80,"",VLOOKUP(W12,'1.収穫を予測する'!$J$13:$K$92,2,FALSE)/100)</f>
        <v>0</v>
      </c>
      <c r="AB12" s="28">
        <f>IF(W12&gt;80,"",VLOOKUP(W12,'inv2.計算シート'!$AB$2:$AI$81,8,FALSE))</f>
        <v>15.567440485853581</v>
      </c>
      <c r="AC12" s="28">
        <f t="shared" si="0"/>
        <v>3450</v>
      </c>
      <c r="AD12" s="28">
        <f t="shared" si="1"/>
        <v>747.81659915614</v>
      </c>
      <c r="AE12" s="28">
        <f t="shared" si="2"/>
        <v>0</v>
      </c>
      <c r="AF12" s="28">
        <f t="shared" si="3"/>
        <v>0</v>
      </c>
      <c r="AG12" s="28">
        <f>'inv3.直径階分布'!HK17</f>
        <v>6.5263805733951514</v>
      </c>
      <c r="AH12" s="28">
        <f>IF(W12&gt;80,"",EXP('inv2.計算シート'!$B$52)*X12^('inv2.計算シート'!$B$51))</f>
        <v>22.903291761322617</v>
      </c>
      <c r="AI12" s="28">
        <f t="shared" si="4"/>
        <v>350.93405148158371</v>
      </c>
      <c r="AJ12" s="28">
        <f>IF(W12&gt;80,"",('inv2.計算シート'!$B$41+'inv2.計算シート'!$B$42*入力方法別計算!Z12^('inv2.計算シート'!$B$43)*(入力方法別計算!Y12^(-'inv2.計算シート'!$B$28))^(-'inv2.計算シート'!$B$43))^(-1))</f>
        <v>1.1472522135899201</v>
      </c>
      <c r="AK12" s="28">
        <f>IF(W12&gt;80,"",('inv2.計算シート'!$B$41+'inv2.計算シート'!$B$42*入力方法別計算!AD12^('inv2.計算シート'!$B$43)*(入力方法別計算!AC12^(-'inv2.計算シート'!$B$28))^(-'inv2.計算シート'!$B$43))^(-1))</f>
        <v>1.1472522135899201</v>
      </c>
      <c r="AL12" s="28">
        <f t="shared" si="26"/>
        <v>0</v>
      </c>
      <c r="AM12" s="28">
        <f t="shared" si="27"/>
        <v>0</v>
      </c>
      <c r="AN12" s="28">
        <f t="shared" si="5"/>
        <v>0</v>
      </c>
      <c r="AO12" s="28" t="e">
        <f t="shared" si="32"/>
        <v>#DIV/0!</v>
      </c>
      <c r="AP12" s="28" t="e">
        <f t="shared" si="28"/>
        <v>#DIV/0!</v>
      </c>
      <c r="AR12" s="28">
        <f t="shared" si="6"/>
        <v>0.21675843453801161</v>
      </c>
      <c r="AS12" s="28">
        <f t="shared" si="7"/>
        <v>42</v>
      </c>
      <c r="AT12" s="28">
        <f t="shared" si="8"/>
        <v>0</v>
      </c>
      <c r="AU12" s="28">
        <f>IF(W12&gt;80,"",IF(AT12=0,0,SUM(AF$2:AF12)))</f>
        <v>0</v>
      </c>
      <c r="AV12" s="28">
        <f>IF(W12&gt;80,"",Z12+SUM($AF$2:AF11))</f>
        <v>747.81659915614</v>
      </c>
      <c r="AW12" s="29">
        <f t="shared" si="9"/>
        <v>15.567440485853581</v>
      </c>
      <c r="AX12" s="28">
        <f t="shared" si="10"/>
        <v>17.805157122765237</v>
      </c>
      <c r="AY12" s="28">
        <f t="shared" si="11"/>
        <v>17.805157122765237</v>
      </c>
      <c r="AZ12" s="28">
        <f t="shared" si="12"/>
        <v>17.805157122765237</v>
      </c>
      <c r="BA12" s="28">
        <f t="shared" si="13"/>
        <v>0</v>
      </c>
      <c r="BB12" s="28">
        <f t="shared" si="29"/>
        <v>42</v>
      </c>
      <c r="BC12" s="140">
        <f t="shared" si="14"/>
        <v>3450</v>
      </c>
      <c r="BE12" s="28">
        <v>11</v>
      </c>
      <c r="BF12" s="28" t="e">
        <f t="shared" si="15"/>
        <v>#N/A</v>
      </c>
      <c r="BG12" s="28" t="e">
        <f t="shared" si="16"/>
        <v>#N/A</v>
      </c>
    </row>
    <row r="13" spans="1:59">
      <c r="B13" s="28">
        <f>'1.収穫を予測する'!B23</f>
        <v>11</v>
      </c>
      <c r="C13" s="28">
        <f>IF('1.収穫を予測する'!C23="","",'1.収穫を予測する'!C23)</f>
        <v>20</v>
      </c>
      <c r="D13" s="28" t="str">
        <f>IF('1.収穫を予測する'!$C$3="なし","",'1.収穫を予測する'!D23)</f>
        <v/>
      </c>
      <c r="E13" s="28" t="e">
        <f t="shared" si="17"/>
        <v>#VALUE!</v>
      </c>
      <c r="F13" s="28">
        <f t="shared" si="18"/>
        <v>0.52219225833484262</v>
      </c>
      <c r="G13" s="28">
        <f t="shared" si="19"/>
        <v>0.26080676220370891</v>
      </c>
      <c r="J13" s="28">
        <f>'1.収穫を予測する'!F23</f>
        <v>20</v>
      </c>
      <c r="K13" s="28">
        <f>'1.収穫を予測する'!G23</f>
        <v>22</v>
      </c>
      <c r="L13" s="28">
        <f>IF('1.収穫を予測する'!H23="","",'1.収穫を予測する'!H23)</f>
        <v>2</v>
      </c>
      <c r="M13" s="28">
        <f t="shared" si="20"/>
        <v>21</v>
      </c>
      <c r="N13" s="139">
        <v>14</v>
      </c>
      <c r="O13" s="139">
        <f t="shared" si="21"/>
        <v>0.53300321110674775</v>
      </c>
      <c r="P13" s="139">
        <f t="shared" si="22"/>
        <v>0.51707349444155315</v>
      </c>
      <c r="Q13" s="28">
        <f t="shared" si="30"/>
        <v>0.29571558590083569</v>
      </c>
      <c r="R13" s="28">
        <f t="shared" si="31"/>
        <v>0.59143117180167137</v>
      </c>
      <c r="S13" s="28">
        <f>IF('1.収穫を予測する'!H23="","",L13*M13)</f>
        <v>42</v>
      </c>
      <c r="W13" s="28">
        <f t="shared" si="23"/>
        <v>43</v>
      </c>
      <c r="X13" s="28">
        <f>IF(W13&gt;80,"",VLOOKUP(W13,'inv2.計算シート'!$E$2:$H$101,4,FALSE))</f>
        <v>25.945363510662741</v>
      </c>
      <c r="Y13" s="28">
        <f t="shared" si="24"/>
        <v>3450</v>
      </c>
      <c r="Z13" s="28">
        <f t="shared" si="25"/>
        <v>763.38403964199358</v>
      </c>
      <c r="AA13" s="28">
        <f>IF(W13&gt;80,"",VLOOKUP(W13,'1.収穫を予測する'!$J$13:$K$92,2,FALSE)/100)</f>
        <v>0</v>
      </c>
      <c r="AB13" s="28">
        <f>IF(W13&gt;80,"",VLOOKUP(W13,'inv2.計算シート'!$AB$2:$AI$81,8,FALSE))</f>
        <v>14.895168595600012</v>
      </c>
      <c r="AC13" s="28">
        <f t="shared" si="0"/>
        <v>3450</v>
      </c>
      <c r="AD13" s="28">
        <f t="shared" si="1"/>
        <v>763.38403964199358</v>
      </c>
      <c r="AE13" s="28">
        <f t="shared" si="2"/>
        <v>0</v>
      </c>
      <c r="AF13" s="28">
        <f t="shared" si="3"/>
        <v>0</v>
      </c>
      <c r="AG13" s="28">
        <f>'inv3.直径階分布'!HK18</f>
        <v>7.4224673566419952</v>
      </c>
      <c r="AH13" s="28">
        <f>IF(W13&gt;80,"",EXP('inv2.計算シート'!$B$52)*X13^('inv2.計算シート'!$B$51))</f>
        <v>23.201154417390203</v>
      </c>
      <c r="AI13" s="28">
        <f t="shared" si="4"/>
        <v>312.58008021589541</v>
      </c>
      <c r="AJ13" s="28">
        <f>IF(W13&gt;80,"",('inv2.計算シート'!$B$41+'inv2.計算シート'!$B$42*入力方法別計算!Z13^('inv2.計算シート'!$B$43)*(入力方法別計算!Y13^(-'inv2.計算シート'!$B$28))^(-'inv2.計算シート'!$B$43))^(-1))</f>
        <v>1.1525251044665275</v>
      </c>
      <c r="AK13" s="28">
        <f>IF(W13&gt;80,"",('inv2.計算シート'!$B$41+'inv2.計算シート'!$B$42*入力方法別計算!AD13^('inv2.計算シート'!$B$43)*(入力方法別計算!AC13^(-'inv2.計算シート'!$B$28))^(-'inv2.計算シート'!$B$43))^(-1))</f>
        <v>1.1525251044665275</v>
      </c>
      <c r="AL13" s="28">
        <f t="shared" si="26"/>
        <v>0</v>
      </c>
      <c r="AM13" s="28">
        <f t="shared" si="27"/>
        <v>0</v>
      </c>
      <c r="AN13" s="28">
        <f t="shared" si="5"/>
        <v>0</v>
      </c>
      <c r="AO13" s="28" t="e">
        <f t="shared" si="32"/>
        <v>#DIV/0!</v>
      </c>
      <c r="AP13" s="28" t="e">
        <f t="shared" si="28"/>
        <v>#DIV/0!</v>
      </c>
      <c r="AR13" s="28">
        <f t="shared" si="6"/>
        <v>0.22127073612811407</v>
      </c>
      <c r="AS13" s="28">
        <f t="shared" si="7"/>
        <v>43</v>
      </c>
      <c r="AT13" s="28">
        <f t="shared" si="8"/>
        <v>0</v>
      </c>
      <c r="AU13" s="28">
        <f>IF(W13&gt;80,"",IF(AT13=0,0,SUM(AF$2:AF13)))</f>
        <v>0</v>
      </c>
      <c r="AV13" s="28">
        <f>IF(W13&gt;80,"",Z13+SUM($AF$2:AF12))</f>
        <v>763.38403964199358</v>
      </c>
      <c r="AW13" s="29">
        <f t="shared" si="9"/>
        <v>14.895168595600012</v>
      </c>
      <c r="AX13" s="28">
        <f t="shared" si="10"/>
        <v>17.753117200976593</v>
      </c>
      <c r="AY13" s="28">
        <f t="shared" si="11"/>
        <v>17.753117200976593</v>
      </c>
      <c r="AZ13" s="28">
        <f t="shared" si="12"/>
        <v>17.753117200976593</v>
      </c>
      <c r="BA13" s="28">
        <f t="shared" si="13"/>
        <v>0</v>
      </c>
      <c r="BB13" s="28">
        <f t="shared" si="29"/>
        <v>43</v>
      </c>
      <c r="BC13" s="140">
        <f t="shared" si="14"/>
        <v>3450</v>
      </c>
      <c r="BE13" s="28">
        <v>12</v>
      </c>
      <c r="BF13" s="28" t="e">
        <f t="shared" si="15"/>
        <v>#N/A</v>
      </c>
      <c r="BG13" s="28" t="e">
        <f t="shared" si="16"/>
        <v>#N/A</v>
      </c>
    </row>
    <row r="14" spans="1:59">
      <c r="B14" s="28">
        <f>'1.収穫を予測する'!B24</f>
        <v>12</v>
      </c>
      <c r="C14" s="28">
        <f>IF('1.収穫を予測する'!C24="","",'1.収穫を予測する'!C24)</f>
        <v>20</v>
      </c>
      <c r="D14" s="28" t="str">
        <f>IF('1.収穫を予測する'!$C$3="なし","",'1.収穫を予測する'!D24)</f>
        <v/>
      </c>
      <c r="E14" s="28" t="e">
        <f t="shared" si="17"/>
        <v>#VALUE!</v>
      </c>
      <c r="F14" s="28">
        <f t="shared" si="18"/>
        <v>0.52219225833484262</v>
      </c>
      <c r="G14" s="28">
        <f t="shared" si="19"/>
        <v>0.26080676220370891</v>
      </c>
      <c r="J14" s="28">
        <f>'1.収穫を予測する'!F24</f>
        <v>22</v>
      </c>
      <c r="K14" s="28">
        <f>'1.収穫を予測する'!G24</f>
        <v>24</v>
      </c>
      <c r="L14" s="28">
        <f>IF('1.収穫を予測する'!H24="","",'1.収穫を予測する'!H24)</f>
        <v>2</v>
      </c>
      <c r="M14" s="28">
        <f t="shared" si="20"/>
        <v>23</v>
      </c>
      <c r="N14" s="139">
        <v>15</v>
      </c>
      <c r="O14" s="139">
        <f t="shared" si="21"/>
        <v>0.52750115213375104</v>
      </c>
      <c r="P14" s="139">
        <f t="shared" si="22"/>
        <v>0.50824583447940874</v>
      </c>
      <c r="Q14" s="28">
        <f t="shared" si="30"/>
        <v>0.3734340525012077</v>
      </c>
      <c r="R14" s="28">
        <f t="shared" si="31"/>
        <v>0.74686810500241541</v>
      </c>
      <c r="S14" s="28">
        <f>IF('1.収穫を予測する'!H24="","",L14*M14)</f>
        <v>46</v>
      </c>
      <c r="W14" s="28">
        <f t="shared" si="23"/>
        <v>44</v>
      </c>
      <c r="X14" s="28">
        <f>IF(W14&gt;80,"",VLOOKUP(W14,'inv2.計算シート'!$E$2:$H$101,4,FALSE))</f>
        <v>26.232892487454215</v>
      </c>
      <c r="Y14" s="28">
        <f t="shared" si="24"/>
        <v>3450</v>
      </c>
      <c r="Z14" s="28">
        <f t="shared" si="25"/>
        <v>778.27920823759359</v>
      </c>
      <c r="AA14" s="28">
        <f>IF(W14&gt;80,"",VLOOKUP(W14,'1.収穫を予測する'!$J$13:$K$92,2,FALSE)/100)</f>
        <v>0</v>
      </c>
      <c r="AB14" s="28">
        <f>IF(W14&gt;80,"",VLOOKUP(W14,'inv2.計算シート'!$AB$2:$AI$81,8,FALSE))</f>
        <v>14.243248415362928</v>
      </c>
      <c r="AC14" s="28">
        <f t="shared" si="0"/>
        <v>3450</v>
      </c>
      <c r="AD14" s="28">
        <f t="shared" si="1"/>
        <v>778.27920823759359</v>
      </c>
      <c r="AE14" s="28">
        <f t="shared" si="2"/>
        <v>0</v>
      </c>
      <c r="AF14" s="28">
        <f t="shared" si="3"/>
        <v>0</v>
      </c>
      <c r="AG14" s="28">
        <f>'inv3.直径階分布'!HK19</f>
        <v>8.3148272319976453</v>
      </c>
      <c r="AH14" s="28">
        <f>IF(W14&gt;80,"",EXP('inv2.計算シート'!$B$52)*X14^('inv2.計算シート'!$B$51))</f>
        <v>23.486066910603796</v>
      </c>
      <c r="AI14" s="28">
        <f t="shared" si="4"/>
        <v>282.46007109111326</v>
      </c>
      <c r="AJ14" s="28">
        <f>IF(W14&gt;80,"",('inv2.計算シート'!$B$41+'inv2.計算シート'!$B$42*入力方法別計算!Z14^('inv2.計算シート'!$B$43)*(入力方法別計算!Y14^(-'inv2.計算シート'!$B$28))^(-'inv2.計算シート'!$B$43))^(-1))</f>
        <v>1.1574464825167896</v>
      </c>
      <c r="AK14" s="28">
        <f>IF(W14&gt;80,"",('inv2.計算シート'!$B$41+'inv2.計算シート'!$B$42*入力方法別計算!AD14^('inv2.計算シート'!$B$43)*(入力方法別計算!AC14^(-'inv2.計算シート'!$B$28))^(-'inv2.計算シート'!$B$43))^(-1))</f>
        <v>1.1574464825167896</v>
      </c>
      <c r="AL14" s="28">
        <f t="shared" si="26"/>
        <v>0</v>
      </c>
      <c r="AM14" s="28">
        <f>IF(W14&gt;80,"",IF(X14&lt;9,0,IF(AI14&gt;AI13,1,0)))</f>
        <v>0</v>
      </c>
      <c r="AN14" s="28">
        <f t="shared" si="5"/>
        <v>0</v>
      </c>
      <c r="AO14" s="28" t="e">
        <f t="shared" si="32"/>
        <v>#DIV/0!</v>
      </c>
      <c r="AP14" s="28" t="e">
        <f t="shared" si="28"/>
        <v>#DIV/0!</v>
      </c>
      <c r="AR14" s="28">
        <f t="shared" si="6"/>
        <v>0.22558817630075176</v>
      </c>
      <c r="AS14" s="28">
        <f t="shared" si="7"/>
        <v>44</v>
      </c>
      <c r="AT14" s="28">
        <f t="shared" si="8"/>
        <v>0</v>
      </c>
      <c r="AU14" s="28">
        <f>IF(W14&gt;80,"",IF(AT14=0,0,SUM(AF$2:AF14)))</f>
        <v>0</v>
      </c>
      <c r="AV14" s="28">
        <f>IF(W14&gt;80,"",Z14+SUM($AF$2:AF13))</f>
        <v>778.27920823759359</v>
      </c>
      <c r="AW14" s="29">
        <f t="shared" si="9"/>
        <v>14.243248415362928</v>
      </c>
      <c r="AX14" s="28">
        <f t="shared" si="10"/>
        <v>17.688163823581672</v>
      </c>
      <c r="AY14" s="28">
        <f t="shared" si="11"/>
        <v>17.688163823581672</v>
      </c>
      <c r="AZ14" s="28">
        <f t="shared" si="12"/>
        <v>17.688163823581672</v>
      </c>
      <c r="BA14" s="28">
        <f t="shared" si="13"/>
        <v>0</v>
      </c>
      <c r="BB14" s="28">
        <f t="shared" si="29"/>
        <v>44</v>
      </c>
      <c r="BC14" s="140">
        <f t="shared" si="14"/>
        <v>3450</v>
      </c>
      <c r="BE14" s="28">
        <v>13</v>
      </c>
      <c r="BF14" s="28" t="e">
        <f t="shared" si="15"/>
        <v>#N/A</v>
      </c>
      <c r="BG14" s="28" t="e">
        <f t="shared" si="16"/>
        <v>#N/A</v>
      </c>
    </row>
    <row r="15" spans="1:59">
      <c r="B15" s="28">
        <f>'1.収穫を予測する'!B25</f>
        <v>13</v>
      </c>
      <c r="C15" s="28">
        <f>IF('1.収穫を予測する'!C25="","",'1.収穫を予測する'!C25)</f>
        <v>20</v>
      </c>
      <c r="D15" s="28" t="str">
        <f>IF('1.収穫を予測する'!$C$3="なし","",'1.収穫を予測する'!D25)</f>
        <v/>
      </c>
      <c r="E15" s="28" t="e">
        <f t="shared" si="17"/>
        <v>#VALUE!</v>
      </c>
      <c r="F15" s="28">
        <f t="shared" si="18"/>
        <v>0.52219225833484262</v>
      </c>
      <c r="G15" s="28">
        <f t="shared" si="19"/>
        <v>0.26080676220370891</v>
      </c>
      <c r="J15" s="28">
        <f>'1.収穫を予測する'!F25</f>
        <v>24</v>
      </c>
      <c r="K15" s="28">
        <f>'1.収穫を予測する'!G25</f>
        <v>26</v>
      </c>
      <c r="L15" s="28" t="str">
        <f>IF('1.収穫を予測する'!H25="","",'1.収穫を予測する'!H25)</f>
        <v/>
      </c>
      <c r="M15" s="28" t="str">
        <f t="shared" si="20"/>
        <v/>
      </c>
      <c r="O15" s="139" t="str">
        <f t="shared" si="21"/>
        <v/>
      </c>
      <c r="P15" s="139" t="str">
        <f t="shared" si="22"/>
        <v/>
      </c>
      <c r="Q15" s="28" t="str">
        <f t="shared" si="30"/>
        <v/>
      </c>
      <c r="R15" s="28" t="str">
        <f t="shared" si="31"/>
        <v/>
      </c>
      <c r="S15" s="28" t="str">
        <f>IF('1.収穫を予測する'!H25="","",L15*M15)</f>
        <v/>
      </c>
      <c r="W15" s="28">
        <f t="shared" si="23"/>
        <v>45</v>
      </c>
      <c r="X15" s="28">
        <f>IF(W15&gt;80,"",VLOOKUP(W15,'inv2.計算シート'!$E$2:$H$101,4,FALSE))</f>
        <v>26.507512073688691</v>
      </c>
      <c r="Y15" s="28">
        <f t="shared" si="24"/>
        <v>3450</v>
      </c>
      <c r="Z15" s="28">
        <f t="shared" si="25"/>
        <v>792.52245665295652</v>
      </c>
      <c r="AA15" s="28">
        <f>IF(W15&gt;80,"",VLOOKUP(W15,'1.収穫を予測する'!$J$13:$K$92,2,FALSE)/100)</f>
        <v>0</v>
      </c>
      <c r="AB15" s="28">
        <f>IF(W15&gt;80,"",VLOOKUP(W15,'inv2.計算シート'!$AB$2:$AI$81,8,FALSE))</f>
        <v>13.612272738652678</v>
      </c>
      <c r="AC15" s="28">
        <f t="shared" si="0"/>
        <v>3450</v>
      </c>
      <c r="AD15" s="28">
        <f t="shared" si="1"/>
        <v>792.52245665295652</v>
      </c>
      <c r="AE15" s="28">
        <f t="shared" si="2"/>
        <v>0</v>
      </c>
      <c r="AF15" s="28">
        <f t="shared" si="3"/>
        <v>0</v>
      </c>
      <c r="AG15" s="28">
        <f>'inv3.直径階分布'!HK20</f>
        <v>9.1737202351466589</v>
      </c>
      <c r="AH15" s="28">
        <f>IF(W15&gt;80,"",EXP('inv2.計算シート'!$B$52)*X15^('inv2.計算シート'!$B$51))</f>
        <v>23.75850099794409</v>
      </c>
      <c r="AI15" s="28">
        <f t="shared" si="4"/>
        <v>258.98436391072551</v>
      </c>
      <c r="AJ15" s="28">
        <f>IF(W15&gt;80,"",('inv2.計算シート'!$B$41+'inv2.計算シート'!$B$42*入力方法別計算!Z15^('inv2.計算シート'!$B$43)*(入力方法別計算!Y15^(-'inv2.計算シート'!$B$28))^(-'inv2.計算シート'!$B$43))^(-1))</f>
        <v>1.1620436946487975</v>
      </c>
      <c r="AK15" s="28">
        <f>IF(W15&gt;80,"",('inv2.計算シート'!$B$41+'inv2.計算シート'!$B$42*入力方法別計算!AD15^('inv2.計算シート'!$B$43)*(入力方法別計算!AC15^(-'inv2.計算シート'!$B$28))^(-'inv2.計算シート'!$B$43))^(-1))</f>
        <v>1.1620436946487975</v>
      </c>
      <c r="AL15" s="28">
        <f t="shared" si="26"/>
        <v>0</v>
      </c>
      <c r="AM15" s="28">
        <f t="shared" si="27"/>
        <v>0</v>
      </c>
      <c r="AN15" s="28">
        <f t="shared" si="5"/>
        <v>0</v>
      </c>
      <c r="AO15" s="28" t="e">
        <f t="shared" si="32"/>
        <v>#DIV/0!</v>
      </c>
      <c r="AP15" s="28" t="e">
        <f t="shared" si="28"/>
        <v>#DIV/0!</v>
      </c>
      <c r="AR15" s="28">
        <f t="shared" si="6"/>
        <v>0.22971665410230624</v>
      </c>
      <c r="AS15" s="28">
        <f t="shared" si="7"/>
        <v>45</v>
      </c>
      <c r="AT15" s="28">
        <f t="shared" si="8"/>
        <v>0</v>
      </c>
      <c r="AU15" s="28">
        <f>IF(W15&gt;80,"",IF(AT15=0,0,SUM(AF$2:AF15)))</f>
        <v>0</v>
      </c>
      <c r="AV15" s="28">
        <f>IF(W15&gt;80,"",Z15+SUM($AF$2:AF14))</f>
        <v>792.52245665295652</v>
      </c>
      <c r="AW15" s="29">
        <f t="shared" si="9"/>
        <v>13.612272738652678</v>
      </c>
      <c r="AX15" s="28">
        <f t="shared" si="10"/>
        <v>17.611610147843479</v>
      </c>
      <c r="AY15" s="28">
        <f t="shared" si="11"/>
        <v>17.611610147843479</v>
      </c>
      <c r="AZ15" s="28">
        <f t="shared" si="12"/>
        <v>17.611610147843479</v>
      </c>
      <c r="BA15" s="28">
        <f t="shared" si="13"/>
        <v>0</v>
      </c>
      <c r="BB15" s="28">
        <f t="shared" si="29"/>
        <v>45</v>
      </c>
      <c r="BC15" s="140">
        <f t="shared" si="14"/>
        <v>3450</v>
      </c>
      <c r="BE15" s="28">
        <v>14</v>
      </c>
      <c r="BF15" s="28" t="e">
        <f t="shared" si="15"/>
        <v>#N/A</v>
      </c>
      <c r="BG15" s="28" t="e">
        <f t="shared" si="16"/>
        <v>#N/A</v>
      </c>
    </row>
    <row r="16" spans="1:59">
      <c r="B16" s="28">
        <f>'1.収穫を予測する'!B26</f>
        <v>14</v>
      </c>
      <c r="C16" s="28">
        <f>IF('1.収穫を予測する'!C26="","",'1.収穫を予測する'!C26)</f>
        <v>20</v>
      </c>
      <c r="D16" s="28" t="str">
        <f>IF('1.収穫を予測する'!$C$3="なし","",'1.収穫を予測する'!D26)</f>
        <v/>
      </c>
      <c r="E16" s="28" t="e">
        <f t="shared" si="17"/>
        <v>#VALUE!</v>
      </c>
      <c r="F16" s="28">
        <f t="shared" si="18"/>
        <v>0.52219225833484262</v>
      </c>
      <c r="G16" s="28">
        <f t="shared" si="19"/>
        <v>0.26080676220370891</v>
      </c>
      <c r="J16" s="28">
        <f>'1.収穫を予測する'!F26</f>
        <v>26</v>
      </c>
      <c r="K16" s="28">
        <f>'1.収穫を予測する'!G26</f>
        <v>28</v>
      </c>
      <c r="L16" s="28" t="str">
        <f>IF('1.収穫を予測する'!H26="","",'1.収穫を予測する'!H26)</f>
        <v/>
      </c>
      <c r="M16" s="28" t="str">
        <f t="shared" si="20"/>
        <v/>
      </c>
      <c r="O16" s="139" t="str">
        <f t="shared" si="21"/>
        <v/>
      </c>
      <c r="P16" s="139" t="str">
        <f t="shared" si="22"/>
        <v/>
      </c>
      <c r="Q16" s="28" t="str">
        <f t="shared" si="30"/>
        <v/>
      </c>
      <c r="R16" s="28" t="str">
        <f t="shared" si="31"/>
        <v/>
      </c>
      <c r="S16" s="28" t="str">
        <f>IF('1.収穫を予測する'!H26="","",L16*M16)</f>
        <v/>
      </c>
      <c r="W16" s="28">
        <f t="shared" si="23"/>
        <v>46</v>
      </c>
      <c r="X16" s="28">
        <f>IF(W16&gt;80,"",VLOOKUP(W16,'inv2.計算シート'!$E$2:$H$101,4,FALSE))</f>
        <v>26.769735950699012</v>
      </c>
      <c r="Y16" s="28">
        <f t="shared" si="24"/>
        <v>3450</v>
      </c>
      <c r="Z16" s="28">
        <f t="shared" si="25"/>
        <v>806.1347293916092</v>
      </c>
      <c r="AA16" s="28">
        <f>IF(W16&gt;80,"",VLOOKUP(W16,'1.収穫を予測する'!$J$13:$K$92,2,FALSE)/100)</f>
        <v>0</v>
      </c>
      <c r="AB16" s="28">
        <f>IF(W16&gt;80,"",VLOOKUP(W16,'inv2.計算シート'!$AB$2:$AI$81,8,FALSE))</f>
        <v>13.0026212057669</v>
      </c>
      <c r="AC16" s="28">
        <f t="shared" si="0"/>
        <v>3450</v>
      </c>
      <c r="AD16" s="28">
        <f t="shared" si="1"/>
        <v>806.1347293916092</v>
      </c>
      <c r="AE16" s="28">
        <f t="shared" si="2"/>
        <v>0</v>
      </c>
      <c r="AF16" s="28">
        <f t="shared" si="3"/>
        <v>0</v>
      </c>
      <c r="AG16" s="28">
        <f>'inv3.直径階分布'!HK21</f>
        <v>9.9984267422954289</v>
      </c>
      <c r="AH16" s="28">
        <f>IF(W16&gt;80,"",EXP('inv2.計算シート'!$B$52)*X16^('inv2.計算シート'!$B$51))</f>
        <v>24.018921260746193</v>
      </c>
      <c r="AI16" s="28">
        <f t="shared" si="4"/>
        <v>240.22700650634516</v>
      </c>
      <c r="AJ16" s="28">
        <f>IF(W16&gt;80,"",('inv2.計算シート'!$B$41+'inv2.計算シート'!$B$42*入力方法別計算!Z16^('inv2.計算シート'!$B$43)*(入力方法別計算!Y16^(-'inv2.計算シート'!$B$28))^(-'inv2.計算シート'!$B$43))^(-1))</f>
        <v>1.1663415696327526</v>
      </c>
      <c r="AK16" s="28">
        <f>IF(W16&gt;80,"",('inv2.計算シート'!$B$41+'inv2.計算シート'!$B$42*入力方法別計算!AD16^('inv2.計算シート'!$B$43)*(入力方法別計算!AC16^(-'inv2.計算シート'!$B$28))^(-'inv2.計算シート'!$B$43))^(-1))</f>
        <v>1.1663415696327526</v>
      </c>
      <c r="AL16" s="28">
        <f t="shared" si="26"/>
        <v>0</v>
      </c>
      <c r="AM16" s="28">
        <f t="shared" si="27"/>
        <v>0</v>
      </c>
      <c r="AN16" s="28">
        <f t="shared" si="5"/>
        <v>0</v>
      </c>
      <c r="AO16" s="28" t="e">
        <f t="shared" si="32"/>
        <v>#DIV/0!</v>
      </c>
      <c r="AP16" s="28" t="e">
        <f t="shared" si="28"/>
        <v>#DIV/0!</v>
      </c>
      <c r="AR16" s="28">
        <f t="shared" si="6"/>
        <v>0.23366224040336497</v>
      </c>
      <c r="AS16" s="28">
        <f t="shared" si="7"/>
        <v>46</v>
      </c>
      <c r="AT16" s="28">
        <f t="shared" si="8"/>
        <v>0</v>
      </c>
      <c r="AU16" s="28">
        <f>IF(W16&gt;80,"",IF(AT16=0,0,SUM(AF$2:AF16)))</f>
        <v>0</v>
      </c>
      <c r="AV16" s="28">
        <f>IF(W16&gt;80,"",Z16+SUM($AF$2:AF15))</f>
        <v>806.1347293916092</v>
      </c>
      <c r="AW16" s="29">
        <f t="shared" si="9"/>
        <v>13.0026212057669</v>
      </c>
      <c r="AX16" s="28">
        <f t="shared" si="10"/>
        <v>17.524668030252375</v>
      </c>
      <c r="AY16" s="28">
        <f t="shared" si="11"/>
        <v>17.524668030252375</v>
      </c>
      <c r="AZ16" s="28">
        <f t="shared" si="12"/>
        <v>17.524668030252375</v>
      </c>
      <c r="BA16" s="28">
        <f t="shared" si="13"/>
        <v>0</v>
      </c>
      <c r="BB16" s="28">
        <f t="shared" si="29"/>
        <v>46</v>
      </c>
      <c r="BC16" s="140">
        <f t="shared" si="14"/>
        <v>3450</v>
      </c>
      <c r="BE16" s="28">
        <v>15</v>
      </c>
      <c r="BF16" s="28" t="e">
        <f t="shared" si="15"/>
        <v>#N/A</v>
      </c>
      <c r="BG16" s="28" t="e">
        <f t="shared" si="16"/>
        <v>#N/A</v>
      </c>
    </row>
    <row r="17" spans="2:59">
      <c r="B17" s="28">
        <f>'1.収穫を予測する'!B27</f>
        <v>15</v>
      </c>
      <c r="C17" s="28">
        <f>IF('1.収穫を予測する'!C27="","",'1.収穫を予測する'!C27)</f>
        <v>20</v>
      </c>
      <c r="D17" s="28" t="str">
        <f>IF('1.収穫を予測する'!$C$3="なし","",'1.収穫を予測する'!D27)</f>
        <v/>
      </c>
      <c r="E17" s="28" t="e">
        <f t="shared" si="17"/>
        <v>#VALUE!</v>
      </c>
      <c r="F17" s="28">
        <f t="shared" si="18"/>
        <v>0.52219225833484262</v>
      </c>
      <c r="G17" s="28">
        <f t="shared" si="19"/>
        <v>0.26080676220370891</v>
      </c>
      <c r="J17" s="28">
        <f>'1.収穫を予測する'!F27</f>
        <v>28</v>
      </c>
      <c r="K17" s="28">
        <f>'1.収穫を予測する'!G27</f>
        <v>30</v>
      </c>
      <c r="L17" s="28" t="str">
        <f>IF('1.収穫を予測する'!H27="","",'1.収穫を予測する'!H27)</f>
        <v/>
      </c>
      <c r="M17" s="28" t="str">
        <f t="shared" si="20"/>
        <v/>
      </c>
      <c r="O17" s="139" t="str">
        <f t="shared" si="21"/>
        <v/>
      </c>
      <c r="P17" s="139" t="str">
        <f t="shared" si="22"/>
        <v/>
      </c>
      <c r="Q17" s="28" t="str">
        <f t="shared" si="30"/>
        <v/>
      </c>
      <c r="R17" s="28" t="str">
        <f t="shared" si="31"/>
        <v/>
      </c>
      <c r="S17" s="28" t="str">
        <f>IF('1.収穫を予測する'!H27="","",L17*M17)</f>
        <v/>
      </c>
      <c r="W17" s="28">
        <f t="shared" si="23"/>
        <v>47</v>
      </c>
      <c r="X17" s="28">
        <f>IF(W17&gt;80,"",VLOOKUP(W17,'inv2.計算シート'!$E$2:$H$101,4,FALSE))</f>
        <v>27.020064493921968</v>
      </c>
      <c r="Y17" s="28">
        <f t="shared" si="24"/>
        <v>3450</v>
      </c>
      <c r="Z17" s="28">
        <f t="shared" si="25"/>
        <v>819.1373505973761</v>
      </c>
      <c r="AA17" s="28">
        <f>IF(W17&gt;80,"",VLOOKUP(W17,'1.収穫を予測する'!$J$13:$K$92,2,FALSE)/100)</f>
        <v>0</v>
      </c>
      <c r="AB17" s="28">
        <f>IF(W17&gt;80,"",VLOOKUP(W17,'inv2.計算シート'!$AB$2:$AI$81,8,FALSE))</f>
        <v>12.414490140803991</v>
      </c>
      <c r="AC17" s="28">
        <f t="shared" si="0"/>
        <v>3450</v>
      </c>
      <c r="AD17" s="28">
        <f t="shared" si="1"/>
        <v>819.1373505973761</v>
      </c>
      <c r="AE17" s="28">
        <f t="shared" si="2"/>
        <v>0</v>
      </c>
      <c r="AF17" s="28">
        <f t="shared" si="3"/>
        <v>0</v>
      </c>
      <c r="AG17" s="28">
        <f>'inv3.直径階分布'!HK22</f>
        <v>10.812177298434888</v>
      </c>
      <c r="AH17" s="28">
        <f>IF(W17&gt;80,"",EXP('inv2.計算シート'!$B$52)*X17^('inv2.計算シート'!$B$51))</f>
        <v>24.267783900399348</v>
      </c>
      <c r="AI17" s="28">
        <f t="shared" si="4"/>
        <v>224.44863074814933</v>
      </c>
      <c r="AJ17" s="28">
        <f>IF(W17&gt;80,"",('inv2.計算シート'!$B$41+'inv2.計算シート'!$B$42*入力方法別計算!Z17^('inv2.計算シート'!$B$43)*(入力方法別計算!Y17^(-'inv2.計算シート'!$B$28))^(-'inv2.計算シート'!$B$43))^(-1))</f>
        <v>1.170362690395198</v>
      </c>
      <c r="AK17" s="28">
        <f>IF(W17&gt;80,"",('inv2.計算シート'!$B$41+'inv2.計算シート'!$B$42*入力方法別計算!AD17^('inv2.計算シート'!$B$43)*(入力方法別計算!AC17^(-'inv2.計算シート'!$B$28))^(-'inv2.計算シート'!$B$43))^(-1))</f>
        <v>1.170362690395198</v>
      </c>
      <c r="AL17" s="28">
        <f t="shared" si="26"/>
        <v>1</v>
      </c>
      <c r="AM17" s="28">
        <f t="shared" si="27"/>
        <v>0</v>
      </c>
      <c r="AN17" s="28">
        <f t="shared" si="5"/>
        <v>1</v>
      </c>
      <c r="AO17" s="28" t="e">
        <f t="shared" si="32"/>
        <v>#DIV/0!</v>
      </c>
      <c r="AP17" s="28" t="e">
        <f t="shared" si="28"/>
        <v>#DIV/0!</v>
      </c>
      <c r="AR17" s="28">
        <f t="shared" si="6"/>
        <v>0.23743111611518147</v>
      </c>
      <c r="AS17" s="28">
        <f t="shared" si="7"/>
        <v>47</v>
      </c>
      <c r="AT17" s="28">
        <f t="shared" si="8"/>
        <v>0</v>
      </c>
      <c r="AU17" s="28">
        <f>IF(W17&gt;80,"",IF(AT17=0,0,SUM(AF$2:AF17)))</f>
        <v>0</v>
      </c>
      <c r="AV17" s="28">
        <f>IF(W17&gt;80,"",Z17+SUM($AF$2:AF16))</f>
        <v>819.1373505973761</v>
      </c>
      <c r="AW17" s="29">
        <f t="shared" si="9"/>
        <v>12.414490140803991</v>
      </c>
      <c r="AX17" s="28">
        <f t="shared" si="10"/>
        <v>17.428454268029277</v>
      </c>
      <c r="AY17" s="28">
        <f t="shared" si="11"/>
        <v>17.428454268029277</v>
      </c>
      <c r="AZ17" s="28">
        <f t="shared" si="12"/>
        <v>17.428454268029277</v>
      </c>
      <c r="BA17" s="28">
        <f t="shared" si="13"/>
        <v>0</v>
      </c>
      <c r="BB17" s="28">
        <f t="shared" si="29"/>
        <v>47</v>
      </c>
      <c r="BC17" s="140">
        <f t="shared" si="14"/>
        <v>3450</v>
      </c>
      <c r="BE17" s="28">
        <v>16</v>
      </c>
      <c r="BF17" s="28" t="e">
        <f t="shared" si="15"/>
        <v>#N/A</v>
      </c>
      <c r="BG17" s="28" t="e">
        <f t="shared" si="16"/>
        <v>#N/A</v>
      </c>
    </row>
    <row r="18" spans="2:59">
      <c r="B18" s="28">
        <f>'1.収穫を予測する'!B28</f>
        <v>16</v>
      </c>
      <c r="C18" s="28">
        <f>IF('1.収穫を予測する'!C28="","",'1.収穫を予測する'!C28)</f>
        <v>20</v>
      </c>
      <c r="D18" s="28" t="str">
        <f>IF('1.収穫を予測する'!$C$3="なし","",'1.収穫を予測する'!D28)</f>
        <v/>
      </c>
      <c r="E18" s="28" t="e">
        <f t="shared" si="17"/>
        <v>#VALUE!</v>
      </c>
      <c r="F18" s="28">
        <f t="shared" si="18"/>
        <v>0.52219225833484262</v>
      </c>
      <c r="G18" s="28">
        <f t="shared" si="19"/>
        <v>0.26080676220370891</v>
      </c>
      <c r="J18" s="28">
        <f>'1.収穫を予測する'!F28</f>
        <v>30</v>
      </c>
      <c r="K18" s="28">
        <f>'1.収穫を予測する'!G28</f>
        <v>32</v>
      </c>
      <c r="L18" s="28" t="str">
        <f>IF('1.収穫を予測する'!H28="","",'1.収穫を予測する'!H28)</f>
        <v/>
      </c>
      <c r="M18" s="28" t="str">
        <f t="shared" si="20"/>
        <v/>
      </c>
      <c r="O18" s="139" t="str">
        <f t="shared" si="21"/>
        <v/>
      </c>
      <c r="P18" s="139" t="str">
        <f t="shared" si="22"/>
        <v/>
      </c>
      <c r="Q18" s="28" t="str">
        <f t="shared" si="30"/>
        <v/>
      </c>
      <c r="R18" s="28" t="str">
        <f t="shared" si="31"/>
        <v/>
      </c>
      <c r="S18" s="28" t="str">
        <f>IF('1.収穫を予測する'!H28="","",L18*M18)</f>
        <v/>
      </c>
      <c r="W18" s="28">
        <f t="shared" si="23"/>
        <v>48</v>
      </c>
      <c r="X18" s="28">
        <f>IF(W18&gt;80,"",VLOOKUP(W18,'inv2.計算シート'!$E$2:$H$101,4,FALSE))</f>
        <v>27.258984237823732</v>
      </c>
      <c r="Y18" s="28">
        <f t="shared" si="24"/>
        <v>3450</v>
      </c>
      <c r="Z18" s="28">
        <f t="shared" si="25"/>
        <v>831.55184073818009</v>
      </c>
      <c r="AA18" s="28">
        <f>IF(W18&gt;80,"",VLOOKUP(W18,'1.収穫を予測する'!$J$13:$K$92,2,FALSE)/100)</f>
        <v>0</v>
      </c>
      <c r="AB18" s="28">
        <f>IF(W18&gt;80,"",VLOOKUP(W18,'inv2.計算シート'!$AB$2:$AI$81,8,FALSE))</f>
        <v>11.847919073005642</v>
      </c>
      <c r="AC18" s="28">
        <f t="shared" si="0"/>
        <v>3450</v>
      </c>
      <c r="AD18" s="28">
        <f t="shared" si="1"/>
        <v>831.55184073818009</v>
      </c>
      <c r="AE18" s="28">
        <f t="shared" si="2"/>
        <v>0</v>
      </c>
      <c r="AF18" s="28">
        <f t="shared" si="3"/>
        <v>0</v>
      </c>
      <c r="AG18" s="28">
        <f>'inv3.直径階分布'!HK23</f>
        <v>11.612489382152352</v>
      </c>
      <c r="AH18" s="28">
        <f>IF(W18&gt;80,"",EXP('inv2.計算シート'!$B$52)*X18^('inv2.計算シート'!$B$51))</f>
        <v>24.505535745204988</v>
      </c>
      <c r="AI18" s="28">
        <f t="shared" si="4"/>
        <v>211.02741142539529</v>
      </c>
      <c r="AJ18" s="28">
        <f>IF(W18&gt;80,"",('inv2.計算シート'!$B$41+'inv2.計算シート'!$B$42*入力方法別計算!Z18^('inv2.計算シート'!$B$43)*(入力方法別計算!Y18^(-'inv2.計算シート'!$B$28))^(-'inv2.計算シート'!$B$43))^(-1))</f>
        <v>1.1741276324673275</v>
      </c>
      <c r="AK18" s="28">
        <f>IF(W18&gt;80,"",('inv2.計算シート'!$B$41+'inv2.計算シート'!$B$42*入力方法別計算!AD18^('inv2.計算シート'!$B$43)*(入力方法別計算!AC18^(-'inv2.計算シート'!$B$28))^(-'inv2.計算シート'!$B$43))^(-1))</f>
        <v>1.1741276324673275</v>
      </c>
      <c r="AL18" s="28">
        <f t="shared" si="26"/>
        <v>1</v>
      </c>
      <c r="AM18" s="28">
        <f>IF(W18&gt;80,"",IF(X18&lt;9,0,IF(AI18&gt;AI17,1,0)))</f>
        <v>0</v>
      </c>
      <c r="AN18" s="28">
        <f t="shared" si="5"/>
        <v>1</v>
      </c>
      <c r="AO18" s="28" t="e">
        <f t="shared" si="32"/>
        <v>#DIV/0!</v>
      </c>
      <c r="AP18" s="28" t="e">
        <f t="shared" si="28"/>
        <v>#DIV/0!</v>
      </c>
      <c r="AR18" s="28">
        <f t="shared" si="6"/>
        <v>0.24102951905454495</v>
      </c>
      <c r="AS18" s="28">
        <f t="shared" si="7"/>
        <v>48</v>
      </c>
      <c r="AT18" s="28">
        <f t="shared" si="8"/>
        <v>0</v>
      </c>
      <c r="AU18" s="28">
        <f>IF(W18&gt;80,"",IF(AT18=0,0,SUM(AF$2:AF18)))</f>
        <v>0</v>
      </c>
      <c r="AV18" s="28">
        <f>IF(W18&gt;80,"",Z18+SUM($AF$2:AF17))</f>
        <v>831.55184073818009</v>
      </c>
      <c r="AW18" s="29">
        <f t="shared" si="9"/>
        <v>11.847919073005642</v>
      </c>
      <c r="AX18" s="28">
        <f t="shared" si="10"/>
        <v>17.323996682045419</v>
      </c>
      <c r="AY18" s="28">
        <f t="shared" si="11"/>
        <v>17.323996682045419</v>
      </c>
      <c r="AZ18" s="28">
        <f t="shared" si="12"/>
        <v>17.323996682045419</v>
      </c>
      <c r="BA18" s="28">
        <f t="shared" si="13"/>
        <v>0</v>
      </c>
      <c r="BB18" s="28">
        <f t="shared" si="29"/>
        <v>48</v>
      </c>
      <c r="BC18" s="140">
        <f t="shared" si="14"/>
        <v>3450</v>
      </c>
      <c r="BE18" s="28">
        <v>17</v>
      </c>
      <c r="BF18" s="28" t="e">
        <f t="shared" si="15"/>
        <v>#N/A</v>
      </c>
      <c r="BG18" s="28" t="e">
        <f t="shared" si="16"/>
        <v>#N/A</v>
      </c>
    </row>
    <row r="19" spans="2:59">
      <c r="B19" s="28">
        <f>'1.収穫を予測する'!B29</f>
        <v>17</v>
      </c>
      <c r="C19" s="28">
        <f>IF('1.収穫を予測する'!C29="","",'1.収穫を予測する'!C29)</f>
        <v>18</v>
      </c>
      <c r="D19" s="28" t="str">
        <f>IF('1.収穫を予測する'!$C$3="なし","",'1.収穫を予測する'!D29)</f>
        <v/>
      </c>
      <c r="E19" s="28" t="e">
        <f t="shared" si="17"/>
        <v>#VALUE!</v>
      </c>
      <c r="F19" s="28">
        <f t="shared" si="18"/>
        <v>0.53415187595702429</v>
      </c>
      <c r="G19" s="28">
        <f t="shared" si="19"/>
        <v>0.19863663347473687</v>
      </c>
      <c r="J19" s="28">
        <f>'1.収穫を予測する'!F29</f>
        <v>32</v>
      </c>
      <c r="K19" s="28">
        <f>'1.収穫を予測する'!G29</f>
        <v>34</v>
      </c>
      <c r="L19" s="28" t="str">
        <f>IF('1.収穫を予測する'!H29="","",'1.収穫を予測する'!H29)</f>
        <v/>
      </c>
      <c r="M19" s="28" t="str">
        <f t="shared" si="20"/>
        <v/>
      </c>
      <c r="O19" s="139" t="str">
        <f t="shared" si="21"/>
        <v/>
      </c>
      <c r="P19" s="139" t="str">
        <f t="shared" si="22"/>
        <v/>
      </c>
      <c r="Q19" s="28" t="str">
        <f t="shared" si="30"/>
        <v/>
      </c>
      <c r="R19" s="28" t="str">
        <f t="shared" si="31"/>
        <v/>
      </c>
      <c r="S19" s="28" t="str">
        <f>IF('1.収穫を予測する'!H29="","",L19*M19)</f>
        <v/>
      </c>
      <c r="W19" s="28">
        <f t="shared" si="23"/>
        <v>49</v>
      </c>
      <c r="X19" s="28">
        <f>IF(W19&gt;80,"",VLOOKUP(W19,'inv2.計算シート'!$E$2:$H$101,4,FALSE))</f>
        <v>27.486967487280818</v>
      </c>
      <c r="Y19" s="28">
        <f t="shared" si="24"/>
        <v>3450</v>
      </c>
      <c r="Z19" s="28">
        <f t="shared" si="25"/>
        <v>843.39975981118573</v>
      </c>
      <c r="AA19" s="28">
        <f>IF(W19&gt;80,"",VLOOKUP(W19,'1.収穫を予測する'!$J$13:$K$92,2,FALSE)/100)</f>
        <v>0</v>
      </c>
      <c r="AB19" s="28">
        <f>IF(W19&gt;80,"",VLOOKUP(W19,'inv2.計算シート'!$AB$2:$AI$81,8,FALSE))</f>
        <v>11.3028142787565</v>
      </c>
      <c r="AC19" s="28">
        <f t="shared" si="0"/>
        <v>3450</v>
      </c>
      <c r="AD19" s="28">
        <f t="shared" si="1"/>
        <v>843.39975981118573</v>
      </c>
      <c r="AE19" s="28">
        <f t="shared" si="2"/>
        <v>0</v>
      </c>
      <c r="AF19" s="28">
        <f t="shared" si="3"/>
        <v>0</v>
      </c>
      <c r="AG19" s="28">
        <f>'inv3.直径階分布'!HK24</f>
        <v>12.395608046790667</v>
      </c>
      <c r="AH19" s="28">
        <f>IF(W19&gt;80,"",EXP('inv2.計算シート'!$B$52)*X19^('inv2.計算シート'!$B$51))</f>
        <v>24.732613443071891</v>
      </c>
      <c r="AI19" s="28">
        <f t="shared" si="4"/>
        <v>199.52723052965027</v>
      </c>
      <c r="AJ19" s="28">
        <f>IF(W19&gt;80,"",('inv2.計算シート'!$B$41+'inv2.計算シート'!$B$42*入力方法別計算!Z19^('inv2.計算シート'!$B$43)*(入力方法別計算!Y19^(-'inv2.計算シート'!$B$28))^(-'inv2.計算シート'!$B$43))^(-1))</f>
        <v>1.1776551732837712</v>
      </c>
      <c r="AK19" s="28">
        <f>IF(W19&gt;80,"",('inv2.計算シート'!$B$41+'inv2.計算シート'!$B$42*入力方法別計算!AD19^('inv2.計算シート'!$B$43)*(入力方法別計算!AC19^(-'inv2.計算シート'!$B$28))^(-'inv2.計算シート'!$B$43))^(-1))</f>
        <v>1.1776551732837712</v>
      </c>
      <c r="AL19" s="28">
        <f t="shared" si="26"/>
        <v>1</v>
      </c>
      <c r="AM19" s="28">
        <f t="shared" si="27"/>
        <v>0</v>
      </c>
      <c r="AN19" s="28">
        <f t="shared" si="5"/>
        <v>1</v>
      </c>
      <c r="AO19" s="28" t="e">
        <f t="shared" si="32"/>
        <v>#DIV/0!</v>
      </c>
      <c r="AP19" s="28" t="e">
        <f t="shared" si="28"/>
        <v>#DIV/0!</v>
      </c>
      <c r="AR19" s="28">
        <f t="shared" si="6"/>
        <v>0.24446369849599586</v>
      </c>
      <c r="AS19" s="28">
        <f t="shared" si="7"/>
        <v>49</v>
      </c>
      <c r="AT19" s="28">
        <f t="shared" si="8"/>
        <v>0</v>
      </c>
      <c r="AU19" s="28">
        <f>IF(W19&gt;80,"",IF(AT19=0,0,SUM(AF$2:AF19)))</f>
        <v>0</v>
      </c>
      <c r="AV19" s="28">
        <f>IF(W19&gt;80,"",Z19+SUM($AF$2:AF18))</f>
        <v>843.39975981118573</v>
      </c>
      <c r="AW19" s="29">
        <f t="shared" si="9"/>
        <v>11.3028142787565</v>
      </c>
      <c r="AX19" s="28">
        <f t="shared" si="10"/>
        <v>17.212239996146646</v>
      </c>
      <c r="AY19" s="28">
        <f t="shared" si="11"/>
        <v>17.212239996146646</v>
      </c>
      <c r="AZ19" s="28">
        <f t="shared" si="12"/>
        <v>17.212239996146646</v>
      </c>
      <c r="BA19" s="28">
        <f t="shared" si="13"/>
        <v>0</v>
      </c>
      <c r="BB19" s="28">
        <f t="shared" si="29"/>
        <v>49</v>
      </c>
      <c r="BC19" s="140">
        <f t="shared" si="14"/>
        <v>3450</v>
      </c>
      <c r="BE19" s="28">
        <v>18</v>
      </c>
      <c r="BF19" s="28" t="e">
        <f t="shared" si="15"/>
        <v>#N/A</v>
      </c>
      <c r="BG19" s="28" t="e">
        <f t="shared" si="16"/>
        <v>#N/A</v>
      </c>
    </row>
    <row r="20" spans="2:59">
      <c r="B20" s="28">
        <f>'1.収穫を予測する'!B30</f>
        <v>18</v>
      </c>
      <c r="C20" s="28">
        <f>IF('1.収穫を予測する'!C30="","",'1.収穫を予測する'!C30)</f>
        <v>18</v>
      </c>
      <c r="D20" s="28" t="str">
        <f>IF('1.収穫を予測する'!$C$3="なし","",'1.収穫を予測する'!D30)</f>
        <v/>
      </c>
      <c r="E20" s="28" t="e">
        <f t="shared" si="17"/>
        <v>#VALUE!</v>
      </c>
      <c r="F20" s="28">
        <f t="shared" si="18"/>
        <v>0.53415187595702429</v>
      </c>
      <c r="G20" s="28">
        <f t="shared" si="19"/>
        <v>0.19863663347473687</v>
      </c>
      <c r="J20" s="28">
        <f>'1.収穫を予測する'!F30</f>
        <v>34</v>
      </c>
      <c r="K20" s="28">
        <f>'1.収穫を予測する'!G30</f>
        <v>36</v>
      </c>
      <c r="L20" s="28" t="str">
        <f>IF('1.収穫を予測する'!H30="","",'1.収穫を予測する'!H30)</f>
        <v/>
      </c>
      <c r="M20" s="28" t="str">
        <f t="shared" si="20"/>
        <v/>
      </c>
      <c r="O20" s="139" t="str">
        <f t="shared" si="21"/>
        <v/>
      </c>
      <c r="P20" s="139" t="str">
        <f t="shared" si="22"/>
        <v/>
      </c>
      <c r="Q20" s="28" t="str">
        <f t="shared" si="30"/>
        <v/>
      </c>
      <c r="R20" s="28" t="str">
        <f t="shared" si="31"/>
        <v/>
      </c>
      <c r="S20" s="28" t="str">
        <f>IF('1.収穫を予測する'!H30="","",L20*M20)</f>
        <v/>
      </c>
      <c r="W20" s="28">
        <f t="shared" si="23"/>
        <v>50</v>
      </c>
      <c r="X20" s="28">
        <f>IF(W20&gt;80,"",VLOOKUP(W20,'inv2.計算シート'!$E$2:$H$101,4,FALSE))</f>
        <v>27.704472055779419</v>
      </c>
      <c r="Y20" s="28">
        <f t="shared" si="24"/>
        <v>3450</v>
      </c>
      <c r="Z20" s="28">
        <f t="shared" si="25"/>
        <v>854.70257408994223</v>
      </c>
      <c r="AA20" s="28">
        <f>IF(W20&gt;80,"",VLOOKUP(W20,'1.収穫を予測する'!$J$13:$K$92,2,FALSE)/100)</f>
        <v>0</v>
      </c>
      <c r="AB20" s="28">
        <f>IF(W20&gt;80,"",VLOOKUP(W20,'inv2.計算シート'!$AB$2:$AI$81,8,FALSE))</f>
        <v>10.778969642121865</v>
      </c>
      <c r="AC20" s="28">
        <f t="shared" si="0"/>
        <v>3450</v>
      </c>
      <c r="AD20" s="28">
        <f t="shared" si="1"/>
        <v>854.70257408994223</v>
      </c>
      <c r="AE20" s="28">
        <f t="shared" si="2"/>
        <v>0</v>
      </c>
      <c r="AF20" s="28">
        <f t="shared" si="3"/>
        <v>0</v>
      </c>
      <c r="AG20" s="28">
        <f>'inv3.直径階分布'!HK25</f>
        <v>13.135018677330152</v>
      </c>
      <c r="AH20" s="28">
        <f>IF(W20&gt;80,"",EXP('inv2.計算シート'!$B$52)*X20^('inv2.計算シート'!$B$51))</f>
        <v>24.949442817460124</v>
      </c>
      <c r="AI20" s="28">
        <f t="shared" si="4"/>
        <v>189.94600183188618</v>
      </c>
      <c r="AJ20" s="28">
        <f>IF(W20&gt;80,"",('inv2.計算シート'!$B$41+'inv2.計算シート'!$B$42*入力方法別計算!Z20^('inv2.計算シート'!$B$43)*(入力方法別計算!Y20^(-'inv2.計算シート'!$B$28))^(-'inv2.計算シート'!$B$43))^(-1))</f>
        <v>1.1809624763261912</v>
      </c>
      <c r="AK20" s="28">
        <f>IF(W20&gt;80,"",('inv2.計算シート'!$B$41+'inv2.計算シート'!$B$42*入力方法別計算!AD20^('inv2.計算シート'!$B$43)*(入力方法別計算!AC20^(-'inv2.計算シート'!$B$28))^(-'inv2.計算シート'!$B$43))^(-1))</f>
        <v>1.1809624763261912</v>
      </c>
      <c r="AL20" s="28">
        <f t="shared" si="26"/>
        <v>1</v>
      </c>
      <c r="AM20" s="28">
        <f t="shared" si="27"/>
        <v>0</v>
      </c>
      <c r="AN20" s="28">
        <f t="shared" si="5"/>
        <v>1</v>
      </c>
      <c r="AO20" s="28" t="e">
        <f t="shared" si="32"/>
        <v>#DIV/0!</v>
      </c>
      <c r="AP20" s="28" t="e">
        <f t="shared" si="28"/>
        <v>#DIV/0!</v>
      </c>
      <c r="AR20" s="28">
        <f t="shared" si="6"/>
        <v>0.24773987654780935</v>
      </c>
      <c r="AS20" s="28">
        <f t="shared" si="7"/>
        <v>50</v>
      </c>
      <c r="AT20" s="28">
        <f t="shared" si="8"/>
        <v>0</v>
      </c>
      <c r="AU20" s="28">
        <f>IF(W20&gt;80,"",IF(AT20=0,0,SUM(AF$2:AF20)))</f>
        <v>0</v>
      </c>
      <c r="AV20" s="28">
        <f>IF(W20&gt;80,"",Z20+SUM($AF$2:AF19))</f>
        <v>854.70257408994223</v>
      </c>
      <c r="AW20" s="29">
        <f t="shared" si="9"/>
        <v>10.778969642121865</v>
      </c>
      <c r="AX20" s="28">
        <f t="shared" si="10"/>
        <v>17.094051481798843</v>
      </c>
      <c r="AY20" s="28">
        <f t="shared" si="11"/>
        <v>17.094051481798843</v>
      </c>
      <c r="AZ20" s="28">
        <f t="shared" si="12"/>
        <v>17.094051481798843</v>
      </c>
      <c r="BA20" s="28">
        <f t="shared" si="13"/>
        <v>0</v>
      </c>
      <c r="BB20" s="28">
        <f t="shared" si="29"/>
        <v>50</v>
      </c>
      <c r="BC20" s="140">
        <f t="shared" si="14"/>
        <v>3450</v>
      </c>
      <c r="BE20" s="28">
        <v>19</v>
      </c>
      <c r="BF20" s="28" t="e">
        <f t="shared" si="15"/>
        <v>#N/A</v>
      </c>
      <c r="BG20" s="28" t="e">
        <f t="shared" si="16"/>
        <v>#N/A</v>
      </c>
    </row>
    <row r="21" spans="2:59">
      <c r="B21" s="28">
        <f>'1.収穫を予測する'!B31</f>
        <v>19</v>
      </c>
      <c r="C21" s="28">
        <f>IF('1.収穫を予測する'!C31="","",'1.収穫を予測する'!C31)</f>
        <v>18</v>
      </c>
      <c r="D21" s="28" t="str">
        <f>IF('1.収穫を予測する'!$C$3="なし","",'1.収穫を予測する'!D31)</f>
        <v/>
      </c>
      <c r="E21" s="28" t="e">
        <f t="shared" si="17"/>
        <v>#VALUE!</v>
      </c>
      <c r="F21" s="28">
        <f t="shared" si="18"/>
        <v>0.53415187595702429</v>
      </c>
      <c r="G21" s="28">
        <f t="shared" si="19"/>
        <v>0.19863663347473687</v>
      </c>
      <c r="J21" s="28">
        <f>'1.収穫を予測する'!F31</f>
        <v>36</v>
      </c>
      <c r="K21" s="28">
        <f>'1.収穫を予測する'!G31</f>
        <v>38</v>
      </c>
      <c r="L21" s="28" t="str">
        <f>IF('1.収穫を予測する'!H31="","",'1.収穫を予測する'!H31)</f>
        <v/>
      </c>
      <c r="M21" s="28" t="str">
        <f t="shared" si="20"/>
        <v/>
      </c>
      <c r="O21" s="139" t="str">
        <f t="shared" si="21"/>
        <v/>
      </c>
      <c r="P21" s="139" t="str">
        <f t="shared" si="22"/>
        <v/>
      </c>
      <c r="Q21" s="28" t="str">
        <f t="shared" si="30"/>
        <v/>
      </c>
      <c r="R21" s="28" t="str">
        <f t="shared" si="31"/>
        <v/>
      </c>
      <c r="S21" s="28" t="str">
        <f>IF('1.収穫を予測する'!H31="","",L21*M21)</f>
        <v/>
      </c>
      <c r="W21" s="28">
        <f t="shared" si="23"/>
        <v>51</v>
      </c>
      <c r="X21" s="28">
        <f>IF(W21&gt;80,"",VLOOKUP(W21,'inv2.計算シート'!$E$2:$H$101,4,FALSE))</f>
        <v>27.911941113097896</v>
      </c>
      <c r="Y21" s="28">
        <f t="shared" si="24"/>
        <v>3450</v>
      </c>
      <c r="Z21" s="28">
        <f t="shared" si="25"/>
        <v>865.4815437320641</v>
      </c>
      <c r="AA21" s="28">
        <f>IF(W21&gt;80,"",VLOOKUP(W21,'1.収穫を予測する'!$J$13:$K$92,2,FALSE)/100)</f>
        <v>0</v>
      </c>
      <c r="AB21" s="28">
        <f>IF(W21&gt;80,"",VLOOKUP(W21,'inv2.計算シート'!$AB$2:$AI$81,8,FALSE))</f>
        <v>10.276085099696502</v>
      </c>
      <c r="AC21" s="28">
        <f t="shared" si="0"/>
        <v>3450</v>
      </c>
      <c r="AD21" s="28">
        <f t="shared" si="1"/>
        <v>865.4815437320641</v>
      </c>
      <c r="AE21" s="28">
        <f t="shared" si="2"/>
        <v>0</v>
      </c>
      <c r="AF21" s="28">
        <f t="shared" si="3"/>
        <v>0</v>
      </c>
      <c r="AG21" s="28">
        <f>'inv3.直径階分布'!HK26</f>
        <v>13.853240007235797</v>
      </c>
      <c r="AH21" s="28">
        <f>IF(W21&gt;80,"",EXP('inv2.計算シート'!$B$52)*X21^('inv2.計算シート'!$B$51))</f>
        <v>25.156438366432674</v>
      </c>
      <c r="AI21" s="28">
        <f t="shared" si="4"/>
        <v>181.59245312499468</v>
      </c>
      <c r="AJ21" s="28">
        <f>IF(W21&gt;80,"",('inv2.計算シート'!$B$41+'inv2.計算シート'!$B$42*入力方法別計算!Z21^('inv2.計算シート'!$B$43)*(入力方法別計算!Y21^(-'inv2.計算シート'!$B$28))^(-'inv2.計算シート'!$B$43))^(-1))</f>
        <v>1.184065253512405</v>
      </c>
      <c r="AK21" s="28">
        <f>IF(W21&gt;80,"",('inv2.計算シート'!$B$41+'inv2.計算シート'!$B$42*入力方法別計算!AD21^('inv2.計算シート'!$B$43)*(入力方法別計算!AC21^(-'inv2.計算シート'!$B$28))^(-'inv2.計算シート'!$B$43))^(-1))</f>
        <v>1.184065253512405</v>
      </c>
      <c r="AL21" s="28">
        <f t="shared" si="26"/>
        <v>1</v>
      </c>
      <c r="AM21" s="28">
        <f t="shared" si="27"/>
        <v>0</v>
      </c>
      <c r="AN21" s="28">
        <f t="shared" si="5"/>
        <v>1</v>
      </c>
      <c r="AO21" s="28" t="e">
        <f t="shared" si="32"/>
        <v>#DIV/0!</v>
      </c>
      <c r="AP21" s="28" t="e">
        <f t="shared" si="28"/>
        <v>#DIV/0!</v>
      </c>
      <c r="AR21" s="28">
        <f t="shared" si="6"/>
        <v>0.25086421557451133</v>
      </c>
      <c r="AS21" s="28">
        <f t="shared" si="7"/>
        <v>51</v>
      </c>
      <c r="AT21" s="28">
        <f t="shared" si="8"/>
        <v>0</v>
      </c>
      <c r="AU21" s="28">
        <f>IF(W21&gt;80,"",IF(AT21=0,0,SUM(AF$2:AF21)))</f>
        <v>0</v>
      </c>
      <c r="AV21" s="28">
        <f>IF(W21&gt;80,"",Z21+SUM($AF$2:AF20))</f>
        <v>865.4815437320641</v>
      </c>
      <c r="AW21" s="29">
        <f t="shared" si="9"/>
        <v>10.276085099696502</v>
      </c>
      <c r="AX21" s="28">
        <f t="shared" si="10"/>
        <v>16.970226347687532</v>
      </c>
      <c r="AY21" s="28">
        <f t="shared" si="11"/>
        <v>16.970226347687532</v>
      </c>
      <c r="AZ21" s="28">
        <f t="shared" si="12"/>
        <v>16.970226347687532</v>
      </c>
      <c r="BA21" s="28">
        <f t="shared" si="13"/>
        <v>0</v>
      </c>
      <c r="BB21" s="28">
        <f t="shared" si="29"/>
        <v>51</v>
      </c>
      <c r="BC21" s="140">
        <f t="shared" si="14"/>
        <v>3450</v>
      </c>
      <c r="BE21" s="28">
        <v>20</v>
      </c>
      <c r="BF21" s="28" t="e">
        <f t="shared" si="15"/>
        <v>#N/A</v>
      </c>
      <c r="BG21" s="28" t="e">
        <f t="shared" si="16"/>
        <v>#N/A</v>
      </c>
    </row>
    <row r="22" spans="2:59">
      <c r="B22" s="28">
        <f>'1.収穫を予測する'!B32</f>
        <v>20</v>
      </c>
      <c r="C22" s="28">
        <f>IF('1.収穫を予測する'!C32="","",'1.収穫を予測する'!C32)</f>
        <v>18</v>
      </c>
      <c r="D22" s="28" t="str">
        <f>IF('1.収穫を予測する'!$C$3="なし","",'1.収穫を予測する'!D32)</f>
        <v/>
      </c>
      <c r="E22" s="28" t="e">
        <f t="shared" si="17"/>
        <v>#VALUE!</v>
      </c>
      <c r="F22" s="28">
        <f t="shared" si="18"/>
        <v>0.53415187595702429</v>
      </c>
      <c r="G22" s="28">
        <f t="shared" si="19"/>
        <v>0.19863663347473687</v>
      </c>
      <c r="J22" s="28">
        <f>'1.収穫を予測する'!F32</f>
        <v>38</v>
      </c>
      <c r="K22" s="28">
        <f>'1.収穫を予測する'!G32</f>
        <v>40</v>
      </c>
      <c r="L22" s="28" t="str">
        <f>IF('1.収穫を予測する'!H32="","",'1.収穫を予測する'!H32)</f>
        <v/>
      </c>
      <c r="M22" s="28" t="str">
        <f t="shared" si="20"/>
        <v/>
      </c>
      <c r="O22" s="139" t="str">
        <f t="shared" si="21"/>
        <v/>
      </c>
      <c r="P22" s="139" t="str">
        <f t="shared" si="22"/>
        <v/>
      </c>
      <c r="Q22" s="28" t="str">
        <f t="shared" si="30"/>
        <v/>
      </c>
      <c r="R22" s="28" t="str">
        <f t="shared" si="31"/>
        <v/>
      </c>
      <c r="S22" s="28" t="str">
        <f>IF('1.収穫を予測する'!H32="","",L22*M22)</f>
        <v/>
      </c>
      <c r="W22" s="28">
        <f t="shared" si="23"/>
        <v>52</v>
      </c>
      <c r="X22" s="28">
        <f>IF(W22&gt;80,"",VLOOKUP(W22,'inv2.計算シート'!$E$2:$H$101,4,FALSE))</f>
        <v>28.109803127173215</v>
      </c>
      <c r="Y22" s="28">
        <f t="shared" si="24"/>
        <v>3450</v>
      </c>
      <c r="Z22" s="28">
        <f t="shared" si="25"/>
        <v>875.7576288317606</v>
      </c>
      <c r="AA22" s="28">
        <f>IF(W22&gt;80,"",VLOOKUP(W22,'1.収穫を予測する'!$J$13:$K$92,2,FALSE)/100)</f>
        <v>0</v>
      </c>
      <c r="AB22" s="28">
        <f>IF(W22&gt;80,"",VLOOKUP(W22,'inv2.計算シート'!$AB$2:$AI$81,8,FALSE))</f>
        <v>9.7937829087031787</v>
      </c>
      <c r="AC22" s="28">
        <f t="shared" si="0"/>
        <v>3450</v>
      </c>
      <c r="AD22" s="28">
        <f t="shared" si="1"/>
        <v>875.7576288317606</v>
      </c>
      <c r="AE22" s="28">
        <f t="shared" si="2"/>
        <v>0</v>
      </c>
      <c r="AF22" s="28">
        <f t="shared" si="3"/>
        <v>0</v>
      </c>
      <c r="AG22" s="28">
        <f>'inv3.直径階分布'!HK27</f>
        <v>14.558657554903286</v>
      </c>
      <c r="AH22" s="28">
        <f>IF(W22&gt;80,"",EXP('inv2.計算シート'!$B$52)*X22^('inv2.計算シート'!$B$51))</f>
        <v>25.354002886864553</v>
      </c>
      <c r="AI22" s="28">
        <f t="shared" si="4"/>
        <v>174.15069206243845</v>
      </c>
      <c r="AJ22" s="28">
        <f>IF(W22&gt;80,"",('inv2.計算シート'!$B$41+'inv2.計算シート'!$B$42*入力方法別計算!Z22^('inv2.計算シート'!$B$43)*(入力方法別計算!Y22^(-'inv2.計算シート'!$B$28))^(-'inv2.計算シート'!$B$43))^(-1))</f>
        <v>1.1869779087301919</v>
      </c>
      <c r="AK22" s="28">
        <f>IF(W22&gt;80,"",('inv2.計算シート'!$B$41+'inv2.計算シート'!$B$42*入力方法別計算!AD22^('inv2.計算シート'!$B$43)*(入力方法別計算!AC22^(-'inv2.計算シート'!$B$28))^(-'inv2.計算シート'!$B$43))^(-1))</f>
        <v>1.1869779087301919</v>
      </c>
      <c r="AL22" s="28">
        <f t="shared" si="26"/>
        <v>0</v>
      </c>
      <c r="AM22" s="28">
        <f t="shared" si="27"/>
        <v>0</v>
      </c>
      <c r="AN22" s="28">
        <f t="shared" si="5"/>
        <v>0</v>
      </c>
      <c r="AO22" s="28" t="e">
        <f t="shared" si="32"/>
        <v>#DIV/0!</v>
      </c>
      <c r="AP22" s="28" t="e">
        <f t="shared" si="28"/>
        <v>#DIV/0!</v>
      </c>
      <c r="AR22" s="28">
        <f t="shared" si="6"/>
        <v>0.2538427909657277</v>
      </c>
      <c r="AS22" s="28">
        <f t="shared" si="7"/>
        <v>52</v>
      </c>
      <c r="AT22" s="28">
        <f t="shared" si="8"/>
        <v>0</v>
      </c>
      <c r="AU22" s="28">
        <f>IF(W22&gt;80,"",IF(AT22=0,0,SUM(AF$2:AF22)))</f>
        <v>0</v>
      </c>
      <c r="AV22" s="28">
        <f>IF(W22&gt;80,"",Z22+SUM($AF$2:AF21))</f>
        <v>875.7576288317606</v>
      </c>
      <c r="AW22" s="29">
        <f t="shared" si="9"/>
        <v>9.7937829087031787</v>
      </c>
      <c r="AX22" s="28">
        <f t="shared" si="10"/>
        <v>16.841492862149241</v>
      </c>
      <c r="AY22" s="28">
        <f t="shared" si="11"/>
        <v>16.841492862149241</v>
      </c>
      <c r="AZ22" s="28">
        <f t="shared" si="12"/>
        <v>16.841492862149241</v>
      </c>
      <c r="BA22" s="28">
        <f t="shared" si="13"/>
        <v>0</v>
      </c>
      <c r="BB22" s="28">
        <f t="shared" si="29"/>
        <v>52</v>
      </c>
      <c r="BC22" s="140">
        <f t="shared" si="14"/>
        <v>3450</v>
      </c>
      <c r="BE22" s="28">
        <v>21</v>
      </c>
      <c r="BF22" s="28" t="e">
        <f t="shared" si="15"/>
        <v>#N/A</v>
      </c>
      <c r="BG22" s="28" t="e">
        <f t="shared" si="16"/>
        <v>#N/A</v>
      </c>
    </row>
    <row r="23" spans="2:59">
      <c r="B23" s="28">
        <f>'1.収穫を予測する'!B33</f>
        <v>21</v>
      </c>
      <c r="C23" s="28">
        <f>IF('1.収穫を予測する'!C33="","",'1.収穫を予測する'!C33)</f>
        <v>18</v>
      </c>
      <c r="D23" s="28" t="str">
        <f>IF('1.収穫を予測する'!$C$3="なし","",'1.収穫を予測する'!D33)</f>
        <v/>
      </c>
      <c r="E23" s="28" t="e">
        <f t="shared" si="17"/>
        <v>#VALUE!</v>
      </c>
      <c r="F23" s="28">
        <f t="shared" si="18"/>
        <v>0.53415187595702429</v>
      </c>
      <c r="G23" s="28">
        <f t="shared" si="19"/>
        <v>0.19863663347473687</v>
      </c>
      <c r="J23" s="28">
        <f>'1.収穫を予測する'!F33</f>
        <v>40</v>
      </c>
      <c r="K23" s="28">
        <f>'1.収穫を予測する'!G33</f>
        <v>42</v>
      </c>
      <c r="L23" s="28" t="str">
        <f>IF('1.収穫を予測する'!H33="","",'1.収穫を予測する'!H33)</f>
        <v/>
      </c>
      <c r="M23" s="28" t="str">
        <f t="shared" si="20"/>
        <v/>
      </c>
      <c r="O23" s="139" t="str">
        <f t="shared" si="21"/>
        <v/>
      </c>
      <c r="P23" s="139" t="str">
        <f t="shared" si="22"/>
        <v/>
      </c>
      <c r="Q23" s="28" t="str">
        <f t="shared" si="30"/>
        <v/>
      </c>
      <c r="R23" s="28" t="str">
        <f t="shared" si="31"/>
        <v/>
      </c>
      <c r="S23" s="28" t="str">
        <f>IF('1.収穫を予測する'!H33="","",L23*M23)</f>
        <v/>
      </c>
      <c r="W23" s="28">
        <f t="shared" si="23"/>
        <v>53</v>
      </c>
      <c r="X23" s="28">
        <f>IF(W23&gt;80,"",VLOOKUP(W23,'inv2.計算シート'!$E$2:$H$101,4,FALSE))</f>
        <v>28.298471886656223</v>
      </c>
      <c r="Y23" s="28">
        <f t="shared" si="24"/>
        <v>3450</v>
      </c>
      <c r="Z23" s="28">
        <f t="shared" si="25"/>
        <v>885.55141174046378</v>
      </c>
      <c r="AA23" s="28">
        <f>IF(W23&gt;80,"",VLOOKUP(W23,'1.収穫を予測する'!$J$13:$K$92,2,FALSE)/100)</f>
        <v>0</v>
      </c>
      <c r="AB23" s="28">
        <f>IF(W23&gt;80,"",VLOOKUP(W23,'inv2.計算シート'!$AB$2:$AI$81,8,FALSE))</f>
        <v>9.3316219543596617</v>
      </c>
      <c r="AC23" s="28">
        <f t="shared" si="0"/>
        <v>3450</v>
      </c>
      <c r="AD23" s="28">
        <f t="shared" si="1"/>
        <v>885.55141174046378</v>
      </c>
      <c r="AE23" s="28">
        <f t="shared" si="2"/>
        <v>0</v>
      </c>
      <c r="AF23" s="28">
        <f t="shared" si="3"/>
        <v>0</v>
      </c>
      <c r="AG23" s="28">
        <f>'inv3.直径階分布'!HK28</f>
        <v>15.2514083998463</v>
      </c>
      <c r="AH23" s="28">
        <f>IF(W23&gt;80,"",EXP('inv2.計算シート'!$B$52)*X23^('inv2.計算シート'!$B$51))</f>
        <v>25.542527207821554</v>
      </c>
      <c r="AI23" s="28">
        <f t="shared" si="4"/>
        <v>167.47651454982324</v>
      </c>
      <c r="AJ23" s="28">
        <f>IF(W23&gt;80,"",('inv2.計算シート'!$B$41+'inv2.計算シート'!$B$42*入力方法別計算!Z23^('inv2.計算シート'!$B$43)*(入力方法別計算!Y23^(-'inv2.計算シート'!$B$28))^(-'inv2.計算シート'!$B$43))^(-1))</f>
        <v>1.1897136649912916</v>
      </c>
      <c r="AK23" s="28">
        <f>IF(W23&gt;80,"",('inv2.計算シート'!$B$41+'inv2.計算シート'!$B$42*入力方法別計算!AD23^('inv2.計算シート'!$B$43)*(入力方法別計算!AC23^(-'inv2.計算シート'!$B$28))^(-'inv2.計算シート'!$B$43))^(-1))</f>
        <v>1.1897136649912916</v>
      </c>
      <c r="AL23" s="28">
        <f t="shared" si="26"/>
        <v>0</v>
      </c>
      <c r="AM23" s="28">
        <f t="shared" si="27"/>
        <v>0</v>
      </c>
      <c r="AN23" s="28">
        <f t="shared" si="5"/>
        <v>0</v>
      </c>
      <c r="AO23" s="28" t="e">
        <f t="shared" si="32"/>
        <v>#DIV/0!</v>
      </c>
      <c r="AP23" s="28" t="e">
        <f t="shared" si="28"/>
        <v>#DIV/0!</v>
      </c>
      <c r="AR23" s="28">
        <f t="shared" si="6"/>
        <v>0.25668156862042429</v>
      </c>
      <c r="AS23" s="28">
        <f t="shared" si="7"/>
        <v>53</v>
      </c>
      <c r="AT23" s="28">
        <f t="shared" si="8"/>
        <v>0</v>
      </c>
      <c r="AU23" s="28">
        <f>IF(W23&gt;80,"",IF(AT23=0,0,SUM(AF$2:AF23)))</f>
        <v>0</v>
      </c>
      <c r="AV23" s="28">
        <f>IF(W23&gt;80,"",Z23+SUM($AF$2:AF22))</f>
        <v>885.55141174046378</v>
      </c>
      <c r="AW23" s="29">
        <f t="shared" si="9"/>
        <v>9.3316219543596617</v>
      </c>
      <c r="AX23" s="28">
        <f t="shared" si="10"/>
        <v>16.70851720265026</v>
      </c>
      <c r="AY23" s="28">
        <f t="shared" si="11"/>
        <v>16.70851720265026</v>
      </c>
      <c r="AZ23" s="28">
        <f t="shared" si="12"/>
        <v>16.70851720265026</v>
      </c>
      <c r="BA23" s="28">
        <f t="shared" si="13"/>
        <v>0</v>
      </c>
      <c r="BB23" s="28">
        <f t="shared" si="29"/>
        <v>53</v>
      </c>
      <c r="BC23" s="140">
        <f t="shared" si="14"/>
        <v>3450</v>
      </c>
      <c r="BE23" s="28">
        <v>22</v>
      </c>
      <c r="BF23" s="28" t="e">
        <f t="shared" si="15"/>
        <v>#N/A</v>
      </c>
      <c r="BG23" s="28" t="e">
        <f t="shared" si="16"/>
        <v>#N/A</v>
      </c>
    </row>
    <row r="24" spans="2:59">
      <c r="B24" s="28">
        <f>'1.収穫を予測する'!B34</f>
        <v>22</v>
      </c>
      <c r="C24" s="28">
        <f>IF('1.収穫を予測する'!C34="","",'1.収穫を予測する'!C34)</f>
        <v>16</v>
      </c>
      <c r="D24" s="28" t="str">
        <f>IF('1.収穫を予測する'!$C$3="なし","",'1.収穫を予測する'!D34)</f>
        <v/>
      </c>
      <c r="E24" s="28" t="e">
        <f t="shared" si="17"/>
        <v>#VALUE!</v>
      </c>
      <c r="F24" s="28">
        <f t="shared" si="18"/>
        <v>0.54892153105687747</v>
      </c>
      <c r="G24" s="28">
        <f t="shared" si="19"/>
        <v>0.14628241858573701</v>
      </c>
      <c r="J24" s="28">
        <f>'1.収穫を予測する'!F34</f>
        <v>42</v>
      </c>
      <c r="K24" s="28">
        <f>'1.収穫を予測する'!G34</f>
        <v>44</v>
      </c>
      <c r="L24" s="28" t="str">
        <f>IF('1.収穫を予測する'!H34="","",'1.収穫を予測する'!H34)</f>
        <v/>
      </c>
      <c r="M24" s="28" t="str">
        <f t="shared" si="20"/>
        <v/>
      </c>
      <c r="O24" s="139" t="str">
        <f t="shared" si="21"/>
        <v/>
      </c>
      <c r="P24" s="139" t="str">
        <f t="shared" si="22"/>
        <v/>
      </c>
      <c r="Q24" s="28" t="str">
        <f t="shared" si="30"/>
        <v/>
      </c>
      <c r="R24" s="28" t="str">
        <f t="shared" si="31"/>
        <v/>
      </c>
      <c r="S24" s="28" t="str">
        <f>IF('1.収穫を予測する'!H34="","",L24*M24)</f>
        <v/>
      </c>
      <c r="W24" s="28">
        <f t="shared" si="23"/>
        <v>54</v>
      </c>
      <c r="X24" s="28">
        <f>IF(W24&gt;80,"",VLOOKUP(W24,'inv2.計算シート'!$E$2:$H$101,4,FALSE))</f>
        <v>28.478346592258706</v>
      </c>
      <c r="Y24" s="28">
        <f t="shared" si="24"/>
        <v>3450</v>
      </c>
      <c r="Z24" s="28">
        <f t="shared" si="25"/>
        <v>894.88303369482344</v>
      </c>
      <c r="AA24" s="28">
        <f>IF(W24&gt;80,"",VLOOKUP(W24,'1.収穫を予測する'!$J$13:$K$92,2,FALSE)/100)</f>
        <v>0</v>
      </c>
      <c r="AB24" s="28">
        <f>IF(W24&gt;80,"",VLOOKUP(W24,'inv2.計算シート'!$AB$2:$AI$81,8,FALSE))</f>
        <v>8.8891102926888834</v>
      </c>
      <c r="AC24" s="28">
        <f t="shared" si="0"/>
        <v>3450</v>
      </c>
      <c r="AD24" s="28">
        <f t="shared" si="1"/>
        <v>894.88303369482344</v>
      </c>
      <c r="AE24" s="28">
        <f t="shared" si="2"/>
        <v>0</v>
      </c>
      <c r="AF24" s="28">
        <f t="shared" si="3"/>
        <v>0</v>
      </c>
      <c r="AG24" s="28">
        <f>'inv3.直径階分布'!HK29</f>
        <v>15.929531685782619</v>
      </c>
      <c r="AH24" s="28">
        <f>IF(W24&gt;80,"",EXP('inv2.計算シート'!$B$52)*X24^('inv2.計算シート'!$B$51))</f>
        <v>25.722390018878759</v>
      </c>
      <c r="AI24" s="28">
        <f t="shared" si="4"/>
        <v>161.47612199947116</v>
      </c>
      <c r="AJ24" s="28">
        <f>IF(W24&gt;80,"",('inv2.計算シート'!$B$41+'inv2.計算シート'!$B$42*入力方法別計算!Z24^('inv2.計算シート'!$B$43)*(入力方法別計算!Y24^(-'inv2.計算シート'!$B$28))^(-'inv2.計算シート'!$B$43))^(-1))</f>
        <v>1.1922846773231031</v>
      </c>
      <c r="AK24" s="28">
        <f>IF(W24&gt;80,"",('inv2.計算シート'!$B$41+'inv2.計算シート'!$B$42*入力方法別計算!AD24^('inv2.計算シート'!$B$43)*(入力方法別計算!AC24^(-'inv2.計算シート'!$B$28))^(-'inv2.計算シート'!$B$43))^(-1))</f>
        <v>1.1922846773231031</v>
      </c>
      <c r="AL24" s="28">
        <f t="shared" si="26"/>
        <v>0</v>
      </c>
      <c r="AM24" s="28">
        <f t="shared" si="27"/>
        <v>0</v>
      </c>
      <c r="AN24" s="28">
        <f t="shared" si="5"/>
        <v>0</v>
      </c>
      <c r="AO24" s="28" t="e">
        <f t="shared" si="32"/>
        <v>#DIV/0!</v>
      </c>
      <c r="AP24" s="28" t="e">
        <f t="shared" si="28"/>
        <v>#DIV/0!</v>
      </c>
      <c r="AR24" s="28">
        <f t="shared" si="6"/>
        <v>0.25938638657820967</v>
      </c>
      <c r="AS24" s="28">
        <f t="shared" si="7"/>
        <v>54</v>
      </c>
      <c r="AT24" s="28">
        <f t="shared" si="8"/>
        <v>0</v>
      </c>
      <c r="AU24" s="28">
        <f>IF(W24&gt;80,"",IF(AT24=0,0,SUM(AF$2:AF24)))</f>
        <v>0</v>
      </c>
      <c r="AV24" s="28">
        <f>IF(W24&gt;80,"",Z24+SUM($AF$2:AF23))</f>
        <v>894.88303369482344</v>
      </c>
      <c r="AW24" s="29">
        <f t="shared" si="9"/>
        <v>8.8891102926888834</v>
      </c>
      <c r="AX24" s="28">
        <f t="shared" si="10"/>
        <v>16.571908031385618</v>
      </c>
      <c r="AY24" s="28">
        <f t="shared" si="11"/>
        <v>16.571908031385618</v>
      </c>
      <c r="AZ24" s="28">
        <f t="shared" si="12"/>
        <v>16.571908031385618</v>
      </c>
      <c r="BA24" s="28">
        <f t="shared" si="13"/>
        <v>0</v>
      </c>
      <c r="BB24" s="28">
        <f t="shared" si="29"/>
        <v>54</v>
      </c>
      <c r="BC24" s="140">
        <f t="shared" si="14"/>
        <v>3450</v>
      </c>
      <c r="BE24" s="28">
        <v>23</v>
      </c>
      <c r="BF24" s="28" t="e">
        <f t="shared" si="15"/>
        <v>#N/A</v>
      </c>
      <c r="BG24" s="28" t="e">
        <f t="shared" si="16"/>
        <v>#N/A</v>
      </c>
    </row>
    <row r="25" spans="2:59">
      <c r="B25" s="28">
        <f>'1.収穫を予測する'!B35</f>
        <v>23</v>
      </c>
      <c r="C25" s="28">
        <f>IF('1.収穫を予測する'!C35="","",'1.収穫を予測する'!C35)</f>
        <v>16</v>
      </c>
      <c r="D25" s="28" t="str">
        <f>IF('1.収穫を予測する'!$C$3="なし","",'1.収穫を予測する'!D35)</f>
        <v/>
      </c>
      <c r="E25" s="28" t="e">
        <f t="shared" si="17"/>
        <v>#VALUE!</v>
      </c>
      <c r="F25" s="28">
        <f t="shared" si="18"/>
        <v>0.54892153105687747</v>
      </c>
      <c r="G25" s="28">
        <f t="shared" si="19"/>
        <v>0.14628241858573701</v>
      </c>
      <c r="J25" s="28">
        <f>'1.収穫を予測する'!F35</f>
        <v>44</v>
      </c>
      <c r="K25" s="28">
        <f>'1.収穫を予測する'!G35</f>
        <v>46</v>
      </c>
      <c r="L25" s="28" t="str">
        <f>IF('1.収穫を予測する'!H35="","",'1.収穫を予測する'!H35)</f>
        <v/>
      </c>
      <c r="M25" s="28" t="str">
        <f t="shared" si="20"/>
        <v/>
      </c>
      <c r="O25" s="139" t="str">
        <f t="shared" si="21"/>
        <v/>
      </c>
      <c r="P25" s="139" t="str">
        <f t="shared" si="22"/>
        <v/>
      </c>
      <c r="Q25" s="28" t="str">
        <f t="shared" si="30"/>
        <v/>
      </c>
      <c r="R25" s="28" t="str">
        <f t="shared" si="31"/>
        <v/>
      </c>
      <c r="S25" s="28" t="str">
        <f>IF('1.収穫を予測する'!H35="","",L25*M25)</f>
        <v/>
      </c>
      <c r="W25" s="28">
        <f t="shared" si="23"/>
        <v>55</v>
      </c>
      <c r="X25" s="28">
        <f>IF(W25&gt;80,"",VLOOKUP(W25,'inv2.計算シート'!$E$2:$H$101,4,FALSE))</f>
        <v>28.649812006410937</v>
      </c>
      <c r="Y25" s="28">
        <f t="shared" si="24"/>
        <v>3450</v>
      </c>
      <c r="Z25" s="28">
        <f>IF(W25&gt;80,"",IF(AA24=0,Z24+AB24,AD24+AB24))</f>
        <v>903.77214398751232</v>
      </c>
      <c r="AA25" s="28">
        <f>IF(W25&gt;80,"",VLOOKUP(W25,'1.収穫を予測する'!$J$13:$K$92,2,FALSE)/100)</f>
        <v>0</v>
      </c>
      <c r="AB25" s="28">
        <f>IF(W25&gt;80,"",VLOOKUP(W25,'inv2.計算シート'!$AB$2:$AI$81,8,FALSE))</f>
        <v>8.4657161073401994</v>
      </c>
      <c r="AC25" s="28">
        <f t="shared" si="0"/>
        <v>3450</v>
      </c>
      <c r="AD25" s="28">
        <f t="shared" si="1"/>
        <v>903.77214398751232</v>
      </c>
      <c r="AE25" s="28">
        <f t="shared" si="2"/>
        <v>0</v>
      </c>
      <c r="AF25" s="28">
        <f t="shared" si="3"/>
        <v>0</v>
      </c>
      <c r="AG25" s="28">
        <f>'inv3.直径階分布'!HK30</f>
        <v>16.563890475748416</v>
      </c>
      <c r="AH25" s="28">
        <f>IF(W25&gt;80,"",EXP('inv2.計算シート'!$B$52)*X25^('inv2.計算シート'!$B$51))</f>
        <v>25.893957780720832</v>
      </c>
      <c r="AI25" s="28">
        <f t="shared" si="4"/>
        <v>156.32775294326407</v>
      </c>
      <c r="AJ25" s="28">
        <f>IF(W25&gt;80,"",('inv2.計算シート'!$B$41+'inv2.計算シート'!$B$42*入力方法別計算!Z25^('inv2.計算シート'!$B$43)*(入力方法別計算!Y25^(-'inv2.計算シート'!$B$28))^(-'inv2.計算シート'!$B$43))^(-1))</f>
        <v>1.1947021332128909</v>
      </c>
      <c r="AK25" s="28">
        <f>IF(W25&gt;80,"",('inv2.計算シート'!$B$41+'inv2.計算シート'!$B$42*入力方法別計算!AD25^('inv2.計算シート'!$B$43)*(入力方法別計算!AC25^(-'inv2.計算シート'!$B$28))^(-'inv2.計算シート'!$B$43))^(-1))</f>
        <v>1.1947021332128909</v>
      </c>
      <c r="AL25" s="28">
        <f t="shared" si="26"/>
        <v>0</v>
      </c>
      <c r="AM25" s="28">
        <f t="shared" si="27"/>
        <v>0</v>
      </c>
      <c r="AN25" s="28">
        <f t="shared" si="5"/>
        <v>0</v>
      </c>
      <c r="AO25" s="28" t="e">
        <f t="shared" si="32"/>
        <v>#DIV/0!</v>
      </c>
      <c r="AP25" s="28" t="e">
        <f t="shared" si="28"/>
        <v>#DIV/0!</v>
      </c>
      <c r="AR25" s="28">
        <f t="shared" si="6"/>
        <v>0.26196294028623546</v>
      </c>
      <c r="AS25" s="28">
        <f t="shared" si="7"/>
        <v>55</v>
      </c>
      <c r="AT25" s="28">
        <f t="shared" si="8"/>
        <v>0</v>
      </c>
      <c r="AU25" s="28">
        <f>IF(W25&gt;80,"",IF(AT25=0,0,SUM(AF$2:AF25)))</f>
        <v>0</v>
      </c>
      <c r="AV25" s="28">
        <f>IF(W25&gt;80,"",Z25+SUM($AF$2:AF24))</f>
        <v>903.77214398751232</v>
      </c>
      <c r="AW25" s="29">
        <f t="shared" si="9"/>
        <v>8.4657161073401994</v>
      </c>
      <c r="AX25" s="28">
        <f t="shared" si="10"/>
        <v>16.432220799772953</v>
      </c>
      <c r="AY25" s="28">
        <f t="shared" si="11"/>
        <v>16.432220799772953</v>
      </c>
      <c r="AZ25" s="28">
        <f t="shared" si="12"/>
        <v>16.432220799772953</v>
      </c>
      <c r="BA25" s="28">
        <f t="shared" si="13"/>
        <v>0</v>
      </c>
      <c r="BB25" s="28">
        <f t="shared" si="29"/>
        <v>55</v>
      </c>
      <c r="BC25" s="140">
        <f t="shared" si="14"/>
        <v>3450</v>
      </c>
      <c r="BE25" s="28">
        <v>24</v>
      </c>
      <c r="BF25" s="28" t="e">
        <f t="shared" si="15"/>
        <v>#N/A</v>
      </c>
      <c r="BG25" s="28" t="e">
        <f t="shared" si="16"/>
        <v>#N/A</v>
      </c>
    </row>
    <row r="26" spans="2:59">
      <c r="B26" s="28">
        <f>'1.収穫を予測する'!B36</f>
        <v>24</v>
      </c>
      <c r="C26" s="28">
        <f>IF('1.収穫を予測する'!C36="","",'1.収穫を予測する'!C36)</f>
        <v>16</v>
      </c>
      <c r="D26" s="28" t="str">
        <f>IF('1.収穫を予測する'!$C$3="なし","",'1.収穫を予測する'!D36)</f>
        <v/>
      </c>
      <c r="E26" s="28" t="e">
        <f t="shared" si="17"/>
        <v>#VALUE!</v>
      </c>
      <c r="F26" s="28">
        <f t="shared" si="18"/>
        <v>0.54892153105687747</v>
      </c>
      <c r="G26" s="28">
        <f t="shared" si="19"/>
        <v>0.14628241858573701</v>
      </c>
      <c r="J26" s="28">
        <f>'1.収穫を予測する'!F36</f>
        <v>46</v>
      </c>
      <c r="K26" s="28">
        <f>'1.収穫を予測する'!G36</f>
        <v>48</v>
      </c>
      <c r="L26" s="28" t="str">
        <f>IF('1.収穫を予測する'!H36="","",'1.収穫を予測する'!H36)</f>
        <v/>
      </c>
      <c r="M26" s="28" t="str">
        <f t="shared" si="20"/>
        <v/>
      </c>
      <c r="O26" s="139" t="str">
        <f t="shared" si="21"/>
        <v/>
      </c>
      <c r="P26" s="139" t="str">
        <f t="shared" si="22"/>
        <v/>
      </c>
      <c r="Q26" s="28" t="str">
        <f t="shared" si="30"/>
        <v/>
      </c>
      <c r="R26" s="28" t="str">
        <f t="shared" si="31"/>
        <v/>
      </c>
      <c r="S26" s="28" t="str">
        <f>IF('1.収穫を予測する'!H36="","",L26*M26)</f>
        <v/>
      </c>
      <c r="W26" s="28">
        <f t="shared" si="23"/>
        <v>56</v>
      </c>
      <c r="X26" s="28">
        <f>IF(W26&gt;80,"",VLOOKUP(W26,'inv2.計算シート'!$E$2:$H$101,4,FALSE))</f>
        <v>28.813238652004674</v>
      </c>
      <c r="Y26" s="28">
        <f t="shared" si="24"/>
        <v>3450</v>
      </c>
      <c r="Z26" s="28">
        <f t="shared" si="25"/>
        <v>912.23786009485252</v>
      </c>
      <c r="AA26" s="28">
        <f>IF(W26&gt;80,"",VLOOKUP(W26,'1.収穫を予測する'!$J$13:$K$92,2,FALSE)/100)</f>
        <v>0</v>
      </c>
      <c r="AB26" s="28">
        <f>IF(W26&gt;80,"",VLOOKUP(W26,'inv2.計算シート'!$AB$2:$AI$81,8,FALSE))</f>
        <v>8.0608772435085712</v>
      </c>
      <c r="AC26" s="28">
        <f t="shared" si="0"/>
        <v>3450</v>
      </c>
      <c r="AD26" s="28">
        <f t="shared" si="1"/>
        <v>912.23786009485252</v>
      </c>
      <c r="AE26" s="28">
        <f t="shared" si="2"/>
        <v>0</v>
      </c>
      <c r="AF26" s="28">
        <f t="shared" si="3"/>
        <v>0</v>
      </c>
      <c r="AG26" s="28">
        <f>'inv3.直径階分布'!HK31</f>
        <v>17.189662719821609</v>
      </c>
      <c r="AH26" s="28">
        <f>IF(W26&gt;80,"",EXP('inv2.計算シート'!$B$52)*X26^('inv2.計算シート'!$B$51))</f>
        <v>26.057584706775721</v>
      </c>
      <c r="AI26" s="28">
        <f t="shared" si="4"/>
        <v>151.5886910144456</v>
      </c>
      <c r="AJ26" s="28">
        <f>IF(W26&gt;80,"",('inv2.計算シート'!$B$41+'inv2.計算シート'!$B$42*入力方法別計算!Z26^('inv2.計算シート'!$B$43)*(入力方法別計算!Y26^(-'inv2.計算シート'!$B$28))^(-'inv2.計算シート'!$B$43))^(-1))</f>
        <v>1.1969763421630293</v>
      </c>
      <c r="AK26" s="28">
        <f>IF(W26&gt;80,"",('inv2.計算シート'!$B$41+'inv2.計算シート'!$B$42*入力方法別計算!AD26^('inv2.計算シート'!$B$43)*(入力方法別計算!AC26^(-'inv2.計算シート'!$B$28))^(-'inv2.計算シート'!$B$43))^(-1))</f>
        <v>1.1969763421630293</v>
      </c>
      <c r="AL26" s="28">
        <f t="shared" si="26"/>
        <v>0</v>
      </c>
      <c r="AM26" s="28">
        <f t="shared" si="27"/>
        <v>0</v>
      </c>
      <c r="AN26" s="28">
        <f t="shared" si="5"/>
        <v>0</v>
      </c>
      <c r="AO26" s="28" t="e">
        <f t="shared" si="32"/>
        <v>#DIV/0!</v>
      </c>
      <c r="AP26" s="28" t="e">
        <f t="shared" si="28"/>
        <v>#DIV/0!</v>
      </c>
      <c r="AR26" s="28">
        <f t="shared" si="6"/>
        <v>0.26441677104198624</v>
      </c>
      <c r="AS26" s="28">
        <f t="shared" si="7"/>
        <v>56</v>
      </c>
      <c r="AT26" s="28">
        <f t="shared" si="8"/>
        <v>0</v>
      </c>
      <c r="AU26" s="28">
        <f>IF(W26&gt;80,"",IF(AT26=0,0,SUM(AF$2:AF26)))</f>
        <v>0</v>
      </c>
      <c r="AV26" s="28">
        <f>IF(W26&gt;80,"",Z26+SUM($AF$2:AF25))</f>
        <v>912.23786009485252</v>
      </c>
      <c r="AW26" s="29">
        <f t="shared" si="9"/>
        <v>8.0608772435085712</v>
      </c>
      <c r="AX26" s="28">
        <f t="shared" si="10"/>
        <v>16.289961787408082</v>
      </c>
      <c r="AY26" s="28">
        <f t="shared" si="11"/>
        <v>16.289961787408082</v>
      </c>
      <c r="AZ26" s="28">
        <f t="shared" si="12"/>
        <v>16.289961787408082</v>
      </c>
      <c r="BA26" s="28">
        <f t="shared" si="13"/>
        <v>0</v>
      </c>
      <c r="BB26" s="28">
        <f t="shared" si="29"/>
        <v>56</v>
      </c>
      <c r="BC26" s="140">
        <f t="shared" si="14"/>
        <v>3450</v>
      </c>
      <c r="BE26" s="28">
        <v>25</v>
      </c>
      <c r="BF26" s="28" t="e">
        <f t="shared" si="15"/>
        <v>#N/A</v>
      </c>
      <c r="BG26" s="28" t="e">
        <f t="shared" si="16"/>
        <v>#N/A</v>
      </c>
    </row>
    <row r="27" spans="2:59">
      <c r="B27" s="28">
        <f>'1.収穫を予測する'!B37</f>
        <v>25</v>
      </c>
      <c r="C27" s="28">
        <f>IF('1.収穫を予測する'!C37="","",'1.収穫を予測する'!C37)</f>
        <v>16</v>
      </c>
      <c r="D27" s="28" t="str">
        <f>IF('1.収穫を予測する'!$C$3="なし","",'1.収穫を予測する'!D37)</f>
        <v/>
      </c>
      <c r="E27" s="28" t="e">
        <f t="shared" si="17"/>
        <v>#VALUE!</v>
      </c>
      <c r="F27" s="28">
        <f t="shared" si="18"/>
        <v>0.54892153105687747</v>
      </c>
      <c r="G27" s="28">
        <f t="shared" si="19"/>
        <v>0.14628241858573701</v>
      </c>
      <c r="J27" s="28">
        <f>'1.収穫を予測する'!F37</f>
        <v>48</v>
      </c>
      <c r="K27" s="28">
        <f>'1.収穫を予測する'!G37</f>
        <v>50</v>
      </c>
      <c r="L27" s="28" t="str">
        <f>IF('1.収穫を予測する'!H37="","",'1.収穫を予測する'!H37)</f>
        <v/>
      </c>
      <c r="M27" s="28" t="str">
        <f t="shared" si="20"/>
        <v/>
      </c>
      <c r="O27" s="139" t="str">
        <f t="shared" si="21"/>
        <v/>
      </c>
      <c r="P27" s="139" t="str">
        <f t="shared" si="22"/>
        <v/>
      </c>
      <c r="Q27" s="28" t="str">
        <f t="shared" si="30"/>
        <v/>
      </c>
      <c r="R27" s="28" t="str">
        <f t="shared" si="31"/>
        <v/>
      </c>
      <c r="S27" s="28" t="str">
        <f>IF('1.収穫を予測する'!H37="","",L27*M27)</f>
        <v/>
      </c>
      <c r="W27" s="28">
        <f t="shared" si="23"/>
        <v>57</v>
      </c>
      <c r="X27" s="28">
        <f>IF(W27&gt;80,"",VLOOKUP(W27,'inv2.計算シート'!$E$2:$H$101,4,FALSE))</f>
        <v>28.968983052110516</v>
      </c>
      <c r="Y27" s="28">
        <f t="shared" si="24"/>
        <v>3450</v>
      </c>
      <c r="Z27" s="28">
        <f t="shared" si="25"/>
        <v>920.29873733836109</v>
      </c>
      <c r="AA27" s="28">
        <f>IF(W27&gt;80,"",VLOOKUP(W27,'1.収穫を予測する'!$J$13:$K$92,2,FALSE)/100)</f>
        <v>0</v>
      </c>
      <c r="AB27" s="28">
        <f>IF(W27&gt;80,"",VLOOKUP(W27,'inv2.計算シート'!$AB$2:$AI$81,8,FALSE))</f>
        <v>7.674009467836072</v>
      </c>
      <c r="AC27" s="28">
        <f t="shared" si="0"/>
        <v>3450</v>
      </c>
      <c r="AD27" s="28">
        <f t="shared" si="1"/>
        <v>920.29873733836109</v>
      </c>
      <c r="AE27" s="28">
        <f t="shared" si="2"/>
        <v>0</v>
      </c>
      <c r="AF27" s="28">
        <f t="shared" si="3"/>
        <v>0</v>
      </c>
      <c r="AG27" s="28">
        <f>'inv3.直径階分布'!HK32</f>
        <v>17.803595394672758</v>
      </c>
      <c r="AH27" s="28">
        <f>IF(W27&gt;80,"",EXP('inv2.計算シート'!$B$52)*X27^('inv2.計算シート'!$B$51))</f>
        <v>26.213612805894808</v>
      </c>
      <c r="AI27" s="28">
        <f t="shared" si="4"/>
        <v>147.23774734702474</v>
      </c>
      <c r="AJ27" s="28">
        <f>IF(W27&gt;80,"",('inv2.計算シート'!$B$41+'inv2.計算シート'!$B$42*入力方法別計算!Z27^('inv2.計算シート'!$B$43)*(入力方法別計算!Y27^(-'inv2.計算シート'!$B$28))^(-'inv2.計算シート'!$B$43))^(-1))</f>
        <v>1.1991168156986423</v>
      </c>
      <c r="AK27" s="28">
        <f>IF(W27&gt;80,"",('inv2.計算シート'!$B$41+'inv2.計算シート'!$B$42*入力方法別計算!AD27^('inv2.計算シート'!$B$43)*(入力方法別計算!AC27^(-'inv2.計算シート'!$B$28))^(-'inv2.計算シート'!$B$43))^(-1))</f>
        <v>1.1991168156986423</v>
      </c>
      <c r="AL27" s="28">
        <f t="shared" si="26"/>
        <v>0</v>
      </c>
      <c r="AM27" s="28">
        <f t="shared" si="27"/>
        <v>0</v>
      </c>
      <c r="AN27" s="28">
        <f t="shared" si="5"/>
        <v>0</v>
      </c>
      <c r="AO27" s="28" t="e">
        <f t="shared" si="32"/>
        <v>#DIV/0!</v>
      </c>
      <c r="AP27" s="28" t="e">
        <f t="shared" si="28"/>
        <v>#DIV/0!</v>
      </c>
      <c r="AR27" s="28">
        <f t="shared" si="6"/>
        <v>0.26675325719952497</v>
      </c>
      <c r="AS27" s="28">
        <f t="shared" si="7"/>
        <v>57</v>
      </c>
      <c r="AT27" s="28">
        <f t="shared" si="8"/>
        <v>0</v>
      </c>
      <c r="AU27" s="28">
        <f>IF(W27&gt;80,"",IF(AT27=0,0,SUM(AF$2:AF27)))</f>
        <v>0</v>
      </c>
      <c r="AV27" s="28">
        <f>IF(W27&gt;80,"",Z27+SUM($AF$2:AF26))</f>
        <v>920.29873733836109</v>
      </c>
      <c r="AW27" s="29">
        <f t="shared" si="9"/>
        <v>7.674009467836072</v>
      </c>
      <c r="AX27" s="28">
        <f t="shared" si="10"/>
        <v>16.145591883129143</v>
      </c>
      <c r="AY27" s="28">
        <f t="shared" si="11"/>
        <v>16.145591883129143</v>
      </c>
      <c r="AZ27" s="28">
        <f t="shared" si="12"/>
        <v>16.145591883129143</v>
      </c>
      <c r="BA27" s="28">
        <f t="shared" si="13"/>
        <v>0</v>
      </c>
      <c r="BB27" s="28">
        <f t="shared" si="29"/>
        <v>57</v>
      </c>
      <c r="BC27" s="140">
        <f t="shared" si="14"/>
        <v>3450</v>
      </c>
      <c r="BE27" s="28">
        <v>26</v>
      </c>
      <c r="BF27" s="28" t="e">
        <f t="shared" si="15"/>
        <v>#N/A</v>
      </c>
      <c r="BG27" s="28" t="e">
        <f t="shared" si="16"/>
        <v>#N/A</v>
      </c>
    </row>
    <row r="28" spans="2:59">
      <c r="B28" s="28">
        <f>'1.収穫を予測する'!B38</f>
        <v>26</v>
      </c>
      <c r="C28" s="28">
        <f>IF('1.収穫を予測する'!C38="","",'1.収穫を予測する'!C38)</f>
        <v>20</v>
      </c>
      <c r="D28" s="28" t="str">
        <f>IF('1.収穫を予測する'!$C$3="なし","",'1.収穫を予測する'!D38)</f>
        <v/>
      </c>
      <c r="E28" s="28" t="e">
        <f t="shared" si="17"/>
        <v>#VALUE!</v>
      </c>
      <c r="F28" s="28">
        <f t="shared" si="18"/>
        <v>0.52219225833484262</v>
      </c>
      <c r="G28" s="28">
        <f t="shared" si="19"/>
        <v>0.26080676220370891</v>
      </c>
      <c r="J28" s="28">
        <f>'1.収穫を予測する'!F38</f>
        <v>50</v>
      </c>
      <c r="K28" s="28">
        <f>'1.収穫を予測する'!G38</f>
        <v>52</v>
      </c>
      <c r="L28" s="28" t="str">
        <f>IF('1.収穫を予測する'!H38="","",'1.収穫を予測する'!H38)</f>
        <v/>
      </c>
      <c r="M28" s="28" t="str">
        <f t="shared" si="20"/>
        <v/>
      </c>
      <c r="O28" s="139" t="str">
        <f t="shared" si="21"/>
        <v/>
      </c>
      <c r="P28" s="139" t="str">
        <f t="shared" si="22"/>
        <v/>
      </c>
      <c r="Q28" s="28" t="str">
        <f t="shared" si="30"/>
        <v/>
      </c>
      <c r="R28" s="28" t="str">
        <f t="shared" si="31"/>
        <v/>
      </c>
      <c r="S28" s="28" t="str">
        <f>IF('1.収穫を予測する'!H38="","",L28*M28)</f>
        <v/>
      </c>
      <c r="W28" s="28">
        <f t="shared" si="23"/>
        <v>58</v>
      </c>
      <c r="X28" s="28">
        <f>IF(W28&gt;80,"",VLOOKUP(W28,'inv2.計算シート'!$E$2:$H$101,4,FALSE))</f>
        <v>29.117388003545052</v>
      </c>
      <c r="Y28" s="28">
        <f t="shared" si="24"/>
        <v>3450</v>
      </c>
      <c r="Z28" s="28">
        <f t="shared" si="25"/>
        <v>927.97274680619716</v>
      </c>
      <c r="AA28" s="28">
        <f>IF(W28&gt;80,"",VLOOKUP(W28,'1.収穫を予測する'!$J$13:$K$92,2,FALSE)/100)</f>
        <v>0</v>
      </c>
      <c r="AB28" s="28">
        <f>IF(W28&gt;80,"",VLOOKUP(W28,'inv2.計算シート'!$AB$2:$AI$81,8,FALSE))</f>
        <v>7.3045135901630829</v>
      </c>
      <c r="AC28" s="28">
        <f t="shared" si="0"/>
        <v>3450</v>
      </c>
      <c r="AD28" s="28">
        <f t="shared" si="1"/>
        <v>927.97274680619716</v>
      </c>
      <c r="AE28" s="28">
        <f t="shared" si="2"/>
        <v>0</v>
      </c>
      <c r="AF28" s="28">
        <f t="shared" si="3"/>
        <v>0</v>
      </c>
      <c r="AG28" s="28">
        <f>'inv3.直径階分布'!HK33</f>
        <v>18.408678768817861</v>
      </c>
      <c r="AH28" s="28">
        <f>IF(W28&gt;80,"",EXP('inv2.計算シート'!$B$52)*X28^('inv2.計算シート'!$B$51))</f>
        <v>26.362371977218867</v>
      </c>
      <c r="AI28" s="28">
        <f t="shared" si="4"/>
        <v>143.20621435294763</v>
      </c>
      <c r="AJ28" s="28">
        <f>IF(W28&gt;80,"",('inv2.計算シート'!$B$41+'inv2.計算シート'!$B$42*入力方法別計算!Z28^('inv2.計算シート'!$B$43)*(入力方法別計算!Y28^(-'inv2.計算シート'!$B$28))^(-'inv2.計算シート'!$B$43))^(-1))</f>
        <v>1.2011323389846102</v>
      </c>
      <c r="AK28" s="28">
        <f>IF(W28&gt;80,"",('inv2.計算シート'!$B$41+'inv2.計算シート'!$B$42*入力方法別計算!AD28^('inv2.計算シート'!$B$43)*(入力方法別計算!AC28^(-'inv2.計算シート'!$B$28))^(-'inv2.計算シート'!$B$43))^(-1))</f>
        <v>1.2011323389846102</v>
      </c>
      <c r="AL28" s="28">
        <f t="shared" si="26"/>
        <v>0</v>
      </c>
      <c r="AM28" s="28">
        <f t="shared" si="27"/>
        <v>0</v>
      </c>
      <c r="AN28" s="28">
        <f t="shared" si="5"/>
        <v>0</v>
      </c>
      <c r="AO28" s="28" t="e">
        <f t="shared" si="32"/>
        <v>#DIV/0!</v>
      </c>
      <c r="AP28" s="28" t="e">
        <f t="shared" si="28"/>
        <v>#DIV/0!</v>
      </c>
      <c r="AR28" s="28">
        <f t="shared" si="6"/>
        <v>0.2689776077699122</v>
      </c>
      <c r="AS28" s="28">
        <f t="shared" si="7"/>
        <v>58</v>
      </c>
      <c r="AT28" s="28">
        <f t="shared" si="8"/>
        <v>0</v>
      </c>
      <c r="AU28" s="28">
        <f>IF(W28&gt;80,"",IF(AT28=0,0,SUM(AF$2:AF28)))</f>
        <v>0</v>
      </c>
      <c r="AV28" s="28">
        <f>IF(W28&gt;80,"",Z28+SUM($AF$2:AF27))</f>
        <v>927.97274680619716</v>
      </c>
      <c r="AW28" s="29">
        <f t="shared" si="9"/>
        <v>7.3045135901630829</v>
      </c>
      <c r="AX28" s="28">
        <f t="shared" si="10"/>
        <v>15.999530117348227</v>
      </c>
      <c r="AY28" s="28">
        <f t="shared" si="11"/>
        <v>15.999530117348227</v>
      </c>
      <c r="AZ28" s="28">
        <f t="shared" si="12"/>
        <v>15.999530117348227</v>
      </c>
      <c r="BA28" s="28">
        <f t="shared" si="13"/>
        <v>0</v>
      </c>
      <c r="BB28" s="28">
        <f t="shared" si="29"/>
        <v>58</v>
      </c>
      <c r="BC28" s="140">
        <f t="shared" si="14"/>
        <v>3450</v>
      </c>
      <c r="BE28" s="28">
        <v>27</v>
      </c>
      <c r="BF28" s="28" t="e">
        <f t="shared" si="15"/>
        <v>#N/A</v>
      </c>
      <c r="BG28" s="28" t="e">
        <f t="shared" si="16"/>
        <v>#N/A</v>
      </c>
    </row>
    <row r="29" spans="2:59">
      <c r="B29" s="28">
        <f>'1.収穫を予測する'!B39</f>
        <v>27</v>
      </c>
      <c r="C29" s="28">
        <f>IF('1.収穫を予測する'!C39="","",'1.収穫を予測する'!C39)</f>
        <v>20</v>
      </c>
      <c r="D29" s="28" t="str">
        <f>IF('1.収穫を予測する'!$C$3="なし","",'1.収穫を予測する'!D39)</f>
        <v/>
      </c>
      <c r="E29" s="28" t="e">
        <f t="shared" si="17"/>
        <v>#VALUE!</v>
      </c>
      <c r="F29" s="28">
        <f t="shared" si="18"/>
        <v>0.52219225833484262</v>
      </c>
      <c r="G29" s="28">
        <f t="shared" si="19"/>
        <v>0.26080676220370891</v>
      </c>
      <c r="J29" s="28">
        <f>'1.収穫を予測する'!F39</f>
        <v>52</v>
      </c>
      <c r="K29" s="28">
        <f>'1.収穫を予測する'!G39</f>
        <v>54</v>
      </c>
      <c r="L29" s="28" t="str">
        <f>IF('1.収穫を予測する'!H39="","",'1.収穫を予測する'!H39)</f>
        <v/>
      </c>
      <c r="M29" s="28" t="str">
        <f t="shared" si="20"/>
        <v/>
      </c>
      <c r="O29" s="139" t="str">
        <f t="shared" si="21"/>
        <v/>
      </c>
      <c r="P29" s="139" t="str">
        <f t="shared" si="22"/>
        <v/>
      </c>
      <c r="Q29" s="28" t="str">
        <f t="shared" si="30"/>
        <v/>
      </c>
      <c r="R29" s="28" t="str">
        <f t="shared" si="31"/>
        <v/>
      </c>
      <c r="S29" s="28" t="str">
        <f>IF('1.収穫を予測する'!H39="","",L29*M29)</f>
        <v/>
      </c>
      <c r="W29" s="28">
        <f t="shared" si="23"/>
        <v>59</v>
      </c>
      <c r="X29" s="28">
        <f>IF(W29&gt;80,"",VLOOKUP(W29,'inv2.計算シート'!$E$2:$H$101,4,FALSE))</f>
        <v>29.258782878041288</v>
      </c>
      <c r="Y29" s="28">
        <f t="shared" si="24"/>
        <v>3450</v>
      </c>
      <c r="Z29" s="28">
        <f t="shared" si="25"/>
        <v>935.27726039636025</v>
      </c>
      <c r="AA29" s="28">
        <f>IF(W29&gt;80,"",VLOOKUP(W29,'1.収穫を予測する'!$J$13:$K$92,2,FALSE)/100)</f>
        <v>0</v>
      </c>
      <c r="AB29" s="28">
        <f>IF(W29&gt;80,"",VLOOKUP(W29,'inv2.計算シート'!$AB$2:$AI$81,8,FALSE))</f>
        <v>6.9517815713455775</v>
      </c>
      <c r="AC29" s="28">
        <f t="shared" si="0"/>
        <v>3450</v>
      </c>
      <c r="AD29" s="28">
        <f t="shared" si="1"/>
        <v>935.27726039636025</v>
      </c>
      <c r="AE29" s="28">
        <f t="shared" si="2"/>
        <v>0</v>
      </c>
      <c r="AF29" s="28">
        <f t="shared" si="3"/>
        <v>0</v>
      </c>
      <c r="AG29" s="28">
        <f>'inv3.直径階分布'!HK34</f>
        <v>18.994591741833784</v>
      </c>
      <c r="AH29" s="28">
        <f>IF(W29&gt;80,"",EXP('inv2.計算シート'!$B$52)*X29^('inv2.計算シート'!$B$51))</f>
        <v>26.504180149382357</v>
      </c>
      <c r="AI29" s="28">
        <f t="shared" si="4"/>
        <v>139.53540307481006</v>
      </c>
      <c r="AJ29" s="28">
        <f>IF(W29&gt;80,"",('inv2.計算シート'!$B$41+'inv2.計算シート'!$B$42*入力方法別計算!Z29^('inv2.計算シート'!$B$43)*(入力方法別計算!Y29^(-'inv2.計算シート'!$B$28))^(-'inv2.計算シート'!$B$43))^(-1))</f>
        <v>1.2030310350521438</v>
      </c>
      <c r="AK29" s="28">
        <f>IF(W29&gt;80,"",('inv2.計算シート'!$B$41+'inv2.計算シート'!$B$42*入力方法別計算!AD29^('inv2.計算シート'!$B$43)*(入力方法別計算!AC29^(-'inv2.計算シート'!$B$28))^(-'inv2.計算シート'!$B$43))^(-1))</f>
        <v>1.2030310350521438</v>
      </c>
      <c r="AL29" s="28">
        <f t="shared" si="26"/>
        <v>0</v>
      </c>
      <c r="AM29" s="28">
        <f t="shared" si="27"/>
        <v>0</v>
      </c>
      <c r="AN29" s="28">
        <f t="shared" si="5"/>
        <v>0</v>
      </c>
      <c r="AO29" s="28" t="e">
        <f t="shared" si="32"/>
        <v>#DIV/0!</v>
      </c>
      <c r="AP29" s="28" t="e">
        <f t="shared" si="28"/>
        <v>#DIV/0!</v>
      </c>
      <c r="AR29" s="28">
        <f t="shared" si="6"/>
        <v>0.2710948580859015</v>
      </c>
      <c r="AS29" s="28">
        <f t="shared" si="7"/>
        <v>59</v>
      </c>
      <c r="AT29" s="28">
        <f t="shared" si="8"/>
        <v>0</v>
      </c>
      <c r="AU29" s="28">
        <f>IF(W29&gt;80,"",IF(AT29=0,0,SUM(AF$2:AF29)))</f>
        <v>0</v>
      </c>
      <c r="AV29" s="28">
        <f>IF(W29&gt;80,"",Z29+SUM($AF$2:AF28))</f>
        <v>935.27726039636025</v>
      </c>
      <c r="AW29" s="29">
        <f t="shared" si="9"/>
        <v>6.9517815713455775</v>
      </c>
      <c r="AX29" s="28">
        <f t="shared" si="10"/>
        <v>15.852156955870512</v>
      </c>
      <c r="AY29" s="28">
        <f t="shared" si="11"/>
        <v>15.852156955870512</v>
      </c>
      <c r="AZ29" s="28">
        <f t="shared" si="12"/>
        <v>15.852156955870512</v>
      </c>
      <c r="BA29" s="28">
        <f t="shared" si="13"/>
        <v>0</v>
      </c>
      <c r="BB29" s="28">
        <f t="shared" si="29"/>
        <v>59</v>
      </c>
      <c r="BC29" s="140">
        <f t="shared" si="14"/>
        <v>3450</v>
      </c>
      <c r="BE29" s="28">
        <v>28</v>
      </c>
      <c r="BF29" s="28" t="e">
        <f t="shared" si="15"/>
        <v>#N/A</v>
      </c>
      <c r="BG29" s="28" t="e">
        <f t="shared" si="16"/>
        <v>#N/A</v>
      </c>
    </row>
    <row r="30" spans="2:59">
      <c r="B30" s="28">
        <f>'1.収穫を予測する'!B40</f>
        <v>28</v>
      </c>
      <c r="C30" s="28">
        <f>IF('1.収穫を予測する'!C40="","",'1.収穫を予測する'!C40)</f>
        <v>18</v>
      </c>
      <c r="D30" s="28" t="str">
        <f>IF('1.収穫を予測する'!$C$3="なし","",'1.収穫を予測する'!D40)</f>
        <v/>
      </c>
      <c r="E30" s="28" t="e">
        <f t="shared" si="17"/>
        <v>#VALUE!</v>
      </c>
      <c r="F30" s="28">
        <f t="shared" si="18"/>
        <v>0.53415187595702429</v>
      </c>
      <c r="G30" s="28">
        <f t="shared" si="19"/>
        <v>0.19863663347473687</v>
      </c>
      <c r="J30" s="28">
        <f>'1.収穫を予測する'!F40</f>
        <v>54</v>
      </c>
      <c r="K30" s="28">
        <f>'1.収穫を予測する'!G40</f>
        <v>56</v>
      </c>
      <c r="L30" s="28" t="str">
        <f>IF('1.収穫を予測する'!H40="","",'1.収穫を予測する'!H40)</f>
        <v/>
      </c>
      <c r="M30" s="28" t="str">
        <f t="shared" si="20"/>
        <v/>
      </c>
      <c r="O30" s="139" t="str">
        <f t="shared" si="21"/>
        <v/>
      </c>
      <c r="P30" s="139" t="str">
        <f t="shared" si="22"/>
        <v/>
      </c>
      <c r="Q30" s="28" t="str">
        <f t="shared" si="30"/>
        <v/>
      </c>
      <c r="R30" s="28" t="str">
        <f t="shared" si="31"/>
        <v/>
      </c>
      <c r="S30" s="28" t="str">
        <f>IF('1.収穫を予測する'!H40="","",L30*M30)</f>
        <v/>
      </c>
      <c r="W30" s="28">
        <f t="shared" si="23"/>
        <v>60</v>
      </c>
      <c r="X30" s="28">
        <f>IF(W30&gt;80,"",VLOOKUP(W30,'inv2.計算シート'!$E$2:$H$101,4,FALSE))</f>
        <v>29.39348394555082</v>
      </c>
      <c r="Y30" s="28">
        <f t="shared" si="24"/>
        <v>3450</v>
      </c>
      <c r="Z30" s="28">
        <f t="shared" si="25"/>
        <v>942.22904196770583</v>
      </c>
      <c r="AA30" s="28">
        <f>IF(W30&gt;80,"",VLOOKUP(W30,'1.収穫を予測する'!$J$13:$K$92,2,FALSE)/100)</f>
        <v>0</v>
      </c>
      <c r="AB30" s="28">
        <f>IF(W30&gt;80,"",VLOOKUP(W30,'inv2.計算シート'!$AB$2:$AI$81,8,FALSE))</f>
        <v>6.6152017299579029</v>
      </c>
      <c r="AC30" s="28">
        <f t="shared" si="0"/>
        <v>3450</v>
      </c>
      <c r="AD30" s="28">
        <f t="shared" si="1"/>
        <v>942.22904196770583</v>
      </c>
      <c r="AE30" s="28">
        <f t="shared" si="2"/>
        <v>0</v>
      </c>
      <c r="AF30" s="28">
        <f t="shared" si="3"/>
        <v>0</v>
      </c>
      <c r="AG30" s="28">
        <f>'inv3.直径階分布'!HK35</f>
        <v>19.547865012355622</v>
      </c>
      <c r="AH30" s="28">
        <f>IF(W30&gt;80,"",EXP('inv2.計算シート'!$B$52)*X30^('inv2.計算シート'!$B$51))</f>
        <v>26.639343457107877</v>
      </c>
      <c r="AI30" s="28">
        <f t="shared" si="4"/>
        <v>136.27750877279919</v>
      </c>
      <c r="AJ30" s="28">
        <f>IF(W30&gt;80,"",('inv2.計算シート'!$B$41+'inv2.計算シート'!$B$42*入力方法別計算!Z30^('inv2.計算シート'!$B$43)*(入力方法別計算!Y30^(-'inv2.計算シート'!$B$28))^(-'inv2.計算シート'!$B$43))^(-1))</f>
        <v>1.2048204225015935</v>
      </c>
      <c r="AK30" s="28">
        <f>IF(W30&gt;80,"",('inv2.計算シート'!$B$41+'inv2.計算シート'!$B$42*入力方法別計算!AD30^('inv2.計算シート'!$B$43)*(入力方法別計算!AC30^(-'inv2.計算シート'!$B$28))^(-'inv2.計算シート'!$B$43))^(-1))</f>
        <v>1.2048204225015935</v>
      </c>
      <c r="AL30" s="28">
        <f t="shared" si="26"/>
        <v>0</v>
      </c>
      <c r="AM30" s="28">
        <f t="shared" si="27"/>
        <v>0</v>
      </c>
      <c r="AN30" s="28">
        <f t="shared" si="5"/>
        <v>0</v>
      </c>
      <c r="AO30" s="28" t="e">
        <f t="shared" si="32"/>
        <v>#DIV/0!</v>
      </c>
      <c r="AP30" s="28" t="e">
        <f t="shared" si="28"/>
        <v>#DIV/0!</v>
      </c>
      <c r="AR30" s="28">
        <f t="shared" si="6"/>
        <v>0.27310986723701619</v>
      </c>
      <c r="AS30" s="28">
        <f t="shared" si="7"/>
        <v>60</v>
      </c>
      <c r="AT30" s="28">
        <f t="shared" si="8"/>
        <v>0</v>
      </c>
      <c r="AU30" s="28">
        <f>IF(W30&gt;80,"",IF(AT30=0,0,SUM(AF$2:AF30)))</f>
        <v>0</v>
      </c>
      <c r="AV30" s="28">
        <f>IF(W30&gt;80,"",Z30+SUM($AF$2:AF29))</f>
        <v>942.22904196770583</v>
      </c>
      <c r="AW30" s="29">
        <f t="shared" si="9"/>
        <v>6.6152017299579029</v>
      </c>
      <c r="AX30" s="28">
        <f t="shared" si="10"/>
        <v>15.70381736612843</v>
      </c>
      <c r="AY30" s="28">
        <f t="shared" si="11"/>
        <v>15.70381736612843</v>
      </c>
      <c r="AZ30" s="28">
        <f t="shared" si="12"/>
        <v>15.70381736612843</v>
      </c>
      <c r="BA30" s="28">
        <f t="shared" si="13"/>
        <v>0</v>
      </c>
      <c r="BB30" s="28">
        <f t="shared" si="29"/>
        <v>60</v>
      </c>
      <c r="BC30" s="140">
        <f t="shared" si="14"/>
        <v>3450</v>
      </c>
      <c r="BE30" s="28">
        <v>29</v>
      </c>
      <c r="BF30" s="28" t="e">
        <f t="shared" si="15"/>
        <v>#N/A</v>
      </c>
      <c r="BG30" s="28" t="e">
        <f t="shared" si="16"/>
        <v>#N/A</v>
      </c>
    </row>
    <row r="31" spans="2:59">
      <c r="B31" s="28">
        <f>'1.収穫を予測する'!B41</f>
        <v>29</v>
      </c>
      <c r="C31" s="28">
        <f>IF('1.収穫を予測する'!C41="","",'1.収穫を予測する'!C41)</f>
        <v>18</v>
      </c>
      <c r="D31" s="28" t="str">
        <f>IF('1.収穫を予測する'!$C$3="なし","",'1.収穫を予測する'!D41)</f>
        <v/>
      </c>
      <c r="E31" s="28" t="e">
        <f t="shared" si="17"/>
        <v>#VALUE!</v>
      </c>
      <c r="F31" s="28">
        <f t="shared" si="18"/>
        <v>0.53415187595702429</v>
      </c>
      <c r="G31" s="28">
        <f t="shared" si="19"/>
        <v>0.19863663347473687</v>
      </c>
      <c r="J31" s="28">
        <f>'1.収穫を予測する'!F41</f>
        <v>56</v>
      </c>
      <c r="K31" s="28">
        <f>'1.収穫を予測する'!G41</f>
        <v>58</v>
      </c>
      <c r="L31" s="28" t="str">
        <f>IF('1.収穫を予測する'!H41="","",'1.収穫を予測する'!H41)</f>
        <v/>
      </c>
      <c r="M31" s="28" t="str">
        <f t="shared" si="20"/>
        <v/>
      </c>
      <c r="O31" s="139" t="str">
        <f t="shared" si="21"/>
        <v/>
      </c>
      <c r="P31" s="139" t="str">
        <f t="shared" si="22"/>
        <v/>
      </c>
      <c r="Q31" s="28" t="str">
        <f t="shared" si="30"/>
        <v/>
      </c>
      <c r="R31" s="28" t="str">
        <f t="shared" si="31"/>
        <v/>
      </c>
      <c r="S31" s="28" t="str">
        <f>IF('1.収穫を予測する'!H41="","",L31*M31)</f>
        <v/>
      </c>
      <c r="W31" s="28">
        <f t="shared" si="23"/>
        <v>61</v>
      </c>
      <c r="X31" s="28">
        <f>IF(W31&gt;80,"",VLOOKUP(W31,'inv2.計算シート'!$E$2:$H$101,4,FALSE))</f>
        <v>29.521794714897386</v>
      </c>
      <c r="Y31" s="28">
        <f t="shared" si="24"/>
        <v>3450</v>
      </c>
      <c r="Z31" s="28">
        <f t="shared" si="25"/>
        <v>948.84424369766373</v>
      </c>
      <c r="AA31" s="28">
        <f>IF(W31&gt;80,"",VLOOKUP(W31,'1.収穫を予測する'!$J$13:$K$92,2,FALSE)/100)</f>
        <v>0</v>
      </c>
      <c r="AB31" s="28">
        <f>IF(W31&gt;80,"",VLOOKUP(W31,'inv2.計算シート'!$AB$2:$AI$81,8,FALSE))</f>
        <v>6.2941631508840601</v>
      </c>
      <c r="AC31" s="28">
        <f t="shared" si="0"/>
        <v>3450</v>
      </c>
      <c r="AD31" s="28">
        <f t="shared" si="1"/>
        <v>948.84424369766373</v>
      </c>
      <c r="AE31" s="28">
        <f t="shared" si="2"/>
        <v>0</v>
      </c>
      <c r="AF31" s="28">
        <f t="shared" si="3"/>
        <v>0</v>
      </c>
      <c r="AG31" s="28">
        <f>'inv3.直径階分布'!HK36</f>
        <v>20.094561933545869</v>
      </c>
      <c r="AH31" s="28">
        <f>IF(W31&gt;80,"",EXP('inv2.計算シート'!$B$52)*X31^('inv2.計算シート'!$B$51))</f>
        <v>26.76815644905377</v>
      </c>
      <c r="AI31" s="28">
        <f t="shared" si="4"/>
        <v>133.21094800462905</v>
      </c>
      <c r="AJ31" s="28">
        <f>IF(W31&gt;80,"",('inv2.計算シート'!$B$41+'inv2.計算シート'!$B$42*入力方法別計算!Z31^('inv2.計算シート'!$B$43)*(入力方法別計算!Y31^(-'inv2.計算シート'!$B$28))^(-'inv2.計算シート'!$B$43))^(-1))</f>
        <v>1.206507467434152</v>
      </c>
      <c r="AK31" s="28">
        <f>IF(W31&gt;80,"",('inv2.計算シート'!$B$41+'inv2.計算シート'!$B$42*入力方法別計算!AD31^('inv2.計算シート'!$B$43)*(入力方法別計算!AC31^(-'inv2.計算シート'!$B$28))^(-'inv2.計算シート'!$B$43))^(-1))</f>
        <v>1.206507467434152</v>
      </c>
      <c r="AL31" s="28">
        <f t="shared" si="26"/>
        <v>0</v>
      </c>
      <c r="AM31" s="28">
        <f t="shared" si="27"/>
        <v>0</v>
      </c>
      <c r="AN31" s="28">
        <f t="shared" si="5"/>
        <v>0</v>
      </c>
      <c r="AO31" s="28" t="e">
        <f t="shared" si="32"/>
        <v>#DIV/0!</v>
      </c>
      <c r="AP31" s="28" t="e">
        <f t="shared" si="28"/>
        <v>#DIV/0!</v>
      </c>
      <c r="AR31" s="28">
        <f t="shared" si="6"/>
        <v>0.27502731701381555</v>
      </c>
      <c r="AS31" s="28">
        <f t="shared" si="7"/>
        <v>61</v>
      </c>
      <c r="AT31" s="28">
        <f t="shared" si="8"/>
        <v>0</v>
      </c>
      <c r="AU31" s="28">
        <f>IF(W31&gt;80,"",IF(AT31=0,0,SUM(AF$2:AF31)))</f>
        <v>0</v>
      </c>
      <c r="AV31" s="28">
        <f>IF(W31&gt;80,"",Z31+SUM($AF$2:AF30))</f>
        <v>948.84424369766373</v>
      </c>
      <c r="AW31" s="29">
        <f t="shared" si="9"/>
        <v>6.2941631508840601</v>
      </c>
      <c r="AX31" s="28">
        <f t="shared" si="10"/>
        <v>15.554823667174816</v>
      </c>
      <c r="AY31" s="28">
        <f t="shared" si="11"/>
        <v>15.554823667174816</v>
      </c>
      <c r="AZ31" s="28">
        <f t="shared" si="12"/>
        <v>15.554823667174816</v>
      </c>
      <c r="BA31" s="28">
        <f t="shared" si="13"/>
        <v>0</v>
      </c>
      <c r="BB31" s="28">
        <f t="shared" si="29"/>
        <v>61</v>
      </c>
      <c r="BC31" s="140">
        <f t="shared" si="14"/>
        <v>3450</v>
      </c>
      <c r="BE31" s="28">
        <v>30</v>
      </c>
      <c r="BF31" s="28" t="e">
        <f t="shared" si="15"/>
        <v>#N/A</v>
      </c>
      <c r="BG31" s="28" t="e">
        <f t="shared" si="16"/>
        <v>#N/A</v>
      </c>
    </row>
    <row r="32" spans="2:59">
      <c r="B32" s="28">
        <f>'1.収穫を予測する'!B42</f>
        <v>30</v>
      </c>
      <c r="C32" s="28">
        <f>IF('1.収穫を予測する'!C42="","",'1.収穫を予測する'!C42)</f>
        <v>18</v>
      </c>
      <c r="D32" s="28" t="str">
        <f>IF('1.収穫を予測する'!$C$3="なし","",'1.収穫を予測する'!D42)</f>
        <v/>
      </c>
      <c r="E32" s="28" t="e">
        <f t="shared" si="17"/>
        <v>#VALUE!</v>
      </c>
      <c r="F32" s="28">
        <f t="shared" si="18"/>
        <v>0.53415187595702429</v>
      </c>
      <c r="G32" s="28">
        <f t="shared" si="19"/>
        <v>0.19863663347473687</v>
      </c>
      <c r="J32" s="28">
        <f>'1.収穫を予測する'!F42</f>
        <v>58</v>
      </c>
      <c r="K32" s="28">
        <f>'1.収穫を予測する'!G42</f>
        <v>60</v>
      </c>
      <c r="L32" s="28" t="str">
        <f>IF('1.収穫を予測する'!H42="","",'1.収穫を予測する'!H42)</f>
        <v/>
      </c>
      <c r="M32" s="28" t="str">
        <f t="shared" si="20"/>
        <v/>
      </c>
      <c r="O32" s="139" t="str">
        <f t="shared" si="21"/>
        <v/>
      </c>
      <c r="P32" s="139" t="str">
        <f t="shared" si="22"/>
        <v/>
      </c>
      <c r="Q32" s="28" t="str">
        <f t="shared" si="30"/>
        <v/>
      </c>
      <c r="R32" s="28" t="str">
        <f t="shared" si="31"/>
        <v/>
      </c>
      <c r="S32" s="28" t="str">
        <f>IF('1.収穫を予測する'!H42="","",L32*M32)</f>
        <v/>
      </c>
      <c r="W32" s="28">
        <f t="shared" si="23"/>
        <v>62</v>
      </c>
      <c r="X32" s="28">
        <f>IF(W32&gt;80,"",VLOOKUP(W32,'inv2.計算シート'!$E$2:$H$101,4,FALSE))</f>
        <v>29.644006287611106</v>
      </c>
      <c r="Y32" s="28">
        <f t="shared" si="24"/>
        <v>3450</v>
      </c>
      <c r="Z32" s="28">
        <f t="shared" si="25"/>
        <v>955.13840684854779</v>
      </c>
      <c r="AA32" s="28">
        <f>IF(W32&gt;80,"",VLOOKUP(W32,'1.収穫を予測する'!$J$13:$K$92,2,FALSE)/100)</f>
        <v>0</v>
      </c>
      <c r="AB32" s="28">
        <f>IF(W32&gt;80,"",VLOOKUP(W32,'inv2.計算シート'!$AB$2:$AI$81,8,FALSE))</f>
        <v>5.988059388866759</v>
      </c>
      <c r="AC32" s="28">
        <f t="shared" si="0"/>
        <v>3450</v>
      </c>
      <c r="AD32" s="28">
        <f t="shared" si="1"/>
        <v>955.13840684854779</v>
      </c>
      <c r="AE32" s="28">
        <f t="shared" si="2"/>
        <v>0</v>
      </c>
      <c r="AF32" s="28">
        <f t="shared" si="3"/>
        <v>0</v>
      </c>
      <c r="AG32" s="28">
        <f>'inv3.直径階分布'!HK37</f>
        <v>20.632665250715974</v>
      </c>
      <c r="AH32" s="28">
        <f>IF(W32&gt;80,"",EXP('inv2.計算シート'!$B$52)*X32^('inv2.計算シート'!$B$51))</f>
        <v>26.890902321497528</v>
      </c>
      <c r="AI32" s="28">
        <f t="shared" si="4"/>
        <v>130.33169488641022</v>
      </c>
      <c r="AJ32" s="28">
        <f>IF(W32&gt;80,"",('inv2.計算シート'!$B$41+'inv2.計算シート'!$B$42*入力方法別計算!Z32^('inv2.計算シート'!$B$43)*(入力方法別計算!Y32^(-'inv2.計算シート'!$B$28))^(-'inv2.計算シート'!$B$43))^(-1))</f>
        <v>1.2080986302676722</v>
      </c>
      <c r="AK32" s="28">
        <f>IF(W32&gt;80,"",('inv2.計算シート'!$B$41+'inv2.計算シート'!$B$42*入力方法別計算!AD32^('inv2.計算シート'!$B$43)*(入力方法別計算!AC32^(-'inv2.計算シート'!$B$28))^(-'inv2.計算シート'!$B$43))^(-1))</f>
        <v>1.2080986302676722</v>
      </c>
      <c r="AL32" s="28">
        <f t="shared" si="26"/>
        <v>0</v>
      </c>
      <c r="AM32" s="28">
        <f t="shared" si="27"/>
        <v>0</v>
      </c>
      <c r="AN32" s="28">
        <f t="shared" si="5"/>
        <v>0</v>
      </c>
      <c r="AO32" s="28" t="e">
        <f>IF(W32&gt;80,"",IF(OR(AN32=0,AN31=1),AO31+0.001,INT(AO31)+1))</f>
        <v>#DIV/0!</v>
      </c>
      <c r="AP32" s="28" t="e">
        <f t="shared" si="28"/>
        <v>#DIV/0!</v>
      </c>
      <c r="AR32" s="28">
        <f t="shared" si="6"/>
        <v>0.27685171213001386</v>
      </c>
      <c r="AS32" s="28">
        <f t="shared" si="7"/>
        <v>62</v>
      </c>
      <c r="AT32" s="28">
        <f t="shared" si="8"/>
        <v>0</v>
      </c>
      <c r="AU32" s="28">
        <f>IF(W32&gt;80,"",IF(AT32=0,0,SUM(AF$2:AF32)))</f>
        <v>0</v>
      </c>
      <c r="AV32" s="28">
        <f>IF(W32&gt;80,"",Z32+SUM($AF$2:AF31))</f>
        <v>955.13840684854779</v>
      </c>
      <c r="AW32" s="29">
        <f t="shared" si="9"/>
        <v>5.988059388866759</v>
      </c>
      <c r="AX32" s="28">
        <f t="shared" si="10"/>
        <v>15.405458174976577</v>
      </c>
      <c r="AY32" s="28">
        <f t="shared" si="11"/>
        <v>15.405458174976577</v>
      </c>
      <c r="AZ32" s="28">
        <f t="shared" si="12"/>
        <v>15.405458174976577</v>
      </c>
      <c r="BA32" s="28">
        <f t="shared" si="13"/>
        <v>0</v>
      </c>
      <c r="BB32" s="28">
        <f t="shared" si="29"/>
        <v>62</v>
      </c>
      <c r="BC32" s="140">
        <f t="shared" si="14"/>
        <v>3450</v>
      </c>
      <c r="BE32" s="28">
        <v>31</v>
      </c>
      <c r="BF32" s="28" t="e">
        <f t="shared" si="15"/>
        <v>#N/A</v>
      </c>
      <c r="BG32" s="28" t="e">
        <f t="shared" si="16"/>
        <v>#N/A</v>
      </c>
    </row>
    <row r="33" spans="2:59">
      <c r="B33" s="28">
        <f>'1.収穫を予測する'!B43</f>
        <v>31</v>
      </c>
      <c r="C33" s="28">
        <f>IF('1.収穫を予測する'!C43="","",'1.収穫を予測する'!C43)</f>
        <v>16</v>
      </c>
      <c r="D33" s="28" t="str">
        <f>IF('1.収穫を予測する'!$C$3="なし","",'1.収穫を予測する'!D43)</f>
        <v/>
      </c>
      <c r="E33" s="28" t="e">
        <f t="shared" si="17"/>
        <v>#VALUE!</v>
      </c>
      <c r="F33" s="28">
        <f t="shared" si="18"/>
        <v>0.54892153105687747</v>
      </c>
      <c r="G33" s="28">
        <f t="shared" si="19"/>
        <v>0.14628241858573701</v>
      </c>
      <c r="J33" s="28">
        <f>'1.収穫を予測する'!F43</f>
        <v>60</v>
      </c>
      <c r="K33" s="28">
        <f>'1.収穫を予測する'!G43</f>
        <v>62</v>
      </c>
      <c r="L33" s="28" t="str">
        <f>IF('1.収穫を予測する'!H43="","",'1.収穫を予測する'!H43)</f>
        <v/>
      </c>
      <c r="M33" s="28" t="str">
        <f t="shared" si="20"/>
        <v/>
      </c>
      <c r="O33" s="139" t="str">
        <f t="shared" si="21"/>
        <v/>
      </c>
      <c r="P33" s="139" t="str">
        <f t="shared" si="22"/>
        <v/>
      </c>
      <c r="Q33" s="28" t="str">
        <f t="shared" si="30"/>
        <v/>
      </c>
      <c r="R33" s="28" t="str">
        <f t="shared" si="31"/>
        <v/>
      </c>
      <c r="S33" s="28" t="str">
        <f>IF('1.収穫を予測する'!H43="","",L33*M33)</f>
        <v/>
      </c>
      <c r="W33" s="28">
        <f t="shared" si="23"/>
        <v>63</v>
      </c>
      <c r="X33" s="28">
        <f>IF(W33&gt;80,"",VLOOKUP(W33,'inv2.計算シート'!$E$2:$H$101,4,FALSE))</f>
        <v>29.76039772131503</v>
      </c>
      <c r="Y33" s="28">
        <f t="shared" si="24"/>
        <v>3450</v>
      </c>
      <c r="Z33" s="28">
        <f t="shared" si="25"/>
        <v>961.12646623741455</v>
      </c>
      <c r="AA33" s="28">
        <f>IF(W33&gt;80,"",VLOOKUP(W33,'1.収穫を予測する'!$J$13:$K$92,2,FALSE)/100)</f>
        <v>0</v>
      </c>
      <c r="AB33" s="28">
        <f>IF(W33&gt;80,"",VLOOKUP(W33,'inv2.計算シート'!$AB$2:$AI$81,8,FALSE))</f>
        <v>5.6962915515235863</v>
      </c>
      <c r="AC33" s="28">
        <f t="shared" si="0"/>
        <v>3450</v>
      </c>
      <c r="AD33" s="28">
        <f t="shared" si="1"/>
        <v>961.12646623741455</v>
      </c>
      <c r="AE33" s="28">
        <f t="shared" si="2"/>
        <v>0</v>
      </c>
      <c r="AF33" s="28">
        <f t="shared" si="3"/>
        <v>0</v>
      </c>
      <c r="AG33" s="28">
        <f>'inv3.直径階分布'!HK38</f>
        <v>21.15935114257902</v>
      </c>
      <c r="AH33" s="28">
        <f>IF(W33&gt;80,"",EXP('inv2.計算シート'!$B$52)*X33^('inv2.計算シート'!$B$51))</f>
        <v>27.007853173083483</v>
      </c>
      <c r="AI33" s="28">
        <f t="shared" si="4"/>
        <v>127.64027115526953</v>
      </c>
      <c r="AJ33" s="28">
        <f>IF(W33&gt;80,"",('inv2.計算シート'!$B$41+'inv2.計算シート'!$B$42*入力方法別計算!Z33^('inv2.計算シート'!$B$43)*(入力方法別計算!Y33^(-'inv2.計算シート'!$B$28))^(-'inv2.計算シート'!$B$43))^(-1))</f>
        <v>1.2095999080082287</v>
      </c>
      <c r="AK33" s="28">
        <f>IF(W33&gt;80,"",('inv2.計算シート'!$B$41+'inv2.計算シート'!$B$42*入力方法別計算!AD33^('inv2.計算シート'!$B$43)*(入力方法別計算!AC33^(-'inv2.計算シート'!$B$28))^(-'inv2.計算シート'!$B$43))^(-1))</f>
        <v>1.2095999080082287</v>
      </c>
      <c r="AL33" s="28">
        <f t="shared" si="26"/>
        <v>0</v>
      </c>
      <c r="AM33" s="28">
        <f t="shared" si="27"/>
        <v>0</v>
      </c>
      <c r="AN33" s="28">
        <f t="shared" si="5"/>
        <v>0</v>
      </c>
      <c r="AO33" s="28" t="e">
        <f t="shared" si="32"/>
        <v>#DIV/0!</v>
      </c>
      <c r="AP33" s="28" t="e">
        <f t="shared" si="28"/>
        <v>#DIV/0!</v>
      </c>
      <c r="AR33" s="28">
        <f t="shared" si="6"/>
        <v>0.27858738151809115</v>
      </c>
      <c r="AS33" s="28">
        <f t="shared" si="7"/>
        <v>63</v>
      </c>
      <c r="AT33" s="28">
        <f t="shared" si="8"/>
        <v>0</v>
      </c>
      <c r="AU33" s="28">
        <f>IF(W33&gt;80,"",IF(AT33=0,0,SUM(AF$2:AF33)))</f>
        <v>0</v>
      </c>
      <c r="AV33" s="28">
        <f>IF(W33&gt;80,"",Z33+SUM($AF$2:AF32))</f>
        <v>961.12646623741455</v>
      </c>
      <c r="AW33" s="29">
        <f t="shared" si="9"/>
        <v>5.6962915515235863</v>
      </c>
      <c r="AX33" s="28">
        <f t="shared" si="10"/>
        <v>15.255975654562135</v>
      </c>
      <c r="AY33" s="28">
        <f t="shared" si="11"/>
        <v>15.255975654562135</v>
      </c>
      <c r="AZ33" s="28">
        <f t="shared" si="12"/>
        <v>15.255975654562135</v>
      </c>
      <c r="BA33" s="28">
        <f t="shared" si="13"/>
        <v>0</v>
      </c>
      <c r="BB33" s="28">
        <f t="shared" si="29"/>
        <v>63</v>
      </c>
      <c r="BC33" s="140">
        <f t="shared" si="14"/>
        <v>3450</v>
      </c>
      <c r="BE33" s="28">
        <v>32</v>
      </c>
      <c r="BF33" s="28">
        <f t="shared" si="15"/>
        <v>32</v>
      </c>
      <c r="BG33" s="28">
        <f t="shared" si="16"/>
        <v>3450</v>
      </c>
    </row>
    <row r="34" spans="2:59">
      <c r="B34" s="28">
        <f>'1.収穫を予測する'!B44</f>
        <v>32</v>
      </c>
      <c r="C34" s="28">
        <f>IF('1.収穫を予測する'!C44="","",'1.収穫を予測する'!C44)</f>
        <v>16</v>
      </c>
      <c r="D34" s="28" t="str">
        <f>IF('1.収穫を予測する'!$C$3="なし","",'1.収穫を予測する'!D44)</f>
        <v/>
      </c>
      <c r="E34" s="28" t="e">
        <f t="shared" si="17"/>
        <v>#VALUE!</v>
      </c>
      <c r="F34" s="28">
        <f t="shared" si="18"/>
        <v>0.54892153105687747</v>
      </c>
      <c r="G34" s="28">
        <f t="shared" si="19"/>
        <v>0.14628241858573701</v>
      </c>
      <c r="J34" s="28">
        <f>'1.収穫を予測する'!F44</f>
        <v>62</v>
      </c>
      <c r="K34" s="28">
        <f>'1.収穫を予測する'!G44</f>
        <v>64</v>
      </c>
      <c r="L34" s="28" t="str">
        <f>IF('1.収穫を予測する'!H44="","",'1.収穫を予測する'!H44)</f>
        <v/>
      </c>
      <c r="M34" s="28" t="str">
        <f t="shared" si="20"/>
        <v/>
      </c>
      <c r="O34" s="139" t="str">
        <f t="shared" si="21"/>
        <v/>
      </c>
      <c r="P34" s="139" t="str">
        <f t="shared" si="22"/>
        <v/>
      </c>
      <c r="Q34" s="28" t="str">
        <f t="shared" si="30"/>
        <v/>
      </c>
      <c r="R34" s="28" t="str">
        <f t="shared" si="31"/>
        <v/>
      </c>
      <c r="S34" s="28" t="str">
        <f>IF('1.収穫を予測する'!H44="","",L34*M34)</f>
        <v/>
      </c>
      <c r="W34" s="28">
        <f t="shared" si="23"/>
        <v>64</v>
      </c>
      <c r="X34" s="28">
        <f>IF(W34&gt;80,"",VLOOKUP(W34,'inv2.計算シート'!$E$2:$H$101,4,FALSE))</f>
        <v>29.871236399515631</v>
      </c>
      <c r="Y34" s="28">
        <f t="shared" si="24"/>
        <v>3450</v>
      </c>
      <c r="Z34" s="28">
        <f t="shared" si="25"/>
        <v>966.82275778893813</v>
      </c>
      <c r="AA34" s="28">
        <f>IF(W34&gt;80,"",VLOOKUP(W34,'1.収穫を予測する'!$J$13:$K$92,2,FALSE)/100)</f>
        <v>0</v>
      </c>
      <c r="AB34" s="28">
        <f>IF(W34&gt;80,"",VLOOKUP(W34,'inv2.計算シート'!$AB$2:$AI$81,8,FALSE))</f>
        <v>5.418270837942373</v>
      </c>
      <c r="AC34" s="28">
        <f t="shared" si="0"/>
        <v>3450</v>
      </c>
      <c r="AD34" s="28">
        <f t="shared" si="1"/>
        <v>966.82275778893813</v>
      </c>
      <c r="AE34" s="28">
        <f t="shared" si="2"/>
        <v>0</v>
      </c>
      <c r="AF34" s="28">
        <f t="shared" si="3"/>
        <v>0</v>
      </c>
      <c r="AG34" s="28">
        <f>'inv3.直径階分布'!HK39</f>
        <v>21.667228333179235</v>
      </c>
      <c r="AH34" s="28">
        <f>IF(W34&gt;80,"",EXP('inv2.計算シート'!$B$52)*X34^('inv2.計算シート'!$B$51))</f>
        <v>27.119270276439586</v>
      </c>
      <c r="AI34" s="28">
        <f t="shared" si="4"/>
        <v>125.16261821504686</v>
      </c>
      <c r="AJ34" s="28">
        <f>IF(W34&gt;80,"",('inv2.計算シート'!$B$41+'inv2.計算シート'!$B$42*入力方法別計算!Z34^('inv2.計算シート'!$B$43)*(入力方法別計算!Y34^(-'inv2.計算シート'!$B$28))^(-'inv2.計算シート'!$B$43))^(-1))</f>
        <v>1.211016872477338</v>
      </c>
      <c r="AK34" s="28">
        <f>IF(W34&gt;80,"",('inv2.計算シート'!$B$41+'inv2.計算シート'!$B$42*入力方法別計算!AD34^('inv2.計算シート'!$B$43)*(入力方法別計算!AC34^(-'inv2.計算シート'!$B$28))^(-'inv2.計算シート'!$B$43))^(-1))</f>
        <v>1.211016872477338</v>
      </c>
      <c r="AL34" s="28">
        <f t="shared" si="26"/>
        <v>0</v>
      </c>
      <c r="AM34" s="28">
        <f t="shared" si="27"/>
        <v>0</v>
      </c>
      <c r="AN34" s="28">
        <f t="shared" si="5"/>
        <v>0</v>
      </c>
      <c r="AO34" s="28" t="e">
        <f t="shared" si="32"/>
        <v>#DIV/0!</v>
      </c>
      <c r="AP34" s="28" t="e">
        <f t="shared" si="28"/>
        <v>#DIV/0!</v>
      </c>
      <c r="AR34" s="28">
        <f t="shared" si="6"/>
        <v>0.28023848051853278</v>
      </c>
      <c r="AS34" s="28">
        <f t="shared" si="7"/>
        <v>64</v>
      </c>
      <c r="AT34" s="28">
        <f t="shared" si="8"/>
        <v>0</v>
      </c>
      <c r="AU34" s="28">
        <f>IF(W34&gt;80,"",IF(AT34=0,0,SUM(AF$2:AF34)))</f>
        <v>0</v>
      </c>
      <c r="AV34" s="28">
        <f>IF(W34&gt;80,"",Z34+SUM($AF$2:AF33))</f>
        <v>966.82275778893813</v>
      </c>
      <c r="AW34" s="29">
        <f t="shared" si="9"/>
        <v>5.418270837942373</v>
      </c>
      <c r="AX34" s="28">
        <f t="shared" si="10"/>
        <v>15.106605590452158</v>
      </c>
      <c r="AY34" s="28">
        <f t="shared" si="11"/>
        <v>15.106605590452158</v>
      </c>
      <c r="AZ34" s="28">
        <f t="shared" si="12"/>
        <v>15.106605590452158</v>
      </c>
      <c r="BA34" s="28">
        <f t="shared" si="13"/>
        <v>0</v>
      </c>
      <c r="BB34" s="28">
        <f t="shared" si="29"/>
        <v>64</v>
      </c>
      <c r="BC34" s="140">
        <f t="shared" si="14"/>
        <v>3450</v>
      </c>
      <c r="BE34" s="28">
        <v>33</v>
      </c>
      <c r="BF34" s="28">
        <f t="shared" si="15"/>
        <v>33</v>
      </c>
      <c r="BG34" s="28">
        <f t="shared" si="16"/>
        <v>3450</v>
      </c>
    </row>
    <row r="35" spans="2:59">
      <c r="B35" s="28">
        <f>'1.収穫を予測する'!B45</f>
        <v>33</v>
      </c>
      <c r="C35" s="28">
        <f>IF('1.収穫を予測する'!C45="","",'1.収穫を予測する'!C45)</f>
        <v>16</v>
      </c>
      <c r="D35" s="28" t="str">
        <f>IF('1.収穫を予測する'!$C$3="なし","",'1.収穫を予測する'!D45)</f>
        <v/>
      </c>
      <c r="E35" s="28" t="e">
        <f t="shared" si="17"/>
        <v>#VALUE!</v>
      </c>
      <c r="F35" s="28">
        <f t="shared" si="18"/>
        <v>0.54892153105687747</v>
      </c>
      <c r="G35" s="28">
        <f t="shared" si="19"/>
        <v>0.14628241858573701</v>
      </c>
      <c r="J35" s="28">
        <f>'1.収穫を予測する'!F45</f>
        <v>64</v>
      </c>
      <c r="K35" s="28">
        <f>'1.収穫を予測する'!G45</f>
        <v>66</v>
      </c>
      <c r="L35" s="28" t="str">
        <f>IF('1.収穫を予測する'!H45="","",'1.収穫を予測する'!H45)</f>
        <v/>
      </c>
      <c r="M35" s="28" t="str">
        <f t="shared" si="20"/>
        <v/>
      </c>
      <c r="O35" s="139" t="str">
        <f t="shared" si="21"/>
        <v/>
      </c>
      <c r="P35" s="139" t="str">
        <f t="shared" si="22"/>
        <v/>
      </c>
      <c r="Q35" s="28" t="str">
        <f t="shared" si="30"/>
        <v/>
      </c>
      <c r="R35" s="28" t="str">
        <f t="shared" si="31"/>
        <v/>
      </c>
      <c r="S35" s="28" t="str">
        <f>IF('1.収穫を予測する'!H45="","",L35*M35)</f>
        <v/>
      </c>
      <c r="W35" s="28">
        <f t="shared" si="23"/>
        <v>65</v>
      </c>
      <c r="X35" s="28">
        <f>IF(W35&gt;80,"",VLOOKUP(W35,'inv2.計算シート'!$E$2:$H$101,4,FALSE))</f>
        <v>29.976778405073762</v>
      </c>
      <c r="Y35" s="28">
        <f t="shared" si="24"/>
        <v>3450</v>
      </c>
      <c r="Z35" s="28">
        <f t="shared" si="25"/>
        <v>972.24102862688051</v>
      </c>
      <c r="AA35" s="28">
        <f>IF(W35&gt;80,"",VLOOKUP(W35,'1.収穫を予測する'!$J$13:$K$92,2,FALSE)/100)</f>
        <v>0</v>
      </c>
      <c r="AB35" s="28">
        <f>IF(W35&gt;80,"",VLOOKUP(W35,'inv2.計算シート'!$AB$2:$AI$81,8,FALSE))</f>
        <v>5.1534206014041501</v>
      </c>
      <c r="AC35" s="28">
        <f t="shared" si="0"/>
        <v>3450</v>
      </c>
      <c r="AD35" s="28">
        <f t="shared" si="1"/>
        <v>972.24102862688051</v>
      </c>
      <c r="AE35" s="28">
        <f t="shared" si="2"/>
        <v>0</v>
      </c>
      <c r="AF35" s="28">
        <f t="shared" si="3"/>
        <v>0</v>
      </c>
      <c r="AG35" s="28">
        <f>'inv3.直径階分布'!HK40</f>
        <v>22.15069124831388</v>
      </c>
      <c r="AH35" s="28">
        <f>IF(W35&gt;80,"",EXP('inv2.計算シート'!$B$52)*X35^('inv2.計算シート'!$B$51))</f>
        <v>27.225404362981507</v>
      </c>
      <c r="AI35" s="28">
        <f t="shared" si="4"/>
        <v>122.90995372459952</v>
      </c>
      <c r="AJ35" s="28">
        <f>IF(W35&gt;80,"",('inv2.計算シート'!$B$41+'inv2.計算シート'!$B$42*入力方法別計算!Z35^('inv2.計算シート'!$B$43)*(入力方法別計算!Y35^(-'inv2.計算シート'!$B$28))^(-'inv2.計算シート'!$B$43))^(-1))</f>
        <v>1.2123547049329464</v>
      </c>
      <c r="AK35" s="28">
        <f>IF(W35&gt;80,"",('inv2.計算シート'!$B$41+'inv2.計算シート'!$B$42*入力方法別計算!AD35^('inv2.計算シート'!$B$43)*(入力方法別計算!AC35^(-'inv2.計算シート'!$B$28))^(-'inv2.計算シート'!$B$43))^(-1))</f>
        <v>1.2123547049329464</v>
      </c>
      <c r="AL35" s="28">
        <f t="shared" si="26"/>
        <v>0</v>
      </c>
      <c r="AM35" s="28">
        <f t="shared" si="27"/>
        <v>0</v>
      </c>
      <c r="AN35" s="28">
        <f t="shared" si="5"/>
        <v>0</v>
      </c>
      <c r="AO35" s="28" t="e">
        <f t="shared" si="32"/>
        <v>#DIV/0!</v>
      </c>
      <c r="AP35" s="28" t="e">
        <f t="shared" si="28"/>
        <v>#DIV/0!</v>
      </c>
      <c r="AR35" s="28">
        <f t="shared" si="6"/>
        <v>0.28180899380489288</v>
      </c>
      <c r="AS35" s="28">
        <f t="shared" si="7"/>
        <v>65</v>
      </c>
      <c r="AT35" s="28">
        <f t="shared" si="8"/>
        <v>0</v>
      </c>
      <c r="AU35" s="28">
        <f>IF(W35&gt;80,"",IF(AT35=0,0,SUM(AF$2:AF35)))</f>
        <v>0</v>
      </c>
      <c r="AV35" s="28">
        <f>IF(W35&gt;80,"",Z35+SUM($AF$2:AF34))</f>
        <v>972.24102862688051</v>
      </c>
      <c r="AW35" s="29">
        <f t="shared" si="9"/>
        <v>5.1534206014041501</v>
      </c>
      <c r="AX35" s="28">
        <f t="shared" si="10"/>
        <v>14.957554286567392</v>
      </c>
      <c r="AY35" s="28">
        <f t="shared" si="11"/>
        <v>14.957554286567392</v>
      </c>
      <c r="AZ35" s="28">
        <f t="shared" si="12"/>
        <v>14.957554286567392</v>
      </c>
      <c r="BA35" s="28">
        <f t="shared" si="13"/>
        <v>0</v>
      </c>
      <c r="BB35" s="28">
        <f t="shared" si="29"/>
        <v>65</v>
      </c>
      <c r="BC35" s="140">
        <f t="shared" si="14"/>
        <v>3450</v>
      </c>
      <c r="BE35" s="28">
        <v>34</v>
      </c>
      <c r="BF35" s="28">
        <f t="shared" si="15"/>
        <v>34</v>
      </c>
      <c r="BG35" s="28">
        <f t="shared" si="16"/>
        <v>3450</v>
      </c>
    </row>
    <row r="36" spans="2:59">
      <c r="B36" s="28">
        <f>'1.収穫を予測する'!B46</f>
        <v>34</v>
      </c>
      <c r="C36" s="28">
        <f>IF('1.収穫を予測する'!C46="","",'1.収穫を予測する'!C46)</f>
        <v>14</v>
      </c>
      <c r="D36" s="28" t="str">
        <f>IF('1.収穫を予測する'!$C$3="なし","",'1.収穫を予測する'!D46)</f>
        <v/>
      </c>
      <c r="E36" s="28" t="e">
        <f t="shared" si="17"/>
        <v>#VALUE!</v>
      </c>
      <c r="F36" s="28">
        <f t="shared" si="18"/>
        <v>0.56726344391259165</v>
      </c>
      <c r="G36" s="28">
        <f t="shared" si="19"/>
        <v>0.10323009693110434</v>
      </c>
      <c r="J36" s="28">
        <f>'1.収穫を予測する'!F46</f>
        <v>66</v>
      </c>
      <c r="K36" s="28">
        <f>'1.収穫を予測する'!G46</f>
        <v>68</v>
      </c>
      <c r="L36" s="28" t="str">
        <f>IF('1.収穫を予測する'!H46="","",'1.収穫を予測する'!H46)</f>
        <v/>
      </c>
      <c r="M36" s="28" t="str">
        <f t="shared" si="20"/>
        <v/>
      </c>
      <c r="O36" s="139" t="str">
        <f t="shared" si="21"/>
        <v/>
      </c>
      <c r="P36" s="139" t="str">
        <f t="shared" si="22"/>
        <v/>
      </c>
      <c r="Q36" s="28" t="str">
        <f t="shared" si="30"/>
        <v/>
      </c>
      <c r="R36" s="28" t="str">
        <f t="shared" si="31"/>
        <v/>
      </c>
      <c r="S36" s="28" t="str">
        <f>IF('1.収穫を予測する'!H46="","",L36*M36)</f>
        <v/>
      </c>
      <c r="W36" s="28">
        <f t="shared" si="23"/>
        <v>66</v>
      </c>
      <c r="X36" s="28">
        <f>IF(W36&gt;80,"",VLOOKUP(W36,'inv2.計算シート'!$E$2:$H$101,4,FALSE))</f>
        <v>30.077268895009261</v>
      </c>
      <c r="Y36" s="28">
        <f t="shared" si="24"/>
        <v>3450</v>
      </c>
      <c r="Z36" s="28">
        <f t="shared" si="25"/>
        <v>977.39444922828466</v>
      </c>
      <c r="AA36" s="28">
        <f>IF(W36&gt;80,"",VLOOKUP(W36,'1.収穫を予測する'!$J$13:$K$92,2,FALSE)/100)</f>
        <v>0</v>
      </c>
      <c r="AB36" s="28">
        <f>IF(W36&gt;80,"",VLOOKUP(W36,'inv2.計算シート'!$AB$2:$AI$81,8,FALSE))</f>
        <v>4.9011779977283823</v>
      </c>
      <c r="AC36" s="28">
        <f t="shared" si="0"/>
        <v>3450</v>
      </c>
      <c r="AD36" s="28">
        <f t="shared" si="1"/>
        <v>977.39444922828466</v>
      </c>
      <c r="AE36" s="28">
        <f t="shared" si="2"/>
        <v>0</v>
      </c>
      <c r="AF36" s="28">
        <f t="shared" si="3"/>
        <v>0</v>
      </c>
      <c r="AG36" s="28">
        <f>'inv3.直径階分布'!HK41</f>
        <v>22.625289571307398</v>
      </c>
      <c r="AH36" s="28">
        <f>IF(W36&gt;80,"",EXP('inv2.計算シート'!$B$52)*X36^('inv2.計算シート'!$B$51))</f>
        <v>27.326495917682273</v>
      </c>
      <c r="AI36" s="28">
        <f t="shared" si="4"/>
        <v>120.77854664161637</v>
      </c>
      <c r="AJ36" s="28">
        <f>IF(W36&gt;80,"",('inv2.計算シート'!$B$41+'inv2.計算シート'!$B$42*入力方法別計算!Z36^('inv2.計算シート'!$B$43)*(入力方法別計算!Y36^(-'inv2.計算シート'!$B$28))^(-'inv2.計算シート'!$B$43))^(-1))</f>
        <v>1.2136182274690253</v>
      </c>
      <c r="AK36" s="28">
        <f>IF(W36&gt;80,"",('inv2.計算シート'!$B$41+'inv2.計算シート'!$B$42*入力方法別計算!AD36^('inv2.計算シート'!$B$43)*(入力方法別計算!AC36^(-'inv2.計算シート'!$B$28))^(-'inv2.計算シート'!$B$43))^(-1))</f>
        <v>1.2136182274690253</v>
      </c>
      <c r="AL36" s="28">
        <f t="shared" si="26"/>
        <v>1</v>
      </c>
      <c r="AM36" s="28">
        <f t="shared" si="27"/>
        <v>0</v>
      </c>
      <c r="AN36" s="28">
        <f t="shared" si="5"/>
        <v>1</v>
      </c>
      <c r="AO36" s="28" t="e">
        <f t="shared" si="32"/>
        <v>#DIV/0!</v>
      </c>
      <c r="AP36" s="28" t="e">
        <f t="shared" si="28"/>
        <v>#DIV/0!</v>
      </c>
      <c r="AR36" s="28">
        <f t="shared" si="6"/>
        <v>0.28330273890674917</v>
      </c>
      <c r="AS36" s="28">
        <f t="shared" si="7"/>
        <v>66</v>
      </c>
      <c r="AT36" s="28">
        <f t="shared" si="8"/>
        <v>0</v>
      </c>
      <c r="AU36" s="28">
        <f>IF(W36&gt;80,"",IF(AT36=0,0,SUM(AF$2:AF36)))</f>
        <v>0</v>
      </c>
      <c r="AV36" s="28">
        <f>IF(W36&gt;80,"",Z36+SUM($AF$2:AF35))</f>
        <v>977.39444922828466</v>
      </c>
      <c r="AW36" s="29">
        <f t="shared" si="9"/>
        <v>4.9011779977283823</v>
      </c>
      <c r="AX36" s="28">
        <f t="shared" si="10"/>
        <v>14.809006806489162</v>
      </c>
      <c r="AY36" s="28">
        <f t="shared" si="11"/>
        <v>14.809006806489162</v>
      </c>
      <c r="AZ36" s="28">
        <f t="shared" si="12"/>
        <v>14.809006806489162</v>
      </c>
      <c r="BA36" s="28">
        <f t="shared" si="13"/>
        <v>0</v>
      </c>
      <c r="BB36" s="28">
        <f t="shared" si="29"/>
        <v>66</v>
      </c>
      <c r="BC36" s="140">
        <f t="shared" si="14"/>
        <v>3450</v>
      </c>
      <c r="BE36" s="28">
        <v>35</v>
      </c>
      <c r="BF36" s="28">
        <f t="shared" si="15"/>
        <v>35</v>
      </c>
      <c r="BG36" s="28">
        <f t="shared" si="16"/>
        <v>3450</v>
      </c>
    </row>
    <row r="37" spans="2:59">
      <c r="B37" s="28">
        <f>'1.収穫を予測する'!B47</f>
        <v>35</v>
      </c>
      <c r="C37" s="28">
        <f>IF('1.収穫を予測する'!C47="","",'1.収穫を予測する'!C47)</f>
        <v>14</v>
      </c>
      <c r="D37" s="28" t="str">
        <f>IF('1.収穫を予測する'!$C$3="なし","",'1.収穫を予測する'!D47)</f>
        <v/>
      </c>
      <c r="E37" s="28" t="e">
        <f t="shared" si="17"/>
        <v>#VALUE!</v>
      </c>
      <c r="F37" s="28">
        <f t="shared" si="18"/>
        <v>0.56726344391259165</v>
      </c>
      <c r="G37" s="28">
        <f t="shared" si="19"/>
        <v>0.10323009693110434</v>
      </c>
      <c r="J37" s="28">
        <f>'1.収穫を予測する'!F47</f>
        <v>68</v>
      </c>
      <c r="K37" s="28">
        <f>'1.収穫を予測する'!G47</f>
        <v>70</v>
      </c>
      <c r="L37" s="28" t="str">
        <f>IF('1.収穫を予測する'!H47="","",'1.収穫を予測する'!H47)</f>
        <v/>
      </c>
      <c r="M37" s="28" t="str">
        <f t="shared" si="20"/>
        <v/>
      </c>
      <c r="O37" s="139" t="str">
        <f t="shared" si="21"/>
        <v/>
      </c>
      <c r="P37" s="139" t="str">
        <f t="shared" si="22"/>
        <v/>
      </c>
      <c r="Q37" s="28" t="str">
        <f t="shared" si="30"/>
        <v/>
      </c>
      <c r="R37" s="28" t="str">
        <f t="shared" si="31"/>
        <v/>
      </c>
      <c r="S37" s="28" t="str">
        <f>IF('1.収穫を予測する'!H47="","",L37*M37)</f>
        <v/>
      </c>
      <c r="W37" s="28">
        <f t="shared" si="23"/>
        <v>67</v>
      </c>
      <c r="X37" s="28">
        <f>IF(W37&gt;80,"",VLOOKUP(W37,'inv2.計算シート'!$E$2:$H$101,4,FALSE))</f>
        <v>30.172942474624644</v>
      </c>
      <c r="Y37" s="28">
        <f t="shared" si="24"/>
        <v>3450</v>
      </c>
      <c r="Z37" s="28">
        <f t="shared" si="25"/>
        <v>982.29562722601304</v>
      </c>
      <c r="AA37" s="28">
        <f>IF(W37&gt;80,"",VLOOKUP(W37,'1.収穫を予測する'!$J$13:$K$92,2,FALSE)/100)</f>
        <v>0</v>
      </c>
      <c r="AB37" s="28">
        <f>IF(W37&gt;80,"",VLOOKUP(W37,'inv2.計算シート'!$AB$2:$AI$81,8,FALSE))</f>
        <v>4.6609952742004452</v>
      </c>
      <c r="AC37" s="28">
        <f t="shared" si="0"/>
        <v>3450</v>
      </c>
      <c r="AD37" s="28">
        <f t="shared" si="1"/>
        <v>982.29562722601304</v>
      </c>
      <c r="AE37" s="28">
        <f t="shared" si="2"/>
        <v>0</v>
      </c>
      <c r="AF37" s="28">
        <f t="shared" si="3"/>
        <v>0</v>
      </c>
      <c r="AG37" s="28">
        <f>'inv3.直径階分布'!HK42</f>
        <v>23.088843385499512</v>
      </c>
      <c r="AH37" s="28">
        <f>IF(W37&gt;80,"",EXP('inv2.計算シート'!$B$52)*X37^('inv2.計算シート'!$B$51))</f>
        <v>27.422775480992801</v>
      </c>
      <c r="AI37" s="28">
        <f t="shared" si="4"/>
        <v>118.77067648271688</v>
      </c>
      <c r="AJ37" s="28">
        <f>IF(W37&gt;80,"",('inv2.計算シート'!$B$41+'inv2.計算シート'!$B$42*入力方法別計算!Z37^('inv2.計算シート'!$B$43)*(入力方法別計算!Y37^(-'inv2.計算シート'!$B$28))^(-'inv2.計算シート'!$B$43))^(-1))</f>
        <v>1.2148119315325236</v>
      </c>
      <c r="AK37" s="28">
        <f>IF(W37&gt;80,"",('inv2.計算シート'!$B$41+'inv2.計算シート'!$B$42*入力方法別計算!AD37^('inv2.計算シート'!$B$43)*(入力方法別計算!AC37^(-'inv2.計算シート'!$B$28))^(-'inv2.計算シート'!$B$43))^(-1))</f>
        <v>1.2148119315325236</v>
      </c>
      <c r="AL37" s="28">
        <f t="shared" si="26"/>
        <v>1</v>
      </c>
      <c r="AM37" s="28">
        <f t="shared" si="27"/>
        <v>0</v>
      </c>
      <c r="AN37" s="28">
        <f t="shared" si="5"/>
        <v>1</v>
      </c>
      <c r="AO37" s="28" t="e">
        <f t="shared" si="32"/>
        <v>#DIV/0!</v>
      </c>
      <c r="AP37" s="28" t="e">
        <f t="shared" si="28"/>
        <v>#DIV/0!</v>
      </c>
      <c r="AR37" s="28">
        <f t="shared" si="6"/>
        <v>0.28472337021043859</v>
      </c>
      <c r="AS37" s="28">
        <f t="shared" si="7"/>
        <v>67</v>
      </c>
      <c r="AT37" s="28">
        <f t="shared" si="8"/>
        <v>0</v>
      </c>
      <c r="AU37" s="28">
        <f>IF(W37&gt;80,"",IF(AT37=0,0,SUM(AF$2:AF37)))</f>
        <v>0</v>
      </c>
      <c r="AV37" s="28">
        <f>IF(W37&gt;80,"",Z37+SUM($AF$2:AF36))</f>
        <v>982.29562722601304</v>
      </c>
      <c r="AW37" s="29">
        <f t="shared" si="9"/>
        <v>4.6609952742004452</v>
      </c>
      <c r="AX37" s="28">
        <f t="shared" si="10"/>
        <v>14.661128764567358</v>
      </c>
      <c r="AY37" s="28">
        <f t="shared" si="11"/>
        <v>14.661128764567358</v>
      </c>
      <c r="AZ37" s="28">
        <f t="shared" si="12"/>
        <v>14.661128764567358</v>
      </c>
      <c r="BA37" s="28">
        <f t="shared" si="13"/>
        <v>0</v>
      </c>
      <c r="BB37" s="28">
        <f t="shared" si="29"/>
        <v>67</v>
      </c>
      <c r="BC37" s="140">
        <f t="shared" si="14"/>
        <v>3450</v>
      </c>
      <c r="BE37" s="28">
        <v>36</v>
      </c>
      <c r="BF37" s="28">
        <f t="shared" si="15"/>
        <v>36</v>
      </c>
      <c r="BG37" s="28">
        <f t="shared" si="16"/>
        <v>3450</v>
      </c>
    </row>
    <row r="38" spans="2:59">
      <c r="B38" s="28">
        <f>'1.収穫を予測する'!B48</f>
        <v>36</v>
      </c>
      <c r="C38" s="28">
        <f>IF('1.収穫を予測する'!C48="","",'1.収穫を予測する'!C48)</f>
        <v>20</v>
      </c>
      <c r="D38" s="28" t="str">
        <f>IF('1.収穫を予測する'!$C$3="なし","",'1.収穫を予測する'!D48)</f>
        <v/>
      </c>
      <c r="E38" s="28" t="e">
        <f t="shared" si="17"/>
        <v>#VALUE!</v>
      </c>
      <c r="F38" s="28">
        <f t="shared" si="18"/>
        <v>0.52219225833484262</v>
      </c>
      <c r="G38" s="28">
        <f t="shared" si="19"/>
        <v>0.26080676220370891</v>
      </c>
      <c r="J38" s="28">
        <f>'1.収穫を予測する'!F48</f>
        <v>70</v>
      </c>
      <c r="K38" s="28">
        <f>'1.収穫を予測する'!G48</f>
        <v>72</v>
      </c>
      <c r="L38" s="28" t="str">
        <f>IF('1.収穫を予測する'!H48="","",'1.収穫を予測する'!H48)</f>
        <v/>
      </c>
      <c r="M38" s="28" t="str">
        <f t="shared" si="20"/>
        <v/>
      </c>
      <c r="O38" s="139" t="str">
        <f t="shared" si="21"/>
        <v/>
      </c>
      <c r="P38" s="139" t="str">
        <f t="shared" si="22"/>
        <v/>
      </c>
      <c r="Q38" s="28" t="str">
        <f t="shared" si="30"/>
        <v/>
      </c>
      <c r="R38" s="28" t="str">
        <f t="shared" si="31"/>
        <v/>
      </c>
      <c r="S38" s="28" t="str">
        <f>IF('1.収穫を予測する'!H48="","",L38*M38)</f>
        <v/>
      </c>
      <c r="W38" s="28">
        <f t="shared" si="23"/>
        <v>68</v>
      </c>
      <c r="X38" s="28">
        <f>IF(W38&gt;80,"",VLOOKUP(W38,'inv2.計算シート'!$E$2:$H$101,4,FALSE))</f>
        <v>30.264023569228339</v>
      </c>
      <c r="Y38" s="28">
        <f t="shared" si="24"/>
        <v>3450</v>
      </c>
      <c r="Z38" s="28">
        <f t="shared" si="25"/>
        <v>986.95662250021348</v>
      </c>
      <c r="AA38" s="28">
        <f>IF(W38&gt;80,"",VLOOKUP(W38,'1.収穫を予測する'!$J$13:$K$92,2,FALSE)/100)</f>
        <v>0</v>
      </c>
      <c r="AB38" s="28">
        <f>IF(W38&gt;80,"",VLOOKUP(W38,'inv2.計算シート'!$AB$2:$AI$81,8,FALSE))</f>
        <v>4.4323407481605273</v>
      </c>
      <c r="AC38" s="28">
        <f t="shared" si="0"/>
        <v>3450</v>
      </c>
      <c r="AD38" s="28">
        <f t="shared" si="1"/>
        <v>986.95662250021348</v>
      </c>
      <c r="AE38" s="28">
        <f t="shared" si="2"/>
        <v>0</v>
      </c>
      <c r="AF38" s="28">
        <f t="shared" si="3"/>
        <v>0</v>
      </c>
      <c r="AG38" s="28">
        <f>'inv3.直径階分布'!HK43</f>
        <v>23.545081922794218</v>
      </c>
      <c r="AH38" s="28">
        <f>IF(W38&gt;80,"",EXP('inv2.計算シート'!$B$52)*X38^('inv2.計算シート'!$B$51))</f>
        <v>27.514463955464915</v>
      </c>
      <c r="AI38" s="28">
        <f t="shared" si="4"/>
        <v>116.85864608875241</v>
      </c>
      <c r="AJ38" s="28">
        <f>IF(W38&gt;80,"",('inv2.計算シート'!$B$41+'inv2.計算シート'!$B$42*入力方法別計算!Z38^('inv2.計算シート'!$B$43)*(入力方法別計算!Y38^(-'inv2.計算シート'!$B$28))^(-'inv2.計算シート'!$B$43))^(-1))</f>
        <v>1.2159400038564718</v>
      </c>
      <c r="AK38" s="28">
        <f>IF(W38&gt;80,"",('inv2.計算シート'!$B$41+'inv2.計算シート'!$B$42*入力方法別計算!AD38^('inv2.計算シート'!$B$43)*(入力方法別計算!AC38^(-'inv2.計算シート'!$B$28))^(-'inv2.計算シート'!$B$43))^(-1))</f>
        <v>1.2159400038564718</v>
      </c>
      <c r="AL38" s="28">
        <f t="shared" si="26"/>
        <v>1</v>
      </c>
      <c r="AM38" s="28">
        <f t="shared" si="27"/>
        <v>0</v>
      </c>
      <c r="AN38" s="28">
        <f t="shared" si="5"/>
        <v>1</v>
      </c>
      <c r="AO38" s="28" t="e">
        <f t="shared" si="32"/>
        <v>#DIV/0!</v>
      </c>
      <c r="AP38" s="28" t="e">
        <f t="shared" si="28"/>
        <v>#DIV/0!</v>
      </c>
      <c r="AR38" s="28">
        <f t="shared" si="6"/>
        <v>0.28607438333339519</v>
      </c>
      <c r="AS38" s="28">
        <f t="shared" si="7"/>
        <v>68</v>
      </c>
      <c r="AT38" s="28">
        <f t="shared" si="8"/>
        <v>0</v>
      </c>
      <c r="AU38" s="28">
        <f>IF(W38&gt;80,"",IF(AT38=0,0,SUM(AF$2:AF38)))</f>
        <v>0</v>
      </c>
      <c r="AV38" s="28">
        <f>IF(W38&gt;80,"",Z38+SUM($AF$2:AF37))</f>
        <v>986.95662250021348</v>
      </c>
      <c r="AW38" s="29">
        <f t="shared" si="9"/>
        <v>4.4323407481605273</v>
      </c>
      <c r="AX38" s="28">
        <f t="shared" si="10"/>
        <v>14.514067977944316</v>
      </c>
      <c r="AY38" s="28">
        <f t="shared" si="11"/>
        <v>14.514067977944316</v>
      </c>
      <c r="AZ38" s="28">
        <f t="shared" si="12"/>
        <v>14.514067977944316</v>
      </c>
      <c r="BA38" s="28">
        <f t="shared" si="13"/>
        <v>0</v>
      </c>
      <c r="BB38" s="28">
        <f t="shared" si="29"/>
        <v>68</v>
      </c>
      <c r="BC38" s="140">
        <f t="shared" si="14"/>
        <v>3450</v>
      </c>
      <c r="BE38" s="28">
        <v>37</v>
      </c>
      <c r="BF38" s="28">
        <f t="shared" si="15"/>
        <v>37</v>
      </c>
      <c r="BG38" s="28">
        <f t="shared" si="16"/>
        <v>3450</v>
      </c>
    </row>
    <row r="39" spans="2:59">
      <c r="B39" s="28">
        <f>'1.収穫を予測する'!B49</f>
        <v>37</v>
      </c>
      <c r="C39" s="28">
        <f>IF('1.収穫を予測する'!C49="","",'1.収穫を予測する'!C49)</f>
        <v>18</v>
      </c>
      <c r="D39" s="28" t="str">
        <f>IF('1.収穫を予測する'!$C$3="なし","",'1.収穫を予測する'!D49)</f>
        <v/>
      </c>
      <c r="E39" s="28" t="e">
        <f t="shared" si="17"/>
        <v>#VALUE!</v>
      </c>
      <c r="F39" s="28">
        <f t="shared" si="18"/>
        <v>0.53415187595702429</v>
      </c>
      <c r="G39" s="28">
        <f t="shared" si="19"/>
        <v>0.19863663347473687</v>
      </c>
      <c r="J39" s="28">
        <f>'1.収穫を予測する'!F49</f>
        <v>72</v>
      </c>
      <c r="K39" s="28">
        <f>'1.収穫を予測する'!G49</f>
        <v>74</v>
      </c>
      <c r="L39" s="28" t="str">
        <f>IF('1.収穫を予測する'!H49="","",'1.収穫を予測する'!H49)</f>
        <v/>
      </c>
      <c r="M39" s="28" t="str">
        <f t="shared" si="20"/>
        <v/>
      </c>
      <c r="O39" s="139" t="str">
        <f t="shared" si="21"/>
        <v/>
      </c>
      <c r="P39" s="139" t="str">
        <f t="shared" si="22"/>
        <v/>
      </c>
      <c r="Q39" s="28" t="str">
        <f t="shared" si="30"/>
        <v/>
      </c>
      <c r="R39" s="28" t="str">
        <f t="shared" si="31"/>
        <v/>
      </c>
      <c r="S39" s="28" t="str">
        <f>IF('1.収穫を予測する'!H49="","",L39*M39)</f>
        <v/>
      </c>
      <c r="W39" s="28">
        <f t="shared" si="23"/>
        <v>69</v>
      </c>
      <c r="X39" s="28">
        <f>IF(W39&gt;80,"",VLOOKUP(W39,'inv2.計算シート'!$E$2:$H$101,4,FALSE))</f>
        <v>30.350726791997015</v>
      </c>
      <c r="Y39" s="28">
        <f t="shared" si="24"/>
        <v>3450</v>
      </c>
      <c r="Z39" s="28">
        <f t="shared" si="25"/>
        <v>991.38896324837401</v>
      </c>
      <c r="AA39" s="28">
        <f>IF(W39&gt;80,"",VLOOKUP(W39,'1.収穫を予測する'!$J$13:$K$92,2,FALSE)/100)</f>
        <v>0</v>
      </c>
      <c r="AB39" s="28">
        <f>IF(W39&gt;80,"",VLOOKUP(W39,'inv2.計算シート'!$AB$2:$AI$81,8,FALSE))</f>
        <v>4.2146995187747507</v>
      </c>
      <c r="AC39" s="28">
        <f t="shared" si="0"/>
        <v>3450</v>
      </c>
      <c r="AD39" s="28">
        <f t="shared" si="1"/>
        <v>991.38896324837401</v>
      </c>
      <c r="AE39" s="28">
        <f t="shared" si="2"/>
        <v>0</v>
      </c>
      <c r="AF39" s="28">
        <f t="shared" si="3"/>
        <v>0</v>
      </c>
      <c r="AG39" s="28">
        <f>'inv3.直径階分布'!HK44</f>
        <v>23.990473338995667</v>
      </c>
      <c r="AH39" s="28">
        <f>IF(W39&gt;80,"",EXP('inv2.計算シート'!$B$52)*X39^('inv2.計算シート'!$B$51))</f>
        <v>27.601772914951013</v>
      </c>
      <c r="AI39" s="28">
        <f t="shared" si="4"/>
        <v>115.05305679019391</v>
      </c>
      <c r="AJ39" s="28">
        <f>IF(W39&gt;80,"",('inv2.計算シート'!$B$41+'inv2.計算シート'!$B$42*入力方法別計算!Z39^('inv2.計算シート'!$B$43)*(入力方法別計算!Y39^(-'inv2.計算シート'!$B$28))^(-'inv2.計算シート'!$B$43))^(-1))</f>
        <v>1.2170063500733528</v>
      </c>
      <c r="AK39" s="28">
        <f>IF(W39&gt;80,"",('inv2.計算シート'!$B$41+'inv2.計算シート'!$B$42*入力方法別計算!AD39^('inv2.計算シート'!$B$43)*(入力方法別計算!AC39^(-'inv2.計算シート'!$B$28))^(-'inv2.計算シート'!$B$43))^(-1))</f>
        <v>1.2170063500733528</v>
      </c>
      <c r="AL39" s="28">
        <f t="shared" si="26"/>
        <v>1</v>
      </c>
      <c r="AM39" s="28">
        <f t="shared" si="27"/>
        <v>0</v>
      </c>
      <c r="AN39" s="28">
        <f t="shared" si="5"/>
        <v>1</v>
      </c>
      <c r="AO39" s="28" t="e">
        <f t="shared" si="32"/>
        <v>#DIV/0!</v>
      </c>
      <c r="AP39" s="28" t="e">
        <f t="shared" si="28"/>
        <v>#DIV/0!</v>
      </c>
      <c r="AR39" s="28">
        <f t="shared" si="6"/>
        <v>0.28735911978213741</v>
      </c>
      <c r="AS39" s="28">
        <f t="shared" si="7"/>
        <v>69</v>
      </c>
      <c r="AT39" s="28">
        <f t="shared" si="8"/>
        <v>0</v>
      </c>
      <c r="AU39" s="28">
        <f>IF(W39&gt;80,"",IF(AT39=0,0,SUM(AF$2:AF39)))</f>
        <v>0</v>
      </c>
      <c r="AV39" s="28">
        <f>IF(W39&gt;80,"",Z39+SUM($AF$2:AF38))</f>
        <v>991.38896324837401</v>
      </c>
      <c r="AW39" s="29">
        <f t="shared" si="9"/>
        <v>4.2146995187747507</v>
      </c>
      <c r="AX39" s="28">
        <f t="shared" si="10"/>
        <v>14.36795598910687</v>
      </c>
      <c r="AY39" s="28">
        <f t="shared" si="11"/>
        <v>14.36795598910687</v>
      </c>
      <c r="AZ39" s="28">
        <f t="shared" si="12"/>
        <v>14.36795598910687</v>
      </c>
      <c r="BA39" s="28">
        <f t="shared" si="13"/>
        <v>0</v>
      </c>
      <c r="BB39" s="28">
        <f t="shared" si="29"/>
        <v>69</v>
      </c>
      <c r="BC39" s="140">
        <f t="shared" si="14"/>
        <v>3450</v>
      </c>
      <c r="BE39" s="28">
        <v>38</v>
      </c>
      <c r="BF39" s="28">
        <f t="shared" si="15"/>
        <v>38</v>
      </c>
      <c r="BG39" s="28">
        <f t="shared" si="16"/>
        <v>3450</v>
      </c>
    </row>
    <row r="40" spans="2:59">
      <c r="B40" s="28">
        <f>'1.収穫を予測する'!B50</f>
        <v>38</v>
      </c>
      <c r="C40" s="28">
        <f>IF('1.収穫を予測する'!C50="","",'1.収穫を予測する'!C50)</f>
        <v>16</v>
      </c>
      <c r="D40" s="28" t="str">
        <f>IF('1.収穫を予測する'!$C$3="なし","",'1.収穫を予測する'!D50)</f>
        <v/>
      </c>
      <c r="E40" s="28" t="e">
        <f t="shared" si="17"/>
        <v>#VALUE!</v>
      </c>
      <c r="F40" s="28">
        <f t="shared" si="18"/>
        <v>0.54892153105687747</v>
      </c>
      <c r="G40" s="28">
        <f t="shared" si="19"/>
        <v>0.14628241858573701</v>
      </c>
      <c r="J40" s="28">
        <f>'1.収穫を予測する'!F50</f>
        <v>74</v>
      </c>
      <c r="K40" s="28">
        <f>'1.収穫を予測する'!G50</f>
        <v>76</v>
      </c>
      <c r="L40" s="28" t="str">
        <f>IF('1.収穫を予測する'!H50="","",'1.収穫を予測する'!H50)</f>
        <v/>
      </c>
      <c r="M40" s="28" t="str">
        <f t="shared" si="20"/>
        <v/>
      </c>
      <c r="O40" s="139" t="str">
        <f t="shared" si="21"/>
        <v/>
      </c>
      <c r="P40" s="139" t="str">
        <f t="shared" si="22"/>
        <v/>
      </c>
      <c r="Q40" s="28" t="str">
        <f t="shared" si="30"/>
        <v/>
      </c>
      <c r="R40" s="28" t="str">
        <f t="shared" si="31"/>
        <v/>
      </c>
      <c r="S40" s="28" t="str">
        <f>IF('1.収穫を予測する'!H50="","",L40*M40)</f>
        <v/>
      </c>
      <c r="W40" s="28">
        <f t="shared" si="23"/>
        <v>70</v>
      </c>
      <c r="X40" s="28">
        <f>IF(W40&gt;80,"",VLOOKUP(W40,'inv2.計算シート'!$E$2:$H$101,4,FALSE))</f>
        <v>30.433257306746277</v>
      </c>
      <c r="Y40" s="28">
        <f t="shared" si="24"/>
        <v>3450</v>
      </c>
      <c r="Z40" s="28">
        <f t="shared" si="25"/>
        <v>995.60366276714876</v>
      </c>
      <c r="AA40" s="28">
        <f>IF(W40&gt;80,"",VLOOKUP(W40,'1.収穫を予測する'!$J$13:$K$92,2,FALSE)/100)</f>
        <v>0</v>
      </c>
      <c r="AB40" s="28">
        <f>IF(W40&gt;80,"",VLOOKUP(W40,'inv2.計算シート'!$AB$2:$AI$81,8,FALSE))</f>
        <v>4.0075739506548871</v>
      </c>
      <c r="AC40" s="28">
        <f t="shared" si="0"/>
        <v>3450</v>
      </c>
      <c r="AD40" s="28">
        <f t="shared" si="1"/>
        <v>995.60366276714876</v>
      </c>
      <c r="AE40" s="28">
        <f t="shared" si="2"/>
        <v>0</v>
      </c>
      <c r="AF40" s="28">
        <f t="shared" si="3"/>
        <v>0</v>
      </c>
      <c r="AG40" s="28">
        <f>'inv3.直径階分布'!HK45</f>
        <v>24.405205535846118</v>
      </c>
      <c r="AH40" s="28">
        <f>IF(W40&gt;80,"",EXP('inv2.計算シート'!$B$52)*X40^('inv2.計算シート'!$B$51))</f>
        <v>27.684904914544532</v>
      </c>
      <c r="AI40" s="28">
        <f t="shared" si="4"/>
        <v>113.4385238996706</v>
      </c>
      <c r="AJ40" s="28">
        <f>IF(W40&gt;80,"",('inv2.計算シート'!$B$41+'inv2.計算シート'!$B$42*入力方法別計算!Z40^('inv2.計算シート'!$B$43)*(入力方法別計算!Y40^(-'inv2.計算シート'!$B$28))^(-'inv2.計算シート'!$B$43))^(-1))</f>
        <v>1.2180146162426311</v>
      </c>
      <c r="AK40" s="28">
        <f>IF(W40&gt;80,"",('inv2.計算シート'!$B$41+'inv2.計算シート'!$B$42*入力方法別計算!AD40^('inv2.計算シート'!$B$43)*(入力方法別計算!AC40^(-'inv2.計算シート'!$B$28))^(-'inv2.計算シート'!$B$43))^(-1))</f>
        <v>1.2180146162426311</v>
      </c>
      <c r="AL40" s="28">
        <f t="shared" si="26"/>
        <v>1</v>
      </c>
      <c r="AM40" s="28">
        <f t="shared" si="27"/>
        <v>0</v>
      </c>
      <c r="AN40" s="28">
        <f t="shared" si="5"/>
        <v>1</v>
      </c>
      <c r="AO40" s="28" t="e">
        <f t="shared" si="32"/>
        <v>#DIV/0!</v>
      </c>
      <c r="AP40" s="28" t="e">
        <f t="shared" si="28"/>
        <v>#DIV/0!</v>
      </c>
      <c r="AR40" s="28">
        <f t="shared" si="6"/>
        <v>0.28858077181656488</v>
      </c>
      <c r="AS40" s="28">
        <f t="shared" si="7"/>
        <v>70</v>
      </c>
      <c r="AT40" s="28">
        <f t="shared" si="8"/>
        <v>0</v>
      </c>
      <c r="AU40" s="28">
        <f>IF(W40&gt;80,"",IF(AT40=0,0,SUM(AF$2:AF40)))</f>
        <v>0</v>
      </c>
      <c r="AV40" s="28">
        <f>IF(W40&gt;80,"",Z40+SUM($AF$2:AF39))</f>
        <v>995.60366276714876</v>
      </c>
      <c r="AW40" s="29">
        <f t="shared" si="9"/>
        <v>4.0075739506548871</v>
      </c>
      <c r="AX40" s="28">
        <f t="shared" si="10"/>
        <v>14.222909468102126</v>
      </c>
      <c r="AY40" s="28">
        <f t="shared" si="11"/>
        <v>14.222909468102126</v>
      </c>
      <c r="AZ40" s="28">
        <f t="shared" si="12"/>
        <v>14.222909468102126</v>
      </c>
      <c r="BA40" s="28">
        <f t="shared" si="13"/>
        <v>0</v>
      </c>
      <c r="BB40" s="28">
        <f t="shared" si="29"/>
        <v>70</v>
      </c>
      <c r="BC40" s="140">
        <f t="shared" si="14"/>
        <v>3450</v>
      </c>
      <c r="BE40" s="28">
        <v>39</v>
      </c>
      <c r="BF40" s="28">
        <f t="shared" si="15"/>
        <v>39</v>
      </c>
      <c r="BG40" s="28">
        <f t="shared" si="16"/>
        <v>3450</v>
      </c>
    </row>
    <row r="41" spans="2:59">
      <c r="B41" s="28">
        <f>'1.収穫を予測する'!B51</f>
        <v>39</v>
      </c>
      <c r="C41" s="28">
        <f>IF('1.収穫を予測する'!C51="","",'1.収穫を予測する'!C51)</f>
        <v>16</v>
      </c>
      <c r="D41" s="28" t="str">
        <f>IF('1.収穫を予測する'!$C$3="なし","",'1.収穫を予測する'!D51)</f>
        <v/>
      </c>
      <c r="E41" s="28" t="e">
        <f t="shared" si="17"/>
        <v>#VALUE!</v>
      </c>
      <c r="F41" s="28">
        <f t="shared" si="18"/>
        <v>0.54892153105687747</v>
      </c>
      <c r="G41" s="28">
        <f t="shared" si="19"/>
        <v>0.14628241858573701</v>
      </c>
      <c r="J41" s="28">
        <f>'1.収穫を予測する'!F51</f>
        <v>76</v>
      </c>
      <c r="K41" s="28">
        <f>'1.収穫を予測する'!G51</f>
        <v>78</v>
      </c>
      <c r="L41" s="28" t="str">
        <f>IF('1.収穫を予測する'!H51="","",'1.収穫を予測する'!H51)</f>
        <v/>
      </c>
      <c r="M41" s="28" t="str">
        <f t="shared" si="20"/>
        <v/>
      </c>
      <c r="O41" s="139" t="str">
        <f t="shared" si="21"/>
        <v/>
      </c>
      <c r="P41" s="139" t="str">
        <f t="shared" si="22"/>
        <v/>
      </c>
      <c r="Q41" s="28" t="str">
        <f t="shared" si="30"/>
        <v/>
      </c>
      <c r="R41" s="28" t="str">
        <f t="shared" si="31"/>
        <v/>
      </c>
      <c r="S41" s="28" t="str">
        <f>IF('1.収穫を予測する'!H51="","",L41*M41)</f>
        <v/>
      </c>
      <c r="W41" s="28">
        <f t="shared" si="23"/>
        <v>71</v>
      </c>
      <c r="X41" s="28">
        <f>IF(W41&gt;80,"",VLOOKUP(W41,'inv2.計算シート'!$E$2:$H$101,4,FALSE))</f>
        <v>30.5118111845808</v>
      </c>
      <c r="Y41" s="28">
        <f t="shared" si="24"/>
        <v>3450</v>
      </c>
      <c r="Z41" s="28">
        <f t="shared" si="25"/>
        <v>999.61123671780365</v>
      </c>
      <c r="AA41" s="28">
        <f>IF(W41&gt;80,"",VLOOKUP(W41,'1.収穫を予測する'!$J$13:$K$92,2,FALSE)/100)</f>
        <v>0</v>
      </c>
      <c r="AB41" s="28">
        <f>IF(W41&gt;80,"",VLOOKUP(W41,'inv2.計算シート'!$AB$2:$AI$81,8,FALSE))</f>
        <v>3.8104839633849679</v>
      </c>
      <c r="AC41" s="28">
        <f t="shared" si="0"/>
        <v>3450</v>
      </c>
      <c r="AD41" s="28">
        <f t="shared" si="1"/>
        <v>999.61123671780365</v>
      </c>
      <c r="AE41" s="28">
        <f t="shared" si="2"/>
        <v>0</v>
      </c>
      <c r="AF41" s="28">
        <f t="shared" si="3"/>
        <v>0</v>
      </c>
      <c r="AG41" s="28">
        <f>'inv3.直径階分布'!HK46</f>
        <v>24.810192672171635</v>
      </c>
      <c r="AH41" s="28">
        <f>IF(W41&gt;80,"",EXP('inv2.計算シート'!$B$52)*X41^('inv2.計算シート'!$B$51))</f>
        <v>27.764053799680408</v>
      </c>
      <c r="AI41" s="28">
        <f t="shared" si="4"/>
        <v>111.9058371151707</v>
      </c>
      <c r="AJ41" s="28">
        <f>IF(W41&gt;80,"",('inv2.計算シート'!$B$41+'inv2.計算シート'!$B$42*入力方法別計算!Z41^('inv2.計算シート'!$B$43)*(入力方法別計算!Y41^(-'inv2.計算シート'!$B$28))^(-'inv2.計算シート'!$B$43))^(-1))</f>
        <v>1.2189682084999822</v>
      </c>
      <c r="AK41" s="28">
        <f>IF(W41&gt;80,"",('inv2.計算シート'!$B$41+'inv2.計算シート'!$B$42*入力方法別計算!AD41^('inv2.計算シート'!$B$43)*(入力方法別計算!AC41^(-'inv2.計算シート'!$B$28))^(-'inv2.計算シート'!$B$43))^(-1))</f>
        <v>1.2189682084999822</v>
      </c>
      <c r="AL41" s="28">
        <f t="shared" si="26"/>
        <v>1</v>
      </c>
      <c r="AM41" s="28">
        <f t="shared" si="27"/>
        <v>0</v>
      </c>
      <c r="AN41" s="28">
        <f t="shared" si="5"/>
        <v>1</v>
      </c>
      <c r="AO41" s="28" t="e">
        <f t="shared" si="32"/>
        <v>#DIV/0!</v>
      </c>
      <c r="AP41" s="28" t="e">
        <f t="shared" si="28"/>
        <v>#DIV/0!</v>
      </c>
      <c r="AR41" s="28">
        <f t="shared" si="6"/>
        <v>0.28974238745443587</v>
      </c>
      <c r="AS41" s="28">
        <f t="shared" si="7"/>
        <v>71</v>
      </c>
      <c r="AT41" s="28">
        <f t="shared" si="8"/>
        <v>0</v>
      </c>
      <c r="AU41" s="28">
        <f>IF(W41&gt;80,"",IF(AT41=0,0,SUM(AF$2:AF41)))</f>
        <v>0</v>
      </c>
      <c r="AV41" s="28">
        <f>IF(W41&gt;80,"",Z41+SUM($AF$2:AF40))</f>
        <v>999.61123671780365</v>
      </c>
      <c r="AW41" s="29">
        <f t="shared" si="9"/>
        <v>3.8104839633849679</v>
      </c>
      <c r="AX41" s="28">
        <f t="shared" si="10"/>
        <v>14.079031503067657</v>
      </c>
      <c r="AY41" s="28">
        <f t="shared" si="11"/>
        <v>14.079031503067657</v>
      </c>
      <c r="AZ41" s="28">
        <f t="shared" si="12"/>
        <v>14.079031503067657</v>
      </c>
      <c r="BA41" s="28">
        <f t="shared" si="13"/>
        <v>0</v>
      </c>
      <c r="BB41" s="28">
        <f t="shared" si="29"/>
        <v>71</v>
      </c>
      <c r="BC41" s="140">
        <f t="shared" si="14"/>
        <v>3450</v>
      </c>
      <c r="BE41" s="28">
        <v>40</v>
      </c>
      <c r="BF41" s="28">
        <f t="shared" si="15"/>
        <v>40</v>
      </c>
      <c r="BG41" s="28">
        <f t="shared" si="16"/>
        <v>3450</v>
      </c>
    </row>
    <row r="42" spans="2:59">
      <c r="B42" s="28">
        <f>'1.収穫を予測する'!B52</f>
        <v>40</v>
      </c>
      <c r="C42" s="28">
        <f>IF('1.収穫を予測する'!C52="","",'1.収穫を予測する'!C52)</f>
        <v>16</v>
      </c>
      <c r="D42" s="28" t="str">
        <f>IF('1.収穫を予測する'!$C$3="なし","",'1.収穫を予測する'!D52)</f>
        <v/>
      </c>
      <c r="E42" s="28" t="e">
        <f t="shared" si="17"/>
        <v>#VALUE!</v>
      </c>
      <c r="F42" s="28">
        <f t="shared" si="18"/>
        <v>0.54892153105687747</v>
      </c>
      <c r="G42" s="28">
        <f t="shared" si="19"/>
        <v>0.14628241858573701</v>
      </c>
      <c r="J42" s="28">
        <f>'1.収穫を予測する'!F52</f>
        <v>78</v>
      </c>
      <c r="K42" s="28">
        <f>'1.収穫を予測する'!G52</f>
        <v>80</v>
      </c>
      <c r="L42" s="28" t="str">
        <f>IF('1.収穫を予測する'!H52="","",'1.収穫を予測する'!H52)</f>
        <v/>
      </c>
      <c r="M42" s="28" t="str">
        <f t="shared" si="20"/>
        <v/>
      </c>
      <c r="O42" s="139" t="str">
        <f t="shared" si="21"/>
        <v/>
      </c>
      <c r="P42" s="139" t="str">
        <f t="shared" si="22"/>
        <v/>
      </c>
      <c r="Q42" s="28" t="str">
        <f t="shared" si="30"/>
        <v/>
      </c>
      <c r="R42" s="28" t="str">
        <f t="shared" si="31"/>
        <v/>
      </c>
      <c r="S42" s="28" t="str">
        <f>IF('1.収穫を予測する'!H52="","",L42*M42)</f>
        <v/>
      </c>
      <c r="W42" s="28">
        <f t="shared" si="23"/>
        <v>72</v>
      </c>
      <c r="X42" s="28">
        <f>IF(W42&gt;80,"",VLOOKUP(W42,'inv2.計算シート'!$E$2:$H$101,4,FALSE))</f>
        <v>30.586575753572529</v>
      </c>
      <c r="Y42" s="28">
        <f t="shared" si="24"/>
        <v>3450</v>
      </c>
      <c r="Z42" s="28">
        <f t="shared" si="25"/>
        <v>1003.4217206811886</v>
      </c>
      <c r="AA42" s="28">
        <f>IF(W42&gt;80,"",VLOOKUP(W42,'1.収穫を予測する'!$J$13:$K$92,2,FALSE)/100)</f>
        <v>0</v>
      </c>
      <c r="AB42" s="28">
        <f>IF(W42&gt;80,"",VLOOKUP(W42,'inv2.計算シート'!$AB$2:$AI$81,8,FALSE))</f>
        <v>3.6229671569889206</v>
      </c>
      <c r="AC42" s="28">
        <f t="shared" si="0"/>
        <v>3450</v>
      </c>
      <c r="AD42" s="28">
        <f t="shared" si="1"/>
        <v>1003.4217206811886</v>
      </c>
      <c r="AE42" s="28">
        <f t="shared" si="2"/>
        <v>0</v>
      </c>
      <c r="AF42" s="28">
        <f t="shared" si="3"/>
        <v>0</v>
      </c>
      <c r="AG42" s="28">
        <f>'inv3.直径階分布'!HK47</f>
        <v>25.20427157143682</v>
      </c>
      <c r="AH42" s="28">
        <f>IF(W42&gt;80,"",EXP('inv2.計算シート'!$B$52)*X42^('inv2.計算シート'!$B$51))</f>
        <v>27.839405013042967</v>
      </c>
      <c r="AI42" s="28">
        <f t="shared" si="4"/>
        <v>110.45510652484978</v>
      </c>
      <c r="AJ42" s="28">
        <f>IF(W42&gt;80,"",('inv2.計算シート'!$B$41+'inv2.計算シート'!$B$42*入力方法別計算!Z42^('inv2.計算シート'!$B$43)*(入力方法別計算!Y42^(-'inv2.計算シート'!$B$28))^(-'inv2.計算シート'!$B$43))^(-1))</f>
        <v>1.2198703110126956</v>
      </c>
      <c r="AK42" s="28">
        <f>IF(W42&gt;80,"",('inv2.計算シート'!$B$41+'inv2.計算シート'!$B$42*入力方法別計算!AD42^('inv2.計算シート'!$B$43)*(入力方法別計算!AC42^(-'inv2.計算シート'!$B$28))^(-'inv2.計算シート'!$B$43))^(-1))</f>
        <v>1.2198703110126956</v>
      </c>
      <c r="AL42" s="28">
        <f t="shared" si="26"/>
        <v>1</v>
      </c>
      <c r="AM42" s="28">
        <f t="shared" si="27"/>
        <v>0</v>
      </c>
      <c r="AN42" s="28">
        <f t="shared" si="5"/>
        <v>1</v>
      </c>
      <c r="AO42" s="28" t="e">
        <f t="shared" si="32"/>
        <v>#DIV/0!</v>
      </c>
      <c r="AP42" s="28" t="e">
        <f t="shared" si="28"/>
        <v>#DIV/0!</v>
      </c>
      <c r="AR42" s="28">
        <f t="shared" si="6"/>
        <v>0.29084687555976479</v>
      </c>
      <c r="AS42" s="28">
        <f t="shared" si="7"/>
        <v>72</v>
      </c>
      <c r="AT42" s="28">
        <f t="shared" si="8"/>
        <v>0</v>
      </c>
      <c r="AU42" s="28">
        <f>IF(W42&gt;80,"",IF(AT42=0,0,SUM(AF$2:AF42)))</f>
        <v>0</v>
      </c>
      <c r="AV42" s="28">
        <f>IF(W42&gt;80,"",Z42+SUM($AF$2:AF41))</f>
        <v>1003.4217206811886</v>
      </c>
      <c r="AW42" s="29">
        <f t="shared" si="9"/>
        <v>3.6229671569889206</v>
      </c>
      <c r="AX42" s="28">
        <f t="shared" si="10"/>
        <v>13.93641278723873</v>
      </c>
      <c r="AY42" s="28">
        <f t="shared" si="11"/>
        <v>13.93641278723873</v>
      </c>
      <c r="AZ42" s="28">
        <f t="shared" si="12"/>
        <v>13.93641278723873</v>
      </c>
      <c r="BA42" s="28">
        <f t="shared" si="13"/>
        <v>0</v>
      </c>
      <c r="BB42" s="28">
        <f t="shared" si="29"/>
        <v>72</v>
      </c>
      <c r="BC42" s="140">
        <f t="shared" si="14"/>
        <v>3450</v>
      </c>
      <c r="BE42" s="28">
        <v>41</v>
      </c>
      <c r="BF42" s="28">
        <f t="shared" si="15"/>
        <v>41</v>
      </c>
      <c r="BG42" s="28">
        <f t="shared" si="16"/>
        <v>3450</v>
      </c>
    </row>
    <row r="43" spans="2:59">
      <c r="B43" s="28">
        <f>'1.収穫を予測する'!B53</f>
        <v>41</v>
      </c>
      <c r="C43" s="28">
        <f>IF('1.収穫を予測する'!C53="","",'1.収穫を予測する'!C53)</f>
        <v>14</v>
      </c>
      <c r="D43" s="28" t="str">
        <f>IF('1.収穫を予測する'!$C$3="なし","",'1.収穫を予測する'!D53)</f>
        <v/>
      </c>
      <c r="E43" s="28" t="e">
        <f t="shared" si="17"/>
        <v>#VALUE!</v>
      </c>
      <c r="F43" s="28">
        <f t="shared" si="18"/>
        <v>0.56726344391259165</v>
      </c>
      <c r="G43" s="28">
        <f t="shared" si="19"/>
        <v>0.10323009693110434</v>
      </c>
      <c r="J43" s="28">
        <f>'1.収穫を予測する'!F53</f>
        <v>80</v>
      </c>
      <c r="K43" s="28">
        <f>'1.収穫を予測する'!G53</f>
        <v>82</v>
      </c>
      <c r="L43" s="28" t="str">
        <f>IF('1.収穫を予測する'!H53="","",'1.収穫を予測する'!H53)</f>
        <v/>
      </c>
      <c r="M43" s="28" t="str">
        <f t="shared" si="20"/>
        <v/>
      </c>
      <c r="O43" s="139" t="str">
        <f t="shared" si="21"/>
        <v/>
      </c>
      <c r="P43" s="139" t="str">
        <f t="shared" si="22"/>
        <v/>
      </c>
      <c r="Q43" s="28" t="str">
        <f t="shared" si="30"/>
        <v/>
      </c>
      <c r="R43" s="28" t="str">
        <f t="shared" si="31"/>
        <v/>
      </c>
      <c r="S43" s="28" t="str">
        <f>IF('1.収穫を予測する'!H53="","",L43*M43)</f>
        <v/>
      </c>
      <c r="W43" s="28">
        <f t="shared" si="23"/>
        <v>73</v>
      </c>
      <c r="X43" s="28">
        <f>IF(W43&gt;80,"",VLOOKUP(W43,'inv2.計算シート'!$E$2:$H$101,4,FALSE))</f>
        <v>30.657729940771894</v>
      </c>
      <c r="Y43" s="28">
        <f t="shared" si="24"/>
        <v>3450</v>
      </c>
      <c r="Z43" s="28">
        <f t="shared" si="25"/>
        <v>1007.0446878381775</v>
      </c>
      <c r="AA43" s="28">
        <f>IF(W43&gt;80,"",VLOOKUP(W43,'1.収穫を予測する'!$J$13:$K$92,2,FALSE)/100)</f>
        <v>0</v>
      </c>
      <c r="AB43" s="28">
        <f>IF(W43&gt;80,"",VLOOKUP(W43,'inv2.計算シート'!$AB$2:$AI$81,8,FALSE))</f>
        <v>3.4445787996659192</v>
      </c>
      <c r="AC43" s="28">
        <f t="shared" si="0"/>
        <v>3450</v>
      </c>
      <c r="AD43" s="28">
        <f t="shared" si="1"/>
        <v>1007.0446878381775</v>
      </c>
      <c r="AE43" s="28">
        <f t="shared" si="2"/>
        <v>0</v>
      </c>
      <c r="AF43" s="28">
        <f t="shared" si="3"/>
        <v>0</v>
      </c>
      <c r="AG43" s="28">
        <f>'inv3.直径階分布'!HK48</f>
        <v>25.592322144606857</v>
      </c>
      <c r="AH43" s="28">
        <f>IF(W43&gt;80,"",EXP('inv2.計算シート'!$B$52)*X43^('inv2.計算シート'!$B$51))</f>
        <v>27.911135898130087</v>
      </c>
      <c r="AI43" s="28">
        <f t="shared" si="4"/>
        <v>109.06058364075368</v>
      </c>
      <c r="AJ43" s="28">
        <f>IF(W43&gt;80,"",('inv2.計算シート'!$B$41+'inv2.計算シート'!$B$42*入力方法別計算!Z43^('inv2.計算シート'!$B$43)*(入力方法別計算!Y43^(-'inv2.計算シート'!$B$28))^(-'inv2.計算シート'!$B$43))^(-1))</f>
        <v>1.2207239024055341</v>
      </c>
      <c r="AK43" s="28">
        <f>IF(W43&gt;80,"",('inv2.計算シート'!$B$41+'inv2.計算シート'!$B$42*入力方法別計算!AD43^('inv2.計算シート'!$B$43)*(入力方法別計算!AC43^(-'inv2.計算シート'!$B$28))^(-'inv2.計算シート'!$B$43))^(-1))</f>
        <v>1.2207239024055341</v>
      </c>
      <c r="AL43" s="28">
        <f t="shared" si="26"/>
        <v>1</v>
      </c>
      <c r="AM43" s="28">
        <f t="shared" si="27"/>
        <v>0</v>
      </c>
      <c r="AN43" s="28">
        <f t="shared" si="5"/>
        <v>1</v>
      </c>
      <c r="AO43" s="28" t="e">
        <f t="shared" si="32"/>
        <v>#DIV/0!</v>
      </c>
      <c r="AP43" s="28" t="e">
        <f t="shared" si="28"/>
        <v>#DIV/0!</v>
      </c>
      <c r="AR43" s="28">
        <f t="shared" si="6"/>
        <v>0.29189701096758769</v>
      </c>
      <c r="AS43" s="28">
        <f t="shared" si="7"/>
        <v>73</v>
      </c>
      <c r="AT43" s="28">
        <f t="shared" si="8"/>
        <v>0</v>
      </c>
      <c r="AU43" s="28">
        <f>IF(W43&gt;80,"",IF(AT43=0,0,SUM(AF$2:AF43)))</f>
        <v>0</v>
      </c>
      <c r="AV43" s="28">
        <f>IF(W43&gt;80,"",Z43+SUM($AF$2:AF42))</f>
        <v>1007.0446878381775</v>
      </c>
      <c r="AW43" s="29">
        <f t="shared" si="9"/>
        <v>3.4445787996659192</v>
      </c>
      <c r="AX43" s="28">
        <f t="shared" si="10"/>
        <v>13.795132710112021</v>
      </c>
      <c r="AY43" s="28">
        <f t="shared" si="11"/>
        <v>13.795132710112021</v>
      </c>
      <c r="AZ43" s="28">
        <f t="shared" si="12"/>
        <v>13.795132710112021</v>
      </c>
      <c r="BA43" s="28">
        <f t="shared" si="13"/>
        <v>0</v>
      </c>
      <c r="BB43" s="28">
        <f t="shared" si="29"/>
        <v>73</v>
      </c>
      <c r="BC43" s="140">
        <f t="shared" si="14"/>
        <v>3450</v>
      </c>
      <c r="BE43" s="28">
        <v>42</v>
      </c>
      <c r="BF43" s="28">
        <f t="shared" si="15"/>
        <v>42</v>
      </c>
      <c r="BG43" s="28">
        <f t="shared" si="16"/>
        <v>3450</v>
      </c>
    </row>
    <row r="44" spans="2:59">
      <c r="B44" s="28">
        <f>'1.収穫を予測する'!B54</f>
        <v>42</v>
      </c>
      <c r="C44" s="28">
        <f>IF('1.収穫を予測する'!C54="","",'1.収穫を予測する'!C54)</f>
        <v>14</v>
      </c>
      <c r="D44" s="28" t="str">
        <f>IF('1.収穫を予測する'!$C$3="なし","",'1.収穫を予測する'!D54)</f>
        <v/>
      </c>
      <c r="E44" s="28" t="e">
        <f t="shared" si="17"/>
        <v>#VALUE!</v>
      </c>
      <c r="F44" s="28">
        <f t="shared" si="18"/>
        <v>0.56726344391259165</v>
      </c>
      <c r="G44" s="28">
        <f t="shared" si="19"/>
        <v>0.10323009693110434</v>
      </c>
      <c r="J44" s="28">
        <f>'1.収穫を予測する'!F54</f>
        <v>82</v>
      </c>
      <c r="K44" s="28">
        <f>'1.収穫を予測する'!G54</f>
        <v>84</v>
      </c>
      <c r="L44" s="28" t="str">
        <f>IF('1.収穫を予測する'!H54="","",'1.収穫を予測する'!H54)</f>
        <v/>
      </c>
      <c r="M44" s="28" t="str">
        <f t="shared" si="20"/>
        <v/>
      </c>
      <c r="O44" s="139" t="str">
        <f t="shared" si="21"/>
        <v/>
      </c>
      <c r="P44" s="139" t="str">
        <f t="shared" si="22"/>
        <v/>
      </c>
      <c r="Q44" s="28" t="str">
        <f t="shared" si="30"/>
        <v/>
      </c>
      <c r="R44" s="28" t="str">
        <f t="shared" si="31"/>
        <v/>
      </c>
      <c r="S44" s="28" t="str">
        <f>IF('1.収穫を予測する'!H54="","",L44*M44)</f>
        <v/>
      </c>
      <c r="W44" s="28">
        <f t="shared" si="23"/>
        <v>74</v>
      </c>
      <c r="X44" s="28">
        <f>IF(W44&gt;80,"",VLOOKUP(W44,'inv2.計算シート'!$E$2:$H$101,4,FALSE))</f>
        <v>30.725444605994344</v>
      </c>
      <c r="Y44" s="28">
        <f t="shared" si="24"/>
        <v>3450</v>
      </c>
      <c r="Z44" s="28">
        <f t="shared" si="25"/>
        <v>1010.4892666378435</v>
      </c>
      <c r="AA44" s="28">
        <f>IF(W44&gt;80,"",VLOOKUP(W44,'1.収穫を予測する'!$J$13:$K$92,2,FALSE)/100)</f>
        <v>0</v>
      </c>
      <c r="AB44" s="28">
        <f>IF(W44&gt;80,"",VLOOKUP(W44,'inv2.計算シート'!$AB$2:$AI$81,8,FALSE))</f>
        <v>3.274891700866192</v>
      </c>
      <c r="AC44" s="28">
        <f t="shared" si="0"/>
        <v>3450</v>
      </c>
      <c r="AD44" s="28">
        <f t="shared" si="1"/>
        <v>1010.4892666378435</v>
      </c>
      <c r="AE44" s="28">
        <f t="shared" si="2"/>
        <v>0</v>
      </c>
      <c r="AF44" s="28">
        <f t="shared" si="3"/>
        <v>0</v>
      </c>
      <c r="AG44" s="28">
        <f>'inv3.直径階分布'!HK49</f>
        <v>25.973474719837011</v>
      </c>
      <c r="AH44" s="28">
        <f>IF(W44&gt;80,"",EXP('inv2.計算シート'!$B$52)*X44^('inv2.計算シート'!$B$51))</f>
        <v>27.979415998501612</v>
      </c>
      <c r="AI44" s="28">
        <f t="shared" si="4"/>
        <v>107.72303783110151</v>
      </c>
      <c r="AJ44" s="28">
        <f>IF(W44&gt;80,"",('inv2.計算シート'!$B$41+'inv2.計算シート'!$B$42*入力方法別計算!Z44^('inv2.計算シート'!$B$43)*(入力方法別計算!Y44^(-'inv2.計算シート'!$B$28))^(-'inv2.計算シート'!$B$43))^(-1))</f>
        <v>1.2215317708035713</v>
      </c>
      <c r="AK44" s="28">
        <f>IF(W44&gt;80,"",('inv2.計算シート'!$B$41+'inv2.計算シート'!$B$42*入力方法別計算!AD44^('inv2.計算シート'!$B$43)*(入力方法別計算!AC44^(-'inv2.計算シート'!$B$28))^(-'inv2.計算シート'!$B$43))^(-1))</f>
        <v>1.2215317708035713</v>
      </c>
      <c r="AL44" s="28">
        <f t="shared" si="26"/>
        <v>1</v>
      </c>
      <c r="AM44" s="28">
        <f t="shared" si="27"/>
        <v>0</v>
      </c>
      <c r="AN44" s="28">
        <f t="shared" si="5"/>
        <v>1</v>
      </c>
      <c r="AO44" s="28" t="e">
        <f t="shared" si="32"/>
        <v>#DIV/0!</v>
      </c>
      <c r="AP44" s="28" t="e">
        <f t="shared" si="28"/>
        <v>#DIV/0!</v>
      </c>
      <c r="AR44" s="28">
        <f t="shared" si="6"/>
        <v>0.292895439605172</v>
      </c>
      <c r="AS44" s="28">
        <f t="shared" si="7"/>
        <v>74</v>
      </c>
      <c r="AT44" s="28">
        <f t="shared" si="8"/>
        <v>0</v>
      </c>
      <c r="AU44" s="28">
        <f>IF(W44&gt;80,"",IF(AT44=0,0,SUM(AF$2:AF44)))</f>
        <v>0</v>
      </c>
      <c r="AV44" s="28">
        <f>IF(W44&gt;80,"",Z44+SUM($AF$2:AF43))</f>
        <v>1010.4892666378435</v>
      </c>
      <c r="AW44" s="29">
        <f t="shared" si="9"/>
        <v>3.274891700866192</v>
      </c>
      <c r="AX44" s="28">
        <f t="shared" si="10"/>
        <v>13.655260359970857</v>
      </c>
      <c r="AY44" s="28">
        <f t="shared" si="11"/>
        <v>13.655260359970857</v>
      </c>
      <c r="AZ44" s="28">
        <f t="shared" si="12"/>
        <v>13.655260359970857</v>
      </c>
      <c r="BA44" s="28">
        <f t="shared" si="13"/>
        <v>0</v>
      </c>
      <c r="BB44" s="28">
        <f t="shared" si="29"/>
        <v>74</v>
      </c>
      <c r="BC44" s="140">
        <f t="shared" si="14"/>
        <v>3450</v>
      </c>
      <c r="BE44" s="28">
        <v>43</v>
      </c>
      <c r="BF44" s="28">
        <f t="shared" si="15"/>
        <v>43</v>
      </c>
      <c r="BG44" s="28">
        <f t="shared" si="16"/>
        <v>3450</v>
      </c>
    </row>
    <row r="45" spans="2:59">
      <c r="B45" s="28">
        <f>'1.収穫を予測する'!B55</f>
        <v>43</v>
      </c>
      <c r="C45" s="28">
        <f>IF('1.収穫を予測する'!C55="","",'1.収穫を予測する'!C55)</f>
        <v>14</v>
      </c>
      <c r="D45" s="28" t="str">
        <f>IF('1.収穫を予測する'!$C$3="なし","",'1.収穫を予測する'!D55)</f>
        <v/>
      </c>
      <c r="E45" s="28" t="e">
        <f t="shared" si="17"/>
        <v>#VALUE!</v>
      </c>
      <c r="F45" s="28">
        <f t="shared" si="18"/>
        <v>0.56726344391259165</v>
      </c>
      <c r="G45" s="28">
        <f t="shared" si="19"/>
        <v>0.10323009693110434</v>
      </c>
      <c r="J45" s="28">
        <f>'1.収穫を予測する'!F55</f>
        <v>84</v>
      </c>
      <c r="K45" s="28">
        <f>'1.収穫を予測する'!G55</f>
        <v>86</v>
      </c>
      <c r="L45" s="28" t="str">
        <f>IF('1.収穫を予測する'!H55="","",'1.収穫を予測する'!H55)</f>
        <v/>
      </c>
      <c r="M45" s="28" t="str">
        <f t="shared" si="20"/>
        <v/>
      </c>
      <c r="O45" s="139" t="str">
        <f t="shared" si="21"/>
        <v/>
      </c>
      <c r="P45" s="139" t="str">
        <f t="shared" si="22"/>
        <v/>
      </c>
      <c r="Q45" s="28" t="str">
        <f t="shared" si="30"/>
        <v/>
      </c>
      <c r="R45" s="28" t="str">
        <f t="shared" si="31"/>
        <v/>
      </c>
      <c r="S45" s="28" t="str">
        <f>IF('1.収穫を予測する'!H55="","",L45*M45)</f>
        <v/>
      </c>
      <c r="W45" s="28">
        <f t="shared" si="23"/>
        <v>75</v>
      </c>
      <c r="X45" s="28">
        <f>IF(W45&gt;80,"",VLOOKUP(W45,'inv2.計算シート'!$E$2:$H$101,4,FALSE))</f>
        <v>30.789882866943408</v>
      </c>
      <c r="Y45" s="28">
        <f t="shared" si="24"/>
        <v>3450</v>
      </c>
      <c r="Z45" s="28">
        <f t="shared" si="25"/>
        <v>1013.7641583387096</v>
      </c>
      <c r="AA45" s="28">
        <f>IF(W45&gt;80,"",VLOOKUP(W45,'1.収穫を予測する'!$J$13:$K$92,2,FALSE)/100)</f>
        <v>0</v>
      </c>
      <c r="AB45" s="28">
        <f>IF(W45&gt;80,"",VLOOKUP(W45,'inv2.計算シート'!$AB$2:$AI$81,8,FALSE))</f>
        <v>3.1134959897228782</v>
      </c>
      <c r="AC45" s="28">
        <f t="shared" si="0"/>
        <v>3450</v>
      </c>
      <c r="AD45" s="28">
        <f t="shared" si="1"/>
        <v>1013.7641583387096</v>
      </c>
      <c r="AE45" s="28">
        <f t="shared" si="2"/>
        <v>0</v>
      </c>
      <c r="AF45" s="28">
        <f t="shared" si="3"/>
        <v>0</v>
      </c>
      <c r="AG45" s="28">
        <f>'inv3.直径階分布'!HK50</f>
        <v>26.338003369559161</v>
      </c>
      <c r="AH45" s="28">
        <f>IF(W45&gt;80,"",EXP('inv2.計算シート'!$B$52)*X45^('inv2.計算シート'!$B$51))</f>
        <v>28.044407351896965</v>
      </c>
      <c r="AI45" s="28">
        <f t="shared" si="4"/>
        <v>106.47886614028619</v>
      </c>
      <c r="AJ45" s="28">
        <f>IF(W45&gt;80,"",('inv2.計算シート'!$B$41+'inv2.計算シート'!$B$42*入力方法別計算!Z45^('inv2.計算シート'!$B$43)*(入力方法別計算!Y45^(-'inv2.計算シート'!$B$28))^(-'inv2.計算シート'!$B$43))^(-1))</f>
        <v>1.2222965276229305</v>
      </c>
      <c r="AK45" s="28">
        <f>IF(W45&gt;80,"",('inv2.計算シート'!$B$41+'inv2.計算シート'!$B$42*入力方法別計算!AD45^('inv2.計算シート'!$B$43)*(入力方法別計算!AC45^(-'inv2.計算シート'!$B$28))^(-'inv2.計算シート'!$B$43))^(-1))</f>
        <v>1.2222965276229305</v>
      </c>
      <c r="AL45" s="28">
        <f t="shared" si="26"/>
        <v>1</v>
      </c>
      <c r="AM45" s="28">
        <f>IF(W45&gt;80,"",IF(X45&lt;9,0,IF(AI45&gt;AI44,1,0)))</f>
        <v>0</v>
      </c>
      <c r="AN45" s="28">
        <f t="shared" si="5"/>
        <v>1</v>
      </c>
      <c r="AO45" s="28" t="e">
        <f t="shared" si="32"/>
        <v>#DIV/0!</v>
      </c>
      <c r="AP45" s="28" t="e">
        <f t="shared" si="28"/>
        <v>#DIV/0!</v>
      </c>
      <c r="AR45" s="28">
        <f t="shared" si="6"/>
        <v>0.29384468357643756</v>
      </c>
      <c r="AS45" s="28">
        <f t="shared" si="7"/>
        <v>75</v>
      </c>
      <c r="AT45" s="28">
        <f t="shared" si="8"/>
        <v>0</v>
      </c>
      <c r="AU45" s="28">
        <f>IF(W45&gt;80,"",IF(AT45=0,0,SUM(AF$2:AF45)))</f>
        <v>0</v>
      </c>
      <c r="AV45" s="28">
        <f>IF(W45&gt;80,"",Z45+SUM($AF$2:AF44))</f>
        <v>1013.7641583387096</v>
      </c>
      <c r="AW45" s="29">
        <f t="shared" si="9"/>
        <v>3.1134959897228782</v>
      </c>
      <c r="AX45" s="28">
        <f t="shared" si="10"/>
        <v>13.516855444516128</v>
      </c>
      <c r="AY45" s="28">
        <f t="shared" si="11"/>
        <v>13.516855444516128</v>
      </c>
      <c r="AZ45" s="28">
        <f t="shared" si="12"/>
        <v>13.516855444516128</v>
      </c>
      <c r="BA45" s="28">
        <f t="shared" si="13"/>
        <v>0</v>
      </c>
      <c r="BB45" s="28">
        <f t="shared" si="29"/>
        <v>75</v>
      </c>
      <c r="BC45" s="140">
        <f t="shared" si="14"/>
        <v>3450</v>
      </c>
      <c r="BE45" s="28">
        <v>44</v>
      </c>
      <c r="BF45" s="28">
        <f t="shared" si="15"/>
        <v>44</v>
      </c>
      <c r="BG45" s="28">
        <f t="shared" si="16"/>
        <v>3450</v>
      </c>
    </row>
    <row r="46" spans="2:59">
      <c r="B46" s="28">
        <f>'1.収穫を予測する'!B56</f>
        <v>44</v>
      </c>
      <c r="C46" s="28">
        <f>IF('1.収穫を予測する'!C56="","",'1.収穫を予測する'!C56)</f>
        <v>14</v>
      </c>
      <c r="D46" s="28" t="str">
        <f>IF('1.収穫を予測する'!$C$3="なし","",'1.収穫を予測する'!D56)</f>
        <v/>
      </c>
      <c r="E46" s="28" t="e">
        <f t="shared" si="17"/>
        <v>#VALUE!</v>
      </c>
      <c r="F46" s="28">
        <f t="shared" si="18"/>
        <v>0.56726344391259165</v>
      </c>
      <c r="G46" s="28">
        <f t="shared" si="19"/>
        <v>0.10323009693110434</v>
      </c>
      <c r="J46" s="28">
        <f>'1.収穫を予測する'!F56</f>
        <v>86</v>
      </c>
      <c r="K46" s="28">
        <f>'1.収穫を予測する'!G56</f>
        <v>88</v>
      </c>
      <c r="L46" s="28" t="str">
        <f>IF('1.収穫を予測する'!H56="","",'1.収穫を予測する'!H56)</f>
        <v/>
      </c>
      <c r="M46" s="28" t="str">
        <f t="shared" si="20"/>
        <v/>
      </c>
      <c r="O46" s="139" t="str">
        <f t="shared" si="21"/>
        <v/>
      </c>
      <c r="P46" s="139" t="str">
        <f t="shared" si="22"/>
        <v/>
      </c>
      <c r="Q46" s="28" t="str">
        <f t="shared" si="30"/>
        <v/>
      </c>
      <c r="R46" s="28" t="str">
        <f t="shared" si="31"/>
        <v/>
      </c>
      <c r="S46" s="28" t="str">
        <f>IF('1.収穫を予測する'!H56="","",L46*M46)</f>
        <v/>
      </c>
      <c r="W46" s="28">
        <f t="shared" si="23"/>
        <v>76</v>
      </c>
      <c r="X46" s="28">
        <f>IF(W46&gt;80,"",VLOOKUP(W46,'inv2.計算シート'!$E$2:$H$101,4,FALSE))</f>
        <v>30.851200415337455</v>
      </c>
      <c r="Y46" s="28">
        <f t="shared" si="24"/>
        <v>3450</v>
      </c>
      <c r="Z46" s="28">
        <f t="shared" si="25"/>
        <v>1016.8776543284325</v>
      </c>
      <c r="AA46" s="28">
        <f>IF(W46&gt;80,"",VLOOKUP(W46,'1.収穫を予測する'!$J$13:$K$92,2,FALSE)/100)</f>
        <v>0</v>
      </c>
      <c r="AB46" s="28">
        <f>IF(W46&gt;80,"",VLOOKUP(W46,'inv2.計算シート'!$AB$2:$AI$81,8,FALSE))</f>
        <v>2.9599988163455464</v>
      </c>
      <c r="AC46" s="28">
        <f t="shared" si="0"/>
        <v>3450</v>
      </c>
      <c r="AD46" s="28">
        <f t="shared" si="1"/>
        <v>1016.8776543284325</v>
      </c>
      <c r="AE46" s="28">
        <f t="shared" si="2"/>
        <v>0</v>
      </c>
      <c r="AF46" s="28">
        <f t="shared" si="3"/>
        <v>0</v>
      </c>
      <c r="AG46" s="28">
        <f>'inv3.直径階分布'!HK51</f>
        <v>26.678375526599758</v>
      </c>
      <c r="AH46" s="28">
        <f>IF(W46&gt;80,"",EXP('inv2.計算シート'!$B$52)*X46^('inv2.計算シート'!$B$51))</f>
        <v>28.106264778547608</v>
      </c>
      <c r="AI46" s="28">
        <f t="shared" si="4"/>
        <v>105.35223462359681</v>
      </c>
      <c r="AJ46" s="28">
        <f>IF(W46&gt;80,"",('inv2.計算シート'!$B$41+'inv2.計算シート'!$B$42*入力方法別計算!Z46^('inv2.計算シート'!$B$43)*(入力方法別計算!Y46^(-'inv2.計算シート'!$B$28))^(-'inv2.計算シート'!$B$43))^(-1))</f>
        <v>1.2230206202265539</v>
      </c>
      <c r="AK46" s="28">
        <f>IF(W46&gt;80,"",('inv2.計算シート'!$B$41+'inv2.計算シート'!$B$42*入力方法別計算!AD46^('inv2.計算シート'!$B$43)*(入力方法別計算!AC46^(-'inv2.計算シート'!$B$28))^(-'inv2.計算シート'!$B$43))^(-1))</f>
        <v>1.2230206202265539</v>
      </c>
      <c r="AL46" s="28">
        <f t="shared" si="26"/>
        <v>1</v>
      </c>
      <c r="AM46" s="28">
        <f t="shared" si="27"/>
        <v>0</v>
      </c>
      <c r="AN46" s="28">
        <f t="shared" si="5"/>
        <v>1</v>
      </c>
      <c r="AO46" s="28" t="e">
        <f t="shared" si="32"/>
        <v>#DIV/0!</v>
      </c>
      <c r="AP46" s="28" t="e">
        <f t="shared" si="28"/>
        <v>#DIV/0!</v>
      </c>
      <c r="AR46" s="28">
        <f t="shared" si="6"/>
        <v>0.29474714618215436</v>
      </c>
      <c r="AS46" s="28">
        <f t="shared" si="7"/>
        <v>76</v>
      </c>
      <c r="AT46" s="28">
        <f t="shared" si="8"/>
        <v>0</v>
      </c>
      <c r="AU46" s="28">
        <f>IF(W46&gt;80,"",IF(AT46=0,0,SUM(AF$2:AF46)))</f>
        <v>0</v>
      </c>
      <c r="AV46" s="28">
        <f>IF(W46&gt;80,"",Z46+SUM($AF$2:AF45))</f>
        <v>1016.8776543284325</v>
      </c>
      <c r="AW46" s="29">
        <f t="shared" si="9"/>
        <v>2.9599988163455464</v>
      </c>
      <c r="AX46" s="28">
        <f t="shared" si="10"/>
        <v>13.379969135900428</v>
      </c>
      <c r="AY46" s="28">
        <f t="shared" si="11"/>
        <v>13.379969135900428</v>
      </c>
      <c r="AZ46" s="28">
        <f t="shared" si="12"/>
        <v>13.379969135900428</v>
      </c>
      <c r="BA46" s="28">
        <f t="shared" si="13"/>
        <v>0</v>
      </c>
      <c r="BB46" s="28">
        <f t="shared" si="29"/>
        <v>76</v>
      </c>
      <c r="BC46" s="140">
        <f t="shared" si="14"/>
        <v>3450</v>
      </c>
      <c r="BE46" s="28">
        <v>45</v>
      </c>
      <c r="BF46" s="28">
        <f t="shared" si="15"/>
        <v>45</v>
      </c>
      <c r="BG46" s="28">
        <f t="shared" si="16"/>
        <v>3450</v>
      </c>
    </row>
    <row r="47" spans="2:59">
      <c r="B47" s="28">
        <f>'1.収穫を予測する'!B57</f>
        <v>45</v>
      </c>
      <c r="C47" s="28">
        <f>IF('1.収穫を予測する'!C57="","",'1.収穫を予測する'!C57)</f>
        <v>14</v>
      </c>
      <c r="D47" s="28" t="str">
        <f>IF('1.収穫を予測する'!$C$3="なし","",'1.収穫を予測する'!D57)</f>
        <v/>
      </c>
      <c r="E47" s="28" t="e">
        <f t="shared" si="17"/>
        <v>#VALUE!</v>
      </c>
      <c r="F47" s="28">
        <f t="shared" si="18"/>
        <v>0.56726344391259165</v>
      </c>
      <c r="G47" s="28">
        <f t="shared" si="19"/>
        <v>0.10323009693110434</v>
      </c>
      <c r="J47" s="28">
        <f>'1.収穫を予測する'!F57</f>
        <v>88</v>
      </c>
      <c r="K47" s="28">
        <f>'1.収穫を予測する'!G57</f>
        <v>90</v>
      </c>
      <c r="L47" s="28" t="str">
        <f>IF('1.収穫を予測する'!H57="","",'1.収穫を予測する'!H57)</f>
        <v/>
      </c>
      <c r="M47" s="28" t="str">
        <f t="shared" si="20"/>
        <v/>
      </c>
      <c r="O47" s="139" t="str">
        <f t="shared" si="21"/>
        <v/>
      </c>
      <c r="P47" s="139" t="str">
        <f t="shared" si="22"/>
        <v/>
      </c>
      <c r="Q47" s="28" t="str">
        <f t="shared" si="30"/>
        <v/>
      </c>
      <c r="R47" s="28" t="str">
        <f t="shared" si="31"/>
        <v/>
      </c>
      <c r="S47" s="28" t="str">
        <f>IF('1.収穫を予測する'!H57="","",L47*M47)</f>
        <v/>
      </c>
      <c r="W47" s="28">
        <f t="shared" si="23"/>
        <v>77</v>
      </c>
      <c r="X47" s="28">
        <f>IF(W47&gt;80,"",VLOOKUP(W47,'inv2.計算シート'!$E$2:$H$101,4,FALSE))</f>
        <v>30.909545823797878</v>
      </c>
      <c r="Y47" s="28">
        <f t="shared" si="24"/>
        <v>3450</v>
      </c>
      <c r="Z47" s="28">
        <f t="shared" si="25"/>
        <v>1019.8376531447781</v>
      </c>
      <c r="AA47" s="28">
        <f>IF(W47&gt;80,"",VLOOKUP(W47,'1.収穫を予測する'!$J$13:$K$92,2,FALSE)/100)</f>
        <v>0</v>
      </c>
      <c r="AB47" s="28">
        <f>IF(W47&gt;80,"",VLOOKUP(W47,'inv2.計算シート'!$AB$2:$AI$81,8,FALSE))</f>
        <v>2.8140239910339915</v>
      </c>
      <c r="AC47" s="28">
        <f t="shared" si="0"/>
        <v>3450</v>
      </c>
      <c r="AD47" s="28">
        <f t="shared" si="1"/>
        <v>1019.8376531447781</v>
      </c>
      <c r="AE47" s="28">
        <f t="shared" si="2"/>
        <v>0</v>
      </c>
      <c r="AF47" s="28">
        <f t="shared" si="3"/>
        <v>0</v>
      </c>
      <c r="AG47" s="28">
        <f>'inv3.直径階分布'!HK52</f>
        <v>27.008903106536824</v>
      </c>
      <c r="AH47" s="28">
        <f>IF(W47&gt;80,"",EXP('inv2.計算シート'!$B$52)*X47^('inv2.計算シート'!$B$51))</f>
        <v>28.165136163132381</v>
      </c>
      <c r="AI47" s="28">
        <f t="shared" si="4"/>
        <v>104.28093303913448</v>
      </c>
      <c r="AJ47" s="28">
        <f>IF(W47&gt;80,"",('inv2.計算シート'!$B$41+'inv2.計算シート'!$B$42*入力方法別計算!Z47^('inv2.計算シート'!$B$43)*(入力方法別計算!Y47^(-'inv2.計算シート'!$B$28))^(-'inv2.計算シート'!$B$43))^(-1))</f>
        <v>1.2237063435499758</v>
      </c>
      <c r="AK47" s="28">
        <f>IF(W47&gt;80,"",('inv2.計算シート'!$B$41+'inv2.計算シート'!$B$42*入力方法別計算!AD47^('inv2.計算シート'!$B$43)*(入力方法別計算!AC47^(-'inv2.計算シート'!$B$28))^(-'inv2.計算シート'!$B$43))^(-1))</f>
        <v>1.2237063435499758</v>
      </c>
      <c r="AL47" s="28">
        <f t="shared" si="26"/>
        <v>1</v>
      </c>
      <c r="AM47" s="28">
        <f t="shared" si="27"/>
        <v>0</v>
      </c>
      <c r="AN47" s="28">
        <f t="shared" si="5"/>
        <v>1</v>
      </c>
      <c r="AO47" s="28" t="e">
        <f t="shared" si="32"/>
        <v>#DIV/0!</v>
      </c>
      <c r="AP47" s="28" t="e">
        <f t="shared" si="28"/>
        <v>#DIV/0!</v>
      </c>
      <c r="AR47" s="28">
        <f t="shared" si="6"/>
        <v>0.29560511685355884</v>
      </c>
      <c r="AS47" s="28">
        <f t="shared" si="7"/>
        <v>77</v>
      </c>
      <c r="AT47" s="28">
        <f t="shared" si="8"/>
        <v>0</v>
      </c>
      <c r="AU47" s="28">
        <f>IF(W47&gt;80,"",IF(AT47=0,0,SUM(AF$2:AF47)))</f>
        <v>0</v>
      </c>
      <c r="AV47" s="28">
        <f>IF(W47&gt;80,"",Z47+SUM($AF$2:AF46))</f>
        <v>1019.8376531447781</v>
      </c>
      <c r="AW47" s="29">
        <f t="shared" si="9"/>
        <v>2.8140239910339915</v>
      </c>
      <c r="AX47" s="28">
        <f t="shared" si="10"/>
        <v>13.244644846036079</v>
      </c>
      <c r="AY47" s="28">
        <f t="shared" si="11"/>
        <v>13.244644846036079</v>
      </c>
      <c r="AZ47" s="28">
        <f t="shared" si="12"/>
        <v>13.244644846036079</v>
      </c>
      <c r="BA47" s="28">
        <f t="shared" si="13"/>
        <v>0</v>
      </c>
      <c r="BB47" s="28">
        <f t="shared" si="29"/>
        <v>77</v>
      </c>
      <c r="BC47" s="140">
        <f t="shared" si="14"/>
        <v>3450</v>
      </c>
      <c r="BE47" s="28">
        <v>46</v>
      </c>
      <c r="BF47" s="28">
        <f t="shared" si="15"/>
        <v>46</v>
      </c>
      <c r="BG47" s="28">
        <f t="shared" si="16"/>
        <v>3450</v>
      </c>
    </row>
    <row r="48" spans="2:59">
      <c r="B48" s="28">
        <f>'1.収穫を予測する'!B58</f>
        <v>46</v>
      </c>
      <c r="C48" s="28">
        <f>IF('1.収穫を予測する'!C58="","",'1.収穫を予測する'!C58)</f>
        <v>14</v>
      </c>
      <c r="D48" s="28" t="str">
        <f>IF('1.収穫を予測する'!$C$3="なし","",'1.収穫を予測する'!D58)</f>
        <v/>
      </c>
      <c r="E48" s="28" t="e">
        <f t="shared" si="17"/>
        <v>#VALUE!</v>
      </c>
      <c r="F48" s="28">
        <f t="shared" si="18"/>
        <v>0.56726344391259165</v>
      </c>
      <c r="G48" s="28">
        <f t="shared" si="19"/>
        <v>0.10323009693110434</v>
      </c>
      <c r="J48" s="28">
        <f>'1.収穫を予測する'!F58</f>
        <v>90</v>
      </c>
      <c r="K48" s="28">
        <f>'1.収穫を予測する'!G58</f>
        <v>92</v>
      </c>
      <c r="L48" s="28" t="str">
        <f>IF('1.収穫を予測する'!H58="","",'1.収穫を予測する'!H58)</f>
        <v/>
      </c>
      <c r="M48" s="28" t="str">
        <f t="shared" si="20"/>
        <v/>
      </c>
      <c r="O48" s="139" t="str">
        <f t="shared" si="21"/>
        <v/>
      </c>
      <c r="P48" s="139" t="str">
        <f t="shared" si="22"/>
        <v/>
      </c>
      <c r="Q48" s="28" t="str">
        <f t="shared" si="30"/>
        <v/>
      </c>
      <c r="R48" s="28" t="str">
        <f t="shared" si="31"/>
        <v/>
      </c>
      <c r="S48" s="28" t="str">
        <f>IF('1.収穫を予測する'!H58="","",L48*M48)</f>
        <v/>
      </c>
      <c r="W48" s="28">
        <f t="shared" si="23"/>
        <v>78</v>
      </c>
      <c r="X48" s="28">
        <f>IF(W48&gt;80,"",VLOOKUP(W48,'inv2.計算シート'!$E$2:$H$101,4,FALSE))</f>
        <v>30.965060843335866</v>
      </c>
      <c r="Y48" s="28">
        <f t="shared" si="24"/>
        <v>3450</v>
      </c>
      <c r="Z48" s="28">
        <f t="shared" si="25"/>
        <v>1022.6516771358121</v>
      </c>
      <c r="AA48" s="28">
        <f>IF(W48&gt;80,"",VLOOKUP(W48,'1.収穫を予測する'!$J$13:$K$92,2,FALSE)/100)</f>
        <v>0</v>
      </c>
      <c r="AB48" s="28">
        <f>IF(W48&gt;80,"",VLOOKUP(W48,'inv2.計算シート'!$AB$2:$AI$81,8,FALSE))</f>
        <v>2.6752115744312732</v>
      </c>
      <c r="AC48" s="28">
        <f t="shared" si="0"/>
        <v>3450</v>
      </c>
      <c r="AD48" s="28">
        <f t="shared" si="1"/>
        <v>1022.6516771358121</v>
      </c>
      <c r="AE48" s="28">
        <f t="shared" si="2"/>
        <v>0</v>
      </c>
      <c r="AF48" s="28">
        <f t="shared" si="3"/>
        <v>0</v>
      </c>
      <c r="AG48" s="28">
        <f>'inv3.直径階分布'!HK53</f>
        <v>27.328993076776396</v>
      </c>
      <c r="AH48" s="28">
        <f>IF(W48&gt;80,"",EXP('inv2.計算シート'!$B$52)*X48^('inv2.計算シート'!$B$51))</f>
        <v>28.221162729931617</v>
      </c>
      <c r="AI48" s="28">
        <f t="shared" si="4"/>
        <v>103.26455369449148</v>
      </c>
      <c r="AJ48" s="28">
        <f>IF(W48&gt;80,"",('inv2.計算シート'!$B$41+'inv2.計算シート'!$B$42*入力方法別計算!Z48^('inv2.計算シート'!$B$43)*(入力方法別計算!Y48^(-'inv2.計算シート'!$B$28))^(-'inv2.計算シート'!$B$43))^(-1))</f>
        <v>1.224355850791309</v>
      </c>
      <c r="AK48" s="28">
        <f>IF(W48&gt;80,"",('inv2.計算シート'!$B$41+'inv2.計算シート'!$B$42*入力方法別計算!AD48^('inv2.計算シート'!$B$43)*(入力方法別計算!AC48^(-'inv2.計算シート'!$B$28))^(-'inv2.計算シート'!$B$43))^(-1))</f>
        <v>1.224355850791309</v>
      </c>
      <c r="AL48" s="28">
        <f t="shared" si="26"/>
        <v>1</v>
      </c>
      <c r="AM48" s="28">
        <f t="shared" si="27"/>
        <v>0</v>
      </c>
      <c r="AN48" s="28">
        <f t="shared" si="5"/>
        <v>1</v>
      </c>
      <c r="AO48" s="28" t="e">
        <f t="shared" si="32"/>
        <v>#DIV/0!</v>
      </c>
      <c r="AP48" s="28" t="e">
        <f t="shared" si="28"/>
        <v>#DIV/0!</v>
      </c>
      <c r="AR48" s="28">
        <f t="shared" si="6"/>
        <v>0.29642077598139482</v>
      </c>
      <c r="AS48" s="28">
        <f t="shared" si="7"/>
        <v>78</v>
      </c>
      <c r="AT48" s="28">
        <f t="shared" si="8"/>
        <v>0</v>
      </c>
      <c r="AU48" s="28">
        <f>IF(W48&gt;80,"",IF(AT48=0,0,SUM(AF$2:AF48)))</f>
        <v>0</v>
      </c>
      <c r="AV48" s="28">
        <f>IF(W48&gt;80,"",Z48+SUM($AF$2:AF47))</f>
        <v>1022.6516771358121</v>
      </c>
      <c r="AW48" s="29">
        <f t="shared" si="9"/>
        <v>2.6752115744312732</v>
      </c>
      <c r="AX48" s="28">
        <f t="shared" si="10"/>
        <v>13.110918937638615</v>
      </c>
      <c r="AY48" s="28">
        <f t="shared" si="11"/>
        <v>13.110918937638615</v>
      </c>
      <c r="AZ48" s="28">
        <f t="shared" si="12"/>
        <v>13.110918937638615</v>
      </c>
      <c r="BA48" s="28">
        <f t="shared" si="13"/>
        <v>0</v>
      </c>
      <c r="BB48" s="28">
        <f t="shared" si="29"/>
        <v>78</v>
      </c>
      <c r="BC48" s="140">
        <f t="shared" si="14"/>
        <v>3450</v>
      </c>
      <c r="BE48" s="28">
        <v>47</v>
      </c>
      <c r="BF48" s="28">
        <f t="shared" si="15"/>
        <v>47</v>
      </c>
      <c r="BG48" s="28">
        <f t="shared" si="16"/>
        <v>3450</v>
      </c>
    </row>
    <row r="49" spans="2:59">
      <c r="B49" s="28">
        <f>'1.収穫を予測する'!B59</f>
        <v>47</v>
      </c>
      <c r="C49" s="28">
        <f>IF('1.収穫を予測する'!C59="","",'1.収穫を予測する'!C59)</f>
        <v>14</v>
      </c>
      <c r="D49" s="28" t="str">
        <f>IF('1.収穫を予測する'!$C$3="なし","",'1.収穫を予測する'!D59)</f>
        <v/>
      </c>
      <c r="E49" s="28" t="e">
        <f t="shared" si="17"/>
        <v>#VALUE!</v>
      </c>
      <c r="F49" s="28">
        <f t="shared" si="18"/>
        <v>0.56726344391259165</v>
      </c>
      <c r="G49" s="28">
        <f t="shared" si="19"/>
        <v>0.10323009693110434</v>
      </c>
      <c r="J49" s="28">
        <f>'1.収穫を予測する'!F59</f>
        <v>92</v>
      </c>
      <c r="K49" s="28">
        <f>'1.収穫を予測する'!G59</f>
        <v>94</v>
      </c>
      <c r="L49" s="28" t="str">
        <f>IF('1.収穫を予測する'!H59="","",'1.収穫を予測する'!H59)</f>
        <v/>
      </c>
      <c r="M49" s="28" t="str">
        <f t="shared" si="20"/>
        <v/>
      </c>
      <c r="O49" s="139" t="str">
        <f t="shared" si="21"/>
        <v/>
      </c>
      <c r="P49" s="139" t="str">
        <f t="shared" si="22"/>
        <v/>
      </c>
      <c r="Q49" s="28" t="str">
        <f t="shared" si="30"/>
        <v/>
      </c>
      <c r="R49" s="28" t="str">
        <f t="shared" si="31"/>
        <v/>
      </c>
      <c r="S49" s="28" t="str">
        <f>IF('1.収穫を予測する'!H59="","",L49*M49)</f>
        <v/>
      </c>
      <c r="W49" s="28">
        <f t="shared" si="23"/>
        <v>79</v>
      </c>
      <c r="X49" s="28">
        <f>IF(W49&gt;80,"",VLOOKUP(W49,'inv2.計算シート'!$E$2:$H$101,4,FALSE))</f>
        <v>31.017880691343812</v>
      </c>
      <c r="Y49" s="28">
        <f t="shared" si="24"/>
        <v>3450</v>
      </c>
      <c r="Z49" s="28">
        <f t="shared" si="25"/>
        <v>1025.3268887102433</v>
      </c>
      <c r="AA49" s="28">
        <f>IF(W49&gt;80,"",VLOOKUP(W49,'1.収穫を予測する'!$J$13:$K$92,2,FALSE)/100)</f>
        <v>0</v>
      </c>
      <c r="AB49" s="28">
        <f>IF(W49&gt;80,"",VLOOKUP(W49,'inv2.計算シート'!$AB$2:$AI$81,8,FALSE))</f>
        <v>2.5432174298158543</v>
      </c>
      <c r="AC49" s="28">
        <f t="shared" si="0"/>
        <v>3450</v>
      </c>
      <c r="AD49" s="28">
        <f t="shared" si="1"/>
        <v>1025.3268887102433</v>
      </c>
      <c r="AE49" s="28">
        <f t="shared" si="2"/>
        <v>0</v>
      </c>
      <c r="AF49" s="28">
        <f t="shared" si="3"/>
        <v>0</v>
      </c>
      <c r="AG49" s="28">
        <f>'inv3.直径階分布'!HK54</f>
        <v>27.642499382249696</v>
      </c>
      <c r="AH49" s="28">
        <f>IF(W49&gt;80,"",EXP('inv2.計算シート'!$B$52)*X49^('inv2.計算シート'!$B$51))</f>
        <v>28.27447931083184</v>
      </c>
      <c r="AI49" s="28">
        <f t="shared" si="4"/>
        <v>102.28626188914004</v>
      </c>
      <c r="AJ49" s="28">
        <f>IF(W49&gt;80,"",('inv2.計算シート'!$B$41+'inv2.計算シート'!$B$42*入力方法別計算!Z49^('inv2.計算シート'!$B$43)*(入力方法別計算!Y49^(-'inv2.計算シート'!$B$28))^(-'inv2.計算シート'!$B$43))^(-1))</f>
        <v>1.2249711632500846</v>
      </c>
      <c r="AK49" s="28">
        <f>IF(W49&gt;80,"",('inv2.計算シート'!$B$41+'inv2.計算シート'!$B$42*入力方法別計算!AD49^('inv2.計算シート'!$B$43)*(入力方法別計算!AC49^(-'inv2.計算シート'!$B$28))^(-'inv2.計算シート'!$B$43))^(-1))</f>
        <v>1.2249711632500846</v>
      </c>
      <c r="AL49" s="28">
        <f t="shared" si="26"/>
        <v>0</v>
      </c>
      <c r="AM49" s="28">
        <f t="shared" si="27"/>
        <v>0</v>
      </c>
      <c r="AN49" s="28">
        <f t="shared" si="5"/>
        <v>0</v>
      </c>
      <c r="AO49" s="28" t="e">
        <f t="shared" si="32"/>
        <v>#DIV/0!</v>
      </c>
      <c r="AP49" s="28" t="e">
        <f t="shared" si="28"/>
        <v>#DIV/0!</v>
      </c>
      <c r="AR49" s="28">
        <f t="shared" si="6"/>
        <v>0.29719619962615751</v>
      </c>
      <c r="AS49" s="28">
        <f t="shared" si="7"/>
        <v>79</v>
      </c>
      <c r="AT49" s="28">
        <f t="shared" si="8"/>
        <v>0</v>
      </c>
      <c r="AU49" s="28">
        <f>IF(W49&gt;80,"",IF(AT49=0,0,SUM(AF$2:AF49)))</f>
        <v>0</v>
      </c>
      <c r="AV49" s="28">
        <f>IF(W49&gt;80,"",Z49+SUM($AF$2:AF48))</f>
        <v>1025.3268887102433</v>
      </c>
      <c r="AW49" s="29">
        <f t="shared" si="9"/>
        <v>2.543217429815968</v>
      </c>
      <c r="AX49" s="28">
        <f t="shared" si="10"/>
        <v>12.978821376079029</v>
      </c>
      <c r="AY49" s="28">
        <f t="shared" si="11"/>
        <v>12.978821376079029</v>
      </c>
      <c r="AZ49" s="28">
        <f t="shared" si="12"/>
        <v>12.978821376079029</v>
      </c>
      <c r="BA49" s="28">
        <f t="shared" si="13"/>
        <v>0</v>
      </c>
      <c r="BB49" s="28">
        <f t="shared" si="29"/>
        <v>79</v>
      </c>
      <c r="BC49" s="140">
        <f t="shared" si="14"/>
        <v>3450</v>
      </c>
      <c r="BE49" s="28">
        <v>48</v>
      </c>
      <c r="BF49" s="28">
        <f t="shared" si="15"/>
        <v>48</v>
      </c>
      <c r="BG49" s="28">
        <f t="shared" si="16"/>
        <v>3450</v>
      </c>
    </row>
    <row r="50" spans="2:59">
      <c r="B50" s="28">
        <f>'1.収穫を予測する'!B60</f>
        <v>48</v>
      </c>
      <c r="C50" s="28">
        <f>IF('1.収穫を予測する'!C60="","",'1.収穫を予測する'!C60)</f>
        <v>12</v>
      </c>
      <c r="D50" s="28" t="str">
        <f>IF('1.収穫を予測する'!$C$3="なし","",'1.収穫を予測する'!D60)</f>
        <v/>
      </c>
      <c r="E50" s="28" t="e">
        <f t="shared" si="17"/>
        <v>#VALUE!</v>
      </c>
      <c r="F50" s="28">
        <f t="shared" si="18"/>
        <v>0.59014658640517326</v>
      </c>
      <c r="G50" s="28">
        <f t="shared" si="19"/>
        <v>6.8892857750659106E-2</v>
      </c>
      <c r="J50" s="28">
        <f>'1.収穫を予測する'!F60</f>
        <v>94</v>
      </c>
      <c r="K50" s="28">
        <f>'1.収穫を予測する'!G60</f>
        <v>96</v>
      </c>
      <c r="L50" s="28" t="str">
        <f>IF('1.収穫を予測する'!H60="","",'1.収穫を予測する'!H60)</f>
        <v/>
      </c>
      <c r="M50" s="28" t="str">
        <f t="shared" si="20"/>
        <v/>
      </c>
      <c r="O50" s="139" t="str">
        <f t="shared" si="21"/>
        <v/>
      </c>
      <c r="P50" s="139" t="str">
        <f t="shared" si="22"/>
        <v/>
      </c>
      <c r="Q50" s="28" t="str">
        <f t="shared" si="30"/>
        <v/>
      </c>
      <c r="R50" s="28" t="str">
        <f t="shared" si="31"/>
        <v/>
      </c>
      <c r="S50" s="28" t="str">
        <f>IF('1.収穫を予測する'!H60="","",L50*M50)</f>
        <v/>
      </c>
      <c r="W50" s="28">
        <f t="shared" si="23"/>
        <v>80</v>
      </c>
      <c r="X50" s="28">
        <f>IF(W50&gt;80,"",VLOOKUP(W50,'inv2.計算シート'!$E$2:$H$101,4,FALSE))</f>
        <v>31.068134330056683</v>
      </c>
      <c r="Y50" s="28">
        <f t="shared" si="24"/>
        <v>3450</v>
      </c>
      <c r="Z50" s="28">
        <f t="shared" si="25"/>
        <v>1027.8701061400593</v>
      </c>
      <c r="AA50" s="28">
        <f>IF(W50&gt;80,"",VLOOKUP(W50,'1.収穫を予測する'!$J$13:$K$92,2,FALSE)/100)</f>
        <v>0</v>
      </c>
      <c r="AB50" s="28">
        <f>IF(W50&gt;80,"",VLOOKUP(W50,'inv2.計算シート'!$AB$2:$AI$81,8,FALSE))</f>
        <v>2.4177127470637743</v>
      </c>
      <c r="AC50" s="28">
        <f t="shared" si="0"/>
        <v>3450</v>
      </c>
      <c r="AD50" s="28">
        <f t="shared" si="1"/>
        <v>1027.8701061400593</v>
      </c>
      <c r="AE50" s="28">
        <f t="shared" si="2"/>
        <v>0</v>
      </c>
      <c r="AF50" s="28">
        <f t="shared" si="3"/>
        <v>0</v>
      </c>
      <c r="AG50" s="28">
        <f>'inv3.直径階分布'!HK55</f>
        <v>27.950395917507723</v>
      </c>
      <c r="AH50" s="28">
        <f>IF(W50&gt;80,"",EXP('inv2.計算シート'!$B$52)*X50^('inv2.計算シート'!$B$51))</f>
        <v>28.325214605915235</v>
      </c>
      <c r="AI50" s="28">
        <f t="shared" si="4"/>
        <v>101.34101387870764</v>
      </c>
      <c r="AJ50" s="28">
        <f>IF(W50&gt;80,"",('inv2.計算シート'!$B$41+'inv2.計算シート'!$B$42*入力方法別計算!Z50^('inv2.計算シート'!$B$43)*(入力方法別計算!Y50^(-'inv2.計算シート'!$B$28))^(-'inv2.計算シート'!$B$43))^(-1))</f>
        <v>1.2255541793911175</v>
      </c>
      <c r="AK50" s="28">
        <f>IF(W50&gt;80,"",('inv2.計算シート'!$B$41+'inv2.計算シート'!$B$42*入力方法別計算!AD50^('inv2.計算シート'!$B$43)*(入力方法別計算!AC50^(-'inv2.計算シート'!$B$28))^(-'inv2.計算シート'!$B$43))^(-1))</f>
        <v>1.2255541793911175</v>
      </c>
      <c r="AL50" s="28">
        <f t="shared" si="26"/>
        <v>0</v>
      </c>
      <c r="AM50" s="28">
        <f t="shared" si="27"/>
        <v>0</v>
      </c>
      <c r="AN50" s="28">
        <f t="shared" si="5"/>
        <v>0</v>
      </c>
      <c r="AO50" s="28" t="e">
        <f t="shared" si="32"/>
        <v>#DIV/0!</v>
      </c>
      <c r="AP50" s="28" t="e">
        <f t="shared" si="28"/>
        <v>#DIV/0!</v>
      </c>
      <c r="AR50" s="28">
        <f t="shared" si="6"/>
        <v>0.29793336409856791</v>
      </c>
      <c r="AS50" s="28">
        <f t="shared" si="7"/>
        <v>80</v>
      </c>
      <c r="AT50" s="28">
        <f t="shared" si="8"/>
        <v>0</v>
      </c>
      <c r="AU50" s="28">
        <f>IF(W50&gt;80,"",IF(AT50=0,0,SUM(AF$2:AF50)))</f>
        <v>0</v>
      </c>
      <c r="AV50" s="28">
        <f>IF(W50&gt;80,"",Z50+SUM($AF$2:AF49))</f>
        <v>1027.8701061400593</v>
      </c>
      <c r="AW50" s="29" t="e">
        <f t="shared" si="9"/>
        <v>#VALUE!</v>
      </c>
      <c r="AX50" s="28">
        <f t="shared" si="10"/>
        <v>12.848376326750742</v>
      </c>
      <c r="AY50" s="28">
        <f t="shared" si="11"/>
        <v>12.848376326750742</v>
      </c>
      <c r="AZ50" s="28">
        <f t="shared" si="12"/>
        <v>12.848376326750742</v>
      </c>
      <c r="BA50" s="28">
        <f t="shared" si="13"/>
        <v>0</v>
      </c>
      <c r="BB50" s="28">
        <f t="shared" si="29"/>
        <v>80</v>
      </c>
      <c r="BC50" s="140">
        <f t="shared" si="14"/>
        <v>3450</v>
      </c>
      <c r="BE50" s="28">
        <v>49</v>
      </c>
      <c r="BF50" s="28">
        <f t="shared" si="15"/>
        <v>49</v>
      </c>
      <c r="BG50" s="28">
        <f t="shared" si="16"/>
        <v>3450</v>
      </c>
    </row>
    <row r="51" spans="2:59">
      <c r="B51" s="28">
        <f>'1.収穫を予測する'!B61</f>
        <v>49</v>
      </c>
      <c r="C51" s="28">
        <f>IF('1.収穫を予測する'!C61="","",'1.収穫を予測する'!C61)</f>
        <v>12</v>
      </c>
      <c r="D51" s="28" t="str">
        <f>IF('1.収穫を予測する'!$C$3="なし","",'1.収穫を予測する'!D61)</f>
        <v/>
      </c>
      <c r="E51" s="28" t="e">
        <f t="shared" si="17"/>
        <v>#VALUE!</v>
      </c>
      <c r="F51" s="28">
        <f t="shared" si="18"/>
        <v>0.59014658640517326</v>
      </c>
      <c r="G51" s="28">
        <f t="shared" si="19"/>
        <v>6.8892857750659106E-2</v>
      </c>
      <c r="J51" s="28">
        <f>'1.収穫を予測する'!F61</f>
        <v>96</v>
      </c>
      <c r="K51" s="28">
        <f>'1.収穫を予測する'!G61</f>
        <v>98</v>
      </c>
      <c r="L51" s="28" t="str">
        <f>IF('1.収穫を予測する'!H61="","",'1.収穫を予測する'!H61)</f>
        <v/>
      </c>
      <c r="M51" s="28" t="str">
        <f t="shared" si="20"/>
        <v/>
      </c>
      <c r="O51" s="139" t="str">
        <f t="shared" si="21"/>
        <v/>
      </c>
      <c r="P51" s="139" t="str">
        <f t="shared" si="22"/>
        <v/>
      </c>
      <c r="Q51" s="28" t="str">
        <f t="shared" si="30"/>
        <v/>
      </c>
      <c r="R51" s="28" t="str">
        <f t="shared" si="31"/>
        <v/>
      </c>
      <c r="S51" s="28" t="str">
        <f>IF('1.収穫を予測する'!H61="","",L51*M51)</f>
        <v/>
      </c>
      <c r="W51" s="28">
        <f t="shared" si="23"/>
        <v>81</v>
      </c>
      <c r="X51" s="28" t="str">
        <f>IF(W51&gt;80,"",VLOOKUP(W51,'inv2.計算シート'!$E$2:$H$101,4,FALSE))</f>
        <v/>
      </c>
      <c r="Y51" s="28" t="str">
        <f t="shared" si="24"/>
        <v/>
      </c>
      <c r="Z51" s="28" t="str">
        <f t="shared" si="25"/>
        <v/>
      </c>
      <c r="AA51" s="28" t="str">
        <f>IF(W51&gt;80,"",VLOOKUP(W51,'1.収穫を予測する'!$J$13:$K$92,2,FALSE)/100)</f>
        <v/>
      </c>
      <c r="AB51" s="28" t="str">
        <f>IF(W51&gt;80,"",VLOOKUP(W51,'inv2.計算シート'!$AB$2:$AI$81,8,FALSE))</f>
        <v/>
      </c>
      <c r="AC51" s="28" t="str">
        <f t="shared" si="0"/>
        <v/>
      </c>
      <c r="AD51" s="28" t="str">
        <f t="shared" si="1"/>
        <v/>
      </c>
      <c r="AE51" s="28" t="str">
        <f t="shared" si="2"/>
        <v/>
      </c>
      <c r="AF51" s="28" t="str">
        <f t="shared" si="3"/>
        <v/>
      </c>
      <c r="AG51" s="28">
        <f>'inv3.直径階分布'!HK56</f>
        <v>28.250312427999141</v>
      </c>
      <c r="AH51" s="28" t="str">
        <f>IF(W51&gt;80,"",EXP('inv2.計算シート'!$B$52)*X51^('inv2.計算シート'!$B$51))</f>
        <v/>
      </c>
      <c r="AI51" s="28" t="str">
        <f t="shared" si="4"/>
        <v/>
      </c>
      <c r="AJ51" s="28" t="str">
        <f>IF(W51&gt;80,"",('inv2.計算シート'!$B$41+'inv2.計算シート'!$B$42*入力方法別計算!Z51^('inv2.計算シート'!$B$43)*(入力方法別計算!Y51^(-'inv2.計算シート'!$B$28))^(-'inv2.計算シート'!$B$43))^(-1))</f>
        <v/>
      </c>
      <c r="AK51" s="28" t="str">
        <f>IF(W51&gt;80,"",('inv2.計算シート'!$B$41+'inv2.計算シート'!$B$42*入力方法別計算!AD51^('inv2.計算シート'!$B$43)*(入力方法別計算!AC51^(-'inv2.計算シート'!$B$28))^(-'inv2.計算シート'!$B$43))^(-1))</f>
        <v/>
      </c>
      <c r="AL51" s="28" t="str">
        <f t="shared" si="26"/>
        <v/>
      </c>
      <c r="AM51" s="28" t="str">
        <f t="shared" si="27"/>
        <v/>
      </c>
      <c r="AN51" s="28" t="str">
        <f t="shared" si="5"/>
        <v/>
      </c>
      <c r="AO51" s="28" t="str">
        <f t="shared" si="32"/>
        <v/>
      </c>
      <c r="AP51" s="28" t="str">
        <f t="shared" si="28"/>
        <v/>
      </c>
      <c r="AR51" s="28" t="str">
        <f t="shared" si="6"/>
        <v/>
      </c>
      <c r="AS51" s="28">
        <f t="shared" si="7"/>
        <v>81</v>
      </c>
      <c r="AT51" s="28" t="str">
        <f t="shared" si="8"/>
        <v/>
      </c>
      <c r="AU51" s="28" t="str">
        <f>IF(W51&gt;80,"",IF(AT51=0,0,SUM(AF$2:AF51)))</f>
        <v/>
      </c>
      <c r="AV51" s="28" t="str">
        <f>IF(W51&gt;80,"",Z51+SUM($AF$2:AF50))</f>
        <v/>
      </c>
      <c r="AW51" s="29" t="str">
        <f t="shared" si="9"/>
        <v/>
      </c>
      <c r="AX51" s="28" t="str">
        <f t="shared" si="10"/>
        <v/>
      </c>
      <c r="AY51" s="28" t="str">
        <f t="shared" si="11"/>
        <v/>
      </c>
      <c r="AZ51" s="28" t="str">
        <f t="shared" si="12"/>
        <v/>
      </c>
      <c r="BA51" s="28" t="str">
        <f t="shared" si="13"/>
        <v/>
      </c>
      <c r="BB51" s="28">
        <f t="shared" si="29"/>
        <v>81</v>
      </c>
      <c r="BC51" s="140" t="str">
        <f t="shared" si="14"/>
        <v/>
      </c>
      <c r="BE51" s="28">
        <v>50</v>
      </c>
      <c r="BF51" s="28">
        <f t="shared" si="15"/>
        <v>50</v>
      </c>
      <c r="BG51" s="28">
        <f t="shared" si="16"/>
        <v>3450</v>
      </c>
    </row>
    <row r="52" spans="2:59">
      <c r="B52" s="28">
        <f>'1.収穫を予測する'!B62</f>
        <v>50</v>
      </c>
      <c r="C52" s="28">
        <f>IF('1.収穫を予測する'!C62="","",'1.収穫を予測する'!C62)</f>
        <v>12</v>
      </c>
      <c r="D52" s="28" t="str">
        <f>IF('1.収穫を予測する'!$C$3="なし","",'1.収穫を予測する'!D62)</f>
        <v/>
      </c>
      <c r="E52" s="28" t="e">
        <f t="shared" si="17"/>
        <v>#VALUE!</v>
      </c>
      <c r="F52" s="28">
        <f t="shared" si="18"/>
        <v>0.59014658640517326</v>
      </c>
      <c r="G52" s="28">
        <f t="shared" si="19"/>
        <v>6.8892857750659106E-2</v>
      </c>
      <c r="J52" s="28">
        <f>'1.収穫を予測する'!F62</f>
        <v>98</v>
      </c>
      <c r="K52" s="28">
        <f>'1.収穫を予測する'!G62</f>
        <v>100</v>
      </c>
      <c r="L52" s="28" t="str">
        <f>IF('1.収穫を予測する'!H62="","",'1.収穫を予測する'!H62)</f>
        <v/>
      </c>
      <c r="M52" s="28" t="str">
        <f t="shared" si="20"/>
        <v/>
      </c>
      <c r="O52" s="139" t="str">
        <f t="shared" si="21"/>
        <v/>
      </c>
      <c r="P52" s="139" t="str">
        <f t="shared" si="22"/>
        <v/>
      </c>
      <c r="Q52" s="28" t="str">
        <f t="shared" si="30"/>
        <v/>
      </c>
      <c r="R52" s="28" t="str">
        <f t="shared" si="31"/>
        <v/>
      </c>
      <c r="S52" s="28" t="str">
        <f>IF('1.収穫を予測する'!H62="","",L52*M52)</f>
        <v/>
      </c>
      <c r="W52" s="28">
        <f t="shared" si="23"/>
        <v>82</v>
      </c>
      <c r="X52" s="28" t="str">
        <f>IF(W52&gt;80,"",VLOOKUP(W52,'inv2.計算シート'!$E$2:$H$101,4,FALSE))</f>
        <v/>
      </c>
      <c r="Y52" s="28" t="str">
        <f t="shared" si="24"/>
        <v/>
      </c>
      <c r="Z52" s="28" t="str">
        <f t="shared" si="25"/>
        <v/>
      </c>
      <c r="AA52" s="28" t="str">
        <f>IF(W52&gt;80,"",VLOOKUP(W52,'1.収穫を予測する'!$J$13:$K$92,2,FALSE)/100)</f>
        <v/>
      </c>
      <c r="AB52" s="28" t="str">
        <f>IF(W52&gt;80,"",VLOOKUP(W52,'inv2.計算シート'!$AB$2:$AI$81,8,FALSE))</f>
        <v/>
      </c>
      <c r="AC52" s="28" t="str">
        <f t="shared" si="0"/>
        <v/>
      </c>
      <c r="AD52" s="28" t="str">
        <f t="shared" si="1"/>
        <v/>
      </c>
      <c r="AE52" s="28" t="str">
        <f t="shared" si="2"/>
        <v/>
      </c>
      <c r="AF52" s="28" t="str">
        <f t="shared" si="3"/>
        <v/>
      </c>
      <c r="AG52" s="28">
        <f>'inv3.直径階分布'!HK57</f>
        <v>28.531619847346505</v>
      </c>
      <c r="AH52" s="28" t="str">
        <f>IF(W52&gt;80,"",EXP('inv2.計算シート'!$B$52)*X52^('inv2.計算シート'!$B$51))</f>
        <v/>
      </c>
      <c r="AI52" s="28" t="str">
        <f t="shared" si="4"/>
        <v/>
      </c>
      <c r="AJ52" s="28" t="str">
        <f>IF(W52&gt;80,"",('inv2.計算シート'!$B$41+'inv2.計算シート'!$B$42*入力方法別計算!Z52^('inv2.計算シート'!$B$43)*(入力方法別計算!Y52^(-'inv2.計算シート'!$B$28))^(-'inv2.計算シート'!$B$43))^(-1))</f>
        <v/>
      </c>
      <c r="AK52" s="28" t="str">
        <f>IF(W52&gt;80,"",('inv2.計算シート'!$B$41+'inv2.計算シート'!$B$42*入力方法別計算!AD52^('inv2.計算シート'!$B$43)*(入力方法別計算!AC52^(-'inv2.計算シート'!$B$28))^(-'inv2.計算シート'!$B$43))^(-1))</f>
        <v/>
      </c>
      <c r="AL52" s="28" t="str">
        <f t="shared" si="26"/>
        <v/>
      </c>
      <c r="AM52" s="28" t="str">
        <f t="shared" si="27"/>
        <v/>
      </c>
      <c r="AN52" s="28" t="str">
        <f t="shared" si="5"/>
        <v/>
      </c>
      <c r="AO52" s="28" t="str">
        <f t="shared" si="32"/>
        <v/>
      </c>
      <c r="AP52" s="28" t="str">
        <f t="shared" si="28"/>
        <v/>
      </c>
      <c r="AR52" s="28" t="str">
        <f t="shared" si="6"/>
        <v/>
      </c>
      <c r="AS52" s="28">
        <f t="shared" si="7"/>
        <v>82</v>
      </c>
      <c r="AT52" s="28" t="str">
        <f t="shared" si="8"/>
        <v/>
      </c>
      <c r="AU52" s="28" t="str">
        <f>IF(W52&gt;80,"",IF(AT52=0,0,SUM(AF$2:AF52)))</f>
        <v/>
      </c>
      <c r="AV52" s="28" t="str">
        <f>IF(W52&gt;80,"",Z52+SUM($AF$2:AF51))</f>
        <v/>
      </c>
      <c r="AW52" s="29" t="str">
        <f t="shared" si="9"/>
        <v/>
      </c>
      <c r="AX52" s="28" t="str">
        <f t="shared" si="10"/>
        <v/>
      </c>
      <c r="AY52" s="28" t="str">
        <f t="shared" si="11"/>
        <v/>
      </c>
      <c r="AZ52" s="28" t="str">
        <f t="shared" si="12"/>
        <v/>
      </c>
      <c r="BA52" s="28" t="str">
        <f t="shared" si="13"/>
        <v/>
      </c>
      <c r="BB52" s="28">
        <f t="shared" si="29"/>
        <v>82</v>
      </c>
      <c r="BC52" s="140" t="str">
        <f t="shared" si="14"/>
        <v/>
      </c>
      <c r="BE52" s="28">
        <v>51</v>
      </c>
      <c r="BF52" s="28">
        <f t="shared" si="15"/>
        <v>51</v>
      </c>
      <c r="BG52" s="28">
        <f t="shared" si="16"/>
        <v>3450</v>
      </c>
    </row>
    <row r="53" spans="2:59">
      <c r="B53" s="28">
        <f>'1.収穫を予測する'!B63</f>
        <v>51</v>
      </c>
      <c r="C53" s="28">
        <f>IF('1.収穫を予測する'!C63="","",'1.収穫を予測する'!C63)</f>
        <v>16</v>
      </c>
      <c r="D53" s="28" t="str">
        <f>IF('1.収穫を予測する'!$C$3="なし","",'1.収穫を予測する'!D63)</f>
        <v/>
      </c>
      <c r="E53" s="28" t="e">
        <f t="shared" si="17"/>
        <v>#VALUE!</v>
      </c>
      <c r="F53" s="28">
        <f t="shared" si="18"/>
        <v>0.54892153105687747</v>
      </c>
      <c r="G53" s="28">
        <f t="shared" si="19"/>
        <v>0.14628241858573701</v>
      </c>
      <c r="J53" s="28">
        <f>'1.収穫を予測する'!F63</f>
        <v>100</v>
      </c>
      <c r="K53" s="28">
        <f>'1.収穫を予測する'!G63</f>
        <v>102</v>
      </c>
      <c r="L53" s="28" t="str">
        <f>IF('1.収穫を予測する'!H63="","",'1.収穫を予測する'!H63)</f>
        <v/>
      </c>
      <c r="M53" s="28" t="str">
        <f t="shared" si="20"/>
        <v/>
      </c>
      <c r="O53" s="139" t="str">
        <f t="shared" si="21"/>
        <v/>
      </c>
      <c r="P53" s="139" t="str">
        <f t="shared" si="22"/>
        <v/>
      </c>
      <c r="Q53" s="28" t="str">
        <f t="shared" si="30"/>
        <v/>
      </c>
      <c r="R53" s="28" t="str">
        <f t="shared" si="31"/>
        <v/>
      </c>
      <c r="S53" s="28" t="str">
        <f>IF('1.収穫を予測する'!H63="","",L53*M53)</f>
        <v/>
      </c>
      <c r="W53" s="28">
        <f t="shared" si="23"/>
        <v>83</v>
      </c>
      <c r="X53" s="28" t="str">
        <f>IF(W53&gt;80,"",VLOOKUP(W53,'inv2.計算シート'!$E$2:$H$101,4,FALSE))</f>
        <v/>
      </c>
      <c r="Y53" s="28" t="str">
        <f t="shared" si="24"/>
        <v/>
      </c>
      <c r="Z53" s="28" t="str">
        <f t="shared" si="25"/>
        <v/>
      </c>
      <c r="AA53" s="28" t="str">
        <f>IF(W53&gt;80,"",VLOOKUP(W53,'1.収穫を予測する'!$J$13:$K$92,2,FALSE)/100)</f>
        <v/>
      </c>
      <c r="AB53" s="28" t="str">
        <f>IF(W53&gt;80,"",VLOOKUP(W53,'inv2.計算シート'!$AB$2:$AI$81,8,FALSE))</f>
        <v/>
      </c>
      <c r="AC53" s="28" t="str">
        <f t="shared" si="0"/>
        <v/>
      </c>
      <c r="AD53" s="28" t="str">
        <f t="shared" si="1"/>
        <v/>
      </c>
      <c r="AE53" s="28" t="str">
        <f t="shared" si="2"/>
        <v/>
      </c>
      <c r="AF53" s="28" t="str">
        <f t="shared" si="3"/>
        <v/>
      </c>
      <c r="AG53" s="28">
        <f>'inv3.直径階分布'!HK58</f>
        <v>28.795485200392861</v>
      </c>
      <c r="AH53" s="28" t="str">
        <f>IF(W53&gt;80,"",EXP('inv2.計算シート'!$B$52)*X53^('inv2.計算シート'!$B$51))</f>
        <v/>
      </c>
      <c r="AI53" s="28" t="str">
        <f t="shared" si="4"/>
        <v/>
      </c>
      <c r="AJ53" s="28" t="str">
        <f>IF(W53&gt;80,"",('inv2.計算シート'!$B$41+'inv2.計算シート'!$B$42*入力方法別計算!Z53^('inv2.計算シート'!$B$43)*(入力方法別計算!Y53^(-'inv2.計算シート'!$B$28))^(-'inv2.計算シート'!$B$43))^(-1))</f>
        <v/>
      </c>
      <c r="AK53" s="28" t="str">
        <f>IF(W53&gt;80,"",('inv2.計算シート'!$B$41+'inv2.計算シート'!$B$42*入力方法別計算!AD53^('inv2.計算シート'!$B$43)*(入力方法別計算!AC53^(-'inv2.計算シート'!$B$28))^(-'inv2.計算シート'!$B$43))^(-1))</f>
        <v/>
      </c>
      <c r="AL53" s="28" t="str">
        <f t="shared" si="26"/>
        <v/>
      </c>
      <c r="AM53" s="28" t="str">
        <f t="shared" si="27"/>
        <v/>
      </c>
      <c r="AN53" s="28" t="str">
        <f t="shared" si="5"/>
        <v/>
      </c>
      <c r="AO53" s="28" t="str">
        <f t="shared" si="32"/>
        <v/>
      </c>
      <c r="AP53" s="28" t="str">
        <f t="shared" si="28"/>
        <v/>
      </c>
      <c r="AR53" s="28" t="str">
        <f t="shared" si="6"/>
        <v/>
      </c>
      <c r="AS53" s="28">
        <f t="shared" si="7"/>
        <v>83</v>
      </c>
      <c r="AT53" s="28" t="str">
        <f t="shared" si="8"/>
        <v/>
      </c>
      <c r="AU53" s="28" t="str">
        <f>IF(W53&gt;80,"",IF(AT53=0,0,SUM(AF$2:AF53)))</f>
        <v/>
      </c>
      <c r="AV53" s="28" t="str">
        <f>IF(W53&gt;80,"",Z53+SUM($AF$2:AF52))</f>
        <v/>
      </c>
      <c r="AW53" s="29" t="str">
        <f t="shared" si="9"/>
        <v/>
      </c>
      <c r="AX53" s="28" t="str">
        <f t="shared" si="10"/>
        <v/>
      </c>
      <c r="AY53" s="28" t="str">
        <f t="shared" si="11"/>
        <v/>
      </c>
      <c r="AZ53" s="28" t="str">
        <f t="shared" si="12"/>
        <v/>
      </c>
      <c r="BA53" s="28" t="str">
        <f t="shared" si="13"/>
        <v/>
      </c>
      <c r="BB53" s="28">
        <f t="shared" si="29"/>
        <v>83</v>
      </c>
      <c r="BC53" s="140" t="str">
        <f t="shared" si="14"/>
        <v/>
      </c>
      <c r="BE53" s="28">
        <v>52</v>
      </c>
      <c r="BF53" s="28">
        <f t="shared" si="15"/>
        <v>52</v>
      </c>
      <c r="BG53" s="28">
        <f t="shared" si="16"/>
        <v>3450</v>
      </c>
    </row>
    <row r="54" spans="2:59">
      <c r="B54" s="28">
        <f>'1.収穫を予測する'!B64</f>
        <v>52</v>
      </c>
      <c r="C54" s="28">
        <f>IF('1.収穫を予測する'!C64="","",'1.収穫を予測する'!C64)</f>
        <v>16</v>
      </c>
      <c r="D54" s="28" t="str">
        <f>IF('1.収穫を予測する'!$C$3="なし","",'1.収穫を予測する'!D64)</f>
        <v/>
      </c>
      <c r="E54" s="28" t="e">
        <f t="shared" si="17"/>
        <v>#VALUE!</v>
      </c>
      <c r="F54" s="28">
        <f t="shared" si="18"/>
        <v>0.54892153105687747</v>
      </c>
      <c r="G54" s="28">
        <f t="shared" si="19"/>
        <v>0.14628241858573701</v>
      </c>
      <c r="J54" s="28">
        <f>'1.収穫を予測する'!F64</f>
        <v>102</v>
      </c>
      <c r="K54" s="28">
        <f>'1.収穫を予測する'!G64</f>
        <v>104</v>
      </c>
      <c r="L54" s="28" t="str">
        <f>IF('1.収穫を予測する'!H64="","",'1.収穫を予測する'!H64)</f>
        <v/>
      </c>
      <c r="M54" s="28" t="str">
        <f t="shared" si="20"/>
        <v/>
      </c>
      <c r="O54" s="139" t="str">
        <f t="shared" si="21"/>
        <v/>
      </c>
      <c r="P54" s="139" t="str">
        <f t="shared" si="22"/>
        <v/>
      </c>
      <c r="Q54" s="28" t="str">
        <f t="shared" si="30"/>
        <v/>
      </c>
      <c r="R54" s="28" t="str">
        <f t="shared" si="31"/>
        <v/>
      </c>
      <c r="S54" s="28" t="str">
        <f>IF('1.収穫を予測する'!H64="","",L54*M54)</f>
        <v/>
      </c>
      <c r="W54" s="28">
        <f t="shared" si="23"/>
        <v>84</v>
      </c>
      <c r="X54" s="28" t="str">
        <f>IF(W54&gt;80,"",VLOOKUP(W54,'inv2.計算シート'!$E$2:$H$101,4,FALSE))</f>
        <v/>
      </c>
      <c r="Y54" s="28" t="str">
        <f t="shared" si="24"/>
        <v/>
      </c>
      <c r="Z54" s="28" t="str">
        <f t="shared" si="25"/>
        <v/>
      </c>
      <c r="AA54" s="28" t="str">
        <f>IF(W54&gt;80,"",VLOOKUP(W54,'1.収穫を予測する'!$J$13:$K$92,2,FALSE)/100)</f>
        <v/>
      </c>
      <c r="AB54" s="28" t="str">
        <f>IF(W54&gt;80,"",VLOOKUP(W54,'inv2.計算シート'!$AB$2:$AI$81,8,FALSE))</f>
        <v/>
      </c>
      <c r="AC54" s="28" t="str">
        <f t="shared" si="0"/>
        <v/>
      </c>
      <c r="AD54" s="28" t="str">
        <f t="shared" si="1"/>
        <v/>
      </c>
      <c r="AE54" s="28" t="str">
        <f t="shared" si="2"/>
        <v/>
      </c>
      <c r="AF54" s="28" t="str">
        <f t="shared" si="3"/>
        <v/>
      </c>
      <c r="AG54" s="28">
        <f>'inv3.直径階分布'!HK59</f>
        <v>29.050554984800065</v>
      </c>
      <c r="AH54" s="28" t="str">
        <f>IF(W54&gt;80,"",EXP('inv2.計算シート'!$B$52)*X54^('inv2.計算シート'!$B$51))</f>
        <v/>
      </c>
      <c r="AI54" s="28" t="str">
        <f t="shared" si="4"/>
        <v/>
      </c>
      <c r="AJ54" s="28" t="str">
        <f>IF(W54&gt;80,"",('inv2.計算シート'!$B$41+'inv2.計算シート'!$B$42*入力方法別計算!Z54^('inv2.計算シート'!$B$43)*(入力方法別計算!Y54^(-'inv2.計算シート'!$B$28))^(-'inv2.計算シート'!$B$43))^(-1))</f>
        <v/>
      </c>
      <c r="AK54" s="28" t="str">
        <f>IF(W54&gt;80,"",('inv2.計算シート'!$B$41+'inv2.計算シート'!$B$42*入力方法別計算!AD54^('inv2.計算シート'!$B$43)*(入力方法別計算!AC54^(-'inv2.計算シート'!$B$28))^(-'inv2.計算シート'!$B$43))^(-1))</f>
        <v/>
      </c>
      <c r="AL54" s="28" t="str">
        <f t="shared" si="26"/>
        <v/>
      </c>
      <c r="AM54" s="28" t="str">
        <f t="shared" si="27"/>
        <v/>
      </c>
      <c r="AN54" s="28" t="str">
        <f t="shared" si="5"/>
        <v/>
      </c>
      <c r="AO54" s="28" t="str">
        <f t="shared" si="32"/>
        <v/>
      </c>
      <c r="AP54" s="28" t="str">
        <f t="shared" si="28"/>
        <v/>
      </c>
      <c r="AR54" s="28" t="str">
        <f t="shared" si="6"/>
        <v/>
      </c>
      <c r="AS54" s="28">
        <f t="shared" si="7"/>
        <v>84</v>
      </c>
      <c r="AT54" s="28" t="str">
        <f t="shared" si="8"/>
        <v/>
      </c>
      <c r="AU54" s="28" t="str">
        <f>IF(W54&gt;80,"",IF(AT54=0,0,SUM(AF$2:AF54)))</f>
        <v/>
      </c>
      <c r="AV54" s="28" t="str">
        <f>IF(W54&gt;80,"",Z54+SUM($AF$2:AF53))</f>
        <v/>
      </c>
      <c r="AW54" s="29" t="str">
        <f t="shared" si="9"/>
        <v/>
      </c>
      <c r="AX54" s="28" t="str">
        <f t="shared" si="10"/>
        <v/>
      </c>
      <c r="AY54" s="28" t="str">
        <f t="shared" si="11"/>
        <v/>
      </c>
      <c r="AZ54" s="28" t="str">
        <f t="shared" si="12"/>
        <v/>
      </c>
      <c r="BA54" s="28" t="str">
        <f t="shared" si="13"/>
        <v/>
      </c>
      <c r="BB54" s="28">
        <f t="shared" si="29"/>
        <v>84</v>
      </c>
      <c r="BC54" s="140" t="str">
        <f>Y54</f>
        <v/>
      </c>
      <c r="BE54" s="28">
        <v>53</v>
      </c>
      <c r="BF54" s="28">
        <f t="shared" si="15"/>
        <v>53</v>
      </c>
      <c r="BG54" s="28">
        <f t="shared" si="16"/>
        <v>3450</v>
      </c>
    </row>
    <row r="55" spans="2:59">
      <c r="B55" s="28">
        <f>'1.収穫を予測する'!B65</f>
        <v>53</v>
      </c>
      <c r="C55" s="28">
        <f>IF('1.収穫を予測する'!C65="","",'1.収穫を予測する'!C65)</f>
        <v>12</v>
      </c>
      <c r="D55" s="28" t="str">
        <f>IF('1.収穫を予測する'!$C$3="なし","",'1.収穫を予測する'!D65)</f>
        <v/>
      </c>
      <c r="E55" s="28" t="e">
        <f t="shared" si="17"/>
        <v>#VALUE!</v>
      </c>
      <c r="F55" s="28">
        <f t="shared" si="18"/>
        <v>0.59014658640517326</v>
      </c>
      <c r="G55" s="28">
        <f t="shared" si="19"/>
        <v>6.8892857750659106E-2</v>
      </c>
      <c r="J55" s="28">
        <f>'1.収穫を予測する'!F65</f>
        <v>104</v>
      </c>
      <c r="K55" s="28">
        <f>'1.収穫を予測する'!G65</f>
        <v>106</v>
      </c>
      <c r="L55" s="28" t="str">
        <f>IF('1.収穫を予測する'!H65="","",'1.収穫を予測する'!H65)</f>
        <v/>
      </c>
      <c r="M55" s="28" t="str">
        <f t="shared" si="20"/>
        <v/>
      </c>
      <c r="O55" s="139" t="str">
        <f t="shared" si="21"/>
        <v/>
      </c>
      <c r="P55" s="139" t="str">
        <f t="shared" si="22"/>
        <v/>
      </c>
      <c r="Q55" s="28" t="str">
        <f t="shared" si="30"/>
        <v/>
      </c>
      <c r="R55" s="28" t="str">
        <f t="shared" si="31"/>
        <v/>
      </c>
      <c r="S55" s="28" t="str">
        <f>IF('1.収穫を予測する'!H65="","",L55*M55)</f>
        <v/>
      </c>
      <c r="W55" s="28">
        <f t="shared" si="23"/>
        <v>85</v>
      </c>
      <c r="X55" s="28" t="str">
        <f>IF(W55&gt;80,"",VLOOKUP(W55,'inv2.計算シート'!$E$2:$H$101,4,FALSE))</f>
        <v/>
      </c>
      <c r="Y55" s="28" t="str">
        <f t="shared" si="24"/>
        <v/>
      </c>
      <c r="Z55" s="28" t="str">
        <f t="shared" si="25"/>
        <v/>
      </c>
      <c r="AA55" s="28" t="str">
        <f>IF(W55&gt;80,"",VLOOKUP(W55,'1.収穫を予測する'!$J$13:$K$92,2,FALSE)/100)</f>
        <v/>
      </c>
      <c r="AB55" s="28" t="str">
        <f>IF(W55&gt;80,"",VLOOKUP(W55,'inv2.計算シート'!$AB$2:$AI$81,8,FALSE))</f>
        <v/>
      </c>
      <c r="AC55" s="28" t="str">
        <f t="shared" si="0"/>
        <v/>
      </c>
      <c r="AD55" s="28" t="str">
        <f t="shared" si="1"/>
        <v/>
      </c>
      <c r="AE55" s="28" t="str">
        <f t="shared" si="2"/>
        <v/>
      </c>
      <c r="AF55" s="28" t="str">
        <f t="shared" si="3"/>
        <v/>
      </c>
      <c r="AG55" s="28">
        <f>'inv3.直径階分布'!HK60</f>
        <v>29.296655233198965</v>
      </c>
      <c r="AH55" s="28" t="str">
        <f>IF(W55&gt;80,"",EXP('inv2.計算シート'!$B$52)*X55^('inv2.計算シート'!$B$51))</f>
        <v/>
      </c>
      <c r="AI55" s="28" t="str">
        <f t="shared" si="4"/>
        <v/>
      </c>
      <c r="AJ55" s="28" t="str">
        <f>IF(W55&gt;80,"",('inv2.計算シート'!$B$41+'inv2.計算シート'!$B$42*入力方法別計算!Z55^('inv2.計算シート'!$B$43)*(入力方法別計算!Y55^(-'inv2.計算シート'!$B$28))^(-'inv2.計算シート'!$B$43))^(-1))</f>
        <v/>
      </c>
      <c r="AK55" s="28" t="str">
        <f>IF(W55&gt;80,"",('inv2.計算シート'!$B$41+'inv2.計算シート'!$B$42*入力方法別計算!AD55^('inv2.計算シート'!$B$43)*(入力方法別計算!AC55^(-'inv2.計算シート'!$B$28))^(-'inv2.計算シート'!$B$43))^(-1))</f>
        <v/>
      </c>
      <c r="AL55" s="28" t="str">
        <f t="shared" si="26"/>
        <v/>
      </c>
      <c r="AM55" s="28" t="str">
        <f t="shared" si="27"/>
        <v/>
      </c>
      <c r="AN55" s="28" t="str">
        <f t="shared" si="5"/>
        <v/>
      </c>
      <c r="AO55" s="28" t="str">
        <f t="shared" si="32"/>
        <v/>
      </c>
      <c r="AP55" s="28" t="str">
        <f t="shared" si="28"/>
        <v/>
      </c>
      <c r="AR55" s="28" t="str">
        <f t="shared" si="6"/>
        <v/>
      </c>
      <c r="AS55" s="28">
        <f t="shared" si="7"/>
        <v>85</v>
      </c>
      <c r="AT55" s="28" t="str">
        <f t="shared" si="8"/>
        <v/>
      </c>
      <c r="AU55" s="28" t="str">
        <f>IF(W55&gt;80,"",IF(AT55=0,0,SUM(AF$2:AF55)))</f>
        <v/>
      </c>
      <c r="AV55" s="28" t="str">
        <f>IF(W55&gt;80,"",Z55+SUM($AF$2:AF54))</f>
        <v/>
      </c>
      <c r="AW55" s="29" t="str">
        <f t="shared" si="9"/>
        <v/>
      </c>
      <c r="AX55" s="28" t="str">
        <f t="shared" si="10"/>
        <v/>
      </c>
      <c r="AY55" s="28" t="str">
        <f t="shared" si="11"/>
        <v/>
      </c>
      <c r="AZ55" s="28" t="str">
        <f t="shared" si="12"/>
        <v/>
      </c>
      <c r="BA55" s="28" t="str">
        <f t="shared" si="13"/>
        <v/>
      </c>
      <c r="BB55" s="28">
        <f t="shared" si="29"/>
        <v>85</v>
      </c>
      <c r="BC55" s="140" t="str">
        <f t="shared" si="14"/>
        <v/>
      </c>
      <c r="BE55" s="28">
        <v>54</v>
      </c>
      <c r="BF55" s="28">
        <f t="shared" si="15"/>
        <v>54</v>
      </c>
      <c r="BG55" s="28">
        <f t="shared" si="16"/>
        <v>3450</v>
      </c>
    </row>
    <row r="56" spans="2:59">
      <c r="B56" s="28">
        <f>'1.収穫を予測する'!B66</f>
        <v>54</v>
      </c>
      <c r="C56" s="28">
        <f>IF('1.収穫を予測する'!C66="","",'1.収穫を予測する'!C66)</f>
        <v>10</v>
      </c>
      <c r="D56" s="28" t="str">
        <f>IF('1.収穫を予測する'!$C$3="なし","",'1.収穫を予測する'!D66)</f>
        <v/>
      </c>
      <c r="E56" s="28" t="e">
        <f t="shared" si="17"/>
        <v>#VALUE!</v>
      </c>
      <c r="F56" s="28">
        <f t="shared" si="18"/>
        <v>0.61880276321503702</v>
      </c>
      <c r="G56" s="28">
        <f t="shared" si="19"/>
        <v>4.260060526366799E-2</v>
      </c>
      <c r="J56" s="28">
        <f>'1.収穫を予測する'!F66</f>
        <v>106</v>
      </c>
      <c r="K56" s="28">
        <f>'1.収穫を予測する'!G66</f>
        <v>108</v>
      </c>
      <c r="L56" s="28" t="str">
        <f>IF('1.収穫を予測する'!H66="","",'1.収穫を予測する'!H66)</f>
        <v/>
      </c>
      <c r="M56" s="28" t="str">
        <f t="shared" si="20"/>
        <v/>
      </c>
      <c r="O56" s="139" t="str">
        <f t="shared" si="21"/>
        <v/>
      </c>
      <c r="P56" s="139" t="str">
        <f t="shared" si="22"/>
        <v/>
      </c>
      <c r="Q56" s="28" t="str">
        <f t="shared" si="30"/>
        <v/>
      </c>
      <c r="R56" s="28" t="str">
        <f t="shared" si="31"/>
        <v/>
      </c>
      <c r="S56" s="28" t="str">
        <f>IF('1.収穫を予測する'!H66="","",L56*M56)</f>
        <v/>
      </c>
      <c r="W56" s="28">
        <f t="shared" si="23"/>
        <v>86</v>
      </c>
      <c r="X56" s="28" t="str">
        <f>IF(W56&gt;80,"",VLOOKUP(W56,'inv2.計算シート'!$E$2:$H$101,4,FALSE))</f>
        <v/>
      </c>
      <c r="Y56" s="28" t="str">
        <f t="shared" si="24"/>
        <v/>
      </c>
      <c r="Z56" s="28" t="str">
        <f t="shared" si="25"/>
        <v/>
      </c>
      <c r="AA56" s="28" t="str">
        <f>IF(W56&gt;80,"",VLOOKUP(W56,'1.収穫を予測する'!$J$13:$K$92,2,FALSE)/100)</f>
        <v/>
      </c>
      <c r="AB56" s="28" t="str">
        <f>IF(W56&gt;80,"",VLOOKUP(W56,'inv2.計算シート'!$AB$2:$AI$81,8,FALSE))</f>
        <v/>
      </c>
      <c r="AC56" s="28" t="str">
        <f t="shared" si="0"/>
        <v/>
      </c>
      <c r="AD56" s="28" t="str">
        <f t="shared" si="1"/>
        <v/>
      </c>
      <c r="AE56" s="28" t="str">
        <f t="shared" si="2"/>
        <v/>
      </c>
      <c r="AF56" s="28" t="str">
        <f t="shared" si="3"/>
        <v/>
      </c>
      <c r="AG56" s="28">
        <f>'inv3.直径階分布'!HK61</f>
        <v>29.533724508211964</v>
      </c>
      <c r="AH56" s="28" t="str">
        <f>IF(W56&gt;80,"",EXP('inv2.計算シート'!$B$52)*X56^('inv2.計算シート'!$B$51))</f>
        <v/>
      </c>
      <c r="AI56" s="28" t="str">
        <f t="shared" si="4"/>
        <v/>
      </c>
      <c r="AJ56" s="28" t="str">
        <f>IF(W56&gt;80,"",('inv2.計算シート'!$B$41+'inv2.計算シート'!$B$42*入力方法別計算!Z56^('inv2.計算シート'!$B$43)*(入力方法別計算!Y56^(-'inv2.計算シート'!$B$28))^(-'inv2.計算シート'!$B$43))^(-1))</f>
        <v/>
      </c>
      <c r="AK56" s="28" t="str">
        <f>IF(W56&gt;80,"",('inv2.計算シート'!$B$41+'inv2.計算シート'!$B$42*入力方法別計算!AD56^('inv2.計算シート'!$B$43)*(入力方法別計算!AC56^(-'inv2.計算シート'!$B$28))^(-'inv2.計算シート'!$B$43))^(-1))</f>
        <v/>
      </c>
      <c r="AL56" s="28" t="str">
        <f t="shared" si="26"/>
        <v/>
      </c>
      <c r="AM56" s="28" t="str">
        <f t="shared" si="27"/>
        <v/>
      </c>
      <c r="AN56" s="28" t="str">
        <f t="shared" si="5"/>
        <v/>
      </c>
      <c r="AO56" s="28" t="str">
        <f t="shared" si="32"/>
        <v/>
      </c>
      <c r="AP56" s="28" t="str">
        <f t="shared" si="28"/>
        <v/>
      </c>
      <c r="AR56" s="28" t="str">
        <f t="shared" si="6"/>
        <v/>
      </c>
      <c r="AS56" s="28">
        <f t="shared" si="7"/>
        <v>86</v>
      </c>
      <c r="AT56" s="28" t="str">
        <f t="shared" si="8"/>
        <v/>
      </c>
      <c r="AU56" s="28" t="str">
        <f>IF(W56&gt;80,"",IF(AT56=0,0,SUM(AF$2:AF56)))</f>
        <v/>
      </c>
      <c r="AV56" s="28" t="str">
        <f>IF(W56&gt;80,"",Z56+SUM($AF$2:AF55))</f>
        <v/>
      </c>
      <c r="AW56" s="29" t="str">
        <f t="shared" si="9"/>
        <v/>
      </c>
      <c r="AX56" s="28" t="str">
        <f t="shared" si="10"/>
        <v/>
      </c>
      <c r="AY56" s="28" t="str">
        <f t="shared" si="11"/>
        <v/>
      </c>
      <c r="AZ56" s="28" t="str">
        <f t="shared" si="12"/>
        <v/>
      </c>
      <c r="BA56" s="28" t="str">
        <f t="shared" si="13"/>
        <v/>
      </c>
      <c r="BB56" s="28">
        <f t="shared" si="29"/>
        <v>86</v>
      </c>
      <c r="BC56" s="140" t="str">
        <f t="shared" si="14"/>
        <v/>
      </c>
      <c r="BE56" s="28">
        <v>55</v>
      </c>
      <c r="BF56" s="28">
        <f t="shared" si="15"/>
        <v>55</v>
      </c>
      <c r="BG56" s="28">
        <f t="shared" si="16"/>
        <v>3450</v>
      </c>
    </row>
    <row r="57" spans="2:59">
      <c r="B57" s="28">
        <f>'1.収穫を予測する'!B67</f>
        <v>55</v>
      </c>
      <c r="C57" s="28">
        <f>IF('1.収穫を予測する'!C67="","",'1.収穫を予測する'!C67)</f>
        <v>10</v>
      </c>
      <c r="D57" s="28" t="str">
        <f>IF('1.収穫を予測する'!$C$3="なし","",'1.収穫を予測する'!D67)</f>
        <v/>
      </c>
      <c r="E57" s="28" t="e">
        <f t="shared" si="17"/>
        <v>#VALUE!</v>
      </c>
      <c r="F57" s="28">
        <f t="shared" si="18"/>
        <v>0.61880276321503702</v>
      </c>
      <c r="G57" s="28">
        <f t="shared" si="19"/>
        <v>4.260060526366799E-2</v>
      </c>
      <c r="J57" s="28">
        <f>'1.収穫を予測する'!F67</f>
        <v>108</v>
      </c>
      <c r="K57" s="28">
        <f>'1.収穫を予測する'!G67</f>
        <v>110</v>
      </c>
      <c r="L57" s="28" t="str">
        <f>IF('1.収穫を予測する'!H67="","",'1.収穫を予測する'!H67)</f>
        <v/>
      </c>
      <c r="M57" s="28" t="str">
        <f t="shared" si="20"/>
        <v/>
      </c>
      <c r="O57" s="139" t="str">
        <f t="shared" si="21"/>
        <v/>
      </c>
      <c r="P57" s="139" t="str">
        <f t="shared" si="22"/>
        <v/>
      </c>
      <c r="Q57" s="28" t="str">
        <f t="shared" si="30"/>
        <v/>
      </c>
      <c r="R57" s="28" t="str">
        <f t="shared" si="31"/>
        <v/>
      </c>
      <c r="S57" s="28" t="str">
        <f>IF('1.収穫を予測する'!H67="","",L57*M57)</f>
        <v/>
      </c>
      <c r="W57" s="28">
        <f t="shared" si="23"/>
        <v>87</v>
      </c>
      <c r="X57" s="28" t="str">
        <f>IF(W57&gt;80,"",VLOOKUP(W57,'inv2.計算シート'!$E$2:$H$101,4,FALSE))</f>
        <v/>
      </c>
      <c r="Y57" s="28" t="str">
        <f t="shared" si="24"/>
        <v/>
      </c>
      <c r="Z57" s="28" t="str">
        <f t="shared" si="25"/>
        <v/>
      </c>
      <c r="AA57" s="28" t="str">
        <f>IF(W57&gt;80,"",VLOOKUP(W57,'1.収穫を予測する'!$J$13:$K$92,2,FALSE)/100)</f>
        <v/>
      </c>
      <c r="AB57" s="28" t="str">
        <f>IF(W57&gt;80,"",VLOOKUP(W57,'inv2.計算シート'!$AB$2:$AI$81,8,FALSE))</f>
        <v/>
      </c>
      <c r="AC57" s="28" t="str">
        <f t="shared" si="0"/>
        <v/>
      </c>
      <c r="AD57" s="28" t="str">
        <f t="shared" si="1"/>
        <v/>
      </c>
      <c r="AE57" s="28" t="str">
        <f t="shared" si="2"/>
        <v/>
      </c>
      <c r="AF57" s="28" t="str">
        <f t="shared" si="3"/>
        <v/>
      </c>
      <c r="AG57" s="28">
        <f>'inv3.直径階分布'!HK62</f>
        <v>29.762996014850469</v>
      </c>
      <c r="AH57" s="28" t="str">
        <f>IF(W57&gt;80,"",EXP('inv2.計算シート'!$B$52)*X57^('inv2.計算シート'!$B$51))</f>
        <v/>
      </c>
      <c r="AI57" s="28" t="str">
        <f t="shared" si="4"/>
        <v/>
      </c>
      <c r="AJ57" s="28" t="str">
        <f>IF(W57&gt;80,"",('inv2.計算シート'!$B$41+'inv2.計算シート'!$B$42*入力方法別計算!Z57^('inv2.計算シート'!$B$43)*(入力方法別計算!Y57^(-'inv2.計算シート'!$B$28))^(-'inv2.計算シート'!$B$43))^(-1))</f>
        <v/>
      </c>
      <c r="AK57" s="28" t="str">
        <f>IF(W57&gt;80,"",('inv2.計算シート'!$B$41+'inv2.計算シート'!$B$42*入力方法別計算!AD57^('inv2.計算シート'!$B$43)*(入力方法別計算!AC57^(-'inv2.計算シート'!$B$28))^(-'inv2.計算シート'!$B$43))^(-1))</f>
        <v/>
      </c>
      <c r="AL57" s="28" t="str">
        <f t="shared" si="26"/>
        <v/>
      </c>
      <c r="AM57" s="28" t="str">
        <f t="shared" si="27"/>
        <v/>
      </c>
      <c r="AN57" s="28" t="str">
        <f t="shared" si="5"/>
        <v/>
      </c>
      <c r="AO57" s="28" t="str">
        <f t="shared" si="32"/>
        <v/>
      </c>
      <c r="AP57" s="28" t="str">
        <f t="shared" si="28"/>
        <v/>
      </c>
      <c r="AR57" s="28" t="str">
        <f t="shared" si="6"/>
        <v/>
      </c>
      <c r="AS57" s="28">
        <f t="shared" si="7"/>
        <v>87</v>
      </c>
      <c r="AT57" s="28" t="str">
        <f t="shared" si="8"/>
        <v/>
      </c>
      <c r="AU57" s="28" t="str">
        <f>IF(W57&gt;80,"",IF(AT57=0,0,SUM(AF$2:AF57)))</f>
        <v/>
      </c>
      <c r="AV57" s="28" t="str">
        <f>IF(W57&gt;80,"",Z57+SUM($AF$2:AF56))</f>
        <v/>
      </c>
      <c r="AW57" s="29" t="str">
        <f t="shared" si="9"/>
        <v/>
      </c>
      <c r="AX57" s="28" t="str">
        <f t="shared" si="10"/>
        <v/>
      </c>
      <c r="AY57" s="28" t="str">
        <f t="shared" si="11"/>
        <v/>
      </c>
      <c r="AZ57" s="28" t="str">
        <f t="shared" si="12"/>
        <v/>
      </c>
      <c r="BA57" s="28" t="str">
        <f t="shared" si="13"/>
        <v/>
      </c>
      <c r="BB57" s="28">
        <f t="shared" si="29"/>
        <v>87</v>
      </c>
      <c r="BC57" s="140" t="str">
        <f t="shared" si="14"/>
        <v/>
      </c>
      <c r="BE57" s="28">
        <v>56</v>
      </c>
      <c r="BF57" s="28">
        <f t="shared" si="15"/>
        <v>56</v>
      </c>
      <c r="BG57" s="28">
        <f t="shared" si="16"/>
        <v>3450</v>
      </c>
    </row>
    <row r="58" spans="2:59">
      <c r="B58" s="28">
        <f>'1.収穫を予測する'!B68</f>
        <v>56</v>
      </c>
      <c r="C58" s="28">
        <f>IF('1.収穫を予測する'!C68="","",'1.収穫を予測する'!C68)</f>
        <v>12</v>
      </c>
      <c r="D58" s="28" t="str">
        <f>IF('1.収穫を予測する'!$C$3="なし","",'1.収穫を予測する'!D68)</f>
        <v/>
      </c>
      <c r="E58" s="28" t="e">
        <f t="shared" si="17"/>
        <v>#VALUE!</v>
      </c>
      <c r="F58" s="28">
        <f t="shared" si="18"/>
        <v>0.59014658640517326</v>
      </c>
      <c r="G58" s="28">
        <f t="shared" si="19"/>
        <v>6.8892857750659106E-2</v>
      </c>
      <c r="J58" s="28">
        <f>'1.収穫を予測する'!F68</f>
        <v>110</v>
      </c>
      <c r="K58" s="28">
        <f>'1.収穫を予測する'!G68</f>
        <v>112</v>
      </c>
      <c r="L58" s="28" t="str">
        <f>IF('1.収穫を予測する'!H68="","",'1.収穫を予測する'!H68)</f>
        <v/>
      </c>
      <c r="M58" s="28" t="str">
        <f t="shared" si="20"/>
        <v/>
      </c>
      <c r="O58" s="139" t="str">
        <f t="shared" si="21"/>
        <v/>
      </c>
      <c r="P58" s="139" t="str">
        <f t="shared" si="22"/>
        <v/>
      </c>
      <c r="Q58" s="28" t="str">
        <f t="shared" si="30"/>
        <v/>
      </c>
      <c r="R58" s="28" t="str">
        <f t="shared" si="31"/>
        <v/>
      </c>
      <c r="S58" s="28" t="str">
        <f>IF('1.収穫を予測する'!H68="","",L58*M58)</f>
        <v/>
      </c>
      <c r="W58" s="28">
        <f t="shared" si="23"/>
        <v>88</v>
      </c>
      <c r="X58" s="28" t="str">
        <f>IF(W58&gt;80,"",VLOOKUP(W58,'inv2.計算シート'!$E$2:$H$101,4,FALSE))</f>
        <v/>
      </c>
      <c r="Y58" s="28" t="str">
        <f t="shared" si="24"/>
        <v/>
      </c>
      <c r="Z58" s="28" t="str">
        <f t="shared" si="25"/>
        <v/>
      </c>
      <c r="AA58" s="28" t="str">
        <f>IF(W58&gt;80,"",VLOOKUP(W58,'1.収穫を予測する'!$J$13:$K$92,2,FALSE)/100)</f>
        <v/>
      </c>
      <c r="AB58" s="28" t="str">
        <f>IF(W58&gt;80,"",VLOOKUP(W58,'inv2.計算シート'!$AB$2:$AI$81,8,FALSE))</f>
        <v/>
      </c>
      <c r="AC58" s="28" t="str">
        <f t="shared" si="0"/>
        <v/>
      </c>
      <c r="AD58" s="28" t="str">
        <f t="shared" si="1"/>
        <v/>
      </c>
      <c r="AE58" s="28" t="str">
        <f t="shared" si="2"/>
        <v/>
      </c>
      <c r="AF58" s="28" t="str">
        <f t="shared" si="3"/>
        <v/>
      </c>
      <c r="AG58" s="28">
        <f>'inv3.直径階分布'!HK63</f>
        <v>29.988641650515721</v>
      </c>
      <c r="AH58" s="28" t="str">
        <f>IF(W58&gt;80,"",EXP('inv2.計算シート'!$B$52)*X58^('inv2.計算シート'!$B$51))</f>
        <v/>
      </c>
      <c r="AI58" s="28" t="str">
        <f t="shared" si="4"/>
        <v/>
      </c>
      <c r="AJ58" s="28" t="str">
        <f>IF(W58&gt;80,"",('inv2.計算シート'!$B$41+'inv2.計算シート'!$B$42*入力方法別計算!Z58^('inv2.計算シート'!$B$43)*(入力方法別計算!Y58^(-'inv2.計算シート'!$B$28))^(-'inv2.計算シート'!$B$43))^(-1))</f>
        <v/>
      </c>
      <c r="AK58" s="28" t="str">
        <f>IF(W58&gt;80,"",('inv2.計算シート'!$B$41+'inv2.計算シート'!$B$42*入力方法別計算!AD58^('inv2.計算シート'!$B$43)*(入力方法別計算!AC58^(-'inv2.計算シート'!$B$28))^(-'inv2.計算シート'!$B$43))^(-1))</f>
        <v/>
      </c>
      <c r="AL58" s="28" t="str">
        <f t="shared" si="26"/>
        <v/>
      </c>
      <c r="AM58" s="28" t="str">
        <f t="shared" si="27"/>
        <v/>
      </c>
      <c r="AN58" s="28" t="str">
        <f t="shared" si="5"/>
        <v/>
      </c>
      <c r="AO58" s="28" t="str">
        <f t="shared" si="32"/>
        <v/>
      </c>
      <c r="AP58" s="28" t="str">
        <f t="shared" si="28"/>
        <v/>
      </c>
      <c r="AR58" s="28" t="str">
        <f t="shared" si="6"/>
        <v/>
      </c>
      <c r="AS58" s="28">
        <f t="shared" si="7"/>
        <v>88</v>
      </c>
      <c r="AT58" s="28" t="str">
        <f t="shared" si="8"/>
        <v/>
      </c>
      <c r="AU58" s="28" t="str">
        <f>IF(W58&gt;80,"",IF(AT58=0,0,SUM(AF$2:AF58)))</f>
        <v/>
      </c>
      <c r="AV58" s="28" t="str">
        <f>IF(W58&gt;80,"",Z58+SUM($AF$2:AF57))</f>
        <v/>
      </c>
      <c r="AW58" s="29" t="str">
        <f t="shared" si="9"/>
        <v/>
      </c>
      <c r="AX58" s="28" t="str">
        <f t="shared" si="10"/>
        <v/>
      </c>
      <c r="AY58" s="28" t="str">
        <f t="shared" si="11"/>
        <v/>
      </c>
      <c r="AZ58" s="28" t="str">
        <f t="shared" si="12"/>
        <v/>
      </c>
      <c r="BA58" s="28" t="str">
        <f t="shared" si="13"/>
        <v/>
      </c>
      <c r="BB58" s="28">
        <f t="shared" si="29"/>
        <v>88</v>
      </c>
      <c r="BC58" s="140" t="str">
        <f t="shared" si="14"/>
        <v/>
      </c>
      <c r="BE58" s="28">
        <v>57</v>
      </c>
      <c r="BF58" s="28">
        <f t="shared" si="15"/>
        <v>57</v>
      </c>
      <c r="BG58" s="28">
        <f t="shared" si="16"/>
        <v>3450</v>
      </c>
    </row>
    <row r="59" spans="2:59">
      <c r="B59" s="28">
        <f>'1.収穫を予測する'!B69</f>
        <v>57</v>
      </c>
      <c r="C59" s="28">
        <f>IF('1.収穫を予測する'!C69="","",'1.収穫を予測する'!C69)</f>
        <v>12</v>
      </c>
      <c r="D59" s="28" t="str">
        <f>IF('1.収穫を予測する'!$C$3="なし","",'1.収穫を予測する'!D69)</f>
        <v/>
      </c>
      <c r="E59" s="28" t="e">
        <f t="shared" si="17"/>
        <v>#VALUE!</v>
      </c>
      <c r="F59" s="28">
        <f t="shared" si="18"/>
        <v>0.59014658640517326</v>
      </c>
      <c r="G59" s="28">
        <f t="shared" si="19"/>
        <v>6.8892857750659106E-2</v>
      </c>
      <c r="J59" s="28">
        <f>'1.収穫を予測する'!F69</f>
        <v>112</v>
      </c>
      <c r="K59" s="28">
        <f>'1.収穫を予測する'!G69</f>
        <v>114</v>
      </c>
      <c r="L59" s="28" t="str">
        <f>IF('1.収穫を予測する'!H69="","",'1.収穫を予測する'!H69)</f>
        <v/>
      </c>
      <c r="M59" s="28" t="str">
        <f t="shared" si="20"/>
        <v/>
      </c>
      <c r="O59" s="139" t="str">
        <f t="shared" si="21"/>
        <v/>
      </c>
      <c r="P59" s="139" t="str">
        <f t="shared" si="22"/>
        <v/>
      </c>
      <c r="Q59" s="28" t="str">
        <f t="shared" si="30"/>
        <v/>
      </c>
      <c r="R59" s="28" t="str">
        <f t="shared" si="31"/>
        <v/>
      </c>
      <c r="S59" s="28" t="str">
        <f>IF('1.収穫を予測する'!H69="","",L59*M59)</f>
        <v/>
      </c>
      <c r="W59" s="28">
        <f t="shared" si="23"/>
        <v>89</v>
      </c>
      <c r="X59" s="28" t="str">
        <f>IF(W59&gt;80,"",VLOOKUP(W59,'inv2.計算シート'!$E$2:$H$101,4,FALSE))</f>
        <v/>
      </c>
      <c r="Y59" s="28" t="str">
        <f t="shared" si="24"/>
        <v/>
      </c>
      <c r="Z59" s="28" t="str">
        <f t="shared" si="25"/>
        <v/>
      </c>
      <c r="AA59" s="28" t="str">
        <f>IF(W59&gt;80,"",VLOOKUP(W59,'1.収穫を予測する'!$J$13:$K$92,2,FALSE)/100)</f>
        <v/>
      </c>
      <c r="AB59" s="28" t="str">
        <f>IF(W59&gt;80,"",VLOOKUP(W59,'inv2.計算シート'!$AB$2:$AI$81,8,FALSE))</f>
        <v/>
      </c>
      <c r="AC59" s="28" t="str">
        <f t="shared" si="0"/>
        <v/>
      </c>
      <c r="AD59" s="28" t="str">
        <f t="shared" si="1"/>
        <v/>
      </c>
      <c r="AE59" s="28" t="str">
        <f t="shared" si="2"/>
        <v/>
      </c>
      <c r="AF59" s="28" t="str">
        <f t="shared" si="3"/>
        <v/>
      </c>
      <c r="AG59" s="28">
        <f>'inv3.直径階分布'!HK64</f>
        <v>30.207872287969312</v>
      </c>
      <c r="AH59" s="28" t="str">
        <f>IF(W59&gt;80,"",EXP('inv2.計算シート'!$B$52)*X59^('inv2.計算シート'!$B$51))</f>
        <v/>
      </c>
      <c r="AI59" s="28" t="str">
        <f t="shared" si="4"/>
        <v/>
      </c>
      <c r="AJ59" s="28" t="str">
        <f>IF(W59&gt;80,"",('inv2.計算シート'!$B$41+'inv2.計算シート'!$B$42*入力方法別計算!Z59^('inv2.計算シート'!$B$43)*(入力方法別計算!Y59^(-'inv2.計算シート'!$B$28))^(-'inv2.計算シート'!$B$43))^(-1))</f>
        <v/>
      </c>
      <c r="AK59" s="28" t="str">
        <f>IF(W59&gt;80,"",('inv2.計算シート'!$B$41+'inv2.計算シート'!$B$42*入力方法別計算!AD59^('inv2.計算シート'!$B$43)*(入力方法別計算!AC59^(-'inv2.計算シート'!$B$28))^(-'inv2.計算シート'!$B$43))^(-1))</f>
        <v/>
      </c>
      <c r="AL59" s="28" t="str">
        <f t="shared" si="26"/>
        <v/>
      </c>
      <c r="AM59" s="28" t="str">
        <f t="shared" si="27"/>
        <v/>
      </c>
      <c r="AN59" s="28" t="str">
        <f t="shared" si="5"/>
        <v/>
      </c>
      <c r="AO59" s="28" t="str">
        <f t="shared" si="32"/>
        <v/>
      </c>
      <c r="AP59" s="28" t="str">
        <f t="shared" si="28"/>
        <v/>
      </c>
      <c r="AR59" s="28" t="str">
        <f t="shared" si="6"/>
        <v/>
      </c>
      <c r="AS59" s="28">
        <f t="shared" si="7"/>
        <v>89</v>
      </c>
      <c r="AT59" s="28" t="str">
        <f t="shared" si="8"/>
        <v/>
      </c>
      <c r="AU59" s="28" t="str">
        <f>IF(W59&gt;80,"",IF(AT59=0,0,SUM(AF$2:AF59)))</f>
        <v/>
      </c>
      <c r="AV59" s="28" t="str">
        <f>IF(W59&gt;80,"",Z59+SUM($AF$2:AF58))</f>
        <v/>
      </c>
      <c r="AW59" s="29" t="str">
        <f t="shared" si="9"/>
        <v/>
      </c>
      <c r="AX59" s="28" t="str">
        <f t="shared" si="10"/>
        <v/>
      </c>
      <c r="AY59" s="28" t="str">
        <f t="shared" si="11"/>
        <v/>
      </c>
      <c r="AZ59" s="28" t="str">
        <f t="shared" si="12"/>
        <v/>
      </c>
      <c r="BA59" s="28" t="str">
        <f t="shared" si="13"/>
        <v/>
      </c>
      <c r="BB59" s="28">
        <f t="shared" si="29"/>
        <v>89</v>
      </c>
      <c r="BC59" s="140" t="str">
        <f t="shared" si="14"/>
        <v/>
      </c>
      <c r="BE59" s="28">
        <v>58</v>
      </c>
      <c r="BF59" s="28">
        <f t="shared" si="15"/>
        <v>58</v>
      </c>
      <c r="BG59" s="28">
        <f t="shared" si="16"/>
        <v>3450</v>
      </c>
    </row>
    <row r="60" spans="2:59">
      <c r="B60" s="28">
        <f>'1.収穫を予測する'!B70</f>
        <v>58</v>
      </c>
      <c r="C60" s="28">
        <f>IF('1.収穫を予測する'!C70="","",'1.収穫を予測する'!C70)</f>
        <v>12</v>
      </c>
      <c r="D60" s="28" t="str">
        <f>IF('1.収穫を予測する'!$C$3="なし","",'1.収穫を予測する'!D70)</f>
        <v/>
      </c>
      <c r="E60" s="28" t="e">
        <f t="shared" si="17"/>
        <v>#VALUE!</v>
      </c>
      <c r="F60" s="28">
        <f t="shared" si="18"/>
        <v>0.59014658640517326</v>
      </c>
      <c r="G60" s="28">
        <f t="shared" si="19"/>
        <v>6.8892857750659106E-2</v>
      </c>
      <c r="J60" s="28">
        <f>'1.収穫を予測する'!F70</f>
        <v>114</v>
      </c>
      <c r="K60" s="28">
        <f>'1.収穫を予測する'!G70</f>
        <v>116</v>
      </c>
      <c r="L60" s="28" t="str">
        <f>IF('1.収穫を予測する'!H70="","",'1.収穫を予測する'!H70)</f>
        <v/>
      </c>
      <c r="M60" s="28" t="str">
        <f t="shared" si="20"/>
        <v/>
      </c>
      <c r="O60" s="139" t="str">
        <f t="shared" si="21"/>
        <v/>
      </c>
      <c r="P60" s="139" t="str">
        <f t="shared" si="22"/>
        <v/>
      </c>
      <c r="Q60" s="28" t="str">
        <f t="shared" si="30"/>
        <v/>
      </c>
      <c r="R60" s="28" t="str">
        <f t="shared" si="31"/>
        <v/>
      </c>
      <c r="S60" s="28" t="str">
        <f>IF('1.収穫を予測する'!H70="","",L60*M60)</f>
        <v/>
      </c>
      <c r="W60" s="28">
        <f t="shared" si="23"/>
        <v>90</v>
      </c>
      <c r="X60" s="28" t="str">
        <f>IF(W60&gt;80,"",VLOOKUP(W60,'inv2.計算シート'!$E$2:$H$101,4,FALSE))</f>
        <v/>
      </c>
      <c r="Y60" s="28" t="str">
        <f t="shared" si="24"/>
        <v/>
      </c>
      <c r="Z60" s="28" t="str">
        <f t="shared" si="25"/>
        <v/>
      </c>
      <c r="AA60" s="28" t="str">
        <f>IF(W60&gt;80,"",VLOOKUP(W60,'1.収穫を予測する'!$J$13:$K$92,2,FALSE)/100)</f>
        <v/>
      </c>
      <c r="AB60" s="28" t="str">
        <f>IF(W60&gt;80,"",VLOOKUP(W60,'inv2.計算シート'!$AB$2:$AI$81,8,FALSE))</f>
        <v/>
      </c>
      <c r="AC60" s="28" t="str">
        <f t="shared" si="0"/>
        <v/>
      </c>
      <c r="AD60" s="28" t="str">
        <f t="shared" si="1"/>
        <v/>
      </c>
      <c r="AE60" s="28" t="str">
        <f t="shared" si="2"/>
        <v/>
      </c>
      <c r="AF60" s="28" t="str">
        <f t="shared" si="3"/>
        <v/>
      </c>
      <c r="AG60" s="28">
        <f>'inv3.直径階分布'!HK65</f>
        <v>30.419929106166098</v>
      </c>
      <c r="AH60" s="28" t="str">
        <f>IF(W60&gt;80,"",EXP('inv2.計算シート'!$B$52)*X60^('inv2.計算シート'!$B$51))</f>
        <v/>
      </c>
      <c r="AI60" s="28" t="str">
        <f t="shared" si="4"/>
        <v/>
      </c>
      <c r="AJ60" s="28" t="str">
        <f>IF(W60&gt;80,"",('inv2.計算シート'!$B$41+'inv2.計算シート'!$B$42*入力方法別計算!Z60^('inv2.計算シート'!$B$43)*(入力方法別計算!Y60^(-'inv2.計算シート'!$B$28))^(-'inv2.計算シート'!$B$43))^(-1))</f>
        <v/>
      </c>
      <c r="AK60" s="28" t="str">
        <f>IF(W60&gt;80,"",('inv2.計算シート'!$B$41+'inv2.計算シート'!$B$42*入力方法別計算!AD60^('inv2.計算シート'!$B$43)*(入力方法別計算!AC60^(-'inv2.計算シート'!$B$28))^(-'inv2.計算シート'!$B$43))^(-1))</f>
        <v/>
      </c>
      <c r="AL60" s="28" t="str">
        <f t="shared" si="26"/>
        <v/>
      </c>
      <c r="AM60" s="28" t="str">
        <f t="shared" si="27"/>
        <v/>
      </c>
      <c r="AN60" s="28" t="str">
        <f t="shared" si="5"/>
        <v/>
      </c>
      <c r="AO60" s="28" t="str">
        <f t="shared" si="32"/>
        <v/>
      </c>
      <c r="AP60" s="28" t="str">
        <f t="shared" si="28"/>
        <v/>
      </c>
      <c r="AR60" s="28" t="str">
        <f t="shared" si="6"/>
        <v/>
      </c>
      <c r="AS60" s="28">
        <f t="shared" si="7"/>
        <v>90</v>
      </c>
      <c r="AT60" s="28" t="str">
        <f t="shared" si="8"/>
        <v/>
      </c>
      <c r="AU60" s="28" t="str">
        <f>IF(W60&gt;80,"",IF(AT60=0,0,SUM(AF$2:AF60)))</f>
        <v/>
      </c>
      <c r="AV60" s="28" t="str">
        <f>IF(W60&gt;80,"",Z60+SUM($AF$2:AF59))</f>
        <v/>
      </c>
      <c r="AW60" s="29" t="str">
        <f t="shared" si="9"/>
        <v/>
      </c>
      <c r="AX60" s="28" t="str">
        <f t="shared" si="10"/>
        <v/>
      </c>
      <c r="AY60" s="28" t="str">
        <f t="shared" si="11"/>
        <v/>
      </c>
      <c r="AZ60" s="28" t="str">
        <f t="shared" si="12"/>
        <v/>
      </c>
      <c r="BA60" s="28" t="str">
        <f t="shared" si="13"/>
        <v/>
      </c>
      <c r="BB60" s="28">
        <f t="shared" si="29"/>
        <v>90</v>
      </c>
      <c r="BC60" s="140" t="str">
        <f t="shared" si="14"/>
        <v/>
      </c>
      <c r="BE60" s="28">
        <v>59</v>
      </c>
      <c r="BF60" s="28">
        <f t="shared" si="15"/>
        <v>59</v>
      </c>
      <c r="BG60" s="28">
        <f t="shared" si="16"/>
        <v>3450</v>
      </c>
    </row>
    <row r="61" spans="2:59">
      <c r="B61" s="28">
        <f>'1.収穫を予測する'!B71</f>
        <v>59</v>
      </c>
      <c r="C61" s="28">
        <f>IF('1.収穫を予測する'!C71="","",'1.収穫を予測する'!C71)</f>
        <v>8</v>
      </c>
      <c r="D61" s="28" t="str">
        <f>IF('1.収穫を予測する'!$C$3="なし","",'1.収穫を予測する'!D71)</f>
        <v/>
      </c>
      <c r="E61" s="28" t="e">
        <f t="shared" si="17"/>
        <v>#VALUE!</v>
      </c>
      <c r="F61" s="28">
        <f t="shared" si="18"/>
        <v>0.65479790499552215</v>
      </c>
      <c r="G61" s="28">
        <f t="shared" si="19"/>
        <v>2.3586012358920619E-2</v>
      </c>
      <c r="J61" s="28">
        <f>'1.収穫を予測する'!F71</f>
        <v>116</v>
      </c>
      <c r="K61" s="28">
        <f>'1.収穫を予測する'!G71</f>
        <v>118</v>
      </c>
      <c r="L61" s="28" t="str">
        <f>IF('1.収穫を予測する'!H71="","",'1.収穫を予測する'!H71)</f>
        <v/>
      </c>
      <c r="M61" s="28" t="str">
        <f t="shared" si="20"/>
        <v/>
      </c>
      <c r="O61" s="139" t="str">
        <f t="shared" si="21"/>
        <v/>
      </c>
      <c r="P61" s="139" t="str">
        <f t="shared" si="22"/>
        <v/>
      </c>
      <c r="Q61" s="28" t="str">
        <f t="shared" si="30"/>
        <v/>
      </c>
      <c r="R61" s="28" t="str">
        <f t="shared" si="31"/>
        <v/>
      </c>
      <c r="S61" s="28" t="str">
        <f>IF('1.収穫を予測する'!H71="","",L61*M61)</f>
        <v/>
      </c>
      <c r="W61" s="28">
        <f t="shared" si="23"/>
        <v>91</v>
      </c>
      <c r="X61" s="28" t="str">
        <f>IF(W61&gt;80,"",VLOOKUP(W61,'inv2.計算シート'!$E$2:$H$101,4,FALSE))</f>
        <v/>
      </c>
      <c r="Y61" s="28" t="str">
        <f t="shared" si="24"/>
        <v/>
      </c>
      <c r="Z61" s="28" t="str">
        <f t="shared" si="25"/>
        <v/>
      </c>
      <c r="AA61" s="28" t="str">
        <f>IF(W61&gt;80,"",VLOOKUP(W61,'1.収穫を予測する'!$J$13:$K$92,2,FALSE)/100)</f>
        <v/>
      </c>
      <c r="AB61" s="28" t="str">
        <f>IF(W61&gt;80,"",VLOOKUP(W61,'inv2.計算シート'!$AB$2:$AI$81,8,FALSE))</f>
        <v/>
      </c>
      <c r="AC61" s="28" t="str">
        <f t="shared" si="0"/>
        <v/>
      </c>
      <c r="AD61" s="28" t="str">
        <f t="shared" si="1"/>
        <v/>
      </c>
      <c r="AE61" s="28" t="str">
        <f t="shared" si="2"/>
        <v/>
      </c>
      <c r="AF61" s="28" t="str">
        <f t="shared" si="3"/>
        <v/>
      </c>
      <c r="AG61" s="28">
        <f>'inv3.直径階分布'!HK66</f>
        <v>30.613862830725221</v>
      </c>
      <c r="AH61" s="28" t="str">
        <f>IF(W61&gt;80,"",EXP('inv2.計算シート'!$B$52)*X61^('inv2.計算シート'!$B$51))</f>
        <v/>
      </c>
      <c r="AI61" s="28" t="str">
        <f t="shared" si="4"/>
        <v/>
      </c>
      <c r="AJ61" s="28" t="str">
        <f>IF(W61&gt;80,"",('inv2.計算シート'!$B$41+'inv2.計算シート'!$B$42*入力方法別計算!Z61^('inv2.計算シート'!$B$43)*(入力方法別計算!Y61^(-'inv2.計算シート'!$B$28))^(-'inv2.計算シート'!$B$43))^(-1))</f>
        <v/>
      </c>
      <c r="AK61" s="28" t="str">
        <f>IF(W61&gt;80,"",('inv2.計算シート'!$B$41+'inv2.計算シート'!$B$42*入力方法別計算!AD61^('inv2.計算シート'!$B$43)*(入力方法別計算!AC61^(-'inv2.計算シート'!$B$28))^(-'inv2.計算シート'!$B$43))^(-1))</f>
        <v/>
      </c>
      <c r="AL61" s="28" t="str">
        <f t="shared" si="26"/>
        <v/>
      </c>
      <c r="AM61" s="28" t="str">
        <f t="shared" si="27"/>
        <v/>
      </c>
      <c r="AN61" s="28" t="str">
        <f t="shared" si="5"/>
        <v/>
      </c>
      <c r="AO61" s="28" t="str">
        <f t="shared" si="32"/>
        <v/>
      </c>
      <c r="AP61" s="28" t="str">
        <f t="shared" si="28"/>
        <v/>
      </c>
      <c r="AR61" s="28" t="str">
        <f t="shared" si="6"/>
        <v/>
      </c>
      <c r="AS61" s="28">
        <f t="shared" si="7"/>
        <v>91</v>
      </c>
      <c r="AT61" s="28" t="str">
        <f t="shared" si="8"/>
        <v/>
      </c>
      <c r="AU61" s="28" t="str">
        <f>IF(W61&gt;80,"",IF(AT61=0,0,SUM(AF$2:AF61)))</f>
        <v/>
      </c>
      <c r="AV61" s="28" t="str">
        <f>IF(W61&gt;80,"",Z61+SUM($AF$2:AF60))</f>
        <v/>
      </c>
      <c r="AW61" s="29" t="str">
        <f t="shared" si="9"/>
        <v/>
      </c>
      <c r="AX61" s="28" t="str">
        <f t="shared" si="10"/>
        <v/>
      </c>
      <c r="AY61" s="28" t="str">
        <f t="shared" si="11"/>
        <v/>
      </c>
      <c r="AZ61" s="28" t="str">
        <f t="shared" si="12"/>
        <v/>
      </c>
      <c r="BA61" s="28" t="str">
        <f t="shared" si="13"/>
        <v/>
      </c>
      <c r="BB61" s="28">
        <f t="shared" si="29"/>
        <v>91</v>
      </c>
      <c r="BC61" s="140" t="str">
        <f t="shared" si="14"/>
        <v/>
      </c>
      <c r="BE61" s="28">
        <v>60</v>
      </c>
      <c r="BF61" s="28">
        <f t="shared" si="15"/>
        <v>60</v>
      </c>
      <c r="BG61" s="28">
        <f t="shared" si="16"/>
        <v>3450</v>
      </c>
    </row>
    <row r="62" spans="2:59">
      <c r="B62" s="28">
        <f>'1.収穫を予測する'!B72</f>
        <v>60</v>
      </c>
      <c r="C62" s="28">
        <f>IF('1.収穫を予測する'!C72="","",'1.収穫を予測する'!C72)</f>
        <v>10</v>
      </c>
      <c r="D62" s="28" t="str">
        <f>IF('1.収穫を予測する'!$C$3="なし","",'1.収穫を予測する'!D72)</f>
        <v/>
      </c>
      <c r="E62" s="28" t="e">
        <f t="shared" si="17"/>
        <v>#VALUE!</v>
      </c>
      <c r="F62" s="28">
        <f t="shared" si="18"/>
        <v>0.61880276321503702</v>
      </c>
      <c r="G62" s="28">
        <f t="shared" si="19"/>
        <v>4.260060526366799E-2</v>
      </c>
      <c r="J62" s="28">
        <f>'1.収穫を予測する'!F72</f>
        <v>118</v>
      </c>
      <c r="K62" s="28">
        <f>'1.収穫を予測する'!G72</f>
        <v>120</v>
      </c>
      <c r="L62" s="28" t="str">
        <f>IF('1.収穫を予測する'!H72="","",'1.収穫を予測する'!H72)</f>
        <v/>
      </c>
      <c r="M62" s="28" t="str">
        <f t="shared" si="20"/>
        <v/>
      </c>
      <c r="O62" s="139" t="str">
        <f t="shared" si="21"/>
        <v/>
      </c>
      <c r="P62" s="139" t="str">
        <f t="shared" si="22"/>
        <v/>
      </c>
      <c r="Q62" s="28" t="str">
        <f t="shared" si="30"/>
        <v/>
      </c>
      <c r="R62" s="28" t="str">
        <f t="shared" si="31"/>
        <v/>
      </c>
      <c r="S62" s="28" t="str">
        <f>IF('1.収穫を予測する'!H72="","",L62*M62)</f>
        <v/>
      </c>
      <c r="W62" s="28">
        <f t="shared" si="23"/>
        <v>92</v>
      </c>
      <c r="X62" s="28" t="str">
        <f>IF(W62&gt;80,"",VLOOKUP(W62,'inv2.計算シート'!$E$2:$H$101,4,FALSE))</f>
        <v/>
      </c>
      <c r="Y62" s="28" t="str">
        <f t="shared" si="24"/>
        <v/>
      </c>
      <c r="Z62" s="28" t="str">
        <f t="shared" si="25"/>
        <v/>
      </c>
      <c r="AA62" s="28" t="str">
        <f>IF(W62&gt;80,"",VLOOKUP(W62,'1.収穫を予測する'!$J$13:$K$92,2,FALSE)/100)</f>
        <v/>
      </c>
      <c r="AB62" s="28" t="str">
        <f>IF(W62&gt;80,"",VLOOKUP(W62,'inv2.計算シート'!$AB$2:$AI$81,8,FALSE))</f>
        <v/>
      </c>
      <c r="AC62" s="28" t="str">
        <f t="shared" si="0"/>
        <v/>
      </c>
      <c r="AD62" s="28" t="str">
        <f t="shared" si="1"/>
        <v/>
      </c>
      <c r="AE62" s="28" t="str">
        <f t="shared" si="2"/>
        <v/>
      </c>
      <c r="AF62" s="28" t="str">
        <f t="shared" si="3"/>
        <v/>
      </c>
      <c r="AG62" s="28">
        <f>'inv3.直径階分布'!HK67</f>
        <v>30.797875849834778</v>
      </c>
      <c r="AH62" s="28" t="str">
        <f>IF(W62&gt;80,"",EXP('inv2.計算シート'!$B$52)*X62^('inv2.計算シート'!$B$51))</f>
        <v/>
      </c>
      <c r="AI62" s="28" t="str">
        <f t="shared" si="4"/>
        <v/>
      </c>
      <c r="AJ62" s="28" t="str">
        <f>IF(W62&gt;80,"",('inv2.計算シート'!$B$41+'inv2.計算シート'!$B$42*入力方法別計算!Z62^('inv2.計算シート'!$B$43)*(入力方法別計算!Y62^(-'inv2.計算シート'!$B$28))^(-'inv2.計算シート'!$B$43))^(-1))</f>
        <v/>
      </c>
      <c r="AK62" s="28" t="str">
        <f>IF(W62&gt;80,"",('inv2.計算シート'!$B$41+'inv2.計算シート'!$B$42*入力方法別計算!AD62^('inv2.計算シート'!$B$43)*(入力方法別計算!AC62^(-'inv2.計算シート'!$B$28))^(-'inv2.計算シート'!$B$43))^(-1))</f>
        <v/>
      </c>
      <c r="AL62" s="28" t="str">
        <f t="shared" si="26"/>
        <v/>
      </c>
      <c r="AM62" s="28" t="str">
        <f t="shared" si="27"/>
        <v/>
      </c>
      <c r="AN62" s="28" t="str">
        <f t="shared" si="5"/>
        <v/>
      </c>
      <c r="AO62" s="28" t="str">
        <f t="shared" si="32"/>
        <v/>
      </c>
      <c r="AP62" s="28" t="str">
        <f t="shared" si="28"/>
        <v/>
      </c>
      <c r="AR62" s="28" t="str">
        <f t="shared" si="6"/>
        <v/>
      </c>
      <c r="AS62" s="28">
        <f t="shared" si="7"/>
        <v>92</v>
      </c>
      <c r="AT62" s="28" t="str">
        <f t="shared" si="8"/>
        <v/>
      </c>
      <c r="AU62" s="28" t="str">
        <f>IF(W62&gt;80,"",IF(AT62=0,0,SUM(AF$2:AF62)))</f>
        <v/>
      </c>
      <c r="AV62" s="28" t="str">
        <f>IF(W62&gt;80,"",Z62+SUM($AF$2:AF61))</f>
        <v/>
      </c>
      <c r="AW62" s="29" t="str">
        <f t="shared" si="9"/>
        <v/>
      </c>
      <c r="AX62" s="28" t="str">
        <f t="shared" si="10"/>
        <v/>
      </c>
      <c r="AY62" s="28" t="str">
        <f t="shared" si="11"/>
        <v/>
      </c>
      <c r="AZ62" s="28" t="str">
        <f t="shared" si="12"/>
        <v/>
      </c>
      <c r="BA62" s="28" t="str">
        <f t="shared" si="13"/>
        <v/>
      </c>
      <c r="BB62" s="28">
        <f t="shared" si="29"/>
        <v>92</v>
      </c>
      <c r="BC62" s="140" t="str">
        <f t="shared" si="14"/>
        <v/>
      </c>
      <c r="BE62" s="28">
        <v>61</v>
      </c>
      <c r="BF62" s="28">
        <f t="shared" si="15"/>
        <v>61</v>
      </c>
      <c r="BG62" s="28">
        <f t="shared" si="16"/>
        <v>3450</v>
      </c>
    </row>
    <row r="63" spans="2:59">
      <c r="B63" s="28">
        <f>'1.収穫を予測する'!B73</f>
        <v>61</v>
      </c>
      <c r="C63" s="28">
        <f>IF('1.収穫を予測する'!C73="","",'1.収穫を予測する'!C73)</f>
        <v>10</v>
      </c>
      <c r="D63" s="28" t="str">
        <f>IF('1.収穫を予測する'!$C$3="なし","",'1.収穫を予測する'!D73)</f>
        <v/>
      </c>
      <c r="E63" s="28" t="e">
        <f t="shared" si="17"/>
        <v>#VALUE!</v>
      </c>
      <c r="F63" s="28">
        <f t="shared" si="18"/>
        <v>0.61880276321503702</v>
      </c>
      <c r="G63" s="28">
        <f t="shared" si="19"/>
        <v>4.260060526366799E-2</v>
      </c>
      <c r="J63" s="28">
        <f>'1.収穫を予測する'!F73</f>
        <v>120</v>
      </c>
      <c r="K63" s="28">
        <f>'1.収穫を予測する'!G73</f>
        <v>122</v>
      </c>
      <c r="L63" s="28" t="str">
        <f>IF('1.収穫を予測する'!H73="","",'1.収穫を予測する'!H73)</f>
        <v/>
      </c>
      <c r="M63" s="28" t="str">
        <f t="shared" si="20"/>
        <v/>
      </c>
      <c r="O63" s="139" t="str">
        <f t="shared" si="21"/>
        <v/>
      </c>
      <c r="P63" s="139" t="str">
        <f t="shared" si="22"/>
        <v/>
      </c>
      <c r="Q63" s="28" t="str">
        <f t="shared" si="30"/>
        <v/>
      </c>
      <c r="R63" s="28" t="str">
        <f t="shared" si="31"/>
        <v/>
      </c>
      <c r="S63" s="28" t="str">
        <f>IF('1.収穫を予測する'!H73="","",L63*M63)</f>
        <v/>
      </c>
      <c r="W63" s="28">
        <f t="shared" si="23"/>
        <v>93</v>
      </c>
      <c r="X63" s="28" t="str">
        <f>IF(W63&gt;80,"",VLOOKUP(W63,'inv2.計算シート'!$E$2:$H$101,4,FALSE))</f>
        <v/>
      </c>
      <c r="Y63" s="28" t="str">
        <f t="shared" si="24"/>
        <v/>
      </c>
      <c r="Z63" s="28" t="str">
        <f t="shared" si="25"/>
        <v/>
      </c>
      <c r="AA63" s="28" t="str">
        <f>IF(W63&gt;80,"",VLOOKUP(W63,'1.収穫を予測する'!$J$13:$K$92,2,FALSE)/100)</f>
        <v/>
      </c>
      <c r="AB63" s="28" t="str">
        <f>IF(W63&gt;80,"",VLOOKUP(W63,'inv2.計算シート'!$AB$2:$AI$81,8,FALSE))</f>
        <v/>
      </c>
      <c r="AC63" s="28" t="str">
        <f t="shared" si="0"/>
        <v/>
      </c>
      <c r="AD63" s="28" t="str">
        <f t="shared" si="1"/>
        <v/>
      </c>
      <c r="AE63" s="28" t="str">
        <f t="shared" si="2"/>
        <v/>
      </c>
      <c r="AF63" s="28" t="str">
        <f t="shared" si="3"/>
        <v/>
      </c>
      <c r="AG63" s="28">
        <f>'inv3.直径階分布'!HK68</f>
        <v>30.974975340782109</v>
      </c>
      <c r="AH63" s="28" t="str">
        <f>IF(W63&gt;80,"",EXP('inv2.計算シート'!$B$52)*X63^('inv2.計算シート'!$B$51))</f>
        <v/>
      </c>
      <c r="AI63" s="28" t="str">
        <f t="shared" si="4"/>
        <v/>
      </c>
      <c r="AJ63" s="28" t="str">
        <f>IF(W63&gt;80,"",('inv2.計算シート'!$B$41+'inv2.計算シート'!$B$42*入力方法別計算!Z63^('inv2.計算シート'!$B$43)*(入力方法別計算!Y63^(-'inv2.計算シート'!$B$28))^(-'inv2.計算シート'!$B$43))^(-1))</f>
        <v/>
      </c>
      <c r="AK63" s="28" t="str">
        <f>IF(W63&gt;80,"",('inv2.計算シート'!$B$41+'inv2.計算シート'!$B$42*入力方法別計算!AD63^('inv2.計算シート'!$B$43)*(入力方法別計算!AC63^(-'inv2.計算シート'!$B$28))^(-'inv2.計算シート'!$B$43))^(-1))</f>
        <v/>
      </c>
      <c r="AL63" s="28" t="str">
        <f t="shared" si="26"/>
        <v/>
      </c>
      <c r="AM63" s="28" t="str">
        <f t="shared" si="27"/>
        <v/>
      </c>
      <c r="AN63" s="28" t="str">
        <f t="shared" si="5"/>
        <v/>
      </c>
      <c r="AO63" s="28" t="str">
        <f t="shared" si="32"/>
        <v/>
      </c>
      <c r="AP63" s="28" t="str">
        <f t="shared" si="28"/>
        <v/>
      </c>
      <c r="AR63" s="28" t="str">
        <f t="shared" si="6"/>
        <v/>
      </c>
      <c r="AS63" s="28">
        <f t="shared" si="7"/>
        <v>93</v>
      </c>
      <c r="AT63" s="28" t="str">
        <f t="shared" si="8"/>
        <v/>
      </c>
      <c r="AU63" s="28" t="str">
        <f>IF(W63&gt;80,"",IF(AT63=0,0,SUM(AF$2:AF63)))</f>
        <v/>
      </c>
      <c r="AV63" s="28" t="str">
        <f>IF(W63&gt;80,"",Z63+SUM($AF$2:AF62))</f>
        <v/>
      </c>
      <c r="AW63" s="29" t="str">
        <f t="shared" si="9"/>
        <v/>
      </c>
      <c r="AX63" s="28" t="str">
        <f t="shared" si="10"/>
        <v/>
      </c>
      <c r="AY63" s="28" t="str">
        <f t="shared" si="11"/>
        <v/>
      </c>
      <c r="AZ63" s="28" t="str">
        <f t="shared" si="12"/>
        <v/>
      </c>
      <c r="BA63" s="28" t="str">
        <f t="shared" si="13"/>
        <v/>
      </c>
      <c r="BB63" s="28">
        <f t="shared" si="29"/>
        <v>93</v>
      </c>
      <c r="BC63" s="140" t="str">
        <f t="shared" si="14"/>
        <v/>
      </c>
      <c r="BE63" s="28">
        <v>62</v>
      </c>
      <c r="BF63" s="28">
        <f t="shared" si="15"/>
        <v>62</v>
      </c>
      <c r="BG63" s="28">
        <f t="shared" si="16"/>
        <v>3450</v>
      </c>
    </row>
    <row r="64" spans="2:59">
      <c r="B64" s="28">
        <f>'1.収穫を予測する'!B74</f>
        <v>62</v>
      </c>
      <c r="C64" s="28">
        <f>IF('1.収穫を予測する'!C74="","",'1.収穫を予測する'!C74)</f>
        <v>10</v>
      </c>
      <c r="D64" s="28" t="str">
        <f>IF('1.収穫を予測する'!$C$3="なし","",'1.収穫を予測する'!D74)</f>
        <v/>
      </c>
      <c r="E64" s="28" t="e">
        <f t="shared" si="17"/>
        <v>#VALUE!</v>
      </c>
      <c r="F64" s="28">
        <f t="shared" si="18"/>
        <v>0.61880276321503702</v>
      </c>
      <c r="G64" s="28">
        <f t="shared" si="19"/>
        <v>4.260060526366799E-2</v>
      </c>
      <c r="J64" s="28">
        <f>'1.収穫を予測する'!F74</f>
        <v>122</v>
      </c>
      <c r="K64" s="28">
        <f>'1.収穫を予測する'!G74</f>
        <v>124</v>
      </c>
      <c r="L64" s="28" t="str">
        <f>IF('1.収穫を予測する'!H74="","",'1.収穫を予測する'!H74)</f>
        <v/>
      </c>
      <c r="M64" s="28" t="str">
        <f t="shared" si="20"/>
        <v/>
      </c>
      <c r="O64" s="139" t="str">
        <f t="shared" si="21"/>
        <v/>
      </c>
      <c r="P64" s="139" t="str">
        <f t="shared" si="22"/>
        <v/>
      </c>
      <c r="Q64" s="28" t="str">
        <f t="shared" si="30"/>
        <v/>
      </c>
      <c r="R64" s="28" t="str">
        <f t="shared" si="31"/>
        <v/>
      </c>
      <c r="S64" s="28" t="str">
        <f>IF('1.収穫を予測する'!H74="","",L64*M64)</f>
        <v/>
      </c>
      <c r="W64" s="28">
        <f t="shared" si="23"/>
        <v>94</v>
      </c>
      <c r="X64" s="28" t="str">
        <f>IF(W64&gt;80,"",VLOOKUP(W64,'inv2.計算シート'!$E$2:$H$101,4,FALSE))</f>
        <v/>
      </c>
      <c r="Y64" s="28" t="str">
        <f t="shared" si="24"/>
        <v/>
      </c>
      <c r="Z64" s="28" t="str">
        <f t="shared" si="25"/>
        <v/>
      </c>
      <c r="AA64" s="28" t="str">
        <f>IF(W64&gt;80,"",VLOOKUP(W64,'1.収穫を予測する'!$J$13:$K$92,2,FALSE)/100)</f>
        <v/>
      </c>
      <c r="AB64" s="28" t="str">
        <f>IF(W64&gt;80,"",VLOOKUP(W64,'inv2.計算シート'!$AB$2:$AI$81,8,FALSE))</f>
        <v/>
      </c>
      <c r="AC64" s="28" t="str">
        <f t="shared" si="0"/>
        <v/>
      </c>
      <c r="AD64" s="28" t="str">
        <f t="shared" si="1"/>
        <v/>
      </c>
      <c r="AE64" s="28" t="str">
        <f t="shared" si="2"/>
        <v/>
      </c>
      <c r="AF64" s="28" t="str">
        <f t="shared" si="3"/>
        <v/>
      </c>
      <c r="AG64" s="28">
        <f>'inv3.直径階分布'!HK69</f>
        <v>31.145207413730883</v>
      </c>
      <c r="AH64" s="28" t="str">
        <f>IF(W64&gt;80,"",EXP('inv2.計算シート'!$B$52)*X64^('inv2.計算シート'!$B$51))</f>
        <v/>
      </c>
      <c r="AI64" s="28" t="str">
        <f t="shared" si="4"/>
        <v/>
      </c>
      <c r="AJ64" s="28" t="str">
        <f>IF(W64&gt;80,"",('inv2.計算シート'!$B$41+'inv2.計算シート'!$B$42*入力方法別計算!Z64^('inv2.計算シート'!$B$43)*(入力方法別計算!Y64^(-'inv2.計算シート'!$B$28))^(-'inv2.計算シート'!$B$43))^(-1))</f>
        <v/>
      </c>
      <c r="AK64" s="28" t="str">
        <f>IF(W64&gt;80,"",('inv2.計算シート'!$B$41+'inv2.計算シート'!$B$42*入力方法別計算!AD64^('inv2.計算シート'!$B$43)*(入力方法別計算!AC64^(-'inv2.計算シート'!$B$28))^(-'inv2.計算シート'!$B$43))^(-1))</f>
        <v/>
      </c>
      <c r="AL64" s="28" t="str">
        <f t="shared" si="26"/>
        <v/>
      </c>
      <c r="AM64" s="28" t="str">
        <f t="shared" si="27"/>
        <v/>
      </c>
      <c r="AN64" s="28" t="str">
        <f t="shared" si="5"/>
        <v/>
      </c>
      <c r="AO64" s="28" t="str">
        <f t="shared" si="32"/>
        <v/>
      </c>
      <c r="AP64" s="28" t="str">
        <f t="shared" si="28"/>
        <v/>
      </c>
      <c r="AR64" s="28" t="str">
        <f t="shared" si="6"/>
        <v/>
      </c>
      <c r="AS64" s="28">
        <f t="shared" si="7"/>
        <v>94</v>
      </c>
      <c r="AT64" s="28" t="str">
        <f t="shared" si="8"/>
        <v/>
      </c>
      <c r="AU64" s="28" t="str">
        <f>IF(W64&gt;80,"",IF(AT64=0,0,SUM(AF$2:AF64)))</f>
        <v/>
      </c>
      <c r="AV64" s="28" t="str">
        <f>IF(W64&gt;80,"",Z64+SUM($AF$2:AF63))</f>
        <v/>
      </c>
      <c r="AW64" s="29" t="str">
        <f t="shared" si="9"/>
        <v/>
      </c>
      <c r="AX64" s="28" t="str">
        <f t="shared" si="10"/>
        <v/>
      </c>
      <c r="AY64" s="28" t="str">
        <f t="shared" si="11"/>
        <v/>
      </c>
      <c r="AZ64" s="28" t="str">
        <f t="shared" si="12"/>
        <v/>
      </c>
      <c r="BA64" s="28" t="str">
        <f t="shared" si="13"/>
        <v/>
      </c>
      <c r="BB64" s="28">
        <f t="shared" si="29"/>
        <v>94</v>
      </c>
      <c r="BC64" s="140" t="str">
        <f t="shared" si="14"/>
        <v/>
      </c>
      <c r="BE64" s="28">
        <v>63</v>
      </c>
      <c r="BF64" s="28">
        <f t="shared" si="15"/>
        <v>63</v>
      </c>
      <c r="BG64" s="28">
        <f t="shared" si="16"/>
        <v>3450</v>
      </c>
    </row>
    <row r="65" spans="2:59">
      <c r="B65" s="28">
        <f>'1.収穫を予測する'!B75</f>
        <v>63</v>
      </c>
      <c r="C65" s="28">
        <f>IF('1.収穫を予測する'!C75="","",'1.収穫を予測する'!C75)</f>
        <v>8</v>
      </c>
      <c r="D65" s="28" t="str">
        <f>IF('1.収穫を予測する'!$C$3="なし","",'1.収穫を予測する'!D75)</f>
        <v/>
      </c>
      <c r="E65" s="28" t="e">
        <f t="shared" si="17"/>
        <v>#VALUE!</v>
      </c>
      <c r="F65" s="28">
        <f t="shared" si="18"/>
        <v>0.65479790499552215</v>
      </c>
      <c r="G65" s="28">
        <f t="shared" si="19"/>
        <v>2.3586012358920619E-2</v>
      </c>
      <c r="J65" s="28">
        <f>'1.収穫を予測する'!F75</f>
        <v>124</v>
      </c>
      <c r="K65" s="28">
        <f>'1.収穫を予測する'!G75</f>
        <v>126</v>
      </c>
      <c r="L65" s="28" t="str">
        <f>IF('1.収穫を予測する'!H75="","",'1.収穫を予測する'!H75)</f>
        <v/>
      </c>
      <c r="M65" s="28" t="str">
        <f t="shared" si="20"/>
        <v/>
      </c>
      <c r="O65" s="139" t="str">
        <f t="shared" si="21"/>
        <v/>
      </c>
      <c r="P65" s="139" t="str">
        <f t="shared" si="22"/>
        <v/>
      </c>
      <c r="Q65" s="28" t="str">
        <f t="shared" si="30"/>
        <v/>
      </c>
      <c r="R65" s="28" t="str">
        <f t="shared" si="31"/>
        <v/>
      </c>
      <c r="S65" s="28" t="str">
        <f>IF('1.収穫を予測する'!H75="","",L65*M65)</f>
        <v/>
      </c>
      <c r="W65" s="28">
        <f t="shared" si="23"/>
        <v>95</v>
      </c>
      <c r="X65" s="28" t="str">
        <f>IF(W65&gt;80,"",VLOOKUP(W65,'inv2.計算シート'!$E$2:$H$101,4,FALSE))</f>
        <v/>
      </c>
      <c r="Y65" s="28" t="str">
        <f t="shared" si="24"/>
        <v/>
      </c>
      <c r="Z65" s="28" t="str">
        <f t="shared" si="25"/>
        <v/>
      </c>
      <c r="AA65" s="28" t="str">
        <f>IF(W65&gt;80,"",VLOOKUP(W65,'1.収穫を予測する'!$J$13:$K$92,2,FALSE)/100)</f>
        <v/>
      </c>
      <c r="AB65" s="28" t="str">
        <f>IF(W65&gt;80,"",VLOOKUP(W65,'inv2.計算シート'!$AB$2:$AI$81,8,FALSE))</f>
        <v/>
      </c>
      <c r="AC65" s="28" t="str">
        <f t="shared" si="0"/>
        <v/>
      </c>
      <c r="AD65" s="28" t="str">
        <f t="shared" si="1"/>
        <v/>
      </c>
      <c r="AE65" s="28" t="str">
        <f t="shared" si="2"/>
        <v/>
      </c>
      <c r="AF65" s="28" t="str">
        <f t="shared" si="3"/>
        <v/>
      </c>
      <c r="AG65" s="28">
        <f>'inv3.直径階分布'!HK70</f>
        <v>31.308665417128115</v>
      </c>
      <c r="AH65" s="28" t="str">
        <f>IF(W65&gt;80,"",EXP('inv2.計算シート'!$B$52)*X65^('inv2.計算シート'!$B$51))</f>
        <v/>
      </c>
      <c r="AI65" s="28" t="str">
        <f t="shared" si="4"/>
        <v/>
      </c>
      <c r="AJ65" s="28" t="str">
        <f>IF(W65&gt;80,"",('inv2.計算シート'!$B$41+'inv2.計算シート'!$B$42*入力方法別計算!Z65^('inv2.計算シート'!$B$43)*(入力方法別計算!Y65^(-'inv2.計算シート'!$B$28))^(-'inv2.計算シート'!$B$43))^(-1))</f>
        <v/>
      </c>
      <c r="AK65" s="28" t="str">
        <f>IF(W65&gt;80,"",('inv2.計算シート'!$B$41+'inv2.計算シート'!$B$42*入力方法別計算!AD65^('inv2.計算シート'!$B$43)*(入力方法別計算!AC65^(-'inv2.計算シート'!$B$28))^(-'inv2.計算シート'!$B$43))^(-1))</f>
        <v/>
      </c>
      <c r="AL65" s="28" t="str">
        <f t="shared" si="26"/>
        <v/>
      </c>
      <c r="AM65" s="28" t="str">
        <f t="shared" si="27"/>
        <v/>
      </c>
      <c r="AN65" s="28" t="str">
        <f t="shared" si="5"/>
        <v/>
      </c>
      <c r="AO65" s="28" t="str">
        <f t="shared" si="32"/>
        <v/>
      </c>
      <c r="AP65" s="28" t="str">
        <f t="shared" si="28"/>
        <v/>
      </c>
      <c r="AR65" s="28" t="str">
        <f t="shared" si="6"/>
        <v/>
      </c>
      <c r="AS65" s="28">
        <f t="shared" si="7"/>
        <v>95</v>
      </c>
      <c r="AT65" s="28" t="str">
        <f t="shared" si="8"/>
        <v/>
      </c>
      <c r="AU65" s="28" t="str">
        <f>IF(W65&gt;80,"",IF(AT65=0,0,SUM(AF$2:AF65)))</f>
        <v/>
      </c>
      <c r="AV65" s="28" t="str">
        <f>IF(W65&gt;80,"",Z65+SUM($AF$2:AF64))</f>
        <v/>
      </c>
      <c r="AW65" s="29" t="str">
        <f t="shared" si="9"/>
        <v/>
      </c>
      <c r="AX65" s="28" t="str">
        <f t="shared" si="10"/>
        <v/>
      </c>
      <c r="AY65" s="28" t="str">
        <f t="shared" si="11"/>
        <v/>
      </c>
      <c r="AZ65" s="28" t="str">
        <f t="shared" si="12"/>
        <v/>
      </c>
      <c r="BA65" s="28" t="str">
        <f t="shared" si="13"/>
        <v/>
      </c>
      <c r="BB65" s="28">
        <f t="shared" si="29"/>
        <v>95</v>
      </c>
      <c r="BC65" s="140" t="str">
        <f t="shared" si="14"/>
        <v/>
      </c>
      <c r="BE65" s="28">
        <v>64</v>
      </c>
      <c r="BF65" s="28">
        <f t="shared" si="15"/>
        <v>64</v>
      </c>
      <c r="BG65" s="28">
        <f t="shared" si="16"/>
        <v>3450</v>
      </c>
    </row>
    <row r="66" spans="2:59">
      <c r="B66" s="28">
        <f>'1.収穫を予測する'!B76</f>
        <v>64</v>
      </c>
      <c r="C66" s="28">
        <f>IF('1.収穫を予測する'!C76="","",'1.収穫を予測する'!C76)</f>
        <v>8</v>
      </c>
      <c r="D66" s="28" t="str">
        <f>IF('1.収穫を予測する'!$C$3="なし","",'1.収穫を予測する'!D76)</f>
        <v/>
      </c>
      <c r="E66" s="28" t="e">
        <f t="shared" si="17"/>
        <v>#VALUE!</v>
      </c>
      <c r="F66" s="28">
        <f t="shared" si="18"/>
        <v>0.65479790499552215</v>
      </c>
      <c r="G66" s="28">
        <f t="shared" si="19"/>
        <v>2.3586012358920619E-2</v>
      </c>
      <c r="J66" s="28">
        <f>'1.収穫を予測する'!F76</f>
        <v>126</v>
      </c>
      <c r="K66" s="28">
        <f>'1.収穫を予測する'!G76</f>
        <v>128</v>
      </c>
      <c r="L66" s="28" t="str">
        <f>IF('1.収穫を予測する'!H76="","",'1.収穫を予測する'!H76)</f>
        <v/>
      </c>
      <c r="M66" s="28" t="str">
        <f t="shared" si="20"/>
        <v/>
      </c>
      <c r="O66" s="139" t="str">
        <f t="shared" si="21"/>
        <v/>
      </c>
      <c r="P66" s="139" t="str">
        <f t="shared" si="22"/>
        <v/>
      </c>
      <c r="Q66" s="28" t="str">
        <f t="shared" si="30"/>
        <v/>
      </c>
      <c r="R66" s="28" t="str">
        <f t="shared" si="31"/>
        <v/>
      </c>
      <c r="S66" s="28" t="str">
        <f>IF('1.収穫を予測する'!H76="","",L66*M66)</f>
        <v/>
      </c>
      <c r="W66" s="28">
        <f t="shared" si="23"/>
        <v>96</v>
      </c>
      <c r="X66" s="28" t="str">
        <f>IF(W66&gt;80,"",VLOOKUP(W66,'inv2.計算シート'!$E$2:$H$101,4,FALSE))</f>
        <v/>
      </c>
      <c r="Y66" s="28" t="str">
        <f t="shared" si="24"/>
        <v/>
      </c>
      <c r="Z66" s="28" t="str">
        <f t="shared" si="25"/>
        <v/>
      </c>
      <c r="AA66" s="28" t="str">
        <f>IF(W66&gt;80,"",VLOOKUP(W66,'1.収穫を予測する'!$J$13:$K$92,2,FALSE)/100)</f>
        <v/>
      </c>
      <c r="AB66" s="28" t="str">
        <f>IF(W66&gt;80,"",VLOOKUP(W66,'inv2.計算シート'!$AB$2:$AI$81,8,FALSE))</f>
        <v/>
      </c>
      <c r="AC66" s="28" t="str">
        <f t="shared" si="0"/>
        <v/>
      </c>
      <c r="AD66" s="28" t="str">
        <f t="shared" si="1"/>
        <v/>
      </c>
      <c r="AE66" s="28" t="str">
        <f t="shared" si="2"/>
        <v/>
      </c>
      <c r="AF66" s="28" t="str">
        <f t="shared" si="3"/>
        <v/>
      </c>
      <c r="AG66" s="28">
        <f>'inv3.直径階分布'!HK71</f>
        <v>31.465476519289975</v>
      </c>
      <c r="AH66" s="28" t="str">
        <f>IF(W66&gt;80,"",EXP('inv2.計算シート'!$B$52)*X66^('inv2.計算シート'!$B$51))</f>
        <v/>
      </c>
      <c r="AI66" s="28" t="str">
        <f t="shared" si="4"/>
        <v/>
      </c>
      <c r="AJ66" s="28" t="str">
        <f>IF(W66&gt;80,"",('inv2.計算シート'!$B$41+'inv2.計算シート'!$B$42*入力方法別計算!Z66^('inv2.計算シート'!$B$43)*(入力方法別計算!Y66^(-'inv2.計算シート'!$B$28))^(-'inv2.計算シート'!$B$43))^(-1))</f>
        <v/>
      </c>
      <c r="AK66" s="28" t="str">
        <f>IF(W66&gt;80,"",('inv2.計算シート'!$B$41+'inv2.計算シート'!$B$42*入力方法別計算!AD66^('inv2.計算シート'!$B$43)*(入力方法別計算!AC66^(-'inv2.計算シート'!$B$28))^(-'inv2.計算シート'!$B$43))^(-1))</f>
        <v/>
      </c>
      <c r="AL66" s="28" t="str">
        <f t="shared" si="26"/>
        <v/>
      </c>
      <c r="AM66" s="28" t="str">
        <f t="shared" si="27"/>
        <v/>
      </c>
      <c r="AN66" s="28" t="str">
        <f t="shared" si="5"/>
        <v/>
      </c>
      <c r="AO66" s="28" t="str">
        <f t="shared" si="32"/>
        <v/>
      </c>
      <c r="AP66" s="28" t="str">
        <f t="shared" si="28"/>
        <v/>
      </c>
      <c r="AR66" s="28" t="str">
        <f t="shared" si="6"/>
        <v/>
      </c>
      <c r="AS66" s="28">
        <f t="shared" si="7"/>
        <v>96</v>
      </c>
      <c r="AT66" s="28" t="str">
        <f t="shared" si="8"/>
        <v/>
      </c>
      <c r="AU66" s="28" t="str">
        <f>IF(W66&gt;80,"",IF(AT66=0,0,SUM(AF$2:AF66)))</f>
        <v/>
      </c>
      <c r="AV66" s="28" t="str">
        <f>IF(W66&gt;80,"",Z66+SUM($AF$2:AF65))</f>
        <v/>
      </c>
      <c r="AW66" s="29" t="str">
        <f t="shared" si="9"/>
        <v/>
      </c>
      <c r="AX66" s="28" t="str">
        <f t="shared" si="10"/>
        <v/>
      </c>
      <c r="AY66" s="28" t="str">
        <f t="shared" si="11"/>
        <v/>
      </c>
      <c r="AZ66" s="28" t="str">
        <f t="shared" si="12"/>
        <v/>
      </c>
      <c r="BA66" s="28" t="str">
        <f t="shared" si="13"/>
        <v/>
      </c>
      <c r="BB66" s="28">
        <f t="shared" si="29"/>
        <v>96</v>
      </c>
      <c r="BC66" s="140" t="str">
        <f t="shared" si="14"/>
        <v/>
      </c>
      <c r="BE66" s="28">
        <v>65</v>
      </c>
      <c r="BF66" s="28">
        <f t="shared" si="15"/>
        <v>65</v>
      </c>
      <c r="BG66" s="28">
        <f t="shared" si="16"/>
        <v>3450</v>
      </c>
    </row>
    <row r="67" spans="2:59">
      <c r="B67" s="28">
        <f>'1.収穫を予測する'!B77</f>
        <v>65</v>
      </c>
      <c r="C67" s="28">
        <f>IF('1.収穫を予測する'!C77="","",'1.収穫を予測する'!C77)</f>
        <v>6</v>
      </c>
      <c r="D67" s="28" t="str">
        <f>IF('1.収穫を予測する'!$C$3="なし","",'1.収穫を予測する'!D77)</f>
        <v/>
      </c>
      <c r="E67" s="28" t="e">
        <f t="shared" si="17"/>
        <v>#VALUE!</v>
      </c>
      <c r="F67" s="28">
        <f t="shared" si="18"/>
        <v>0.70012269975914809</v>
      </c>
      <c r="G67" s="28">
        <f t="shared" si="19"/>
        <v>1.0964833903366588E-2</v>
      </c>
      <c r="J67" s="28">
        <f>'1.収穫を予測する'!F77</f>
        <v>128</v>
      </c>
      <c r="K67" s="28">
        <f>'1.収穫を予測する'!G77</f>
        <v>130</v>
      </c>
      <c r="L67" s="28" t="str">
        <f>IF('1.収穫を予測する'!H77="","",'1.収穫を予測する'!H77)</f>
        <v/>
      </c>
      <c r="M67" s="28" t="str">
        <f t="shared" si="20"/>
        <v/>
      </c>
      <c r="O67" s="139" t="str">
        <f t="shared" si="21"/>
        <v/>
      </c>
      <c r="P67" s="139" t="str">
        <f t="shared" si="22"/>
        <v/>
      </c>
      <c r="Q67" s="28" t="str">
        <f t="shared" si="30"/>
        <v/>
      </c>
      <c r="R67" s="28" t="str">
        <f t="shared" si="31"/>
        <v/>
      </c>
      <c r="S67" s="28" t="str">
        <f>IF('1.収穫を予測する'!H77="","",L67*M67)</f>
        <v/>
      </c>
      <c r="W67" s="28">
        <f t="shared" si="23"/>
        <v>97</v>
      </c>
      <c r="X67" s="28" t="str">
        <f>IF(W67&gt;80,"",VLOOKUP(W67,'inv2.計算シート'!$E$2:$H$101,4,FALSE))</f>
        <v/>
      </c>
      <c r="Y67" s="28" t="str">
        <f t="shared" si="24"/>
        <v/>
      </c>
      <c r="Z67" s="28" t="str">
        <f t="shared" si="25"/>
        <v/>
      </c>
      <c r="AA67" s="28" t="str">
        <f>IF(W67&gt;80,"",VLOOKUP(W67,'1.収穫を予測する'!$J$13:$K$92,2,FALSE)/100)</f>
        <v/>
      </c>
      <c r="AB67" s="28" t="str">
        <f>IF(W67&gt;80,"",VLOOKUP(W67,'inv2.計算シート'!$AB$2:$AI$81,8,FALSE))</f>
        <v/>
      </c>
      <c r="AC67" s="28" t="str">
        <f t="shared" ref="AC67:AC81" si="33">IF(W67&gt;80,"",Y67*( 1 - AA67))</f>
        <v/>
      </c>
      <c r="AD67" s="28" t="str">
        <f t="shared" ref="AD67:AD81" si="34">IF(W67&gt;80,"",Z67*( 1 - AA67))</f>
        <v/>
      </c>
      <c r="AE67" s="28" t="str">
        <f t="shared" ref="AE67:AE81" si="35">IF(W67&gt;80,"",Y67*AA67)</f>
        <v/>
      </c>
      <c r="AF67" s="28" t="str">
        <f t="shared" ref="AF67:AF81" si="36">IF(W67&gt;80,"",Z67*AA67)</f>
        <v/>
      </c>
      <c r="AG67" s="28">
        <f>'inv3.直径階分布'!HK72</f>
        <v>31.61579237404835</v>
      </c>
      <c r="AH67" s="28" t="str">
        <f>IF(W67&gt;80,"",EXP('inv2.計算シート'!$B$52)*X67^('inv2.計算シート'!$B$51))</f>
        <v/>
      </c>
      <c r="AI67" s="28" t="str">
        <f t="shared" ref="AI67:AI81" si="37">IF(W67&gt;80,"",IF(W67="","",AH67/AG67*100))</f>
        <v/>
      </c>
      <c r="AJ67" s="28" t="str">
        <f>IF(W67&gt;80,"",('inv2.計算シート'!$B$41+'inv2.計算シート'!$B$42*入力方法別計算!Z67^('inv2.計算シート'!$B$43)*(入力方法別計算!Y67^(-'inv2.計算シート'!$B$28))^(-'inv2.計算シート'!$B$43))^(-1))</f>
        <v/>
      </c>
      <c r="AK67" s="28" t="str">
        <f>IF(W67&gt;80,"",('inv2.計算シート'!$B$41+'inv2.計算シート'!$B$42*入力方法別計算!AD67^('inv2.計算シート'!$B$43)*(入力方法別計算!AC67^(-'inv2.計算シート'!$B$28))^(-'inv2.計算シート'!$B$43))^(-1))</f>
        <v/>
      </c>
      <c r="AL67" s="28" t="str">
        <f t="shared" ref="AL67:AL81" si="38">IF(W67&gt;80,"",IF(X67&lt;9,0,IF(MOD(INT(X67),3)=0,1,0)))</f>
        <v/>
      </c>
      <c r="AM67" s="28" t="str">
        <f t="shared" ref="AM67:AM81" si="39">IF(W67&gt;80,"",IF(X67&lt;9,0,IF(AI67&gt;AI66,1,0)))</f>
        <v/>
      </c>
      <c r="AN67" s="28" t="str">
        <f t="shared" ref="AN67:AN81" si="40">IF(W67&gt;80,"",IF(AND(AL67=0,AM67=0),0,IF(AND(AL66=1,AM66=1),0,1)))</f>
        <v/>
      </c>
      <c r="AO67" s="28" t="str">
        <f t="shared" si="32"/>
        <v/>
      </c>
      <c r="AP67" s="28" t="str">
        <f t="shared" si="28"/>
        <v/>
      </c>
      <c r="AR67" s="28" t="str">
        <f t="shared" ref="AR67:AR81" si="41">IF(W67&gt;80,"",Z67/Y67)</f>
        <v/>
      </c>
      <c r="AS67" s="28">
        <f t="shared" ref="AS67:AS81" si="42">W67</f>
        <v>97</v>
      </c>
      <c r="AT67" s="28" t="str">
        <f t="shared" ref="AT67:AT81" si="43">IF(W67&gt;80,"",IF(AA67=0,0,1))</f>
        <v/>
      </c>
      <c r="AU67" s="28" t="str">
        <f>IF(W67&gt;80,"",IF(AT67=0,0,SUM(AF$2:AF67)))</f>
        <v/>
      </c>
      <c r="AV67" s="28" t="str">
        <f>IF(W67&gt;80,"",Z67+SUM($AF$2:AF66))</f>
        <v/>
      </c>
      <c r="AW67" s="29" t="str">
        <f t="shared" ref="AW67:AW81" si="44">IF(W67&gt;80,"",AV68-AV67)</f>
        <v/>
      </c>
      <c r="AX67" s="28" t="str">
        <f t="shared" ref="AX67:AX81" si="45">IF(W67&gt;80,"",AD67/W67)</f>
        <v/>
      </c>
      <c r="AY67" s="28" t="str">
        <f t="shared" ref="AY67:AY81" si="46">IF(W67&gt;80,"",Z67/W67)</f>
        <v/>
      </c>
      <c r="AZ67" s="28" t="str">
        <f t="shared" ref="AZ67:AZ81" si="47">IF(W67&gt;80,"",AV67/W67)</f>
        <v/>
      </c>
      <c r="BA67" s="28" t="str">
        <f t="shared" ref="BA67:BA81" si="48">IF(W67&gt;80,"",IF(AT67=1,X67,0))</f>
        <v/>
      </c>
      <c r="BB67" s="28">
        <f t="shared" si="29"/>
        <v>97</v>
      </c>
      <c r="BC67" s="140" t="str">
        <f t="shared" ref="BC67:BC81" si="49">Y67</f>
        <v/>
      </c>
      <c r="BE67" s="28">
        <v>66</v>
      </c>
      <c r="BF67" s="28">
        <f t="shared" ref="BF67:BF81" si="50">VLOOKUP(BE67,$BB$2:$BC$81,1)</f>
        <v>66</v>
      </c>
      <c r="BG67" s="28">
        <f t="shared" ref="BG67:BG81" si="51">VLOOKUP(BF67,$BB$2:$BC$81,2,TRUE)</f>
        <v>3450</v>
      </c>
    </row>
    <row r="68" spans="2:59">
      <c r="B68" s="28">
        <f>'1.収穫を予測する'!B78</f>
        <v>66</v>
      </c>
      <c r="C68" s="28">
        <f>IF('1.収穫を予測する'!C78="","",'1.収穫を予測する'!C78)</f>
        <v>6</v>
      </c>
      <c r="D68" s="28" t="str">
        <f>IF('1.収穫を予測する'!$C$3="なし","",'1.収穫を予測する'!D78)</f>
        <v/>
      </c>
      <c r="E68" s="28" t="e">
        <f t="shared" ref="E68:E131" si="52">IF(C68="","",0.61-0.0055*D68+5.48*EXP(-1.025*D68))</f>
        <v>#VALUE!</v>
      </c>
      <c r="F68" s="28">
        <f t="shared" ref="F68:F131" si="53">IF(C68="","",0.5-0.0008*C68+0.421*EXP(-0.12*C68))</f>
        <v>0.70012269975914809</v>
      </c>
      <c r="G68" s="28">
        <f t="shared" ref="G68:G131" si="54">IF(C68="","",IF(D68="",0.000089118*C68^2.707623*0.993534^C68,AVERAGE(E68:F68)*PI()*(C68/200)^2*D68))</f>
        <v>1.0964833903366588E-2</v>
      </c>
      <c r="J68" s="28">
        <f>'1.収穫を予測する'!F78</f>
        <v>130</v>
      </c>
      <c r="K68" s="28">
        <f>'1.収穫を予測する'!G78</f>
        <v>132</v>
      </c>
      <c r="L68" s="28" t="str">
        <f>IF('1.収穫を予測する'!H78="","",'1.収穫を予測する'!H78)</f>
        <v/>
      </c>
      <c r="M68" s="28" t="str">
        <f t="shared" ref="M68:M102" si="55">IF(L68="","",AVERAGE(J68:K68))</f>
        <v/>
      </c>
      <c r="O68" s="139" t="str">
        <f t="shared" ref="O68:O102" si="56">IF(L68="","",0.61-0.0055*N68+5.48*EXP(-1.025*N68))</f>
        <v/>
      </c>
      <c r="P68" s="139" t="str">
        <f t="shared" ref="P68:P102" si="57">IF(L68="","",0.5-0.0008*M68+0.421*EXP(-0.12*M68))</f>
        <v/>
      </c>
      <c r="Q68" s="28" t="str">
        <f t="shared" si="30"/>
        <v/>
      </c>
      <c r="R68" s="28" t="str">
        <f t="shared" ref="R68:R102" si="58">IF(L68="","",L68*Q68)</f>
        <v/>
      </c>
      <c r="S68" s="28" t="str">
        <f>IF('1.収穫を予測する'!H78="","",L68*M68)</f>
        <v/>
      </c>
      <c r="W68" s="28">
        <f t="shared" ref="W68:W81" si="59">W67+1</f>
        <v>98</v>
      </c>
      <c r="X68" s="28" t="str">
        <f>IF(W68&gt;80,"",VLOOKUP(W68,'inv2.計算シート'!$E$2:$H$101,4,FALSE))</f>
        <v/>
      </c>
      <c r="Y68" s="28" t="str">
        <f t="shared" ref="Y68:Y81" si="60">IF(W68&gt;80,"",IF(AA67=0,Y67,AC67))</f>
        <v/>
      </c>
      <c r="Z68" s="28" t="str">
        <f t="shared" ref="Z68:Z81" si="61">IF(W68&gt;80,"",IF(AA67=0,Z67+AB67,AD67+AB67))</f>
        <v/>
      </c>
      <c r="AA68" s="28" t="str">
        <f>IF(W68&gt;80,"",VLOOKUP(W68,'1.収穫を予測する'!$J$13:$K$92,2,FALSE)/100)</f>
        <v/>
      </c>
      <c r="AB68" s="28" t="str">
        <f>IF(W68&gt;80,"",VLOOKUP(W68,'inv2.計算シート'!$AB$2:$AI$81,8,FALSE))</f>
        <v/>
      </c>
      <c r="AC68" s="28" t="str">
        <f t="shared" si="33"/>
        <v/>
      </c>
      <c r="AD68" s="28" t="str">
        <f t="shared" si="34"/>
        <v/>
      </c>
      <c r="AE68" s="28" t="str">
        <f t="shared" si="35"/>
        <v/>
      </c>
      <c r="AF68" s="28" t="str">
        <f t="shared" si="36"/>
        <v/>
      </c>
      <c r="AG68" s="28">
        <f>'inv3.直径階分布'!HK73</f>
        <v>31.759782288995773</v>
      </c>
      <c r="AH68" s="28" t="str">
        <f>IF(W68&gt;80,"",EXP('inv2.計算シート'!$B$52)*X68^('inv2.計算シート'!$B$51))</f>
        <v/>
      </c>
      <c r="AI68" s="28" t="str">
        <f t="shared" si="37"/>
        <v/>
      </c>
      <c r="AJ68" s="28" t="str">
        <f>IF(W68&gt;80,"",('inv2.計算シート'!$B$41+'inv2.計算シート'!$B$42*入力方法別計算!Z68^('inv2.計算シート'!$B$43)*(入力方法別計算!Y68^(-'inv2.計算シート'!$B$28))^(-'inv2.計算シート'!$B$43))^(-1))</f>
        <v/>
      </c>
      <c r="AK68" s="28" t="str">
        <f>IF(W68&gt;80,"",('inv2.計算シート'!$B$41+'inv2.計算シート'!$B$42*入力方法別計算!AD68^('inv2.計算シート'!$B$43)*(入力方法別計算!AC68^(-'inv2.計算シート'!$B$28))^(-'inv2.計算シート'!$B$43))^(-1))</f>
        <v/>
      </c>
      <c r="AL68" s="28" t="str">
        <f t="shared" si="38"/>
        <v/>
      </c>
      <c r="AM68" s="28" t="str">
        <f t="shared" si="39"/>
        <v/>
      </c>
      <c r="AN68" s="28" t="str">
        <f t="shared" si="40"/>
        <v/>
      </c>
      <c r="AO68" s="28" t="str">
        <f t="shared" ref="AO68:AO81" si="62">IF(W68&gt;80,"",IF(OR(AN68=0,AN67=1),AO67+0.001,INT(AO67)+1))</f>
        <v/>
      </c>
      <c r="AP68" s="28" t="str">
        <f t="shared" ref="AP68:AP81" si="63">IF(W68&gt;80,"",IF(MOD(AO68,1)=0,AO68,0))</f>
        <v/>
      </c>
      <c r="AR68" s="28" t="str">
        <f t="shared" si="41"/>
        <v/>
      </c>
      <c r="AS68" s="28">
        <f t="shared" si="42"/>
        <v>98</v>
      </c>
      <c r="AT68" s="28" t="str">
        <f t="shared" si="43"/>
        <v/>
      </c>
      <c r="AU68" s="28" t="str">
        <f>IF(W68&gt;80,"",IF(AT68=0,0,SUM(AF$2:AF68)))</f>
        <v/>
      </c>
      <c r="AV68" s="28" t="str">
        <f>IF(W68&gt;80,"",Z68+SUM($AF$2:AF67))</f>
        <v/>
      </c>
      <c r="AW68" s="29" t="str">
        <f t="shared" si="44"/>
        <v/>
      </c>
      <c r="AX68" s="28" t="str">
        <f t="shared" si="45"/>
        <v/>
      </c>
      <c r="AY68" s="28" t="str">
        <f t="shared" si="46"/>
        <v/>
      </c>
      <c r="AZ68" s="28" t="str">
        <f t="shared" si="47"/>
        <v/>
      </c>
      <c r="BA68" s="28" t="str">
        <f t="shared" si="48"/>
        <v/>
      </c>
      <c r="BB68" s="28">
        <f t="shared" ref="BB68:BB81" si="64">IF(AT67=1,W67,W68)</f>
        <v>98</v>
      </c>
      <c r="BC68" s="140" t="str">
        <f t="shared" si="49"/>
        <v/>
      </c>
      <c r="BE68" s="28">
        <v>67</v>
      </c>
      <c r="BF68" s="28">
        <f t="shared" si="50"/>
        <v>67</v>
      </c>
      <c r="BG68" s="28">
        <f t="shared" si="51"/>
        <v>3450</v>
      </c>
    </row>
    <row r="69" spans="2:59">
      <c r="B69" s="28">
        <f>'1.収穫を予測する'!B79</f>
        <v>67</v>
      </c>
      <c r="C69" s="28">
        <f>IF('1.収穫を予測する'!C79="","",'1.収穫を予測する'!C79)</f>
        <v>6</v>
      </c>
      <c r="D69" s="28" t="str">
        <f>IF('1.収穫を予測する'!$C$3="なし","",'1.収穫を予測する'!D79)</f>
        <v/>
      </c>
      <c r="E69" s="28" t="e">
        <f t="shared" si="52"/>
        <v>#VALUE!</v>
      </c>
      <c r="F69" s="28">
        <f t="shared" si="53"/>
        <v>0.70012269975914809</v>
      </c>
      <c r="G69" s="28">
        <f t="shared" si="54"/>
        <v>1.0964833903366588E-2</v>
      </c>
      <c r="J69" s="28">
        <f>'1.収穫を予測する'!F79</f>
        <v>132</v>
      </c>
      <c r="K69" s="28">
        <f>'1.収穫を予測する'!G79</f>
        <v>134</v>
      </c>
      <c r="L69" s="28" t="str">
        <f>IF('1.収穫を予測する'!H79="","",'1.収穫を予測する'!H79)</f>
        <v/>
      </c>
      <c r="M69" s="28" t="str">
        <f t="shared" si="55"/>
        <v/>
      </c>
      <c r="O69" s="139" t="str">
        <f t="shared" si="56"/>
        <v/>
      </c>
      <c r="P69" s="139" t="str">
        <f t="shared" si="57"/>
        <v/>
      </c>
      <c r="Q69" s="28" t="str">
        <f t="shared" ref="Q69:Q102" si="65">IF(L69="","",0.000089118*M69^2.707623*0.993534^M69)</f>
        <v/>
      </c>
      <c r="R69" s="28" t="str">
        <f t="shared" si="58"/>
        <v/>
      </c>
      <c r="S69" s="28" t="str">
        <f>IF('1.収穫を予測する'!H79="","",L69*M69)</f>
        <v/>
      </c>
      <c r="W69" s="28">
        <f t="shared" si="59"/>
        <v>99</v>
      </c>
      <c r="X69" s="28" t="str">
        <f>IF(W69&gt;80,"",VLOOKUP(W69,'inv2.計算シート'!$E$2:$H$101,4,FALSE))</f>
        <v/>
      </c>
      <c r="Y69" s="28" t="str">
        <f t="shared" si="60"/>
        <v/>
      </c>
      <c r="Z69" s="28" t="str">
        <f t="shared" si="61"/>
        <v/>
      </c>
      <c r="AA69" s="28" t="str">
        <f>IF(W69&gt;80,"",VLOOKUP(W69,'1.収穫を予測する'!$J$13:$K$92,2,FALSE)/100)</f>
        <v/>
      </c>
      <c r="AB69" s="28" t="str">
        <f>IF(W69&gt;80,"",VLOOKUP(W69,'inv2.計算シート'!$AB$2:$AI$81,8,FALSE))</f>
        <v/>
      </c>
      <c r="AC69" s="28" t="str">
        <f t="shared" si="33"/>
        <v/>
      </c>
      <c r="AD69" s="28" t="str">
        <f t="shared" si="34"/>
        <v/>
      </c>
      <c r="AE69" s="28" t="str">
        <f t="shared" si="35"/>
        <v/>
      </c>
      <c r="AF69" s="28" t="str">
        <f t="shared" si="36"/>
        <v/>
      </c>
      <c r="AG69" s="28">
        <f>'inv3.直径階分布'!HK74</f>
        <v>31.897628058472275</v>
      </c>
      <c r="AH69" s="28" t="str">
        <f>IF(W69&gt;80,"",EXP('inv2.計算シート'!$B$52)*X69^('inv2.計算シート'!$B$51))</f>
        <v/>
      </c>
      <c r="AI69" s="28" t="str">
        <f t="shared" si="37"/>
        <v/>
      </c>
      <c r="AJ69" s="28" t="str">
        <f>IF(W69&gt;80,"",('inv2.計算シート'!$B$41+'inv2.計算シート'!$B$42*入力方法別計算!Z69^('inv2.計算シート'!$B$43)*(入力方法別計算!Y69^(-'inv2.計算シート'!$B$28))^(-'inv2.計算シート'!$B$43))^(-1))</f>
        <v/>
      </c>
      <c r="AK69" s="28" t="str">
        <f>IF(W69&gt;80,"",('inv2.計算シート'!$B$41+'inv2.計算シート'!$B$42*入力方法別計算!AD69^('inv2.計算シート'!$B$43)*(入力方法別計算!AC69^(-'inv2.計算シート'!$B$28))^(-'inv2.計算シート'!$B$43))^(-1))</f>
        <v/>
      </c>
      <c r="AL69" s="28" t="str">
        <f t="shared" si="38"/>
        <v/>
      </c>
      <c r="AM69" s="28" t="str">
        <f t="shared" si="39"/>
        <v/>
      </c>
      <c r="AN69" s="28" t="str">
        <f t="shared" si="40"/>
        <v/>
      </c>
      <c r="AO69" s="28" t="str">
        <f t="shared" si="62"/>
        <v/>
      </c>
      <c r="AP69" s="28" t="str">
        <f t="shared" si="63"/>
        <v/>
      </c>
      <c r="AR69" s="28" t="str">
        <f t="shared" si="41"/>
        <v/>
      </c>
      <c r="AS69" s="28">
        <f t="shared" si="42"/>
        <v>99</v>
      </c>
      <c r="AT69" s="28" t="str">
        <f t="shared" si="43"/>
        <v/>
      </c>
      <c r="AU69" s="28" t="str">
        <f>IF(W69&gt;80,"",IF(AT69=0,0,SUM(AF$2:AF69)))</f>
        <v/>
      </c>
      <c r="AV69" s="28" t="str">
        <f>IF(W69&gt;80,"",Z69+SUM($AF$2:AF68))</f>
        <v/>
      </c>
      <c r="AW69" s="29" t="str">
        <f t="shared" si="44"/>
        <v/>
      </c>
      <c r="AX69" s="28" t="str">
        <f t="shared" si="45"/>
        <v/>
      </c>
      <c r="AY69" s="28" t="str">
        <f t="shared" si="46"/>
        <v/>
      </c>
      <c r="AZ69" s="28" t="str">
        <f t="shared" si="47"/>
        <v/>
      </c>
      <c r="BA69" s="28" t="str">
        <f t="shared" si="48"/>
        <v/>
      </c>
      <c r="BB69" s="28">
        <f t="shared" si="64"/>
        <v>99</v>
      </c>
      <c r="BC69" s="140" t="str">
        <f t="shared" si="49"/>
        <v/>
      </c>
      <c r="BE69" s="28">
        <v>68</v>
      </c>
      <c r="BF69" s="28">
        <f t="shared" si="50"/>
        <v>68</v>
      </c>
      <c r="BG69" s="28">
        <f t="shared" si="51"/>
        <v>3450</v>
      </c>
    </row>
    <row r="70" spans="2:59">
      <c r="B70" s="28">
        <f>'1.収穫を予測する'!B80</f>
        <v>68</v>
      </c>
      <c r="C70" s="28">
        <f>IF('1.収穫を予測する'!C80="","",'1.収穫を予測する'!C80)</f>
        <v>14</v>
      </c>
      <c r="D70" s="28" t="str">
        <f>IF('1.収穫を予測する'!$C$3="なし","",'1.収穫を予測する'!D80)</f>
        <v/>
      </c>
      <c r="E70" s="28" t="e">
        <f t="shared" si="52"/>
        <v>#VALUE!</v>
      </c>
      <c r="F70" s="28">
        <f t="shared" si="53"/>
        <v>0.56726344391259165</v>
      </c>
      <c r="G70" s="28">
        <f t="shared" si="54"/>
        <v>0.10323009693110434</v>
      </c>
      <c r="J70" s="28">
        <f>'1.収穫を予測する'!F80</f>
        <v>134</v>
      </c>
      <c r="K70" s="28">
        <f>'1.収穫を予測する'!G80</f>
        <v>136</v>
      </c>
      <c r="L70" s="28" t="str">
        <f>IF('1.収穫を予測する'!H80="","",'1.収穫を予測する'!H80)</f>
        <v/>
      </c>
      <c r="M70" s="28" t="str">
        <f t="shared" si="55"/>
        <v/>
      </c>
      <c r="O70" s="139" t="str">
        <f t="shared" si="56"/>
        <v/>
      </c>
      <c r="P70" s="139" t="str">
        <f t="shared" si="57"/>
        <v/>
      </c>
      <c r="Q70" s="28" t="str">
        <f t="shared" si="65"/>
        <v/>
      </c>
      <c r="R70" s="28" t="str">
        <f t="shared" si="58"/>
        <v/>
      </c>
      <c r="S70" s="28" t="str">
        <f>IF('1.収穫を予測する'!H80="","",L70*M70)</f>
        <v/>
      </c>
      <c r="W70" s="28">
        <f t="shared" si="59"/>
        <v>100</v>
      </c>
      <c r="X70" s="28" t="str">
        <f>IF(W70&gt;80,"",VLOOKUP(W70,'inv2.計算シート'!$E$2:$H$101,4,FALSE))</f>
        <v/>
      </c>
      <c r="Y70" s="28" t="str">
        <f t="shared" si="60"/>
        <v/>
      </c>
      <c r="Z70" s="28" t="str">
        <f t="shared" si="61"/>
        <v/>
      </c>
      <c r="AA70" s="28" t="str">
        <f>IF(W70&gt;80,"",VLOOKUP(W70,'1.収穫を予測する'!$J$13:$K$92,2,FALSE)/100)</f>
        <v/>
      </c>
      <c r="AB70" s="28" t="str">
        <f>IF(W70&gt;80,"",VLOOKUP(W70,'inv2.計算シート'!$AB$2:$AI$81,8,FALSE))</f>
        <v/>
      </c>
      <c r="AC70" s="28" t="str">
        <f t="shared" si="33"/>
        <v/>
      </c>
      <c r="AD70" s="28" t="str">
        <f t="shared" si="34"/>
        <v/>
      </c>
      <c r="AE70" s="28" t="str">
        <f t="shared" si="35"/>
        <v/>
      </c>
      <c r="AF70" s="28" t="str">
        <f t="shared" si="36"/>
        <v/>
      </c>
      <c r="AG70" s="28">
        <f>'inv3.直径階分布'!HK75</f>
        <v>32.029519971144225</v>
      </c>
      <c r="AH70" s="28" t="str">
        <f>IF(W70&gt;80,"",EXP('inv2.計算シート'!$B$52)*X70^('inv2.計算シート'!$B$51))</f>
        <v/>
      </c>
      <c r="AI70" s="28" t="str">
        <f t="shared" si="37"/>
        <v/>
      </c>
      <c r="AJ70" s="28" t="str">
        <f>IF(W70&gt;80,"",('inv2.計算シート'!$B$41+'inv2.計算シート'!$B$42*入力方法別計算!Z70^('inv2.計算シート'!$B$43)*(入力方法別計算!Y70^(-'inv2.計算シート'!$B$28))^(-'inv2.計算シート'!$B$43))^(-1))</f>
        <v/>
      </c>
      <c r="AK70" s="28" t="str">
        <f>IF(W70&gt;80,"",('inv2.計算シート'!$B$41+'inv2.計算シート'!$B$42*入力方法別計算!AD70^('inv2.計算シート'!$B$43)*(入力方法別計算!AC70^(-'inv2.計算シート'!$B$28))^(-'inv2.計算シート'!$B$43))^(-1))</f>
        <v/>
      </c>
      <c r="AL70" s="28" t="str">
        <f t="shared" si="38"/>
        <v/>
      </c>
      <c r="AM70" s="28" t="str">
        <f t="shared" si="39"/>
        <v/>
      </c>
      <c r="AN70" s="28" t="str">
        <f t="shared" si="40"/>
        <v/>
      </c>
      <c r="AO70" s="28" t="str">
        <f t="shared" si="62"/>
        <v/>
      </c>
      <c r="AP70" s="28" t="str">
        <f t="shared" si="63"/>
        <v/>
      </c>
      <c r="AR70" s="28" t="str">
        <f t="shared" si="41"/>
        <v/>
      </c>
      <c r="AS70" s="28">
        <f t="shared" si="42"/>
        <v>100</v>
      </c>
      <c r="AT70" s="28" t="str">
        <f t="shared" si="43"/>
        <v/>
      </c>
      <c r="AU70" s="28" t="str">
        <f>IF(W70&gt;80,"",IF(AT70=0,0,SUM(AF$2:AF70)))</f>
        <v/>
      </c>
      <c r="AV70" s="28" t="str">
        <f>IF(W70&gt;80,"",Z70+SUM($AF$2:AF69))</f>
        <v/>
      </c>
      <c r="AW70" s="29" t="str">
        <f t="shared" si="44"/>
        <v/>
      </c>
      <c r="AX70" s="28" t="str">
        <f t="shared" si="45"/>
        <v/>
      </c>
      <c r="AY70" s="28" t="str">
        <f t="shared" si="46"/>
        <v/>
      </c>
      <c r="AZ70" s="28" t="str">
        <f t="shared" si="47"/>
        <v/>
      </c>
      <c r="BA70" s="28" t="str">
        <f t="shared" si="48"/>
        <v/>
      </c>
      <c r="BB70" s="28">
        <f t="shared" si="64"/>
        <v>100</v>
      </c>
      <c r="BC70" s="140" t="str">
        <f t="shared" si="49"/>
        <v/>
      </c>
      <c r="BE70" s="28">
        <v>69</v>
      </c>
      <c r="BF70" s="28">
        <f t="shared" si="50"/>
        <v>69</v>
      </c>
      <c r="BG70" s="28">
        <f t="shared" si="51"/>
        <v>3450</v>
      </c>
    </row>
    <row r="71" spans="2:59">
      <c r="B71" s="28">
        <f>'1.収穫を予測する'!B81</f>
        <v>69</v>
      </c>
      <c r="C71" s="28">
        <f>IF('1.収穫を予測する'!C81="","",'1.収穫を予測する'!C81)</f>
        <v>6</v>
      </c>
      <c r="D71" s="28" t="str">
        <f>IF('1.収穫を予測する'!$C$3="なし","",'1.収穫を予測する'!D81)</f>
        <v/>
      </c>
      <c r="E71" s="28" t="e">
        <f t="shared" si="52"/>
        <v>#VALUE!</v>
      </c>
      <c r="F71" s="28">
        <f t="shared" si="53"/>
        <v>0.70012269975914809</v>
      </c>
      <c r="G71" s="28">
        <f t="shared" si="54"/>
        <v>1.0964833903366588E-2</v>
      </c>
      <c r="J71" s="28">
        <f>'1.収穫を予測する'!F81</f>
        <v>136</v>
      </c>
      <c r="K71" s="28">
        <f>'1.収穫を予測する'!G81</f>
        <v>138</v>
      </c>
      <c r="L71" s="28" t="str">
        <f>IF('1.収穫を予測する'!H81="","",'1.収穫を予測する'!H81)</f>
        <v/>
      </c>
      <c r="M71" s="28" t="str">
        <f t="shared" si="55"/>
        <v/>
      </c>
      <c r="O71" s="139" t="str">
        <f t="shared" si="56"/>
        <v/>
      </c>
      <c r="P71" s="139" t="str">
        <f t="shared" si="57"/>
        <v/>
      </c>
      <c r="Q71" s="28" t="str">
        <f t="shared" si="65"/>
        <v/>
      </c>
      <c r="R71" s="28" t="str">
        <f t="shared" si="58"/>
        <v/>
      </c>
      <c r="S71" s="28" t="str">
        <f>IF('1.収穫を予測する'!H81="","",L71*M71)</f>
        <v/>
      </c>
      <c r="W71" s="28">
        <f t="shared" si="59"/>
        <v>101</v>
      </c>
      <c r="X71" s="28" t="str">
        <f>IF(W71&gt;80,"",VLOOKUP(W71,'inv2.計算シート'!$E$2:$H$101,4,FALSE))</f>
        <v/>
      </c>
      <c r="Y71" s="28" t="str">
        <f t="shared" si="60"/>
        <v/>
      </c>
      <c r="Z71" s="28" t="str">
        <f t="shared" si="61"/>
        <v/>
      </c>
      <c r="AA71" s="28" t="str">
        <f>IF(W71&gt;80,"",VLOOKUP(W71,'1.収穫を予測する'!$J$13:$K$92,2,FALSE)/100)</f>
        <v/>
      </c>
      <c r="AB71" s="28" t="str">
        <f>IF(W71&gt;80,"",VLOOKUP(W71,'inv2.計算シート'!$AB$2:$AI$81,8,FALSE))</f>
        <v/>
      </c>
      <c r="AC71" s="28" t="str">
        <f t="shared" si="33"/>
        <v/>
      </c>
      <c r="AD71" s="28" t="str">
        <f t="shared" si="34"/>
        <v/>
      </c>
      <c r="AE71" s="28" t="str">
        <f t="shared" si="35"/>
        <v/>
      </c>
      <c r="AF71" s="28" t="str">
        <f t="shared" si="36"/>
        <v/>
      </c>
      <c r="AG71" s="28">
        <f>'inv3.直径階分布'!HK76</f>
        <v>32.158427935795331</v>
      </c>
      <c r="AH71" s="28" t="str">
        <f>IF(W71&gt;80,"",EXP('inv2.計算シート'!$B$52)*X71^('inv2.計算シート'!$B$51))</f>
        <v/>
      </c>
      <c r="AI71" s="28" t="str">
        <f t="shared" si="37"/>
        <v/>
      </c>
      <c r="AJ71" s="28" t="str">
        <f>IF(W71&gt;80,"",('inv2.計算シート'!$B$41+'inv2.計算シート'!$B$42*入力方法別計算!Z71^('inv2.計算シート'!$B$43)*(入力方法別計算!Y71^(-'inv2.計算シート'!$B$28))^(-'inv2.計算シート'!$B$43))^(-1))</f>
        <v/>
      </c>
      <c r="AK71" s="28" t="str">
        <f>IF(W71&gt;80,"",('inv2.計算シート'!$B$41+'inv2.計算シート'!$B$42*入力方法別計算!AD71^('inv2.計算シート'!$B$43)*(入力方法別計算!AC71^(-'inv2.計算シート'!$B$28))^(-'inv2.計算シート'!$B$43))^(-1))</f>
        <v/>
      </c>
      <c r="AL71" s="28" t="str">
        <f t="shared" si="38"/>
        <v/>
      </c>
      <c r="AM71" s="28" t="str">
        <f t="shared" si="39"/>
        <v/>
      </c>
      <c r="AN71" s="28" t="str">
        <f t="shared" si="40"/>
        <v/>
      </c>
      <c r="AO71" s="28" t="str">
        <f t="shared" si="62"/>
        <v/>
      </c>
      <c r="AP71" s="28" t="str">
        <f t="shared" si="63"/>
        <v/>
      </c>
      <c r="AR71" s="28" t="str">
        <f t="shared" si="41"/>
        <v/>
      </c>
      <c r="AS71" s="28">
        <f t="shared" si="42"/>
        <v>101</v>
      </c>
      <c r="AT71" s="28" t="str">
        <f t="shared" si="43"/>
        <v/>
      </c>
      <c r="AU71" s="28" t="str">
        <f>IF(W71&gt;80,"",IF(AT71=0,0,SUM(AF$2:AF71)))</f>
        <v/>
      </c>
      <c r="AV71" s="28" t="str">
        <f>IF(W71&gt;80,"",Z71+SUM($AF$2:AF70))</f>
        <v/>
      </c>
      <c r="AW71" s="29" t="str">
        <f t="shared" si="44"/>
        <v/>
      </c>
      <c r="AX71" s="28" t="str">
        <f t="shared" si="45"/>
        <v/>
      </c>
      <c r="AY71" s="28" t="str">
        <f t="shared" si="46"/>
        <v/>
      </c>
      <c r="AZ71" s="28" t="str">
        <f t="shared" si="47"/>
        <v/>
      </c>
      <c r="BA71" s="28" t="str">
        <f t="shared" si="48"/>
        <v/>
      </c>
      <c r="BB71" s="28">
        <f t="shared" si="64"/>
        <v>101</v>
      </c>
      <c r="BC71" s="140" t="str">
        <f t="shared" si="49"/>
        <v/>
      </c>
      <c r="BE71" s="28">
        <v>70</v>
      </c>
      <c r="BF71" s="28">
        <f t="shared" si="50"/>
        <v>70</v>
      </c>
      <c r="BG71" s="28">
        <f t="shared" si="51"/>
        <v>3450</v>
      </c>
    </row>
    <row r="72" spans="2:59">
      <c r="B72" s="28">
        <f>'1.収穫を予測する'!B82</f>
        <v>70</v>
      </c>
      <c r="C72" s="28" t="str">
        <f>IF('1.収穫を予測する'!C82="","",'1.収穫を予測する'!C82)</f>
        <v/>
      </c>
      <c r="D72" s="28" t="str">
        <f>IF('1.収穫を予測する'!$C$3="なし","",'1.収穫を予測する'!D82)</f>
        <v/>
      </c>
      <c r="E72" s="28" t="str">
        <f t="shared" si="52"/>
        <v/>
      </c>
      <c r="F72" s="28" t="str">
        <f t="shared" si="53"/>
        <v/>
      </c>
      <c r="G72" s="28" t="str">
        <f t="shared" si="54"/>
        <v/>
      </c>
      <c r="J72" s="28">
        <f>'1.収穫を予測する'!F82</f>
        <v>138</v>
      </c>
      <c r="K72" s="28">
        <f>'1.収穫を予測する'!G82</f>
        <v>140</v>
      </c>
      <c r="L72" s="28" t="str">
        <f>IF('1.収穫を予測する'!H82="","",'1.収穫を予測する'!H82)</f>
        <v/>
      </c>
      <c r="M72" s="28" t="str">
        <f t="shared" si="55"/>
        <v/>
      </c>
      <c r="O72" s="139" t="str">
        <f t="shared" si="56"/>
        <v/>
      </c>
      <c r="P72" s="139" t="str">
        <f t="shared" si="57"/>
        <v/>
      </c>
      <c r="Q72" s="28" t="str">
        <f t="shared" si="65"/>
        <v/>
      </c>
      <c r="R72" s="28" t="str">
        <f t="shared" si="58"/>
        <v/>
      </c>
      <c r="S72" s="28" t="str">
        <f>IF('1.収穫を予測する'!H82="","",L72*M72)</f>
        <v/>
      </c>
      <c r="W72" s="28">
        <f t="shared" si="59"/>
        <v>102</v>
      </c>
      <c r="X72" s="28" t="str">
        <f>IF(W72&gt;80,"",VLOOKUP(W72,'inv2.計算シート'!$E$2:$H$101,4,FALSE))</f>
        <v/>
      </c>
      <c r="Y72" s="28" t="str">
        <f t="shared" si="60"/>
        <v/>
      </c>
      <c r="Z72" s="28" t="str">
        <f t="shared" si="61"/>
        <v/>
      </c>
      <c r="AA72" s="28" t="str">
        <f>IF(W72&gt;80,"",VLOOKUP(W72,'1.収穫を予測する'!$J$13:$K$92,2,FALSE)/100)</f>
        <v/>
      </c>
      <c r="AB72" s="28" t="str">
        <f>IF(W72&gt;80,"",VLOOKUP(W72,'inv2.計算シート'!$AB$2:$AI$81,8,FALSE))</f>
        <v/>
      </c>
      <c r="AC72" s="28" t="str">
        <f t="shared" si="33"/>
        <v/>
      </c>
      <c r="AD72" s="28" t="str">
        <f t="shared" si="34"/>
        <v/>
      </c>
      <c r="AE72" s="28" t="str">
        <f t="shared" si="35"/>
        <v/>
      </c>
      <c r="AF72" s="28" t="str">
        <f t="shared" si="36"/>
        <v/>
      </c>
      <c r="AG72" s="28">
        <f>'inv3.直径階分布'!HK77</f>
        <v>32.283776576368993</v>
      </c>
      <c r="AH72" s="28" t="str">
        <f>IF(W72&gt;80,"",EXP('inv2.計算シート'!$B$52)*X72^('inv2.計算シート'!$B$51))</f>
        <v/>
      </c>
      <c r="AI72" s="28" t="str">
        <f t="shared" si="37"/>
        <v/>
      </c>
      <c r="AJ72" s="28" t="str">
        <f>IF(W72&gt;80,"",('inv2.計算シート'!$B$41+'inv2.計算シート'!$B$42*入力方法別計算!Z72^('inv2.計算シート'!$B$43)*(入力方法別計算!Y72^(-'inv2.計算シート'!$B$28))^(-'inv2.計算シート'!$B$43))^(-1))</f>
        <v/>
      </c>
      <c r="AK72" s="28" t="str">
        <f>IF(W72&gt;80,"",('inv2.計算シート'!$B$41+'inv2.計算シート'!$B$42*入力方法別計算!AD72^('inv2.計算シート'!$B$43)*(入力方法別計算!AC72^(-'inv2.計算シート'!$B$28))^(-'inv2.計算シート'!$B$43))^(-1))</f>
        <v/>
      </c>
      <c r="AL72" s="28" t="str">
        <f t="shared" si="38"/>
        <v/>
      </c>
      <c r="AM72" s="28" t="str">
        <f t="shared" si="39"/>
        <v/>
      </c>
      <c r="AN72" s="28" t="str">
        <f t="shared" si="40"/>
        <v/>
      </c>
      <c r="AO72" s="28" t="str">
        <f t="shared" si="62"/>
        <v/>
      </c>
      <c r="AP72" s="28" t="str">
        <f t="shared" si="63"/>
        <v/>
      </c>
      <c r="AR72" s="28" t="str">
        <f t="shared" si="41"/>
        <v/>
      </c>
      <c r="AS72" s="28">
        <f t="shared" si="42"/>
        <v>102</v>
      </c>
      <c r="AT72" s="28" t="str">
        <f t="shared" si="43"/>
        <v/>
      </c>
      <c r="AU72" s="28" t="str">
        <f>IF(W72&gt;80,"",IF(AT72=0,0,SUM(AF$2:AF72)))</f>
        <v/>
      </c>
      <c r="AV72" s="28" t="str">
        <f>IF(W72&gt;80,"",Z72+SUM($AF$2:AF71))</f>
        <v/>
      </c>
      <c r="AW72" s="29" t="str">
        <f t="shared" si="44"/>
        <v/>
      </c>
      <c r="AX72" s="28" t="str">
        <f t="shared" si="45"/>
        <v/>
      </c>
      <c r="AY72" s="28" t="str">
        <f t="shared" si="46"/>
        <v/>
      </c>
      <c r="AZ72" s="28" t="str">
        <f t="shared" si="47"/>
        <v/>
      </c>
      <c r="BA72" s="28" t="str">
        <f t="shared" si="48"/>
        <v/>
      </c>
      <c r="BB72" s="28">
        <f t="shared" si="64"/>
        <v>102</v>
      </c>
      <c r="BC72" s="140" t="str">
        <f t="shared" si="49"/>
        <v/>
      </c>
      <c r="BE72" s="28">
        <v>71</v>
      </c>
      <c r="BF72" s="28">
        <f t="shared" si="50"/>
        <v>71</v>
      </c>
      <c r="BG72" s="28">
        <f t="shared" si="51"/>
        <v>3450</v>
      </c>
    </row>
    <row r="73" spans="2:59">
      <c r="B73" s="28">
        <f>'1.収穫を予測する'!B83</f>
        <v>71</v>
      </c>
      <c r="C73" s="28" t="str">
        <f>IF('1.収穫を予測する'!C83="","",'1.収穫を予測する'!C83)</f>
        <v/>
      </c>
      <c r="D73" s="28" t="str">
        <f>IF('1.収穫を予測する'!$C$3="なし","",'1.収穫を予測する'!D83)</f>
        <v/>
      </c>
      <c r="E73" s="28" t="str">
        <f t="shared" si="52"/>
        <v/>
      </c>
      <c r="F73" s="28" t="str">
        <f t="shared" si="53"/>
        <v/>
      </c>
      <c r="G73" s="28" t="str">
        <f t="shared" si="54"/>
        <v/>
      </c>
      <c r="J73" s="28">
        <f>'1.収穫を予測する'!F83</f>
        <v>140</v>
      </c>
      <c r="K73" s="28">
        <f>'1.収穫を予測する'!G83</f>
        <v>142</v>
      </c>
      <c r="L73" s="28" t="str">
        <f>IF('1.収穫を予測する'!H83="","",'1.収穫を予測する'!H83)</f>
        <v/>
      </c>
      <c r="M73" s="28" t="str">
        <f t="shared" si="55"/>
        <v/>
      </c>
      <c r="O73" s="139" t="str">
        <f t="shared" si="56"/>
        <v/>
      </c>
      <c r="P73" s="139" t="str">
        <f t="shared" si="57"/>
        <v/>
      </c>
      <c r="Q73" s="28" t="str">
        <f t="shared" si="65"/>
        <v/>
      </c>
      <c r="R73" s="28" t="str">
        <f t="shared" si="58"/>
        <v/>
      </c>
      <c r="S73" s="28" t="str">
        <f>IF('1.収穫を予測する'!H83="","",L73*M73)</f>
        <v/>
      </c>
      <c r="W73" s="28">
        <f t="shared" si="59"/>
        <v>103</v>
      </c>
      <c r="X73" s="28" t="str">
        <f>IF(W73&gt;80,"",VLOOKUP(W73,'inv2.計算シート'!$E$2:$H$101,4,FALSE))</f>
        <v/>
      </c>
      <c r="Y73" s="28" t="str">
        <f t="shared" si="60"/>
        <v/>
      </c>
      <c r="Z73" s="28" t="str">
        <f t="shared" si="61"/>
        <v/>
      </c>
      <c r="AA73" s="28" t="str">
        <f>IF(W73&gt;80,"",VLOOKUP(W73,'1.収穫を予測する'!$J$13:$K$92,2,FALSE)/100)</f>
        <v/>
      </c>
      <c r="AB73" s="28" t="str">
        <f>IF(W73&gt;80,"",VLOOKUP(W73,'inv2.計算シート'!$AB$2:$AI$81,8,FALSE))</f>
        <v/>
      </c>
      <c r="AC73" s="28" t="str">
        <f t="shared" si="33"/>
        <v/>
      </c>
      <c r="AD73" s="28" t="str">
        <f t="shared" si="34"/>
        <v/>
      </c>
      <c r="AE73" s="28" t="str">
        <f t="shared" si="35"/>
        <v/>
      </c>
      <c r="AF73" s="28" t="str">
        <f t="shared" si="36"/>
        <v/>
      </c>
      <c r="AG73" s="28">
        <f>'inv3.直径階分布'!HK78</f>
        <v>32.404481954424888</v>
      </c>
      <c r="AH73" s="28" t="str">
        <f>IF(W73&gt;80,"",EXP('inv2.計算シート'!$B$52)*X73^('inv2.計算シート'!$B$51))</f>
        <v/>
      </c>
      <c r="AI73" s="28" t="str">
        <f t="shared" si="37"/>
        <v/>
      </c>
      <c r="AJ73" s="28" t="str">
        <f>IF(W73&gt;80,"",('inv2.計算シート'!$B$41+'inv2.計算シート'!$B$42*入力方法別計算!Z73^('inv2.計算シート'!$B$43)*(入力方法別計算!Y73^(-'inv2.計算シート'!$B$28))^(-'inv2.計算シート'!$B$43))^(-1))</f>
        <v/>
      </c>
      <c r="AK73" s="28" t="str">
        <f>IF(W73&gt;80,"",('inv2.計算シート'!$B$41+'inv2.計算シート'!$B$42*入力方法別計算!AD73^('inv2.計算シート'!$B$43)*(入力方法別計算!AC73^(-'inv2.計算シート'!$B$28))^(-'inv2.計算シート'!$B$43))^(-1))</f>
        <v/>
      </c>
      <c r="AL73" s="28" t="str">
        <f t="shared" si="38"/>
        <v/>
      </c>
      <c r="AM73" s="28" t="str">
        <f t="shared" si="39"/>
        <v/>
      </c>
      <c r="AN73" s="28" t="str">
        <f t="shared" si="40"/>
        <v/>
      </c>
      <c r="AO73" s="28" t="str">
        <f t="shared" si="62"/>
        <v/>
      </c>
      <c r="AP73" s="28" t="str">
        <f t="shared" si="63"/>
        <v/>
      </c>
      <c r="AR73" s="28" t="str">
        <f t="shared" si="41"/>
        <v/>
      </c>
      <c r="AS73" s="28">
        <f t="shared" si="42"/>
        <v>103</v>
      </c>
      <c r="AT73" s="28" t="str">
        <f t="shared" si="43"/>
        <v/>
      </c>
      <c r="AU73" s="28" t="str">
        <f>IF(W73&gt;80,"",IF(AT73=0,0,SUM(AF$2:AF73)))</f>
        <v/>
      </c>
      <c r="AV73" s="28" t="str">
        <f>IF(W73&gt;80,"",Z73+SUM($AF$2:AF72))</f>
        <v/>
      </c>
      <c r="AW73" s="29" t="str">
        <f t="shared" si="44"/>
        <v/>
      </c>
      <c r="AX73" s="28" t="str">
        <f t="shared" si="45"/>
        <v/>
      </c>
      <c r="AY73" s="28" t="str">
        <f t="shared" si="46"/>
        <v/>
      </c>
      <c r="AZ73" s="28" t="str">
        <f t="shared" si="47"/>
        <v/>
      </c>
      <c r="BA73" s="28" t="str">
        <f t="shared" si="48"/>
        <v/>
      </c>
      <c r="BB73" s="28">
        <f t="shared" si="64"/>
        <v>103</v>
      </c>
      <c r="BC73" s="140" t="str">
        <f t="shared" si="49"/>
        <v/>
      </c>
      <c r="BE73" s="28">
        <v>72</v>
      </c>
      <c r="BF73" s="28">
        <f t="shared" si="50"/>
        <v>72</v>
      </c>
      <c r="BG73" s="28">
        <f t="shared" si="51"/>
        <v>3450</v>
      </c>
    </row>
    <row r="74" spans="2:59">
      <c r="B74" s="28">
        <f>'1.収穫を予測する'!B84</f>
        <v>72</v>
      </c>
      <c r="C74" s="28" t="str">
        <f>IF('1.収穫を予測する'!C84="","",'1.収穫を予測する'!C84)</f>
        <v/>
      </c>
      <c r="D74" s="28" t="str">
        <f>IF('1.収穫を予測する'!$C$3="なし","",'1.収穫を予測する'!D84)</f>
        <v/>
      </c>
      <c r="E74" s="28" t="str">
        <f t="shared" si="52"/>
        <v/>
      </c>
      <c r="F74" s="28" t="str">
        <f t="shared" si="53"/>
        <v/>
      </c>
      <c r="G74" s="28" t="str">
        <f t="shared" si="54"/>
        <v/>
      </c>
      <c r="J74" s="28">
        <f>'1.収穫を予測する'!F84</f>
        <v>142</v>
      </c>
      <c r="K74" s="28">
        <f>'1.収穫を予測する'!G84</f>
        <v>144</v>
      </c>
      <c r="L74" s="28" t="str">
        <f>IF('1.収穫を予測する'!H84="","",'1.収穫を予測する'!H84)</f>
        <v/>
      </c>
      <c r="M74" s="28" t="str">
        <f t="shared" si="55"/>
        <v/>
      </c>
      <c r="O74" s="139" t="str">
        <f t="shared" si="56"/>
        <v/>
      </c>
      <c r="P74" s="139" t="str">
        <f t="shared" si="57"/>
        <v/>
      </c>
      <c r="Q74" s="28" t="str">
        <f t="shared" si="65"/>
        <v/>
      </c>
      <c r="R74" s="28" t="str">
        <f t="shared" si="58"/>
        <v/>
      </c>
      <c r="S74" s="28" t="str">
        <f>IF('1.収穫を予測する'!H84="","",L74*M74)</f>
        <v/>
      </c>
      <c r="W74" s="28">
        <f t="shared" si="59"/>
        <v>104</v>
      </c>
      <c r="X74" s="28" t="str">
        <f>IF(W74&gt;80,"",VLOOKUP(W74,'inv2.計算シート'!$E$2:$H$101,4,FALSE))</f>
        <v/>
      </c>
      <c r="Y74" s="28" t="str">
        <f t="shared" si="60"/>
        <v/>
      </c>
      <c r="Z74" s="28" t="str">
        <f t="shared" si="61"/>
        <v/>
      </c>
      <c r="AA74" s="28" t="str">
        <f>IF(W74&gt;80,"",VLOOKUP(W74,'1.収穫を予測する'!$J$13:$K$92,2,FALSE)/100)</f>
        <v/>
      </c>
      <c r="AB74" s="28" t="str">
        <f>IF(W74&gt;80,"",VLOOKUP(W74,'inv2.計算シート'!$AB$2:$AI$81,8,FALSE))</f>
        <v/>
      </c>
      <c r="AC74" s="28" t="str">
        <f t="shared" si="33"/>
        <v/>
      </c>
      <c r="AD74" s="28" t="str">
        <f t="shared" si="34"/>
        <v/>
      </c>
      <c r="AE74" s="28" t="str">
        <f t="shared" si="35"/>
        <v/>
      </c>
      <c r="AF74" s="28" t="str">
        <f t="shared" si="36"/>
        <v/>
      </c>
      <c r="AG74" s="28">
        <f>'inv3.直径階分布'!HK79</f>
        <v>32.516541401717021</v>
      </c>
      <c r="AH74" s="28" t="str">
        <f>IF(W74&gt;80,"",EXP('inv2.計算シート'!$B$52)*X74^('inv2.計算シート'!$B$51))</f>
        <v/>
      </c>
      <c r="AI74" s="28" t="str">
        <f t="shared" si="37"/>
        <v/>
      </c>
      <c r="AJ74" s="28" t="str">
        <f>IF(W74&gt;80,"",('inv2.計算シート'!$B$41+'inv2.計算シート'!$B$42*入力方法別計算!Z74^('inv2.計算シート'!$B$43)*(入力方法別計算!Y74^(-'inv2.計算シート'!$B$28))^(-'inv2.計算シート'!$B$43))^(-1))</f>
        <v/>
      </c>
      <c r="AK74" s="28" t="str">
        <f>IF(W74&gt;80,"",('inv2.計算シート'!$B$41+'inv2.計算シート'!$B$42*入力方法別計算!AD74^('inv2.計算シート'!$B$43)*(入力方法別計算!AC74^(-'inv2.計算シート'!$B$28))^(-'inv2.計算シート'!$B$43))^(-1))</f>
        <v/>
      </c>
      <c r="AL74" s="28" t="str">
        <f t="shared" si="38"/>
        <v/>
      </c>
      <c r="AM74" s="28" t="str">
        <f t="shared" si="39"/>
        <v/>
      </c>
      <c r="AN74" s="28" t="str">
        <f t="shared" si="40"/>
        <v/>
      </c>
      <c r="AO74" s="28" t="str">
        <f t="shared" si="62"/>
        <v/>
      </c>
      <c r="AP74" s="28" t="str">
        <f t="shared" si="63"/>
        <v/>
      </c>
      <c r="AR74" s="28" t="str">
        <f t="shared" si="41"/>
        <v/>
      </c>
      <c r="AS74" s="28">
        <f t="shared" si="42"/>
        <v>104</v>
      </c>
      <c r="AT74" s="28" t="str">
        <f t="shared" si="43"/>
        <v/>
      </c>
      <c r="AU74" s="28" t="str">
        <f>IF(W74&gt;80,"",IF(AT74=0,0,SUM(AF$2:AF74)))</f>
        <v/>
      </c>
      <c r="AV74" s="28" t="str">
        <f>IF(W74&gt;80,"",Z74+SUM($AF$2:AF73))</f>
        <v/>
      </c>
      <c r="AW74" s="29" t="str">
        <f t="shared" si="44"/>
        <v/>
      </c>
      <c r="AX74" s="28" t="str">
        <f t="shared" si="45"/>
        <v/>
      </c>
      <c r="AY74" s="28" t="str">
        <f t="shared" si="46"/>
        <v/>
      </c>
      <c r="AZ74" s="28" t="str">
        <f t="shared" si="47"/>
        <v/>
      </c>
      <c r="BA74" s="28" t="str">
        <f t="shared" si="48"/>
        <v/>
      </c>
      <c r="BB74" s="28">
        <f t="shared" si="64"/>
        <v>104</v>
      </c>
      <c r="BC74" s="140" t="str">
        <f t="shared" si="49"/>
        <v/>
      </c>
      <c r="BE74" s="28">
        <v>73</v>
      </c>
      <c r="BF74" s="28">
        <f t="shared" si="50"/>
        <v>73</v>
      </c>
      <c r="BG74" s="28">
        <f t="shared" si="51"/>
        <v>3450</v>
      </c>
    </row>
    <row r="75" spans="2:59">
      <c r="B75" s="28">
        <f>'1.収穫を予測する'!B85</f>
        <v>73</v>
      </c>
      <c r="C75" s="28" t="str">
        <f>IF('1.収穫を予測する'!C85="","",'1.収穫を予測する'!C85)</f>
        <v/>
      </c>
      <c r="D75" s="28" t="str">
        <f>IF('1.収穫を予測する'!$C$3="なし","",'1.収穫を予測する'!D85)</f>
        <v/>
      </c>
      <c r="E75" s="28" t="str">
        <f t="shared" si="52"/>
        <v/>
      </c>
      <c r="F75" s="28" t="str">
        <f t="shared" si="53"/>
        <v/>
      </c>
      <c r="G75" s="28" t="str">
        <f t="shared" si="54"/>
        <v/>
      </c>
      <c r="J75" s="28">
        <f>'1.収穫を予測する'!F85</f>
        <v>144</v>
      </c>
      <c r="K75" s="28">
        <f>'1.収穫を予測する'!G85</f>
        <v>146</v>
      </c>
      <c r="L75" s="28" t="str">
        <f>IF('1.収穫を予測する'!H85="","",'1.収穫を予測する'!H85)</f>
        <v/>
      </c>
      <c r="M75" s="28" t="str">
        <f t="shared" si="55"/>
        <v/>
      </c>
      <c r="O75" s="139" t="str">
        <f t="shared" si="56"/>
        <v/>
      </c>
      <c r="P75" s="139" t="str">
        <f t="shared" si="57"/>
        <v/>
      </c>
      <c r="Q75" s="28" t="str">
        <f t="shared" si="65"/>
        <v/>
      </c>
      <c r="R75" s="28" t="str">
        <f t="shared" si="58"/>
        <v/>
      </c>
      <c r="S75" s="28" t="str">
        <f>IF('1.収穫を予測する'!H85="","",L75*M75)</f>
        <v/>
      </c>
      <c r="W75" s="28">
        <f t="shared" si="59"/>
        <v>105</v>
      </c>
      <c r="X75" s="28" t="str">
        <f>IF(W75&gt;80,"",VLOOKUP(W75,'inv2.計算シート'!$E$2:$H$101,4,FALSE))</f>
        <v/>
      </c>
      <c r="Y75" s="28" t="str">
        <f t="shared" si="60"/>
        <v/>
      </c>
      <c r="Z75" s="28" t="str">
        <f t="shared" si="61"/>
        <v/>
      </c>
      <c r="AA75" s="28" t="str">
        <f>IF(W75&gt;80,"",VLOOKUP(W75,'1.収穫を予測する'!$J$13:$K$92,2,FALSE)/100)</f>
        <v/>
      </c>
      <c r="AB75" s="28" t="str">
        <f>IF(W75&gt;80,"",VLOOKUP(W75,'inv2.計算シート'!$AB$2:$AI$81,8,FALSE))</f>
        <v/>
      </c>
      <c r="AC75" s="28" t="str">
        <f t="shared" si="33"/>
        <v/>
      </c>
      <c r="AD75" s="28" t="str">
        <f t="shared" si="34"/>
        <v/>
      </c>
      <c r="AE75" s="28" t="str">
        <f t="shared" si="35"/>
        <v/>
      </c>
      <c r="AF75" s="28" t="str">
        <f t="shared" si="36"/>
        <v/>
      </c>
      <c r="AG75" s="28">
        <f>'inv3.直径階分布'!HK80</f>
        <v>32.620035515025208</v>
      </c>
      <c r="AH75" s="28" t="str">
        <f>IF(W75&gt;80,"",EXP('inv2.計算シート'!$B$52)*X75^('inv2.計算シート'!$B$51))</f>
        <v/>
      </c>
      <c r="AI75" s="28" t="str">
        <f t="shared" si="37"/>
        <v/>
      </c>
      <c r="AJ75" s="28" t="str">
        <f>IF(W75&gt;80,"",('inv2.計算シート'!$B$41+'inv2.計算シート'!$B$42*入力方法別計算!Z75^('inv2.計算シート'!$B$43)*(入力方法別計算!Y75^(-'inv2.計算シート'!$B$28))^(-'inv2.計算シート'!$B$43))^(-1))</f>
        <v/>
      </c>
      <c r="AK75" s="28" t="str">
        <f>IF(W75&gt;80,"",('inv2.計算シート'!$B$41+'inv2.計算シート'!$B$42*入力方法別計算!AD75^('inv2.計算シート'!$B$43)*(入力方法別計算!AC75^(-'inv2.計算シート'!$B$28))^(-'inv2.計算シート'!$B$43))^(-1))</f>
        <v/>
      </c>
      <c r="AL75" s="28" t="str">
        <f t="shared" si="38"/>
        <v/>
      </c>
      <c r="AM75" s="28" t="str">
        <f t="shared" si="39"/>
        <v/>
      </c>
      <c r="AN75" s="28" t="str">
        <f t="shared" si="40"/>
        <v/>
      </c>
      <c r="AO75" s="28" t="str">
        <f t="shared" si="62"/>
        <v/>
      </c>
      <c r="AP75" s="28" t="str">
        <f t="shared" si="63"/>
        <v/>
      </c>
      <c r="AR75" s="28" t="str">
        <f t="shared" si="41"/>
        <v/>
      </c>
      <c r="AS75" s="28">
        <f t="shared" si="42"/>
        <v>105</v>
      </c>
      <c r="AT75" s="28" t="str">
        <f t="shared" si="43"/>
        <v/>
      </c>
      <c r="AU75" s="28" t="str">
        <f>IF(W75&gt;80,"",IF(AT75=0,0,SUM(AF$2:AF75)))</f>
        <v/>
      </c>
      <c r="AV75" s="28" t="str">
        <f>IF(W75&gt;80,"",Z75+SUM($AF$2:AF74))</f>
        <v/>
      </c>
      <c r="AW75" s="29" t="str">
        <f t="shared" si="44"/>
        <v/>
      </c>
      <c r="AX75" s="28" t="str">
        <f t="shared" si="45"/>
        <v/>
      </c>
      <c r="AY75" s="28" t="str">
        <f t="shared" si="46"/>
        <v/>
      </c>
      <c r="AZ75" s="28" t="str">
        <f t="shared" si="47"/>
        <v/>
      </c>
      <c r="BA75" s="28" t="str">
        <f t="shared" si="48"/>
        <v/>
      </c>
      <c r="BB75" s="28">
        <f t="shared" si="64"/>
        <v>105</v>
      </c>
      <c r="BC75" s="140" t="str">
        <f t="shared" si="49"/>
        <v/>
      </c>
      <c r="BE75" s="28">
        <v>74</v>
      </c>
      <c r="BF75" s="28">
        <f t="shared" si="50"/>
        <v>74</v>
      </c>
      <c r="BG75" s="28">
        <f t="shared" si="51"/>
        <v>3450</v>
      </c>
    </row>
    <row r="76" spans="2:59">
      <c r="B76" s="28">
        <f>'1.収穫を予測する'!B86</f>
        <v>74</v>
      </c>
      <c r="C76" s="28" t="str">
        <f>IF('1.収穫を予測する'!C86="","",'1.収穫を予測する'!C86)</f>
        <v/>
      </c>
      <c r="D76" s="28" t="str">
        <f>IF('1.収穫を予測する'!$C$3="なし","",'1.収穫を予測する'!D86)</f>
        <v/>
      </c>
      <c r="E76" s="28" t="str">
        <f t="shared" si="52"/>
        <v/>
      </c>
      <c r="F76" s="28" t="str">
        <f t="shared" si="53"/>
        <v/>
      </c>
      <c r="G76" s="28" t="str">
        <f t="shared" si="54"/>
        <v/>
      </c>
      <c r="J76" s="28">
        <f>'1.収穫を予測する'!F86</f>
        <v>146</v>
      </c>
      <c r="K76" s="28">
        <f>'1.収穫を予測する'!G86</f>
        <v>148</v>
      </c>
      <c r="L76" s="28" t="str">
        <f>IF('1.収穫を予測する'!H86="","",'1.収穫を予測する'!H86)</f>
        <v/>
      </c>
      <c r="M76" s="28" t="str">
        <f t="shared" si="55"/>
        <v/>
      </c>
      <c r="O76" s="139" t="str">
        <f t="shared" si="56"/>
        <v/>
      </c>
      <c r="P76" s="139" t="str">
        <f t="shared" si="57"/>
        <v/>
      </c>
      <c r="Q76" s="28" t="str">
        <f t="shared" si="65"/>
        <v/>
      </c>
      <c r="R76" s="28" t="str">
        <f t="shared" si="58"/>
        <v/>
      </c>
      <c r="S76" s="28" t="str">
        <f>IF('1.収穫を予測する'!H86="","",L76*M76)</f>
        <v/>
      </c>
      <c r="W76" s="28">
        <f t="shared" si="59"/>
        <v>106</v>
      </c>
      <c r="X76" s="28" t="str">
        <f>IF(W76&gt;80,"",VLOOKUP(W76,'inv2.計算シート'!$E$2:$H$101,4,FALSE))</f>
        <v/>
      </c>
      <c r="Y76" s="28" t="str">
        <f t="shared" si="60"/>
        <v/>
      </c>
      <c r="Z76" s="28" t="str">
        <f t="shared" si="61"/>
        <v/>
      </c>
      <c r="AA76" s="28" t="str">
        <f>IF(W76&gt;80,"",VLOOKUP(W76,'1.収穫を予測する'!$J$13:$K$92,2,FALSE)/100)</f>
        <v/>
      </c>
      <c r="AB76" s="28" t="str">
        <f>IF(W76&gt;80,"",VLOOKUP(W76,'inv2.計算シート'!$AB$2:$AI$81,8,FALSE))</f>
        <v/>
      </c>
      <c r="AC76" s="28" t="str">
        <f t="shared" si="33"/>
        <v/>
      </c>
      <c r="AD76" s="28" t="str">
        <f t="shared" si="34"/>
        <v/>
      </c>
      <c r="AE76" s="28" t="str">
        <f t="shared" si="35"/>
        <v/>
      </c>
      <c r="AF76" s="28" t="str">
        <f t="shared" si="36"/>
        <v/>
      </c>
      <c r="AG76" s="28">
        <f>'inv3.直径階分布'!HK81</f>
        <v>32.719253897477323</v>
      </c>
      <c r="AH76" s="28" t="str">
        <f>IF(W76&gt;80,"",EXP('inv2.計算シート'!$B$52)*X76^('inv2.計算シート'!$B$51))</f>
        <v/>
      </c>
      <c r="AI76" s="28" t="str">
        <f t="shared" si="37"/>
        <v/>
      </c>
      <c r="AJ76" s="28" t="str">
        <f>IF(W76&gt;80,"",('inv2.計算シート'!$B$41+'inv2.計算シート'!$B$42*入力方法別計算!Z76^('inv2.計算シート'!$B$43)*(入力方法別計算!Y76^(-'inv2.計算シート'!$B$28))^(-'inv2.計算シート'!$B$43))^(-1))</f>
        <v/>
      </c>
      <c r="AK76" s="28" t="str">
        <f>IF(W76&gt;80,"",('inv2.計算シート'!$B$41+'inv2.計算シート'!$B$42*入力方法別計算!AD76^('inv2.計算シート'!$B$43)*(入力方法別計算!AC76^(-'inv2.計算シート'!$B$28))^(-'inv2.計算シート'!$B$43))^(-1))</f>
        <v/>
      </c>
      <c r="AL76" s="28" t="str">
        <f t="shared" si="38"/>
        <v/>
      </c>
      <c r="AM76" s="28" t="str">
        <f t="shared" si="39"/>
        <v/>
      </c>
      <c r="AN76" s="28" t="str">
        <f t="shared" si="40"/>
        <v/>
      </c>
      <c r="AO76" s="28" t="str">
        <f t="shared" si="62"/>
        <v/>
      </c>
      <c r="AP76" s="28" t="str">
        <f t="shared" si="63"/>
        <v/>
      </c>
      <c r="AR76" s="28" t="str">
        <f t="shared" si="41"/>
        <v/>
      </c>
      <c r="AS76" s="28">
        <f t="shared" si="42"/>
        <v>106</v>
      </c>
      <c r="AT76" s="28" t="str">
        <f t="shared" si="43"/>
        <v/>
      </c>
      <c r="AU76" s="28" t="str">
        <f>IF(W76&gt;80,"",IF(AT76=0,0,SUM(AF$2:AF76)))</f>
        <v/>
      </c>
      <c r="AV76" s="28" t="str">
        <f>IF(W76&gt;80,"",Z76+SUM($AF$2:AF75))</f>
        <v/>
      </c>
      <c r="AW76" s="29" t="str">
        <f t="shared" si="44"/>
        <v/>
      </c>
      <c r="AX76" s="28" t="str">
        <f t="shared" si="45"/>
        <v/>
      </c>
      <c r="AY76" s="28" t="str">
        <f t="shared" si="46"/>
        <v/>
      </c>
      <c r="AZ76" s="28" t="str">
        <f t="shared" si="47"/>
        <v/>
      </c>
      <c r="BA76" s="28" t="str">
        <f t="shared" si="48"/>
        <v/>
      </c>
      <c r="BB76" s="28">
        <f t="shared" si="64"/>
        <v>106</v>
      </c>
      <c r="BC76" s="140" t="str">
        <f t="shared" si="49"/>
        <v/>
      </c>
      <c r="BE76" s="28">
        <v>75</v>
      </c>
      <c r="BF76" s="28">
        <f t="shared" si="50"/>
        <v>75</v>
      </c>
      <c r="BG76" s="28">
        <f t="shared" si="51"/>
        <v>3450</v>
      </c>
    </row>
    <row r="77" spans="2:59">
      <c r="B77" s="28">
        <f>'1.収穫を予測する'!B87</f>
        <v>75</v>
      </c>
      <c r="C77" s="28" t="str">
        <f>IF('1.収穫を予測する'!C87="","",'1.収穫を予測する'!C87)</f>
        <v/>
      </c>
      <c r="D77" s="28" t="str">
        <f>IF('1.収穫を予測する'!$C$3="なし","",'1.収穫を予測する'!D87)</f>
        <v/>
      </c>
      <c r="E77" s="28" t="str">
        <f t="shared" si="52"/>
        <v/>
      </c>
      <c r="F77" s="28" t="str">
        <f t="shared" si="53"/>
        <v/>
      </c>
      <c r="G77" s="28" t="str">
        <f t="shared" si="54"/>
        <v/>
      </c>
      <c r="J77" s="28">
        <f>'1.収穫を予測する'!F87</f>
        <v>148</v>
      </c>
      <c r="K77" s="28">
        <f>'1.収穫を予測する'!G87</f>
        <v>150</v>
      </c>
      <c r="L77" s="28" t="str">
        <f>IF('1.収穫を予測する'!H87="","",'1.収穫を予測する'!H87)</f>
        <v/>
      </c>
      <c r="M77" s="28" t="str">
        <f t="shared" si="55"/>
        <v/>
      </c>
      <c r="O77" s="139" t="str">
        <f t="shared" si="56"/>
        <v/>
      </c>
      <c r="P77" s="139" t="str">
        <f t="shared" si="57"/>
        <v/>
      </c>
      <c r="Q77" s="28" t="str">
        <f t="shared" si="65"/>
        <v/>
      </c>
      <c r="R77" s="28" t="str">
        <f t="shared" si="58"/>
        <v/>
      </c>
      <c r="S77" s="28" t="str">
        <f>IF('1.収穫を予測する'!H87="","",L77*M77)</f>
        <v/>
      </c>
      <c r="W77" s="28">
        <f t="shared" si="59"/>
        <v>107</v>
      </c>
      <c r="X77" s="28" t="str">
        <f>IF(W77&gt;80,"",VLOOKUP(W77,'inv2.計算シート'!$E$2:$H$101,4,FALSE))</f>
        <v/>
      </c>
      <c r="Y77" s="28" t="str">
        <f t="shared" si="60"/>
        <v/>
      </c>
      <c r="Z77" s="28" t="str">
        <f t="shared" si="61"/>
        <v/>
      </c>
      <c r="AA77" s="28" t="str">
        <f>IF(W77&gt;80,"",VLOOKUP(W77,'1.収穫を予測する'!$J$13:$K$92,2,FALSE)/100)</f>
        <v/>
      </c>
      <c r="AB77" s="28" t="str">
        <f>IF(W77&gt;80,"",VLOOKUP(W77,'inv2.計算シート'!$AB$2:$AI$81,8,FALSE))</f>
        <v/>
      </c>
      <c r="AC77" s="28" t="str">
        <f t="shared" si="33"/>
        <v/>
      </c>
      <c r="AD77" s="28" t="str">
        <f t="shared" si="34"/>
        <v/>
      </c>
      <c r="AE77" s="28" t="str">
        <f t="shared" si="35"/>
        <v/>
      </c>
      <c r="AF77" s="28" t="str">
        <f t="shared" si="36"/>
        <v/>
      </c>
      <c r="AG77" s="28">
        <f>'inv3.直径階分布'!HK82</f>
        <v>32.814290987694093</v>
      </c>
      <c r="AH77" s="28" t="str">
        <f>IF(W77&gt;80,"",EXP('inv2.計算シート'!$B$52)*X77^('inv2.計算シート'!$B$51))</f>
        <v/>
      </c>
      <c r="AI77" s="28" t="str">
        <f t="shared" si="37"/>
        <v/>
      </c>
      <c r="AJ77" s="28" t="str">
        <f>IF(W77&gt;80,"",('inv2.計算シート'!$B$41+'inv2.計算シート'!$B$42*入力方法別計算!Z77^('inv2.計算シート'!$B$43)*(入力方法別計算!Y77^(-'inv2.計算シート'!$B$28))^(-'inv2.計算シート'!$B$43))^(-1))</f>
        <v/>
      </c>
      <c r="AK77" s="28" t="str">
        <f>IF(W77&gt;80,"",('inv2.計算シート'!$B$41+'inv2.計算シート'!$B$42*入力方法別計算!AD77^('inv2.計算シート'!$B$43)*(入力方法別計算!AC77^(-'inv2.計算シート'!$B$28))^(-'inv2.計算シート'!$B$43))^(-1))</f>
        <v/>
      </c>
      <c r="AL77" s="28" t="str">
        <f t="shared" si="38"/>
        <v/>
      </c>
      <c r="AM77" s="28" t="str">
        <f t="shared" si="39"/>
        <v/>
      </c>
      <c r="AN77" s="28" t="str">
        <f t="shared" si="40"/>
        <v/>
      </c>
      <c r="AO77" s="28" t="str">
        <f t="shared" si="62"/>
        <v/>
      </c>
      <c r="AP77" s="28" t="str">
        <f t="shared" si="63"/>
        <v/>
      </c>
      <c r="AR77" s="28" t="str">
        <f t="shared" si="41"/>
        <v/>
      </c>
      <c r="AS77" s="28">
        <f t="shared" si="42"/>
        <v>107</v>
      </c>
      <c r="AT77" s="28" t="str">
        <f t="shared" si="43"/>
        <v/>
      </c>
      <c r="AU77" s="28" t="str">
        <f>IF(W77&gt;80,"",IF(AT77=0,0,SUM(AF$2:AF77)))</f>
        <v/>
      </c>
      <c r="AV77" s="28" t="str">
        <f>IF(W77&gt;80,"",Z77+SUM($AF$2:AF76))</f>
        <v/>
      </c>
      <c r="AW77" s="29" t="str">
        <f t="shared" si="44"/>
        <v/>
      </c>
      <c r="AX77" s="28" t="str">
        <f t="shared" si="45"/>
        <v/>
      </c>
      <c r="AY77" s="28" t="str">
        <f t="shared" si="46"/>
        <v/>
      </c>
      <c r="AZ77" s="28" t="str">
        <f t="shared" si="47"/>
        <v/>
      </c>
      <c r="BA77" s="28" t="str">
        <f t="shared" si="48"/>
        <v/>
      </c>
      <c r="BB77" s="28">
        <f t="shared" si="64"/>
        <v>107</v>
      </c>
      <c r="BC77" s="140" t="str">
        <f t="shared" si="49"/>
        <v/>
      </c>
      <c r="BE77" s="28">
        <v>76</v>
      </c>
      <c r="BF77" s="28">
        <f t="shared" si="50"/>
        <v>76</v>
      </c>
      <c r="BG77" s="28">
        <f t="shared" si="51"/>
        <v>3450</v>
      </c>
    </row>
    <row r="78" spans="2:59">
      <c r="B78" s="28">
        <f>'1.収穫を予測する'!B88</f>
        <v>76</v>
      </c>
      <c r="C78" s="28" t="str">
        <f>IF('1.収穫を予測する'!C88="","",'1.収穫を予測する'!C88)</f>
        <v/>
      </c>
      <c r="D78" s="28" t="str">
        <f>IF('1.収穫を予測する'!$C$3="なし","",'1.収穫を予測する'!D88)</f>
        <v/>
      </c>
      <c r="E78" s="28" t="str">
        <f t="shared" si="52"/>
        <v/>
      </c>
      <c r="F78" s="28" t="str">
        <f t="shared" si="53"/>
        <v/>
      </c>
      <c r="G78" s="28" t="str">
        <f t="shared" si="54"/>
        <v/>
      </c>
      <c r="J78" s="28">
        <f>'1.収穫を予測する'!F88</f>
        <v>150</v>
      </c>
      <c r="K78" s="28">
        <f>'1.収穫を予測する'!G88</f>
        <v>152</v>
      </c>
      <c r="L78" s="28" t="str">
        <f>IF('1.収穫を予測する'!H88="","",'1.収穫を予測する'!H88)</f>
        <v/>
      </c>
      <c r="M78" s="28" t="str">
        <f t="shared" si="55"/>
        <v/>
      </c>
      <c r="O78" s="139" t="str">
        <f t="shared" si="56"/>
        <v/>
      </c>
      <c r="P78" s="139" t="str">
        <f t="shared" si="57"/>
        <v/>
      </c>
      <c r="Q78" s="28" t="str">
        <f t="shared" si="65"/>
        <v/>
      </c>
      <c r="R78" s="28" t="str">
        <f t="shared" si="58"/>
        <v/>
      </c>
      <c r="S78" s="28" t="str">
        <f>IF('1.収穫を予測する'!H88="","",L78*M78)</f>
        <v/>
      </c>
      <c r="W78" s="28">
        <f t="shared" si="59"/>
        <v>108</v>
      </c>
      <c r="X78" s="28" t="str">
        <f>IF(W78&gt;80,"",VLOOKUP(W78,'inv2.計算シート'!$E$2:$H$101,4,FALSE))</f>
        <v/>
      </c>
      <c r="Y78" s="28" t="str">
        <f t="shared" si="60"/>
        <v/>
      </c>
      <c r="Z78" s="28" t="str">
        <f t="shared" si="61"/>
        <v/>
      </c>
      <c r="AA78" s="28" t="str">
        <f>IF(W78&gt;80,"",VLOOKUP(W78,'1.収穫を予測する'!$J$13:$K$92,2,FALSE)/100)</f>
        <v/>
      </c>
      <c r="AB78" s="28" t="str">
        <f>IF(W78&gt;80,"",VLOOKUP(W78,'inv2.計算シート'!$AB$2:$AI$81,8,FALSE))</f>
        <v/>
      </c>
      <c r="AC78" s="28" t="str">
        <f t="shared" si="33"/>
        <v/>
      </c>
      <c r="AD78" s="28" t="str">
        <f t="shared" si="34"/>
        <v/>
      </c>
      <c r="AE78" s="28" t="str">
        <f t="shared" si="35"/>
        <v/>
      </c>
      <c r="AF78" s="28" t="str">
        <f t="shared" si="36"/>
        <v/>
      </c>
      <c r="AG78" s="28">
        <f>'inv3.直径階分布'!HK83</f>
        <v>32.905258745429165</v>
      </c>
      <c r="AH78" s="28" t="str">
        <f>IF(W78&gt;80,"",EXP('inv2.計算シート'!$B$52)*X78^('inv2.計算シート'!$B$51))</f>
        <v/>
      </c>
      <c r="AI78" s="28" t="str">
        <f t="shared" si="37"/>
        <v/>
      </c>
      <c r="AJ78" s="28" t="str">
        <f>IF(W78&gt;80,"",('inv2.計算シート'!$B$41+'inv2.計算シート'!$B$42*入力方法別計算!Z78^('inv2.計算シート'!$B$43)*(入力方法別計算!Y78^(-'inv2.計算シート'!$B$28))^(-'inv2.計算シート'!$B$43))^(-1))</f>
        <v/>
      </c>
      <c r="AK78" s="28" t="str">
        <f>IF(W78&gt;80,"",('inv2.計算シート'!$B$41+'inv2.計算シート'!$B$42*入力方法別計算!AD78^('inv2.計算シート'!$B$43)*(入力方法別計算!AC78^(-'inv2.計算シート'!$B$28))^(-'inv2.計算シート'!$B$43))^(-1))</f>
        <v/>
      </c>
      <c r="AL78" s="28" t="str">
        <f t="shared" si="38"/>
        <v/>
      </c>
      <c r="AM78" s="28" t="str">
        <f t="shared" si="39"/>
        <v/>
      </c>
      <c r="AN78" s="28" t="str">
        <f t="shared" si="40"/>
        <v/>
      </c>
      <c r="AO78" s="28" t="str">
        <f t="shared" si="62"/>
        <v/>
      </c>
      <c r="AP78" s="28" t="str">
        <f t="shared" si="63"/>
        <v/>
      </c>
      <c r="AR78" s="28" t="str">
        <f t="shared" si="41"/>
        <v/>
      </c>
      <c r="AS78" s="28">
        <f t="shared" si="42"/>
        <v>108</v>
      </c>
      <c r="AT78" s="28" t="str">
        <f t="shared" si="43"/>
        <v/>
      </c>
      <c r="AU78" s="28" t="str">
        <f>IF(W78&gt;80,"",IF(AT78=0,0,SUM(AF$2:AF78)))</f>
        <v/>
      </c>
      <c r="AV78" s="28" t="str">
        <f>IF(W78&gt;80,"",Z78+SUM($AF$2:AF77))</f>
        <v/>
      </c>
      <c r="AW78" s="29" t="str">
        <f t="shared" si="44"/>
        <v/>
      </c>
      <c r="AX78" s="28" t="str">
        <f t="shared" si="45"/>
        <v/>
      </c>
      <c r="AY78" s="28" t="str">
        <f t="shared" si="46"/>
        <v/>
      </c>
      <c r="AZ78" s="28" t="str">
        <f t="shared" si="47"/>
        <v/>
      </c>
      <c r="BA78" s="28" t="str">
        <f t="shared" si="48"/>
        <v/>
      </c>
      <c r="BB78" s="28">
        <f t="shared" si="64"/>
        <v>108</v>
      </c>
      <c r="BC78" s="140" t="str">
        <f t="shared" si="49"/>
        <v/>
      </c>
      <c r="BE78" s="28">
        <v>77</v>
      </c>
      <c r="BF78" s="28">
        <f t="shared" si="50"/>
        <v>77</v>
      </c>
      <c r="BG78" s="28">
        <f t="shared" si="51"/>
        <v>3450</v>
      </c>
    </row>
    <row r="79" spans="2:59">
      <c r="B79" s="28">
        <f>'1.収穫を予測する'!B89</f>
        <v>77</v>
      </c>
      <c r="C79" s="28" t="str">
        <f>IF('1.収穫を予測する'!C89="","",'1.収穫を予測する'!C89)</f>
        <v/>
      </c>
      <c r="D79" s="28" t="str">
        <f>IF('1.収穫を予測する'!$C$3="なし","",'1.収穫を予測する'!D89)</f>
        <v/>
      </c>
      <c r="E79" s="28" t="str">
        <f t="shared" si="52"/>
        <v/>
      </c>
      <c r="F79" s="28" t="str">
        <f t="shared" si="53"/>
        <v/>
      </c>
      <c r="G79" s="28" t="str">
        <f t="shared" si="54"/>
        <v/>
      </c>
      <c r="J79" s="28">
        <f>'1.収穫を予測する'!F89</f>
        <v>152</v>
      </c>
      <c r="K79" s="28">
        <f>'1.収穫を予測する'!G89</f>
        <v>154</v>
      </c>
      <c r="L79" s="28" t="str">
        <f>IF('1.収穫を予測する'!H89="","",'1.収穫を予測する'!H89)</f>
        <v/>
      </c>
      <c r="M79" s="28" t="str">
        <f t="shared" si="55"/>
        <v/>
      </c>
      <c r="O79" s="139" t="str">
        <f t="shared" si="56"/>
        <v/>
      </c>
      <c r="P79" s="139" t="str">
        <f t="shared" si="57"/>
        <v/>
      </c>
      <c r="Q79" s="28" t="str">
        <f t="shared" si="65"/>
        <v/>
      </c>
      <c r="R79" s="28" t="str">
        <f t="shared" si="58"/>
        <v/>
      </c>
      <c r="S79" s="28" t="str">
        <f>IF('1.収穫を予測する'!H89="","",L79*M79)</f>
        <v/>
      </c>
      <c r="W79" s="28">
        <f t="shared" si="59"/>
        <v>109</v>
      </c>
      <c r="X79" s="28" t="str">
        <f>IF(W79&gt;80,"",VLOOKUP(W79,'inv2.計算シート'!$E$2:$H$101,4,FALSE))</f>
        <v/>
      </c>
      <c r="Y79" s="28" t="str">
        <f t="shared" si="60"/>
        <v/>
      </c>
      <c r="Z79" s="28" t="str">
        <f t="shared" si="61"/>
        <v/>
      </c>
      <c r="AA79" s="28" t="str">
        <f>IF(W79&gt;80,"",VLOOKUP(W79,'1.収穫を予測する'!$J$13:$K$92,2,FALSE)/100)</f>
        <v/>
      </c>
      <c r="AB79" s="28" t="str">
        <f>IF(W79&gt;80,"",VLOOKUP(W79,'inv2.計算シート'!$AB$2:$AI$81,8,FALSE))</f>
        <v/>
      </c>
      <c r="AC79" s="28" t="str">
        <f t="shared" si="33"/>
        <v/>
      </c>
      <c r="AD79" s="28" t="str">
        <f t="shared" si="34"/>
        <v/>
      </c>
      <c r="AE79" s="28" t="str">
        <f t="shared" si="35"/>
        <v/>
      </c>
      <c r="AF79" s="28" t="str">
        <f t="shared" si="36"/>
        <v/>
      </c>
      <c r="AG79" s="28">
        <f>'inv3.直径階分布'!HK84</f>
        <v>32.992279612327188</v>
      </c>
      <c r="AH79" s="28" t="str">
        <f>IF(W79&gt;80,"",EXP('inv2.計算シート'!$B$52)*X79^('inv2.計算シート'!$B$51))</f>
        <v/>
      </c>
      <c r="AI79" s="28" t="str">
        <f t="shared" si="37"/>
        <v/>
      </c>
      <c r="AJ79" s="28" t="str">
        <f>IF(W79&gt;80,"",('inv2.計算シート'!$B$41+'inv2.計算シート'!$B$42*入力方法別計算!Z79^('inv2.計算シート'!$B$43)*(入力方法別計算!Y79^(-'inv2.計算シート'!$B$28))^(-'inv2.計算シート'!$B$43))^(-1))</f>
        <v/>
      </c>
      <c r="AK79" s="28" t="str">
        <f>IF(W79&gt;80,"",('inv2.計算シート'!$B$41+'inv2.計算シート'!$B$42*入力方法別計算!AD79^('inv2.計算シート'!$B$43)*(入力方法別計算!AC79^(-'inv2.計算シート'!$B$28))^(-'inv2.計算シート'!$B$43))^(-1))</f>
        <v/>
      </c>
      <c r="AL79" s="28" t="str">
        <f t="shared" si="38"/>
        <v/>
      </c>
      <c r="AM79" s="28" t="str">
        <f t="shared" si="39"/>
        <v/>
      </c>
      <c r="AN79" s="28" t="str">
        <f t="shared" si="40"/>
        <v/>
      </c>
      <c r="AO79" s="28" t="str">
        <f t="shared" si="62"/>
        <v/>
      </c>
      <c r="AP79" s="28" t="str">
        <f t="shared" si="63"/>
        <v/>
      </c>
      <c r="AR79" s="28" t="str">
        <f t="shared" si="41"/>
        <v/>
      </c>
      <c r="AS79" s="28">
        <f t="shared" si="42"/>
        <v>109</v>
      </c>
      <c r="AT79" s="28" t="str">
        <f t="shared" si="43"/>
        <v/>
      </c>
      <c r="AU79" s="28" t="str">
        <f>IF(W79&gt;80,"",IF(AT79=0,0,SUM(AF$2:AF79)))</f>
        <v/>
      </c>
      <c r="AV79" s="28" t="str">
        <f>IF(W79&gt;80,"",Z79+SUM($AF$2:AF78))</f>
        <v/>
      </c>
      <c r="AW79" s="29" t="str">
        <f t="shared" si="44"/>
        <v/>
      </c>
      <c r="AX79" s="28" t="str">
        <f t="shared" si="45"/>
        <v/>
      </c>
      <c r="AY79" s="28" t="str">
        <f t="shared" si="46"/>
        <v/>
      </c>
      <c r="AZ79" s="28" t="str">
        <f t="shared" si="47"/>
        <v/>
      </c>
      <c r="BA79" s="28" t="str">
        <f t="shared" si="48"/>
        <v/>
      </c>
      <c r="BB79" s="28">
        <f t="shared" si="64"/>
        <v>109</v>
      </c>
      <c r="BC79" s="140" t="str">
        <f t="shared" si="49"/>
        <v/>
      </c>
      <c r="BE79" s="28">
        <v>78</v>
      </c>
      <c r="BF79" s="28">
        <f t="shared" si="50"/>
        <v>78</v>
      </c>
      <c r="BG79" s="28">
        <f t="shared" si="51"/>
        <v>3450</v>
      </c>
    </row>
    <row r="80" spans="2:59">
      <c r="B80" s="28">
        <f>'1.収穫を予測する'!B90</f>
        <v>78</v>
      </c>
      <c r="C80" s="28" t="str">
        <f>IF('1.収穫を予測する'!C90="","",'1.収穫を予測する'!C90)</f>
        <v/>
      </c>
      <c r="D80" s="28" t="str">
        <f>IF('1.収穫を予測する'!$C$3="なし","",'1.収穫を予測する'!D90)</f>
        <v/>
      </c>
      <c r="E80" s="28" t="str">
        <f t="shared" si="52"/>
        <v/>
      </c>
      <c r="F80" s="28" t="str">
        <f t="shared" si="53"/>
        <v/>
      </c>
      <c r="G80" s="28" t="str">
        <f t="shared" si="54"/>
        <v/>
      </c>
      <c r="J80" s="28">
        <f>'1.収穫を予測する'!F90</f>
        <v>154</v>
      </c>
      <c r="K80" s="28">
        <f>'1.収穫を予測する'!G90</f>
        <v>156</v>
      </c>
      <c r="L80" s="28" t="str">
        <f>IF('1.収穫を予測する'!H90="","",'1.収穫を予測する'!H90)</f>
        <v/>
      </c>
      <c r="M80" s="28" t="str">
        <f t="shared" si="55"/>
        <v/>
      </c>
      <c r="O80" s="139" t="str">
        <f t="shared" si="56"/>
        <v/>
      </c>
      <c r="P80" s="139" t="str">
        <f t="shared" si="57"/>
        <v/>
      </c>
      <c r="Q80" s="28" t="str">
        <f t="shared" si="65"/>
        <v/>
      </c>
      <c r="R80" s="28" t="str">
        <f t="shared" si="58"/>
        <v/>
      </c>
      <c r="S80" s="28" t="str">
        <f>IF('1.収穫を予測する'!H90="","",L80*M80)</f>
        <v/>
      </c>
      <c r="W80" s="28">
        <f t="shared" si="59"/>
        <v>110</v>
      </c>
      <c r="X80" s="28" t="str">
        <f>IF(W80&gt;80,"",VLOOKUP(W80,'inv2.計算シート'!$E$2:$H$101,4,FALSE))</f>
        <v/>
      </c>
      <c r="Y80" s="28" t="str">
        <f t="shared" si="60"/>
        <v/>
      </c>
      <c r="Z80" s="28" t="str">
        <f t="shared" si="61"/>
        <v/>
      </c>
      <c r="AA80" s="28" t="str">
        <f>IF(W80&gt;80,"",VLOOKUP(W80,'1.収穫を予測する'!$J$13:$K$92,2,FALSE)/100)</f>
        <v/>
      </c>
      <c r="AB80" s="28" t="str">
        <f>IF(W80&gt;80,"",VLOOKUP(W80,'inv2.計算シート'!$AB$2:$AI$81,8,FALSE))</f>
        <v/>
      </c>
      <c r="AC80" s="28" t="str">
        <f t="shared" si="33"/>
        <v/>
      </c>
      <c r="AD80" s="28" t="str">
        <f t="shared" si="34"/>
        <v/>
      </c>
      <c r="AE80" s="28" t="str">
        <f t="shared" si="35"/>
        <v/>
      </c>
      <c r="AF80" s="28" t="str">
        <f t="shared" si="36"/>
        <v/>
      </c>
      <c r="AG80" s="28">
        <f>'inv3.直径階分布'!HK85</f>
        <v>33.075482185475408</v>
      </c>
      <c r="AH80" s="28" t="str">
        <f>IF(W80&gt;80,"",EXP('inv2.計算シート'!$B$52)*X80^('inv2.計算シート'!$B$51))</f>
        <v/>
      </c>
      <c r="AI80" s="28" t="str">
        <f t="shared" si="37"/>
        <v/>
      </c>
      <c r="AJ80" s="28" t="str">
        <f>IF(W80&gt;80,"",('inv2.計算シート'!$B$41+'inv2.計算シート'!$B$42*入力方法別計算!Z80^('inv2.計算シート'!$B$43)*(入力方法別計算!Y80^(-'inv2.計算シート'!$B$28))^(-'inv2.計算シート'!$B$43))^(-1))</f>
        <v/>
      </c>
      <c r="AK80" s="28" t="str">
        <f>IF(W80&gt;80,"",('inv2.計算シート'!$B$41+'inv2.計算シート'!$B$42*入力方法別計算!AD80^('inv2.計算シート'!$B$43)*(入力方法別計算!AC80^(-'inv2.計算シート'!$B$28))^(-'inv2.計算シート'!$B$43))^(-1))</f>
        <v/>
      </c>
      <c r="AL80" s="28" t="str">
        <f t="shared" si="38"/>
        <v/>
      </c>
      <c r="AM80" s="28" t="str">
        <f t="shared" si="39"/>
        <v/>
      </c>
      <c r="AN80" s="28" t="str">
        <f t="shared" si="40"/>
        <v/>
      </c>
      <c r="AO80" s="28" t="str">
        <f t="shared" si="62"/>
        <v/>
      </c>
      <c r="AP80" s="28" t="str">
        <f t="shared" si="63"/>
        <v/>
      </c>
      <c r="AR80" s="28" t="str">
        <f t="shared" si="41"/>
        <v/>
      </c>
      <c r="AS80" s="28">
        <f t="shared" si="42"/>
        <v>110</v>
      </c>
      <c r="AT80" s="28" t="str">
        <f t="shared" si="43"/>
        <v/>
      </c>
      <c r="AU80" s="28" t="str">
        <f>IF(W80&gt;80,"",IF(AT80=0,0,SUM(AF$2:AF80)))</f>
        <v/>
      </c>
      <c r="AV80" s="28" t="str">
        <f>IF(W80&gt;80,"",Z80+SUM($AF$2:AF79))</f>
        <v/>
      </c>
      <c r="AW80" s="29" t="str">
        <f t="shared" si="44"/>
        <v/>
      </c>
      <c r="AX80" s="28" t="str">
        <f t="shared" si="45"/>
        <v/>
      </c>
      <c r="AY80" s="28" t="str">
        <f t="shared" si="46"/>
        <v/>
      </c>
      <c r="AZ80" s="28" t="str">
        <f t="shared" si="47"/>
        <v/>
      </c>
      <c r="BA80" s="28" t="str">
        <f t="shared" si="48"/>
        <v/>
      </c>
      <c r="BB80" s="28">
        <f t="shared" si="64"/>
        <v>110</v>
      </c>
      <c r="BC80" s="140" t="str">
        <f t="shared" si="49"/>
        <v/>
      </c>
      <c r="BE80" s="28">
        <v>79</v>
      </c>
      <c r="BF80" s="28">
        <f t="shared" si="50"/>
        <v>79</v>
      </c>
      <c r="BG80" s="28">
        <f t="shared" si="51"/>
        <v>3450</v>
      </c>
    </row>
    <row r="81" spans="2:59">
      <c r="B81" s="28">
        <f>'1.収穫を予測する'!B91</f>
        <v>79</v>
      </c>
      <c r="C81" s="28" t="str">
        <f>IF('1.収穫を予測する'!C91="","",'1.収穫を予測する'!C91)</f>
        <v/>
      </c>
      <c r="D81" s="28" t="str">
        <f>IF('1.収穫を予測する'!$C$3="なし","",'1.収穫を予測する'!D91)</f>
        <v/>
      </c>
      <c r="E81" s="28" t="str">
        <f t="shared" si="52"/>
        <v/>
      </c>
      <c r="F81" s="28" t="str">
        <f t="shared" si="53"/>
        <v/>
      </c>
      <c r="G81" s="28" t="str">
        <f t="shared" si="54"/>
        <v/>
      </c>
      <c r="J81" s="28">
        <f>'1.収穫を予測する'!F91</f>
        <v>156</v>
      </c>
      <c r="K81" s="28">
        <f>'1.収穫を予測する'!G91</f>
        <v>158</v>
      </c>
      <c r="L81" s="28" t="str">
        <f>IF('1.収穫を予測する'!H91="","",'1.収穫を予測する'!H91)</f>
        <v/>
      </c>
      <c r="M81" s="28" t="str">
        <f t="shared" si="55"/>
        <v/>
      </c>
      <c r="O81" s="139" t="str">
        <f t="shared" si="56"/>
        <v/>
      </c>
      <c r="P81" s="139" t="str">
        <f t="shared" si="57"/>
        <v/>
      </c>
      <c r="Q81" s="28" t="str">
        <f t="shared" si="65"/>
        <v/>
      </c>
      <c r="R81" s="28" t="str">
        <f t="shared" si="58"/>
        <v/>
      </c>
      <c r="S81" s="28" t="str">
        <f>IF('1.収穫を予測する'!H91="","",L81*M81)</f>
        <v/>
      </c>
      <c r="W81" s="28">
        <f t="shared" si="59"/>
        <v>111</v>
      </c>
      <c r="X81" s="28" t="str">
        <f>IF(W81&gt;80,"",VLOOKUP(W81,'inv2.計算シート'!$E$2:$H$101,4,FALSE))</f>
        <v/>
      </c>
      <c r="Y81" s="28" t="str">
        <f t="shared" si="60"/>
        <v/>
      </c>
      <c r="Z81" s="28" t="str">
        <f t="shared" si="61"/>
        <v/>
      </c>
      <c r="AA81" s="28" t="str">
        <f>IF(W81&gt;80,"",VLOOKUP(W81,'1.収穫を予測する'!$J$13:$K$92,2,FALSE)/100)</f>
        <v/>
      </c>
      <c r="AB81" s="28" t="str">
        <f>IF(W81&gt;80,"",VLOOKUP(W81,'inv2.計算シート'!$AB$2:$AI$81,8,FALSE))</f>
        <v/>
      </c>
      <c r="AC81" s="28" t="str">
        <f t="shared" si="33"/>
        <v/>
      </c>
      <c r="AD81" s="28" t="str">
        <f t="shared" si="34"/>
        <v/>
      </c>
      <c r="AE81" s="28" t="str">
        <f t="shared" si="35"/>
        <v/>
      </c>
      <c r="AF81" s="28" t="str">
        <f t="shared" si="36"/>
        <v/>
      </c>
      <c r="AG81" s="28">
        <f>'inv3.直径階分布'!HK86</f>
        <v>33.154998358857945</v>
      </c>
      <c r="AH81" s="28" t="str">
        <f>IF(W81&gt;80,"",EXP('inv2.計算シート'!$B$52)*X81^('inv2.計算シート'!$B$51))</f>
        <v/>
      </c>
      <c r="AI81" s="28" t="str">
        <f t="shared" si="37"/>
        <v/>
      </c>
      <c r="AJ81" s="28" t="str">
        <f>IF(W81&gt;80,"",('inv2.計算シート'!$B$41+'inv2.計算シート'!$B$42*入力方法別計算!Z81^('inv2.計算シート'!$B$43)*(入力方法別計算!Y81^(-'inv2.計算シート'!$B$28))^(-'inv2.計算シート'!$B$43))^(-1))</f>
        <v/>
      </c>
      <c r="AK81" s="28" t="str">
        <f>IF(W81&gt;80,"",('inv2.計算シート'!$B$41+'inv2.計算シート'!$B$42*入力方法別計算!AD81^('inv2.計算シート'!$B$43)*(入力方法別計算!AC81^(-'inv2.計算シート'!$B$28))^(-'inv2.計算シート'!$B$43))^(-1))</f>
        <v/>
      </c>
      <c r="AL81" s="28" t="str">
        <f t="shared" si="38"/>
        <v/>
      </c>
      <c r="AM81" s="28" t="str">
        <f t="shared" si="39"/>
        <v/>
      </c>
      <c r="AN81" s="28" t="str">
        <f t="shared" si="40"/>
        <v/>
      </c>
      <c r="AO81" s="28" t="str">
        <f t="shared" si="62"/>
        <v/>
      </c>
      <c r="AP81" s="28" t="str">
        <f t="shared" si="63"/>
        <v/>
      </c>
      <c r="AR81" s="28" t="str">
        <f t="shared" si="41"/>
        <v/>
      </c>
      <c r="AS81" s="28">
        <f t="shared" si="42"/>
        <v>111</v>
      </c>
      <c r="AT81" s="28" t="str">
        <f t="shared" si="43"/>
        <v/>
      </c>
      <c r="AU81" s="28" t="str">
        <f>IF(W81&gt;80,"",IF(AT81=0,0,SUM(AF$2:AF81)))</f>
        <v/>
      </c>
      <c r="AV81" s="28" t="str">
        <f>IF(W81&gt;80,"",Z81+SUM($AF$2:AF80))</f>
        <v/>
      </c>
      <c r="AW81" s="29" t="str">
        <f t="shared" si="44"/>
        <v/>
      </c>
      <c r="AX81" s="28" t="str">
        <f t="shared" si="45"/>
        <v/>
      </c>
      <c r="AY81" s="28" t="str">
        <f t="shared" si="46"/>
        <v/>
      </c>
      <c r="AZ81" s="28" t="str">
        <f t="shared" si="47"/>
        <v/>
      </c>
      <c r="BA81" s="28" t="str">
        <f t="shared" si="48"/>
        <v/>
      </c>
      <c r="BB81" s="28">
        <f t="shared" si="64"/>
        <v>111</v>
      </c>
      <c r="BC81" s="140" t="str">
        <f t="shared" si="49"/>
        <v/>
      </c>
      <c r="BE81" s="28">
        <v>80</v>
      </c>
      <c r="BF81" s="28">
        <f t="shared" si="50"/>
        <v>80</v>
      </c>
      <c r="BG81" s="28">
        <f t="shared" si="51"/>
        <v>3450</v>
      </c>
    </row>
    <row r="82" spans="2:59">
      <c r="B82" s="28">
        <f>'1.収穫を予測する'!B92</f>
        <v>80</v>
      </c>
      <c r="C82" s="28" t="str">
        <f>IF('1.収穫を予測する'!C92="","",'1.収穫を予測する'!C92)</f>
        <v/>
      </c>
      <c r="D82" s="28" t="str">
        <f>IF('1.収穫を予測する'!$C$3="なし","",'1.収穫を予測する'!D92)</f>
        <v/>
      </c>
      <c r="E82" s="28" t="str">
        <f t="shared" si="52"/>
        <v/>
      </c>
      <c r="F82" s="28" t="str">
        <f t="shared" si="53"/>
        <v/>
      </c>
      <c r="G82" s="28" t="str">
        <f t="shared" si="54"/>
        <v/>
      </c>
      <c r="J82" s="28">
        <f>'1.収穫を予測する'!F92</f>
        <v>158</v>
      </c>
      <c r="K82" s="28">
        <f>'1.収穫を予測する'!G92</f>
        <v>160</v>
      </c>
      <c r="L82" s="28" t="str">
        <f>IF('1.収穫を予測する'!H92="","",'1.収穫を予測する'!H92)</f>
        <v/>
      </c>
      <c r="M82" s="28" t="str">
        <f t="shared" si="55"/>
        <v/>
      </c>
      <c r="O82" s="139" t="str">
        <f t="shared" si="56"/>
        <v/>
      </c>
      <c r="P82" s="139" t="str">
        <f t="shared" si="57"/>
        <v/>
      </c>
      <c r="Q82" s="28" t="str">
        <f t="shared" si="65"/>
        <v/>
      </c>
      <c r="R82" s="28" t="str">
        <f t="shared" si="58"/>
        <v/>
      </c>
      <c r="S82" s="28" t="str">
        <f>IF('1.収穫を予測する'!H92="","",L82*M82)</f>
        <v/>
      </c>
    </row>
    <row r="83" spans="2:59">
      <c r="B83" s="28">
        <f>'1.収穫を予測する'!B93</f>
        <v>81</v>
      </c>
      <c r="C83" s="28" t="str">
        <f>IF('1.収穫を予測する'!C93="","",'1.収穫を予測する'!C93)</f>
        <v/>
      </c>
      <c r="D83" s="28" t="str">
        <f>IF('1.収穫を予測する'!$C$3="なし","",'1.収穫を予測する'!D93)</f>
        <v/>
      </c>
      <c r="E83" s="28" t="str">
        <f t="shared" si="52"/>
        <v/>
      </c>
      <c r="F83" s="28" t="str">
        <f t="shared" si="53"/>
        <v/>
      </c>
      <c r="G83" s="28" t="str">
        <f t="shared" si="54"/>
        <v/>
      </c>
      <c r="J83" s="28">
        <f>'1.収穫を予測する'!F93</f>
        <v>160</v>
      </c>
      <c r="K83" s="28">
        <f>'1.収穫を予測する'!G93</f>
        <v>162</v>
      </c>
      <c r="L83" s="28" t="str">
        <f>IF('1.収穫を予測する'!H93="","",'1.収穫を予測する'!H93)</f>
        <v/>
      </c>
      <c r="M83" s="28" t="str">
        <f t="shared" si="55"/>
        <v/>
      </c>
      <c r="O83" s="139" t="str">
        <f t="shared" si="56"/>
        <v/>
      </c>
      <c r="P83" s="139" t="str">
        <f t="shared" si="57"/>
        <v/>
      </c>
      <c r="Q83" s="28" t="str">
        <f t="shared" si="65"/>
        <v/>
      </c>
      <c r="R83" s="28" t="str">
        <f t="shared" si="58"/>
        <v/>
      </c>
      <c r="S83" s="28" t="str">
        <f>IF('1.収穫を予測する'!H93="","",L83*M83)</f>
        <v/>
      </c>
    </row>
    <row r="84" spans="2:59">
      <c r="B84" s="28">
        <f>'1.収穫を予測する'!B94</f>
        <v>82</v>
      </c>
      <c r="C84" s="28" t="str">
        <f>IF('1.収穫を予測する'!C94="","",'1.収穫を予測する'!C94)</f>
        <v/>
      </c>
      <c r="D84" s="28" t="str">
        <f>IF('1.収穫を予測する'!$C$3="なし","",'1.収穫を予測する'!D94)</f>
        <v/>
      </c>
      <c r="E84" s="28" t="str">
        <f t="shared" si="52"/>
        <v/>
      </c>
      <c r="F84" s="28" t="str">
        <f t="shared" si="53"/>
        <v/>
      </c>
      <c r="G84" s="28" t="str">
        <f t="shared" si="54"/>
        <v/>
      </c>
      <c r="J84" s="28">
        <f>'1.収穫を予測する'!F94</f>
        <v>162</v>
      </c>
      <c r="K84" s="28">
        <f>'1.収穫を予測する'!G94</f>
        <v>164</v>
      </c>
      <c r="L84" s="28" t="str">
        <f>IF('1.収穫を予測する'!H94="","",'1.収穫を予測する'!H94)</f>
        <v/>
      </c>
      <c r="M84" s="28" t="str">
        <f t="shared" si="55"/>
        <v/>
      </c>
      <c r="O84" s="139" t="str">
        <f t="shared" si="56"/>
        <v/>
      </c>
      <c r="P84" s="139" t="str">
        <f t="shared" si="57"/>
        <v/>
      </c>
      <c r="Q84" s="28" t="str">
        <f t="shared" si="65"/>
        <v/>
      </c>
      <c r="R84" s="28" t="str">
        <f t="shared" si="58"/>
        <v/>
      </c>
      <c r="S84" s="28" t="str">
        <f>IF('1.収穫を予測する'!H94="","",L84*M84)</f>
        <v/>
      </c>
    </row>
    <row r="85" spans="2:59">
      <c r="B85" s="28">
        <f>'1.収穫を予測する'!B95</f>
        <v>83</v>
      </c>
      <c r="C85" s="28" t="str">
        <f>IF('1.収穫を予測する'!C95="","",'1.収穫を予測する'!C95)</f>
        <v/>
      </c>
      <c r="D85" s="28" t="str">
        <f>IF('1.収穫を予測する'!$C$3="なし","",'1.収穫を予測する'!D95)</f>
        <v/>
      </c>
      <c r="E85" s="28" t="str">
        <f t="shared" si="52"/>
        <v/>
      </c>
      <c r="F85" s="28" t="str">
        <f t="shared" si="53"/>
        <v/>
      </c>
      <c r="G85" s="28" t="str">
        <f t="shared" si="54"/>
        <v/>
      </c>
      <c r="J85" s="28">
        <f>'1.収穫を予測する'!F95</f>
        <v>164</v>
      </c>
      <c r="K85" s="28">
        <f>'1.収穫を予測する'!G95</f>
        <v>166</v>
      </c>
      <c r="L85" s="28" t="str">
        <f>IF('1.収穫を予測する'!H95="","",'1.収穫を予測する'!H95)</f>
        <v/>
      </c>
      <c r="M85" s="28" t="str">
        <f t="shared" si="55"/>
        <v/>
      </c>
      <c r="O85" s="139" t="str">
        <f t="shared" si="56"/>
        <v/>
      </c>
      <c r="P85" s="139" t="str">
        <f t="shared" si="57"/>
        <v/>
      </c>
      <c r="Q85" s="28" t="str">
        <f t="shared" si="65"/>
        <v/>
      </c>
      <c r="R85" s="28" t="str">
        <f t="shared" si="58"/>
        <v/>
      </c>
      <c r="S85" s="28" t="str">
        <f>IF('1.収穫を予測する'!H95="","",L85*M85)</f>
        <v/>
      </c>
    </row>
    <row r="86" spans="2:59">
      <c r="B86" s="28">
        <f>'1.収穫を予測する'!B96</f>
        <v>84</v>
      </c>
      <c r="C86" s="28" t="str">
        <f>IF('1.収穫を予測する'!C96="","",'1.収穫を予測する'!C96)</f>
        <v/>
      </c>
      <c r="D86" s="28" t="str">
        <f>IF('1.収穫を予測する'!$C$3="なし","",'1.収穫を予測する'!D96)</f>
        <v/>
      </c>
      <c r="E86" s="28" t="str">
        <f t="shared" si="52"/>
        <v/>
      </c>
      <c r="F86" s="28" t="str">
        <f t="shared" si="53"/>
        <v/>
      </c>
      <c r="G86" s="28" t="str">
        <f t="shared" si="54"/>
        <v/>
      </c>
      <c r="J86" s="28">
        <f>'1.収穫を予測する'!F96</f>
        <v>166</v>
      </c>
      <c r="K86" s="28">
        <f>'1.収穫を予測する'!G96</f>
        <v>168</v>
      </c>
      <c r="L86" s="28" t="str">
        <f>IF('1.収穫を予測する'!H96="","",'1.収穫を予測する'!H96)</f>
        <v/>
      </c>
      <c r="M86" s="28" t="str">
        <f t="shared" si="55"/>
        <v/>
      </c>
      <c r="O86" s="139" t="str">
        <f t="shared" si="56"/>
        <v/>
      </c>
      <c r="P86" s="139" t="str">
        <f t="shared" si="57"/>
        <v/>
      </c>
      <c r="Q86" s="28" t="str">
        <f t="shared" si="65"/>
        <v/>
      </c>
      <c r="R86" s="28" t="str">
        <f t="shared" si="58"/>
        <v/>
      </c>
      <c r="S86" s="28" t="str">
        <f>IF('1.収穫を予測する'!H96="","",L86*M86)</f>
        <v/>
      </c>
    </row>
    <row r="87" spans="2:59">
      <c r="B87" s="28">
        <f>'1.収穫を予測する'!B97</f>
        <v>85</v>
      </c>
      <c r="C87" s="28" t="str">
        <f>IF('1.収穫を予測する'!C97="","",'1.収穫を予測する'!C97)</f>
        <v/>
      </c>
      <c r="D87" s="28" t="str">
        <f>IF('1.収穫を予測する'!$C$3="なし","",'1.収穫を予測する'!D97)</f>
        <v/>
      </c>
      <c r="E87" s="28" t="str">
        <f t="shared" si="52"/>
        <v/>
      </c>
      <c r="F87" s="28" t="str">
        <f t="shared" si="53"/>
        <v/>
      </c>
      <c r="G87" s="28" t="str">
        <f t="shared" si="54"/>
        <v/>
      </c>
      <c r="J87" s="28">
        <f>'1.収穫を予測する'!F97</f>
        <v>168</v>
      </c>
      <c r="K87" s="28">
        <f>'1.収穫を予測する'!G97</f>
        <v>170</v>
      </c>
      <c r="L87" s="28" t="str">
        <f>IF('1.収穫を予測する'!H97="","",'1.収穫を予測する'!H97)</f>
        <v/>
      </c>
      <c r="M87" s="28" t="str">
        <f t="shared" si="55"/>
        <v/>
      </c>
      <c r="O87" s="139" t="str">
        <f t="shared" si="56"/>
        <v/>
      </c>
      <c r="P87" s="139" t="str">
        <f t="shared" si="57"/>
        <v/>
      </c>
      <c r="Q87" s="28" t="str">
        <f t="shared" si="65"/>
        <v/>
      </c>
      <c r="R87" s="28" t="str">
        <f t="shared" si="58"/>
        <v/>
      </c>
      <c r="S87" s="28" t="str">
        <f>IF('1.収穫を予測する'!H97="","",L87*M87)</f>
        <v/>
      </c>
    </row>
    <row r="88" spans="2:59">
      <c r="B88" s="28">
        <f>'1.収穫を予測する'!B98</f>
        <v>86</v>
      </c>
      <c r="C88" s="28" t="str">
        <f>IF('1.収穫を予測する'!C98="","",'1.収穫を予測する'!C98)</f>
        <v/>
      </c>
      <c r="D88" s="28" t="str">
        <f>IF('1.収穫を予測する'!$C$3="なし","",'1.収穫を予測する'!D98)</f>
        <v/>
      </c>
      <c r="E88" s="28" t="str">
        <f t="shared" si="52"/>
        <v/>
      </c>
      <c r="F88" s="28" t="str">
        <f t="shared" si="53"/>
        <v/>
      </c>
      <c r="G88" s="28" t="str">
        <f t="shared" si="54"/>
        <v/>
      </c>
      <c r="J88" s="28">
        <f>'1.収穫を予測する'!F98</f>
        <v>170</v>
      </c>
      <c r="K88" s="28">
        <f>'1.収穫を予測する'!G98</f>
        <v>172</v>
      </c>
      <c r="L88" s="28" t="str">
        <f>IF('1.収穫を予測する'!H98="","",'1.収穫を予測する'!H98)</f>
        <v/>
      </c>
      <c r="M88" s="28" t="str">
        <f t="shared" si="55"/>
        <v/>
      </c>
      <c r="O88" s="139" t="str">
        <f t="shared" si="56"/>
        <v/>
      </c>
      <c r="P88" s="139" t="str">
        <f t="shared" si="57"/>
        <v/>
      </c>
      <c r="Q88" s="28" t="str">
        <f t="shared" si="65"/>
        <v/>
      </c>
      <c r="R88" s="28" t="str">
        <f t="shared" si="58"/>
        <v/>
      </c>
      <c r="S88" s="28" t="str">
        <f>IF('1.収穫を予測する'!H98="","",L88*M88)</f>
        <v/>
      </c>
    </row>
    <row r="89" spans="2:59">
      <c r="B89" s="28">
        <f>'1.収穫を予測する'!B99</f>
        <v>87</v>
      </c>
      <c r="C89" s="28" t="str">
        <f>IF('1.収穫を予測する'!C99="","",'1.収穫を予測する'!C99)</f>
        <v/>
      </c>
      <c r="D89" s="28" t="str">
        <f>IF('1.収穫を予測する'!$C$3="なし","",'1.収穫を予測する'!D99)</f>
        <v/>
      </c>
      <c r="E89" s="28" t="str">
        <f t="shared" si="52"/>
        <v/>
      </c>
      <c r="F89" s="28" t="str">
        <f t="shared" si="53"/>
        <v/>
      </c>
      <c r="G89" s="28" t="str">
        <f t="shared" si="54"/>
        <v/>
      </c>
      <c r="J89" s="28">
        <f>'1.収穫を予測する'!F99</f>
        <v>172</v>
      </c>
      <c r="K89" s="28">
        <f>'1.収穫を予測する'!G99</f>
        <v>174</v>
      </c>
      <c r="L89" s="28" t="str">
        <f>IF('1.収穫を予測する'!H99="","",'1.収穫を予測する'!H99)</f>
        <v/>
      </c>
      <c r="M89" s="28" t="str">
        <f t="shared" si="55"/>
        <v/>
      </c>
      <c r="O89" s="139" t="str">
        <f t="shared" si="56"/>
        <v/>
      </c>
      <c r="P89" s="139" t="str">
        <f t="shared" si="57"/>
        <v/>
      </c>
      <c r="Q89" s="28" t="str">
        <f t="shared" si="65"/>
        <v/>
      </c>
      <c r="R89" s="28" t="str">
        <f t="shared" si="58"/>
        <v/>
      </c>
      <c r="S89" s="28" t="str">
        <f>IF('1.収穫を予測する'!H99="","",L89*M89)</f>
        <v/>
      </c>
    </row>
    <row r="90" spans="2:59">
      <c r="B90" s="28">
        <f>'1.収穫を予測する'!B100</f>
        <v>88</v>
      </c>
      <c r="C90" s="28" t="str">
        <f>IF('1.収穫を予測する'!C100="","",'1.収穫を予測する'!C100)</f>
        <v/>
      </c>
      <c r="D90" s="28" t="str">
        <f>IF('1.収穫を予測する'!$C$3="なし","",'1.収穫を予測する'!D100)</f>
        <v/>
      </c>
      <c r="E90" s="28" t="str">
        <f t="shared" si="52"/>
        <v/>
      </c>
      <c r="F90" s="28" t="str">
        <f t="shared" si="53"/>
        <v/>
      </c>
      <c r="G90" s="28" t="str">
        <f t="shared" si="54"/>
        <v/>
      </c>
      <c r="J90" s="28">
        <f>'1.収穫を予測する'!F100</f>
        <v>174</v>
      </c>
      <c r="K90" s="28">
        <f>'1.収穫を予測する'!G100</f>
        <v>176</v>
      </c>
      <c r="L90" s="28" t="str">
        <f>IF('1.収穫を予測する'!H100="","",'1.収穫を予測する'!H100)</f>
        <v/>
      </c>
      <c r="M90" s="28" t="str">
        <f t="shared" si="55"/>
        <v/>
      </c>
      <c r="O90" s="139" t="str">
        <f t="shared" si="56"/>
        <v/>
      </c>
      <c r="P90" s="139" t="str">
        <f t="shared" si="57"/>
        <v/>
      </c>
      <c r="Q90" s="28" t="str">
        <f t="shared" si="65"/>
        <v/>
      </c>
      <c r="R90" s="28" t="str">
        <f t="shared" si="58"/>
        <v/>
      </c>
      <c r="S90" s="28" t="str">
        <f>IF('1.収穫を予測する'!H100="","",L90*M90)</f>
        <v/>
      </c>
    </row>
    <row r="91" spans="2:59">
      <c r="B91" s="28">
        <f>'1.収穫を予測する'!B101</f>
        <v>89</v>
      </c>
      <c r="C91" s="28" t="str">
        <f>IF('1.収穫を予測する'!C101="","",'1.収穫を予測する'!C101)</f>
        <v/>
      </c>
      <c r="D91" s="28" t="str">
        <f>IF('1.収穫を予測する'!$C$3="なし","",'1.収穫を予測する'!D101)</f>
        <v/>
      </c>
      <c r="E91" s="28" t="str">
        <f t="shared" si="52"/>
        <v/>
      </c>
      <c r="F91" s="28" t="str">
        <f t="shared" si="53"/>
        <v/>
      </c>
      <c r="G91" s="28" t="str">
        <f t="shared" si="54"/>
        <v/>
      </c>
      <c r="J91" s="28">
        <f>'1.収穫を予測する'!F101</f>
        <v>176</v>
      </c>
      <c r="K91" s="28">
        <f>'1.収穫を予測する'!G101</f>
        <v>178</v>
      </c>
      <c r="L91" s="28" t="str">
        <f>IF('1.収穫を予測する'!H101="","",'1.収穫を予測する'!H101)</f>
        <v/>
      </c>
      <c r="M91" s="28" t="str">
        <f t="shared" si="55"/>
        <v/>
      </c>
      <c r="O91" s="139" t="str">
        <f t="shared" si="56"/>
        <v/>
      </c>
      <c r="P91" s="139" t="str">
        <f t="shared" si="57"/>
        <v/>
      </c>
      <c r="Q91" s="28" t="str">
        <f t="shared" si="65"/>
        <v/>
      </c>
      <c r="R91" s="28" t="str">
        <f t="shared" si="58"/>
        <v/>
      </c>
      <c r="S91" s="28" t="str">
        <f>IF('1.収穫を予測する'!H101="","",L91*M91)</f>
        <v/>
      </c>
    </row>
    <row r="92" spans="2:59">
      <c r="B92" s="28">
        <f>'1.収穫を予測する'!B102</f>
        <v>90</v>
      </c>
      <c r="C92" s="28" t="str">
        <f>IF('1.収穫を予測する'!C102="","",'1.収穫を予測する'!C102)</f>
        <v/>
      </c>
      <c r="D92" s="28" t="str">
        <f>IF('1.収穫を予測する'!$C$3="なし","",'1.収穫を予測する'!D102)</f>
        <v/>
      </c>
      <c r="E92" s="28" t="str">
        <f t="shared" si="52"/>
        <v/>
      </c>
      <c r="F92" s="28" t="str">
        <f t="shared" si="53"/>
        <v/>
      </c>
      <c r="G92" s="28" t="str">
        <f t="shared" si="54"/>
        <v/>
      </c>
      <c r="J92" s="28">
        <f>'1.収穫を予測する'!F102</f>
        <v>178</v>
      </c>
      <c r="K92" s="28">
        <f>'1.収穫を予測する'!G102</f>
        <v>180</v>
      </c>
      <c r="L92" s="28" t="str">
        <f>IF('1.収穫を予測する'!H102="","",'1.収穫を予測する'!H102)</f>
        <v/>
      </c>
      <c r="M92" s="28" t="str">
        <f t="shared" si="55"/>
        <v/>
      </c>
      <c r="O92" s="139" t="str">
        <f t="shared" si="56"/>
        <v/>
      </c>
      <c r="P92" s="139" t="str">
        <f t="shared" si="57"/>
        <v/>
      </c>
      <c r="Q92" s="28" t="str">
        <f t="shared" si="65"/>
        <v/>
      </c>
      <c r="R92" s="28" t="str">
        <f t="shared" si="58"/>
        <v/>
      </c>
      <c r="S92" s="28" t="str">
        <f>IF('1.収穫を予測する'!H102="","",L92*M92)</f>
        <v/>
      </c>
    </row>
    <row r="93" spans="2:59">
      <c r="B93" s="28">
        <f>'1.収穫を予測する'!B103</f>
        <v>91</v>
      </c>
      <c r="C93" s="28" t="str">
        <f>IF('1.収穫を予測する'!C103="","",'1.収穫を予測する'!C103)</f>
        <v/>
      </c>
      <c r="D93" s="28" t="str">
        <f>IF('1.収穫を予測する'!$C$3="なし","",'1.収穫を予測する'!D103)</f>
        <v/>
      </c>
      <c r="E93" s="28" t="str">
        <f t="shared" si="52"/>
        <v/>
      </c>
      <c r="F93" s="28" t="str">
        <f t="shared" si="53"/>
        <v/>
      </c>
      <c r="G93" s="28" t="str">
        <f t="shared" si="54"/>
        <v/>
      </c>
      <c r="J93" s="28">
        <f>'1.収穫を予測する'!F103</f>
        <v>180</v>
      </c>
      <c r="K93" s="28">
        <f>'1.収穫を予測する'!G103</f>
        <v>182</v>
      </c>
      <c r="L93" s="28" t="str">
        <f>IF('1.収穫を予測する'!H103="","",'1.収穫を予測する'!H103)</f>
        <v/>
      </c>
      <c r="M93" s="28" t="str">
        <f t="shared" si="55"/>
        <v/>
      </c>
      <c r="O93" s="139" t="str">
        <f t="shared" si="56"/>
        <v/>
      </c>
      <c r="P93" s="139" t="str">
        <f t="shared" si="57"/>
        <v/>
      </c>
      <c r="Q93" s="28" t="str">
        <f t="shared" si="65"/>
        <v/>
      </c>
      <c r="R93" s="28" t="str">
        <f t="shared" si="58"/>
        <v/>
      </c>
      <c r="S93" s="28" t="str">
        <f>IF('1.収穫を予測する'!H103="","",L93*M93)</f>
        <v/>
      </c>
    </row>
    <row r="94" spans="2:59">
      <c r="B94" s="28">
        <f>'1.収穫を予測する'!B104</f>
        <v>92</v>
      </c>
      <c r="C94" s="28" t="str">
        <f>IF('1.収穫を予測する'!C104="","",'1.収穫を予測する'!C104)</f>
        <v/>
      </c>
      <c r="D94" s="28" t="str">
        <f>IF('1.収穫を予測する'!$C$3="なし","",'1.収穫を予測する'!D104)</f>
        <v/>
      </c>
      <c r="E94" s="28" t="str">
        <f t="shared" si="52"/>
        <v/>
      </c>
      <c r="F94" s="28" t="str">
        <f t="shared" si="53"/>
        <v/>
      </c>
      <c r="G94" s="28" t="str">
        <f t="shared" si="54"/>
        <v/>
      </c>
      <c r="J94" s="28">
        <f>'1.収穫を予測する'!F104</f>
        <v>182</v>
      </c>
      <c r="K94" s="28">
        <f>'1.収穫を予測する'!G104</f>
        <v>184</v>
      </c>
      <c r="L94" s="28" t="str">
        <f>IF('1.収穫を予測する'!H104="","",'1.収穫を予測する'!H104)</f>
        <v/>
      </c>
      <c r="M94" s="28" t="str">
        <f t="shared" si="55"/>
        <v/>
      </c>
      <c r="O94" s="139" t="str">
        <f t="shared" si="56"/>
        <v/>
      </c>
      <c r="P94" s="139" t="str">
        <f t="shared" si="57"/>
        <v/>
      </c>
      <c r="Q94" s="28" t="str">
        <f t="shared" si="65"/>
        <v/>
      </c>
      <c r="R94" s="28" t="str">
        <f t="shared" si="58"/>
        <v/>
      </c>
      <c r="S94" s="28" t="str">
        <f>IF('1.収穫を予測する'!H104="","",L94*M94)</f>
        <v/>
      </c>
    </row>
    <row r="95" spans="2:59">
      <c r="B95" s="28">
        <f>'1.収穫を予測する'!B105</f>
        <v>93</v>
      </c>
      <c r="C95" s="28" t="str">
        <f>IF('1.収穫を予測する'!C105="","",'1.収穫を予測する'!C105)</f>
        <v/>
      </c>
      <c r="D95" s="28" t="str">
        <f>IF('1.収穫を予測する'!$C$3="なし","",'1.収穫を予測する'!D105)</f>
        <v/>
      </c>
      <c r="E95" s="28" t="str">
        <f t="shared" si="52"/>
        <v/>
      </c>
      <c r="F95" s="28" t="str">
        <f t="shared" si="53"/>
        <v/>
      </c>
      <c r="G95" s="28" t="str">
        <f t="shared" si="54"/>
        <v/>
      </c>
      <c r="J95" s="28">
        <f>'1.収穫を予測する'!F105</f>
        <v>184</v>
      </c>
      <c r="K95" s="28">
        <f>'1.収穫を予測する'!G105</f>
        <v>186</v>
      </c>
      <c r="L95" s="28" t="str">
        <f>IF('1.収穫を予測する'!H105="","",'1.収穫を予測する'!H105)</f>
        <v/>
      </c>
      <c r="M95" s="28" t="str">
        <f t="shared" si="55"/>
        <v/>
      </c>
      <c r="O95" s="139" t="str">
        <f t="shared" si="56"/>
        <v/>
      </c>
      <c r="P95" s="139" t="str">
        <f t="shared" si="57"/>
        <v/>
      </c>
      <c r="Q95" s="28" t="str">
        <f t="shared" si="65"/>
        <v/>
      </c>
      <c r="R95" s="28" t="str">
        <f t="shared" si="58"/>
        <v/>
      </c>
      <c r="S95" s="28" t="str">
        <f>IF('1.収穫を予測する'!H105="","",L95*M95)</f>
        <v/>
      </c>
    </row>
    <row r="96" spans="2:59">
      <c r="B96" s="28">
        <f>'1.収穫を予測する'!B106</f>
        <v>94</v>
      </c>
      <c r="C96" s="28" t="str">
        <f>IF('1.収穫を予測する'!C106="","",'1.収穫を予測する'!C106)</f>
        <v/>
      </c>
      <c r="D96" s="28" t="str">
        <f>IF('1.収穫を予測する'!$C$3="なし","",'1.収穫を予測する'!D106)</f>
        <v/>
      </c>
      <c r="E96" s="28" t="str">
        <f t="shared" si="52"/>
        <v/>
      </c>
      <c r="F96" s="28" t="str">
        <f t="shared" si="53"/>
        <v/>
      </c>
      <c r="G96" s="28" t="str">
        <f t="shared" si="54"/>
        <v/>
      </c>
      <c r="J96" s="28">
        <f>'1.収穫を予測する'!F106</f>
        <v>186</v>
      </c>
      <c r="K96" s="28">
        <f>'1.収穫を予測する'!G106</f>
        <v>188</v>
      </c>
      <c r="L96" s="28" t="str">
        <f>IF('1.収穫を予測する'!H106="","",'1.収穫を予測する'!H106)</f>
        <v/>
      </c>
      <c r="M96" s="28" t="str">
        <f t="shared" si="55"/>
        <v/>
      </c>
      <c r="O96" s="139" t="str">
        <f t="shared" si="56"/>
        <v/>
      </c>
      <c r="P96" s="139" t="str">
        <f t="shared" si="57"/>
        <v/>
      </c>
      <c r="Q96" s="28" t="str">
        <f t="shared" si="65"/>
        <v/>
      </c>
      <c r="R96" s="28" t="str">
        <f t="shared" si="58"/>
        <v/>
      </c>
      <c r="S96" s="28" t="str">
        <f>IF('1.収穫を予測する'!H106="","",L96*M96)</f>
        <v/>
      </c>
    </row>
    <row r="97" spans="2:19">
      <c r="B97" s="28">
        <f>'1.収穫を予測する'!B107</f>
        <v>95</v>
      </c>
      <c r="C97" s="28" t="str">
        <f>IF('1.収穫を予測する'!C107="","",'1.収穫を予測する'!C107)</f>
        <v/>
      </c>
      <c r="D97" s="28" t="str">
        <f>IF('1.収穫を予測する'!$C$3="なし","",'1.収穫を予測する'!D107)</f>
        <v/>
      </c>
      <c r="E97" s="28" t="str">
        <f t="shared" si="52"/>
        <v/>
      </c>
      <c r="F97" s="28" t="str">
        <f t="shared" si="53"/>
        <v/>
      </c>
      <c r="G97" s="28" t="str">
        <f t="shared" si="54"/>
        <v/>
      </c>
      <c r="J97" s="28">
        <f>'1.収穫を予測する'!F107</f>
        <v>188</v>
      </c>
      <c r="K97" s="28">
        <f>'1.収穫を予測する'!G107</f>
        <v>190</v>
      </c>
      <c r="L97" s="28" t="str">
        <f>IF('1.収穫を予測する'!H107="","",'1.収穫を予測する'!H107)</f>
        <v/>
      </c>
      <c r="M97" s="28" t="str">
        <f t="shared" si="55"/>
        <v/>
      </c>
      <c r="O97" s="139" t="str">
        <f t="shared" si="56"/>
        <v/>
      </c>
      <c r="P97" s="139" t="str">
        <f t="shared" si="57"/>
        <v/>
      </c>
      <c r="Q97" s="28" t="str">
        <f t="shared" si="65"/>
        <v/>
      </c>
      <c r="R97" s="28" t="str">
        <f t="shared" si="58"/>
        <v/>
      </c>
      <c r="S97" s="28" t="str">
        <f>IF('1.収穫を予測する'!H107="","",L97*M97)</f>
        <v/>
      </c>
    </row>
    <row r="98" spans="2:19">
      <c r="B98" s="28">
        <f>'1.収穫を予測する'!B108</f>
        <v>96</v>
      </c>
      <c r="C98" s="28" t="str">
        <f>IF('1.収穫を予測する'!C108="","",'1.収穫を予測する'!C108)</f>
        <v/>
      </c>
      <c r="D98" s="28" t="str">
        <f>IF('1.収穫を予測する'!$C$3="なし","",'1.収穫を予測する'!D108)</f>
        <v/>
      </c>
      <c r="E98" s="28" t="str">
        <f t="shared" si="52"/>
        <v/>
      </c>
      <c r="F98" s="28" t="str">
        <f t="shared" si="53"/>
        <v/>
      </c>
      <c r="G98" s="28" t="str">
        <f t="shared" si="54"/>
        <v/>
      </c>
      <c r="J98" s="28">
        <f>'1.収穫を予測する'!F108</f>
        <v>190</v>
      </c>
      <c r="K98" s="28">
        <f>'1.収穫を予測する'!G108</f>
        <v>192</v>
      </c>
      <c r="L98" s="28" t="str">
        <f>IF('1.収穫を予測する'!H108="","",'1.収穫を予測する'!H108)</f>
        <v/>
      </c>
      <c r="M98" s="28" t="str">
        <f t="shared" si="55"/>
        <v/>
      </c>
      <c r="O98" s="139" t="str">
        <f t="shared" si="56"/>
        <v/>
      </c>
      <c r="P98" s="139" t="str">
        <f t="shared" si="57"/>
        <v/>
      </c>
      <c r="Q98" s="28" t="str">
        <f t="shared" si="65"/>
        <v/>
      </c>
      <c r="R98" s="28" t="str">
        <f t="shared" si="58"/>
        <v/>
      </c>
      <c r="S98" s="28" t="str">
        <f>IF('1.収穫を予測する'!H108="","",L98*M98)</f>
        <v/>
      </c>
    </row>
    <row r="99" spans="2:19">
      <c r="B99" s="28">
        <f>'1.収穫を予測する'!B109</f>
        <v>97</v>
      </c>
      <c r="C99" s="28" t="str">
        <f>IF('1.収穫を予測する'!C109="","",'1.収穫を予測する'!C109)</f>
        <v/>
      </c>
      <c r="D99" s="28" t="str">
        <f>IF('1.収穫を予測する'!$C$3="なし","",'1.収穫を予測する'!D109)</f>
        <v/>
      </c>
      <c r="E99" s="28" t="str">
        <f t="shared" si="52"/>
        <v/>
      </c>
      <c r="F99" s="28" t="str">
        <f t="shared" si="53"/>
        <v/>
      </c>
      <c r="G99" s="28" t="str">
        <f t="shared" si="54"/>
        <v/>
      </c>
      <c r="J99" s="28">
        <f>'1.収穫を予測する'!F109</f>
        <v>192</v>
      </c>
      <c r="K99" s="28">
        <f>'1.収穫を予測する'!G109</f>
        <v>194</v>
      </c>
      <c r="L99" s="28" t="str">
        <f>IF('1.収穫を予測する'!H109="","",'1.収穫を予測する'!H109)</f>
        <v/>
      </c>
      <c r="M99" s="28" t="str">
        <f t="shared" si="55"/>
        <v/>
      </c>
      <c r="O99" s="139" t="str">
        <f t="shared" si="56"/>
        <v/>
      </c>
      <c r="P99" s="139" t="str">
        <f t="shared" si="57"/>
        <v/>
      </c>
      <c r="Q99" s="28" t="str">
        <f t="shared" si="65"/>
        <v/>
      </c>
      <c r="R99" s="28" t="str">
        <f t="shared" si="58"/>
        <v/>
      </c>
      <c r="S99" s="28" t="str">
        <f>IF('1.収穫を予測する'!H109="","",L99*M99)</f>
        <v/>
      </c>
    </row>
    <row r="100" spans="2:19">
      <c r="B100" s="28">
        <f>'1.収穫を予測する'!B110</f>
        <v>98</v>
      </c>
      <c r="C100" s="28" t="str">
        <f>IF('1.収穫を予測する'!C110="","",'1.収穫を予測する'!C110)</f>
        <v/>
      </c>
      <c r="D100" s="28" t="str">
        <f>IF('1.収穫を予測する'!$C$3="なし","",'1.収穫を予測する'!D110)</f>
        <v/>
      </c>
      <c r="E100" s="28" t="str">
        <f t="shared" si="52"/>
        <v/>
      </c>
      <c r="F100" s="28" t="str">
        <f t="shared" si="53"/>
        <v/>
      </c>
      <c r="G100" s="28" t="str">
        <f t="shared" si="54"/>
        <v/>
      </c>
      <c r="J100" s="28">
        <f>'1.収穫を予測する'!F110</f>
        <v>194</v>
      </c>
      <c r="K100" s="28">
        <f>'1.収穫を予測する'!G110</f>
        <v>196</v>
      </c>
      <c r="L100" s="28" t="str">
        <f>IF('1.収穫を予測する'!H110="","",'1.収穫を予測する'!H110)</f>
        <v/>
      </c>
      <c r="M100" s="28" t="str">
        <f t="shared" si="55"/>
        <v/>
      </c>
      <c r="O100" s="139" t="str">
        <f t="shared" si="56"/>
        <v/>
      </c>
      <c r="P100" s="139" t="str">
        <f t="shared" si="57"/>
        <v/>
      </c>
      <c r="Q100" s="28" t="str">
        <f t="shared" si="65"/>
        <v/>
      </c>
      <c r="R100" s="28" t="str">
        <f t="shared" si="58"/>
        <v/>
      </c>
      <c r="S100" s="28" t="str">
        <f>IF('1.収穫を予測する'!H110="","",L100*M100)</f>
        <v/>
      </c>
    </row>
    <row r="101" spans="2:19">
      <c r="B101" s="28">
        <f>'1.収穫を予測する'!B111</f>
        <v>99</v>
      </c>
      <c r="C101" s="28" t="str">
        <f>IF('1.収穫を予測する'!C111="","",'1.収穫を予測する'!C111)</f>
        <v/>
      </c>
      <c r="D101" s="28" t="str">
        <f>IF('1.収穫を予測する'!$C$3="なし","",'1.収穫を予測する'!D111)</f>
        <v/>
      </c>
      <c r="E101" s="28" t="str">
        <f t="shared" si="52"/>
        <v/>
      </c>
      <c r="F101" s="28" t="str">
        <f t="shared" si="53"/>
        <v/>
      </c>
      <c r="G101" s="28" t="str">
        <f t="shared" si="54"/>
        <v/>
      </c>
      <c r="J101" s="28">
        <f>'1.収穫を予測する'!F111</f>
        <v>196</v>
      </c>
      <c r="K101" s="28">
        <f>'1.収穫を予測する'!G111</f>
        <v>198</v>
      </c>
      <c r="L101" s="28" t="str">
        <f>IF('1.収穫を予測する'!H111="","",'1.収穫を予測する'!H111)</f>
        <v/>
      </c>
      <c r="M101" s="28" t="str">
        <f t="shared" si="55"/>
        <v/>
      </c>
      <c r="O101" s="139" t="str">
        <f t="shared" si="56"/>
        <v/>
      </c>
      <c r="P101" s="139" t="str">
        <f t="shared" si="57"/>
        <v/>
      </c>
      <c r="Q101" s="28" t="str">
        <f t="shared" si="65"/>
        <v/>
      </c>
      <c r="R101" s="28" t="str">
        <f t="shared" si="58"/>
        <v/>
      </c>
      <c r="S101" s="28" t="str">
        <f>IF('1.収穫を予測する'!H111="","",L101*M101)</f>
        <v/>
      </c>
    </row>
    <row r="102" spans="2:19">
      <c r="B102" s="28">
        <f>'1.収穫を予測する'!B112</f>
        <v>100</v>
      </c>
      <c r="C102" s="28" t="str">
        <f>IF('1.収穫を予測する'!C112="","",'1.収穫を予測する'!C112)</f>
        <v/>
      </c>
      <c r="D102" s="28" t="str">
        <f>IF('1.収穫を予測する'!$C$3="なし","",'1.収穫を予測する'!D112)</f>
        <v/>
      </c>
      <c r="E102" s="28" t="str">
        <f t="shared" si="52"/>
        <v/>
      </c>
      <c r="F102" s="28" t="str">
        <f t="shared" si="53"/>
        <v/>
      </c>
      <c r="G102" s="28" t="str">
        <f t="shared" si="54"/>
        <v/>
      </c>
      <c r="J102" s="28">
        <f>'1.収穫を予測する'!F112</f>
        <v>198</v>
      </c>
      <c r="K102" s="28">
        <f>'1.収穫を予測する'!G112</f>
        <v>200</v>
      </c>
      <c r="L102" s="28" t="str">
        <f>IF('1.収穫を予測する'!H112="","",'1.収穫を予測する'!H112)</f>
        <v/>
      </c>
      <c r="M102" s="28" t="str">
        <f t="shared" si="55"/>
        <v/>
      </c>
      <c r="O102" s="139" t="str">
        <f t="shared" si="56"/>
        <v/>
      </c>
      <c r="P102" s="139" t="str">
        <f t="shared" si="57"/>
        <v/>
      </c>
      <c r="Q102" s="28" t="str">
        <f t="shared" si="65"/>
        <v/>
      </c>
      <c r="R102" s="28" t="str">
        <f t="shared" si="58"/>
        <v/>
      </c>
      <c r="S102" s="28" t="str">
        <f>IF('1.収穫を予測する'!H112="","",L102*M102)</f>
        <v/>
      </c>
    </row>
    <row r="103" spans="2:19">
      <c r="B103" s="28">
        <f>'1.収穫を予測する'!B113</f>
        <v>101</v>
      </c>
      <c r="C103" s="28" t="str">
        <f>IF('1.収穫を予測する'!C113="","",'1.収穫を予測する'!C113)</f>
        <v/>
      </c>
      <c r="D103" s="28" t="str">
        <f>IF('1.収穫を予測する'!$C$3="なし","",'1.収穫を予測する'!D113)</f>
        <v/>
      </c>
      <c r="E103" s="28" t="str">
        <f t="shared" si="52"/>
        <v/>
      </c>
      <c r="F103" s="28" t="str">
        <f t="shared" si="53"/>
        <v/>
      </c>
      <c r="G103" s="28" t="str">
        <f t="shared" si="54"/>
        <v/>
      </c>
    </row>
    <row r="104" spans="2:19">
      <c r="B104" s="28">
        <f>'1.収穫を予測する'!B114</f>
        <v>102</v>
      </c>
      <c r="C104" s="28" t="str">
        <f>IF('1.収穫を予測する'!C114="","",'1.収穫を予測する'!C114)</f>
        <v/>
      </c>
      <c r="D104" s="28" t="str">
        <f>IF('1.収穫を予測する'!$C$3="なし","",'1.収穫を予測する'!D114)</f>
        <v/>
      </c>
      <c r="E104" s="28" t="str">
        <f t="shared" si="52"/>
        <v/>
      </c>
      <c r="F104" s="28" t="str">
        <f t="shared" si="53"/>
        <v/>
      </c>
      <c r="G104" s="28" t="str">
        <f t="shared" si="54"/>
        <v/>
      </c>
    </row>
    <row r="105" spans="2:19">
      <c r="B105" s="28">
        <f>'1.収穫を予測する'!B115</f>
        <v>103</v>
      </c>
      <c r="C105" s="28" t="str">
        <f>IF('1.収穫を予測する'!C115="","",'1.収穫を予測する'!C115)</f>
        <v/>
      </c>
      <c r="D105" s="28" t="str">
        <f>IF('1.収穫を予測する'!$C$3="なし","",'1.収穫を予測する'!D115)</f>
        <v/>
      </c>
      <c r="E105" s="28" t="str">
        <f t="shared" si="52"/>
        <v/>
      </c>
      <c r="F105" s="28" t="str">
        <f t="shared" si="53"/>
        <v/>
      </c>
      <c r="G105" s="28" t="str">
        <f t="shared" si="54"/>
        <v/>
      </c>
    </row>
    <row r="106" spans="2:19">
      <c r="B106" s="28">
        <f>'1.収穫を予測する'!B116</f>
        <v>104</v>
      </c>
      <c r="C106" s="28" t="str">
        <f>IF('1.収穫を予測する'!C116="","",'1.収穫を予測する'!C116)</f>
        <v/>
      </c>
      <c r="D106" s="28" t="str">
        <f>IF('1.収穫を予測する'!$C$3="なし","",'1.収穫を予測する'!D116)</f>
        <v/>
      </c>
      <c r="E106" s="28" t="str">
        <f t="shared" si="52"/>
        <v/>
      </c>
      <c r="F106" s="28" t="str">
        <f t="shared" si="53"/>
        <v/>
      </c>
      <c r="G106" s="28" t="str">
        <f t="shared" si="54"/>
        <v/>
      </c>
    </row>
    <row r="107" spans="2:19">
      <c r="B107" s="28">
        <f>'1.収穫を予測する'!B117</f>
        <v>105</v>
      </c>
      <c r="C107" s="28" t="str">
        <f>IF('1.収穫を予測する'!C117="","",'1.収穫を予測する'!C117)</f>
        <v/>
      </c>
      <c r="D107" s="28" t="str">
        <f>IF('1.収穫を予測する'!$C$3="なし","",'1.収穫を予測する'!D117)</f>
        <v/>
      </c>
      <c r="E107" s="28" t="str">
        <f t="shared" si="52"/>
        <v/>
      </c>
      <c r="F107" s="28" t="str">
        <f t="shared" si="53"/>
        <v/>
      </c>
      <c r="G107" s="28" t="str">
        <f t="shared" si="54"/>
        <v/>
      </c>
    </row>
    <row r="108" spans="2:19">
      <c r="B108" s="28">
        <f>'1.収穫を予測する'!B118</f>
        <v>106</v>
      </c>
      <c r="C108" s="28" t="str">
        <f>IF('1.収穫を予測する'!C118="","",'1.収穫を予測する'!C118)</f>
        <v/>
      </c>
      <c r="D108" s="28" t="str">
        <f>IF('1.収穫を予測する'!$C$3="なし","",'1.収穫を予測する'!D118)</f>
        <v/>
      </c>
      <c r="E108" s="28" t="str">
        <f t="shared" si="52"/>
        <v/>
      </c>
      <c r="F108" s="28" t="str">
        <f t="shared" si="53"/>
        <v/>
      </c>
      <c r="G108" s="28" t="str">
        <f t="shared" si="54"/>
        <v/>
      </c>
    </row>
    <row r="109" spans="2:19">
      <c r="B109" s="28">
        <f>'1.収穫を予測する'!B119</f>
        <v>107</v>
      </c>
      <c r="C109" s="28" t="str">
        <f>IF('1.収穫を予測する'!C119="","",'1.収穫を予測する'!C119)</f>
        <v/>
      </c>
      <c r="D109" s="28" t="str">
        <f>IF('1.収穫を予測する'!$C$3="なし","",'1.収穫を予測する'!D119)</f>
        <v/>
      </c>
      <c r="E109" s="28" t="str">
        <f t="shared" si="52"/>
        <v/>
      </c>
      <c r="F109" s="28" t="str">
        <f t="shared" si="53"/>
        <v/>
      </c>
      <c r="G109" s="28" t="str">
        <f t="shared" si="54"/>
        <v/>
      </c>
    </row>
    <row r="110" spans="2:19">
      <c r="B110" s="28">
        <f>'1.収穫を予測する'!B120</f>
        <v>108</v>
      </c>
      <c r="C110" s="28" t="str">
        <f>IF('1.収穫を予測する'!C120="","",'1.収穫を予測する'!C120)</f>
        <v/>
      </c>
      <c r="D110" s="28" t="str">
        <f>IF('1.収穫を予測する'!$C$3="なし","",'1.収穫を予測する'!D120)</f>
        <v/>
      </c>
      <c r="E110" s="28" t="str">
        <f t="shared" si="52"/>
        <v/>
      </c>
      <c r="F110" s="28" t="str">
        <f t="shared" si="53"/>
        <v/>
      </c>
      <c r="G110" s="28" t="str">
        <f t="shared" si="54"/>
        <v/>
      </c>
    </row>
    <row r="111" spans="2:19">
      <c r="B111" s="28">
        <f>'1.収穫を予測する'!B121</f>
        <v>109</v>
      </c>
      <c r="C111" s="28" t="str">
        <f>IF('1.収穫を予測する'!C121="","",'1.収穫を予測する'!C121)</f>
        <v/>
      </c>
      <c r="D111" s="28" t="str">
        <f>IF('1.収穫を予測する'!$C$3="なし","",'1.収穫を予測する'!D121)</f>
        <v/>
      </c>
      <c r="E111" s="28" t="str">
        <f t="shared" si="52"/>
        <v/>
      </c>
      <c r="F111" s="28" t="str">
        <f t="shared" si="53"/>
        <v/>
      </c>
      <c r="G111" s="28" t="str">
        <f t="shared" si="54"/>
        <v/>
      </c>
    </row>
    <row r="112" spans="2:19">
      <c r="B112" s="28">
        <f>'1.収穫を予測する'!B122</f>
        <v>110</v>
      </c>
      <c r="C112" s="28" t="str">
        <f>IF('1.収穫を予測する'!C122="","",'1.収穫を予測する'!C122)</f>
        <v/>
      </c>
      <c r="D112" s="28" t="str">
        <f>IF('1.収穫を予測する'!$C$3="なし","",'1.収穫を予測する'!D122)</f>
        <v/>
      </c>
      <c r="E112" s="28" t="str">
        <f t="shared" si="52"/>
        <v/>
      </c>
      <c r="F112" s="28" t="str">
        <f t="shared" si="53"/>
        <v/>
      </c>
      <c r="G112" s="28" t="str">
        <f t="shared" si="54"/>
        <v/>
      </c>
    </row>
    <row r="113" spans="2:7">
      <c r="B113" s="28">
        <f>'1.収穫を予測する'!B123</f>
        <v>111</v>
      </c>
      <c r="C113" s="28" t="str">
        <f>IF('1.収穫を予測する'!C123="","",'1.収穫を予測する'!C123)</f>
        <v/>
      </c>
      <c r="D113" s="28" t="str">
        <f>IF('1.収穫を予測する'!$C$3="なし","",'1.収穫を予測する'!D123)</f>
        <v/>
      </c>
      <c r="E113" s="28" t="str">
        <f t="shared" si="52"/>
        <v/>
      </c>
      <c r="F113" s="28" t="str">
        <f t="shared" si="53"/>
        <v/>
      </c>
      <c r="G113" s="28" t="str">
        <f t="shared" si="54"/>
        <v/>
      </c>
    </row>
    <row r="114" spans="2:7">
      <c r="B114" s="28">
        <f>'1.収穫を予測する'!B124</f>
        <v>112</v>
      </c>
      <c r="C114" s="28" t="str">
        <f>IF('1.収穫を予測する'!C124="","",'1.収穫を予測する'!C124)</f>
        <v/>
      </c>
      <c r="D114" s="28" t="str">
        <f>IF('1.収穫を予測する'!$C$3="なし","",'1.収穫を予測する'!D124)</f>
        <v/>
      </c>
      <c r="E114" s="28" t="str">
        <f t="shared" si="52"/>
        <v/>
      </c>
      <c r="F114" s="28" t="str">
        <f t="shared" si="53"/>
        <v/>
      </c>
      <c r="G114" s="28" t="str">
        <f t="shared" si="54"/>
        <v/>
      </c>
    </row>
    <row r="115" spans="2:7">
      <c r="B115" s="28">
        <f>'1.収穫を予測する'!B125</f>
        <v>113</v>
      </c>
      <c r="C115" s="28" t="str">
        <f>IF('1.収穫を予測する'!C125="","",'1.収穫を予測する'!C125)</f>
        <v/>
      </c>
      <c r="D115" s="28" t="str">
        <f>IF('1.収穫を予測する'!$C$3="なし","",'1.収穫を予測する'!D125)</f>
        <v/>
      </c>
      <c r="E115" s="28" t="str">
        <f t="shared" si="52"/>
        <v/>
      </c>
      <c r="F115" s="28" t="str">
        <f t="shared" si="53"/>
        <v/>
      </c>
      <c r="G115" s="28" t="str">
        <f t="shared" si="54"/>
        <v/>
      </c>
    </row>
    <row r="116" spans="2:7">
      <c r="B116" s="28">
        <f>'1.収穫を予測する'!B126</f>
        <v>114</v>
      </c>
      <c r="C116" s="28" t="str">
        <f>IF('1.収穫を予測する'!C126="","",'1.収穫を予測する'!C126)</f>
        <v/>
      </c>
      <c r="D116" s="28" t="str">
        <f>IF('1.収穫を予測する'!$C$3="なし","",'1.収穫を予測する'!D126)</f>
        <v/>
      </c>
      <c r="E116" s="28" t="str">
        <f t="shared" si="52"/>
        <v/>
      </c>
      <c r="F116" s="28" t="str">
        <f t="shared" si="53"/>
        <v/>
      </c>
      <c r="G116" s="28" t="str">
        <f t="shared" si="54"/>
        <v/>
      </c>
    </row>
    <row r="117" spans="2:7">
      <c r="B117" s="28">
        <f>'1.収穫を予測する'!B127</f>
        <v>115</v>
      </c>
      <c r="C117" s="28" t="str">
        <f>IF('1.収穫を予測する'!C127="","",'1.収穫を予測する'!C127)</f>
        <v/>
      </c>
      <c r="D117" s="28" t="str">
        <f>IF('1.収穫を予測する'!$C$3="なし","",'1.収穫を予測する'!D127)</f>
        <v/>
      </c>
      <c r="E117" s="28" t="str">
        <f t="shared" si="52"/>
        <v/>
      </c>
      <c r="F117" s="28" t="str">
        <f t="shared" si="53"/>
        <v/>
      </c>
      <c r="G117" s="28" t="str">
        <f t="shared" si="54"/>
        <v/>
      </c>
    </row>
    <row r="118" spans="2:7">
      <c r="B118" s="28">
        <f>'1.収穫を予測する'!B128</f>
        <v>116</v>
      </c>
      <c r="C118" s="28" t="str">
        <f>IF('1.収穫を予測する'!C128="","",'1.収穫を予測する'!C128)</f>
        <v/>
      </c>
      <c r="D118" s="28" t="str">
        <f>IF('1.収穫を予測する'!$C$3="なし","",'1.収穫を予測する'!D128)</f>
        <v/>
      </c>
      <c r="E118" s="28" t="str">
        <f t="shared" si="52"/>
        <v/>
      </c>
      <c r="F118" s="28" t="str">
        <f t="shared" si="53"/>
        <v/>
      </c>
      <c r="G118" s="28" t="str">
        <f t="shared" si="54"/>
        <v/>
      </c>
    </row>
    <row r="119" spans="2:7">
      <c r="B119" s="28">
        <f>'1.収穫を予測する'!B129</f>
        <v>117</v>
      </c>
      <c r="C119" s="28" t="str">
        <f>IF('1.収穫を予測する'!C129="","",'1.収穫を予測する'!C129)</f>
        <v/>
      </c>
      <c r="D119" s="28" t="str">
        <f>IF('1.収穫を予測する'!$C$3="なし","",'1.収穫を予測する'!D129)</f>
        <v/>
      </c>
      <c r="E119" s="28" t="str">
        <f t="shared" si="52"/>
        <v/>
      </c>
      <c r="F119" s="28" t="str">
        <f t="shared" si="53"/>
        <v/>
      </c>
      <c r="G119" s="28" t="str">
        <f t="shared" si="54"/>
        <v/>
      </c>
    </row>
    <row r="120" spans="2:7">
      <c r="B120" s="28">
        <f>'1.収穫を予測する'!B130</f>
        <v>118</v>
      </c>
      <c r="C120" s="28" t="str">
        <f>IF('1.収穫を予測する'!C130="","",'1.収穫を予測する'!C130)</f>
        <v/>
      </c>
      <c r="D120" s="28" t="str">
        <f>IF('1.収穫を予測する'!$C$3="なし","",'1.収穫を予測する'!D130)</f>
        <v/>
      </c>
      <c r="E120" s="28" t="str">
        <f t="shared" si="52"/>
        <v/>
      </c>
      <c r="F120" s="28" t="str">
        <f t="shared" si="53"/>
        <v/>
      </c>
      <c r="G120" s="28" t="str">
        <f t="shared" si="54"/>
        <v/>
      </c>
    </row>
    <row r="121" spans="2:7">
      <c r="B121" s="28">
        <f>'1.収穫を予測する'!B131</f>
        <v>119</v>
      </c>
      <c r="C121" s="28" t="str">
        <f>IF('1.収穫を予測する'!C131="","",'1.収穫を予測する'!C131)</f>
        <v/>
      </c>
      <c r="D121" s="28" t="str">
        <f>IF('1.収穫を予測する'!$C$3="なし","",'1.収穫を予測する'!D131)</f>
        <v/>
      </c>
      <c r="E121" s="28" t="str">
        <f t="shared" si="52"/>
        <v/>
      </c>
      <c r="F121" s="28" t="str">
        <f t="shared" si="53"/>
        <v/>
      </c>
      <c r="G121" s="28" t="str">
        <f t="shared" si="54"/>
        <v/>
      </c>
    </row>
    <row r="122" spans="2:7">
      <c r="B122" s="28">
        <f>'1.収穫を予測する'!B132</f>
        <v>120</v>
      </c>
      <c r="C122" s="28" t="str">
        <f>IF('1.収穫を予測する'!C132="","",'1.収穫を予測する'!C132)</f>
        <v/>
      </c>
      <c r="D122" s="28" t="str">
        <f>IF('1.収穫を予測する'!$C$3="なし","",'1.収穫を予測する'!D132)</f>
        <v/>
      </c>
      <c r="E122" s="28" t="str">
        <f t="shared" si="52"/>
        <v/>
      </c>
      <c r="F122" s="28" t="str">
        <f t="shared" si="53"/>
        <v/>
      </c>
      <c r="G122" s="28" t="str">
        <f t="shared" si="54"/>
        <v/>
      </c>
    </row>
    <row r="123" spans="2:7">
      <c r="B123" s="28">
        <f>'1.収穫を予測する'!B133</f>
        <v>121</v>
      </c>
      <c r="C123" s="28" t="str">
        <f>IF('1.収穫を予測する'!C133="","",'1.収穫を予測する'!C133)</f>
        <v/>
      </c>
      <c r="D123" s="28" t="str">
        <f>IF('1.収穫を予測する'!$C$3="なし","",'1.収穫を予測する'!D133)</f>
        <v/>
      </c>
      <c r="E123" s="28" t="str">
        <f t="shared" si="52"/>
        <v/>
      </c>
      <c r="F123" s="28" t="str">
        <f t="shared" si="53"/>
        <v/>
      </c>
      <c r="G123" s="28" t="str">
        <f t="shared" si="54"/>
        <v/>
      </c>
    </row>
    <row r="124" spans="2:7">
      <c r="B124" s="28">
        <f>'1.収穫を予測する'!B134</f>
        <v>122</v>
      </c>
      <c r="C124" s="28" t="str">
        <f>IF('1.収穫を予測する'!C134="","",'1.収穫を予測する'!C134)</f>
        <v/>
      </c>
      <c r="D124" s="28" t="str">
        <f>IF('1.収穫を予測する'!$C$3="なし","",'1.収穫を予測する'!D134)</f>
        <v/>
      </c>
      <c r="E124" s="28" t="str">
        <f t="shared" si="52"/>
        <v/>
      </c>
      <c r="F124" s="28" t="str">
        <f t="shared" si="53"/>
        <v/>
      </c>
      <c r="G124" s="28" t="str">
        <f t="shared" si="54"/>
        <v/>
      </c>
    </row>
    <row r="125" spans="2:7">
      <c r="B125" s="28">
        <f>'1.収穫を予測する'!B135</f>
        <v>123</v>
      </c>
      <c r="C125" s="28" t="str">
        <f>IF('1.収穫を予測する'!C135="","",'1.収穫を予測する'!C135)</f>
        <v/>
      </c>
      <c r="D125" s="28" t="str">
        <f>IF('1.収穫を予測する'!$C$3="なし","",'1.収穫を予測する'!D135)</f>
        <v/>
      </c>
      <c r="E125" s="28" t="str">
        <f t="shared" si="52"/>
        <v/>
      </c>
      <c r="F125" s="28" t="str">
        <f t="shared" si="53"/>
        <v/>
      </c>
      <c r="G125" s="28" t="str">
        <f t="shared" si="54"/>
        <v/>
      </c>
    </row>
    <row r="126" spans="2:7">
      <c r="B126" s="28">
        <f>'1.収穫を予測する'!B136</f>
        <v>124</v>
      </c>
      <c r="C126" s="28" t="str">
        <f>IF('1.収穫を予測する'!C136="","",'1.収穫を予測する'!C136)</f>
        <v/>
      </c>
      <c r="D126" s="28" t="str">
        <f>IF('1.収穫を予測する'!$C$3="なし","",'1.収穫を予測する'!D136)</f>
        <v/>
      </c>
      <c r="E126" s="28" t="str">
        <f t="shared" si="52"/>
        <v/>
      </c>
      <c r="F126" s="28" t="str">
        <f t="shared" si="53"/>
        <v/>
      </c>
      <c r="G126" s="28" t="str">
        <f t="shared" si="54"/>
        <v/>
      </c>
    </row>
    <row r="127" spans="2:7">
      <c r="B127" s="28">
        <f>'1.収穫を予測する'!B137</f>
        <v>125</v>
      </c>
      <c r="C127" s="28" t="str">
        <f>IF('1.収穫を予測する'!C137="","",'1.収穫を予測する'!C137)</f>
        <v/>
      </c>
      <c r="D127" s="28" t="str">
        <f>IF('1.収穫を予測する'!$C$3="なし","",'1.収穫を予測する'!D137)</f>
        <v/>
      </c>
      <c r="E127" s="28" t="str">
        <f t="shared" si="52"/>
        <v/>
      </c>
      <c r="F127" s="28" t="str">
        <f t="shared" si="53"/>
        <v/>
      </c>
      <c r="G127" s="28" t="str">
        <f t="shared" si="54"/>
        <v/>
      </c>
    </row>
    <row r="128" spans="2:7">
      <c r="B128" s="28">
        <f>'1.収穫を予測する'!B138</f>
        <v>126</v>
      </c>
      <c r="C128" s="28" t="str">
        <f>IF('1.収穫を予測する'!C138="","",'1.収穫を予測する'!C138)</f>
        <v/>
      </c>
      <c r="D128" s="28" t="str">
        <f>IF('1.収穫を予測する'!$C$3="なし","",'1.収穫を予測する'!D138)</f>
        <v/>
      </c>
      <c r="E128" s="28" t="str">
        <f t="shared" si="52"/>
        <v/>
      </c>
      <c r="F128" s="28" t="str">
        <f t="shared" si="53"/>
        <v/>
      </c>
      <c r="G128" s="28" t="str">
        <f t="shared" si="54"/>
        <v/>
      </c>
    </row>
    <row r="129" spans="2:7">
      <c r="B129" s="28">
        <f>'1.収穫を予測する'!B139</f>
        <v>127</v>
      </c>
      <c r="C129" s="28" t="str">
        <f>IF('1.収穫を予測する'!C139="","",'1.収穫を予測する'!C139)</f>
        <v/>
      </c>
      <c r="D129" s="28" t="str">
        <f>IF('1.収穫を予測する'!$C$3="なし","",'1.収穫を予測する'!D139)</f>
        <v/>
      </c>
      <c r="E129" s="28" t="str">
        <f t="shared" si="52"/>
        <v/>
      </c>
      <c r="F129" s="28" t="str">
        <f t="shared" si="53"/>
        <v/>
      </c>
      <c r="G129" s="28" t="str">
        <f t="shared" si="54"/>
        <v/>
      </c>
    </row>
    <row r="130" spans="2:7">
      <c r="B130" s="28">
        <f>'1.収穫を予測する'!B140</f>
        <v>128</v>
      </c>
      <c r="C130" s="28" t="str">
        <f>IF('1.収穫を予測する'!C140="","",'1.収穫を予測する'!C140)</f>
        <v/>
      </c>
      <c r="D130" s="28" t="str">
        <f>IF('1.収穫を予測する'!$C$3="なし","",'1.収穫を予測する'!D140)</f>
        <v/>
      </c>
      <c r="E130" s="28" t="str">
        <f t="shared" si="52"/>
        <v/>
      </c>
      <c r="F130" s="28" t="str">
        <f t="shared" si="53"/>
        <v/>
      </c>
      <c r="G130" s="28" t="str">
        <f t="shared" si="54"/>
        <v/>
      </c>
    </row>
    <row r="131" spans="2:7">
      <c r="B131" s="28">
        <f>'1.収穫を予測する'!B141</f>
        <v>129</v>
      </c>
      <c r="C131" s="28" t="str">
        <f>IF('1.収穫を予測する'!C141="","",'1.収穫を予測する'!C141)</f>
        <v/>
      </c>
      <c r="D131" s="28" t="str">
        <f>IF('1.収穫を予測する'!$C$3="なし","",'1.収穫を予測する'!D141)</f>
        <v/>
      </c>
      <c r="E131" s="28" t="str">
        <f t="shared" si="52"/>
        <v/>
      </c>
      <c r="F131" s="28" t="str">
        <f t="shared" si="53"/>
        <v/>
      </c>
      <c r="G131" s="28" t="str">
        <f t="shared" si="54"/>
        <v/>
      </c>
    </row>
    <row r="132" spans="2:7">
      <c r="B132" s="28">
        <f>'1.収穫を予測する'!B142</f>
        <v>130</v>
      </c>
      <c r="C132" s="28" t="str">
        <f>IF('1.収穫を予測する'!C142="","",'1.収穫を予測する'!C142)</f>
        <v/>
      </c>
      <c r="D132" s="28" t="str">
        <f>IF('1.収穫を予測する'!$C$3="なし","",'1.収穫を予測する'!D142)</f>
        <v/>
      </c>
      <c r="E132" s="28" t="str">
        <f t="shared" ref="E132:E195" si="66">IF(C132="","",0.61-0.0055*D132+5.48*EXP(-1.025*D132))</f>
        <v/>
      </c>
      <c r="F132" s="28" t="str">
        <f t="shared" ref="F132:F195" si="67">IF(C132="","",0.5-0.0008*C132+0.421*EXP(-0.12*C132))</f>
        <v/>
      </c>
      <c r="G132" s="28" t="str">
        <f t="shared" ref="G132:G195" si="68">IF(C132="","",IF(D132="",0.000089118*C132^2.707623*0.993534^C132,AVERAGE(E132:F132)*PI()*(C132/200)^2*D132))</f>
        <v/>
      </c>
    </row>
    <row r="133" spans="2:7">
      <c r="B133" s="28">
        <f>'1.収穫を予測する'!B143</f>
        <v>131</v>
      </c>
      <c r="C133" s="28" t="str">
        <f>IF('1.収穫を予測する'!C143="","",'1.収穫を予測する'!C143)</f>
        <v/>
      </c>
      <c r="D133" s="28" t="str">
        <f>IF('1.収穫を予測する'!$C$3="なし","",'1.収穫を予測する'!D143)</f>
        <v/>
      </c>
      <c r="E133" s="28" t="str">
        <f t="shared" si="66"/>
        <v/>
      </c>
      <c r="F133" s="28" t="str">
        <f t="shared" si="67"/>
        <v/>
      </c>
      <c r="G133" s="28" t="str">
        <f t="shared" si="68"/>
        <v/>
      </c>
    </row>
    <row r="134" spans="2:7">
      <c r="B134" s="28">
        <f>'1.収穫を予測する'!B144</f>
        <v>132</v>
      </c>
      <c r="C134" s="28" t="str">
        <f>IF('1.収穫を予測する'!C144="","",'1.収穫を予測する'!C144)</f>
        <v/>
      </c>
      <c r="D134" s="28" t="str">
        <f>IF('1.収穫を予測する'!$C$3="なし","",'1.収穫を予測する'!D144)</f>
        <v/>
      </c>
      <c r="E134" s="28" t="str">
        <f t="shared" si="66"/>
        <v/>
      </c>
      <c r="F134" s="28" t="str">
        <f t="shared" si="67"/>
        <v/>
      </c>
      <c r="G134" s="28" t="str">
        <f t="shared" si="68"/>
        <v/>
      </c>
    </row>
    <row r="135" spans="2:7">
      <c r="B135" s="28">
        <f>'1.収穫を予測する'!B145</f>
        <v>133</v>
      </c>
      <c r="C135" s="28" t="str">
        <f>IF('1.収穫を予測する'!C145="","",'1.収穫を予測する'!C145)</f>
        <v/>
      </c>
      <c r="D135" s="28" t="str">
        <f>IF('1.収穫を予測する'!$C$3="なし","",'1.収穫を予測する'!D145)</f>
        <v/>
      </c>
      <c r="E135" s="28" t="str">
        <f t="shared" si="66"/>
        <v/>
      </c>
      <c r="F135" s="28" t="str">
        <f t="shared" si="67"/>
        <v/>
      </c>
      <c r="G135" s="28" t="str">
        <f t="shared" si="68"/>
        <v/>
      </c>
    </row>
    <row r="136" spans="2:7">
      <c r="B136" s="28">
        <f>'1.収穫を予測する'!B146</f>
        <v>134</v>
      </c>
      <c r="C136" s="28" t="str">
        <f>IF('1.収穫を予測する'!C146="","",'1.収穫を予測する'!C146)</f>
        <v/>
      </c>
      <c r="D136" s="28" t="str">
        <f>IF('1.収穫を予測する'!$C$3="なし","",'1.収穫を予測する'!D146)</f>
        <v/>
      </c>
      <c r="E136" s="28" t="str">
        <f t="shared" si="66"/>
        <v/>
      </c>
      <c r="F136" s="28" t="str">
        <f t="shared" si="67"/>
        <v/>
      </c>
      <c r="G136" s="28" t="str">
        <f t="shared" si="68"/>
        <v/>
      </c>
    </row>
    <row r="137" spans="2:7">
      <c r="B137" s="28">
        <f>'1.収穫を予測する'!B147</f>
        <v>135</v>
      </c>
      <c r="C137" s="28" t="str">
        <f>IF('1.収穫を予測する'!C147="","",'1.収穫を予測する'!C147)</f>
        <v/>
      </c>
      <c r="D137" s="28" t="str">
        <f>IF('1.収穫を予測する'!$C$3="なし","",'1.収穫を予測する'!D147)</f>
        <v/>
      </c>
      <c r="E137" s="28" t="str">
        <f t="shared" si="66"/>
        <v/>
      </c>
      <c r="F137" s="28" t="str">
        <f t="shared" si="67"/>
        <v/>
      </c>
      <c r="G137" s="28" t="str">
        <f t="shared" si="68"/>
        <v/>
      </c>
    </row>
    <row r="138" spans="2:7">
      <c r="B138" s="28">
        <f>'1.収穫を予測する'!B148</f>
        <v>136</v>
      </c>
      <c r="C138" s="28" t="str">
        <f>IF('1.収穫を予測する'!C148="","",'1.収穫を予測する'!C148)</f>
        <v/>
      </c>
      <c r="D138" s="28" t="str">
        <f>IF('1.収穫を予測する'!$C$3="なし","",'1.収穫を予測する'!D148)</f>
        <v/>
      </c>
      <c r="E138" s="28" t="str">
        <f t="shared" si="66"/>
        <v/>
      </c>
      <c r="F138" s="28" t="str">
        <f t="shared" si="67"/>
        <v/>
      </c>
      <c r="G138" s="28" t="str">
        <f t="shared" si="68"/>
        <v/>
      </c>
    </row>
    <row r="139" spans="2:7">
      <c r="B139" s="28">
        <f>'1.収穫を予測する'!B149</f>
        <v>137</v>
      </c>
      <c r="C139" s="28" t="str">
        <f>IF('1.収穫を予測する'!C149="","",'1.収穫を予測する'!C149)</f>
        <v/>
      </c>
      <c r="D139" s="28" t="str">
        <f>IF('1.収穫を予測する'!$C$3="なし","",'1.収穫を予測する'!D149)</f>
        <v/>
      </c>
      <c r="E139" s="28" t="str">
        <f t="shared" si="66"/>
        <v/>
      </c>
      <c r="F139" s="28" t="str">
        <f t="shared" si="67"/>
        <v/>
      </c>
      <c r="G139" s="28" t="str">
        <f t="shared" si="68"/>
        <v/>
      </c>
    </row>
    <row r="140" spans="2:7">
      <c r="B140" s="28">
        <f>'1.収穫を予測する'!B150</f>
        <v>138</v>
      </c>
      <c r="C140" s="28" t="str">
        <f>IF('1.収穫を予測する'!C150="","",'1.収穫を予測する'!C150)</f>
        <v/>
      </c>
      <c r="D140" s="28" t="str">
        <f>IF('1.収穫を予測する'!$C$3="なし","",'1.収穫を予測する'!D150)</f>
        <v/>
      </c>
      <c r="E140" s="28" t="str">
        <f t="shared" si="66"/>
        <v/>
      </c>
      <c r="F140" s="28" t="str">
        <f t="shared" si="67"/>
        <v/>
      </c>
      <c r="G140" s="28" t="str">
        <f t="shared" si="68"/>
        <v/>
      </c>
    </row>
    <row r="141" spans="2:7">
      <c r="B141" s="28">
        <f>'1.収穫を予測する'!B151</f>
        <v>139</v>
      </c>
      <c r="C141" s="28" t="str">
        <f>IF('1.収穫を予測する'!C151="","",'1.収穫を予測する'!C151)</f>
        <v/>
      </c>
      <c r="D141" s="28" t="str">
        <f>IF('1.収穫を予測する'!$C$3="なし","",'1.収穫を予測する'!D151)</f>
        <v/>
      </c>
      <c r="E141" s="28" t="str">
        <f t="shared" si="66"/>
        <v/>
      </c>
      <c r="F141" s="28" t="str">
        <f t="shared" si="67"/>
        <v/>
      </c>
      <c r="G141" s="28" t="str">
        <f t="shared" si="68"/>
        <v/>
      </c>
    </row>
    <row r="142" spans="2:7">
      <c r="B142" s="28">
        <f>'1.収穫を予測する'!B152</f>
        <v>140</v>
      </c>
      <c r="C142" s="28" t="str">
        <f>IF('1.収穫を予測する'!C152="","",'1.収穫を予測する'!C152)</f>
        <v/>
      </c>
      <c r="D142" s="28" t="str">
        <f>IF('1.収穫を予測する'!$C$3="なし","",'1.収穫を予測する'!D152)</f>
        <v/>
      </c>
      <c r="E142" s="28" t="str">
        <f t="shared" si="66"/>
        <v/>
      </c>
      <c r="F142" s="28" t="str">
        <f t="shared" si="67"/>
        <v/>
      </c>
      <c r="G142" s="28" t="str">
        <f t="shared" si="68"/>
        <v/>
      </c>
    </row>
    <row r="143" spans="2:7">
      <c r="B143" s="28">
        <f>'1.収穫を予測する'!B153</f>
        <v>141</v>
      </c>
      <c r="C143" s="28" t="str">
        <f>IF('1.収穫を予測する'!C153="","",'1.収穫を予測する'!C153)</f>
        <v/>
      </c>
      <c r="D143" s="28" t="str">
        <f>IF('1.収穫を予測する'!$C$3="なし","",'1.収穫を予測する'!D153)</f>
        <v/>
      </c>
      <c r="E143" s="28" t="str">
        <f t="shared" si="66"/>
        <v/>
      </c>
      <c r="F143" s="28" t="str">
        <f t="shared" si="67"/>
        <v/>
      </c>
      <c r="G143" s="28" t="str">
        <f t="shared" si="68"/>
        <v/>
      </c>
    </row>
    <row r="144" spans="2:7">
      <c r="B144" s="28">
        <f>'1.収穫を予測する'!B154</f>
        <v>142</v>
      </c>
      <c r="C144" s="28" t="str">
        <f>IF('1.収穫を予測する'!C154="","",'1.収穫を予測する'!C154)</f>
        <v/>
      </c>
      <c r="D144" s="28" t="str">
        <f>IF('1.収穫を予測する'!$C$3="なし","",'1.収穫を予測する'!D154)</f>
        <v/>
      </c>
      <c r="E144" s="28" t="str">
        <f t="shared" si="66"/>
        <v/>
      </c>
      <c r="F144" s="28" t="str">
        <f t="shared" si="67"/>
        <v/>
      </c>
      <c r="G144" s="28" t="str">
        <f t="shared" si="68"/>
        <v/>
      </c>
    </row>
    <row r="145" spans="2:7">
      <c r="B145" s="28">
        <f>'1.収穫を予測する'!B155</f>
        <v>143</v>
      </c>
      <c r="C145" s="28" t="str">
        <f>IF('1.収穫を予測する'!C155="","",'1.収穫を予測する'!C155)</f>
        <v/>
      </c>
      <c r="D145" s="28" t="str">
        <f>IF('1.収穫を予測する'!$C$3="なし","",'1.収穫を予測する'!D155)</f>
        <v/>
      </c>
      <c r="E145" s="28" t="str">
        <f t="shared" si="66"/>
        <v/>
      </c>
      <c r="F145" s="28" t="str">
        <f t="shared" si="67"/>
        <v/>
      </c>
      <c r="G145" s="28" t="str">
        <f t="shared" si="68"/>
        <v/>
      </c>
    </row>
    <row r="146" spans="2:7">
      <c r="B146" s="28">
        <f>'1.収穫を予測する'!B156</f>
        <v>144</v>
      </c>
      <c r="C146" s="28" t="str">
        <f>IF('1.収穫を予測する'!C156="","",'1.収穫を予測する'!C156)</f>
        <v/>
      </c>
      <c r="D146" s="28" t="str">
        <f>IF('1.収穫を予測する'!$C$3="なし","",'1.収穫を予測する'!D156)</f>
        <v/>
      </c>
      <c r="E146" s="28" t="str">
        <f t="shared" si="66"/>
        <v/>
      </c>
      <c r="F146" s="28" t="str">
        <f t="shared" si="67"/>
        <v/>
      </c>
      <c r="G146" s="28" t="str">
        <f t="shared" si="68"/>
        <v/>
      </c>
    </row>
    <row r="147" spans="2:7">
      <c r="B147" s="28">
        <f>'1.収穫を予測する'!B157</f>
        <v>145</v>
      </c>
      <c r="C147" s="28" t="str">
        <f>IF('1.収穫を予測する'!C157="","",'1.収穫を予測する'!C157)</f>
        <v/>
      </c>
      <c r="D147" s="28" t="str">
        <f>IF('1.収穫を予測する'!$C$3="なし","",'1.収穫を予測する'!D157)</f>
        <v/>
      </c>
      <c r="E147" s="28" t="str">
        <f t="shared" si="66"/>
        <v/>
      </c>
      <c r="F147" s="28" t="str">
        <f t="shared" si="67"/>
        <v/>
      </c>
      <c r="G147" s="28" t="str">
        <f t="shared" si="68"/>
        <v/>
      </c>
    </row>
    <row r="148" spans="2:7">
      <c r="B148" s="28">
        <f>'1.収穫を予測する'!B158</f>
        <v>146</v>
      </c>
      <c r="C148" s="28" t="str">
        <f>IF('1.収穫を予測する'!C158="","",'1.収穫を予測する'!C158)</f>
        <v/>
      </c>
      <c r="D148" s="28" t="str">
        <f>IF('1.収穫を予測する'!$C$3="なし","",'1.収穫を予測する'!D158)</f>
        <v/>
      </c>
      <c r="E148" s="28" t="str">
        <f t="shared" si="66"/>
        <v/>
      </c>
      <c r="F148" s="28" t="str">
        <f t="shared" si="67"/>
        <v/>
      </c>
      <c r="G148" s="28" t="str">
        <f t="shared" si="68"/>
        <v/>
      </c>
    </row>
    <row r="149" spans="2:7">
      <c r="B149" s="28">
        <f>'1.収穫を予測する'!B159</f>
        <v>147</v>
      </c>
      <c r="C149" s="28" t="str">
        <f>IF('1.収穫を予測する'!C159="","",'1.収穫を予測する'!C159)</f>
        <v/>
      </c>
      <c r="D149" s="28" t="str">
        <f>IF('1.収穫を予測する'!$C$3="なし","",'1.収穫を予測する'!D159)</f>
        <v/>
      </c>
      <c r="E149" s="28" t="str">
        <f t="shared" si="66"/>
        <v/>
      </c>
      <c r="F149" s="28" t="str">
        <f t="shared" si="67"/>
        <v/>
      </c>
      <c r="G149" s="28" t="str">
        <f t="shared" si="68"/>
        <v/>
      </c>
    </row>
    <row r="150" spans="2:7">
      <c r="B150" s="28">
        <f>'1.収穫を予測する'!B160</f>
        <v>148</v>
      </c>
      <c r="C150" s="28" t="str">
        <f>IF('1.収穫を予測する'!C160="","",'1.収穫を予測する'!C160)</f>
        <v/>
      </c>
      <c r="D150" s="28" t="str">
        <f>IF('1.収穫を予測する'!$C$3="なし","",'1.収穫を予測する'!D160)</f>
        <v/>
      </c>
      <c r="E150" s="28" t="str">
        <f t="shared" si="66"/>
        <v/>
      </c>
      <c r="F150" s="28" t="str">
        <f t="shared" si="67"/>
        <v/>
      </c>
      <c r="G150" s="28" t="str">
        <f t="shared" si="68"/>
        <v/>
      </c>
    </row>
    <row r="151" spans="2:7">
      <c r="B151" s="28">
        <f>'1.収穫を予測する'!B161</f>
        <v>149</v>
      </c>
      <c r="C151" s="28" t="str">
        <f>IF('1.収穫を予測する'!C161="","",'1.収穫を予測する'!C161)</f>
        <v/>
      </c>
      <c r="D151" s="28" t="str">
        <f>IF('1.収穫を予測する'!$C$3="なし","",'1.収穫を予測する'!D161)</f>
        <v/>
      </c>
      <c r="E151" s="28" t="str">
        <f t="shared" si="66"/>
        <v/>
      </c>
      <c r="F151" s="28" t="str">
        <f t="shared" si="67"/>
        <v/>
      </c>
      <c r="G151" s="28" t="str">
        <f t="shared" si="68"/>
        <v/>
      </c>
    </row>
    <row r="152" spans="2:7">
      <c r="B152" s="28">
        <f>'1.収穫を予測する'!B162</f>
        <v>150</v>
      </c>
      <c r="C152" s="28" t="str">
        <f>IF('1.収穫を予測する'!C162="","",'1.収穫を予測する'!C162)</f>
        <v/>
      </c>
      <c r="D152" s="28" t="str">
        <f>IF('1.収穫を予測する'!$C$3="なし","",'1.収穫を予測する'!D162)</f>
        <v/>
      </c>
      <c r="E152" s="28" t="str">
        <f t="shared" si="66"/>
        <v/>
      </c>
      <c r="F152" s="28" t="str">
        <f t="shared" si="67"/>
        <v/>
      </c>
      <c r="G152" s="28" t="str">
        <f t="shared" si="68"/>
        <v/>
      </c>
    </row>
    <row r="153" spans="2:7">
      <c r="B153" s="28">
        <f>'1.収穫を予測する'!B163</f>
        <v>151</v>
      </c>
      <c r="C153" s="28" t="str">
        <f>IF('1.収穫を予測する'!C163="","",'1.収穫を予測する'!C163)</f>
        <v/>
      </c>
      <c r="D153" s="28" t="str">
        <f>IF('1.収穫を予測する'!$C$3="なし","",'1.収穫を予測する'!D163)</f>
        <v/>
      </c>
      <c r="E153" s="28" t="str">
        <f t="shared" si="66"/>
        <v/>
      </c>
      <c r="F153" s="28" t="str">
        <f t="shared" si="67"/>
        <v/>
      </c>
      <c r="G153" s="28" t="str">
        <f t="shared" si="68"/>
        <v/>
      </c>
    </row>
    <row r="154" spans="2:7">
      <c r="B154" s="28">
        <f>'1.収穫を予測する'!B164</f>
        <v>152</v>
      </c>
      <c r="C154" s="28" t="str">
        <f>IF('1.収穫を予測する'!C164="","",'1.収穫を予測する'!C164)</f>
        <v/>
      </c>
      <c r="D154" s="28" t="str">
        <f>IF('1.収穫を予測する'!$C$3="なし","",'1.収穫を予測する'!D164)</f>
        <v/>
      </c>
      <c r="E154" s="28" t="str">
        <f t="shared" si="66"/>
        <v/>
      </c>
      <c r="F154" s="28" t="str">
        <f t="shared" si="67"/>
        <v/>
      </c>
      <c r="G154" s="28" t="str">
        <f t="shared" si="68"/>
        <v/>
      </c>
    </row>
    <row r="155" spans="2:7">
      <c r="B155" s="28">
        <f>'1.収穫を予測する'!B165</f>
        <v>153</v>
      </c>
      <c r="C155" s="28" t="str">
        <f>IF('1.収穫を予測する'!C165="","",'1.収穫を予測する'!C165)</f>
        <v/>
      </c>
      <c r="D155" s="28" t="str">
        <f>IF('1.収穫を予測する'!$C$3="なし","",'1.収穫を予測する'!D165)</f>
        <v/>
      </c>
      <c r="E155" s="28" t="str">
        <f t="shared" si="66"/>
        <v/>
      </c>
      <c r="F155" s="28" t="str">
        <f t="shared" si="67"/>
        <v/>
      </c>
      <c r="G155" s="28" t="str">
        <f t="shared" si="68"/>
        <v/>
      </c>
    </row>
    <row r="156" spans="2:7">
      <c r="B156" s="28">
        <f>'1.収穫を予測する'!B166</f>
        <v>154</v>
      </c>
      <c r="C156" s="28" t="str">
        <f>IF('1.収穫を予測する'!C166="","",'1.収穫を予測する'!C166)</f>
        <v/>
      </c>
      <c r="D156" s="28" t="str">
        <f>IF('1.収穫を予測する'!$C$3="なし","",'1.収穫を予測する'!D166)</f>
        <v/>
      </c>
      <c r="E156" s="28" t="str">
        <f t="shared" si="66"/>
        <v/>
      </c>
      <c r="F156" s="28" t="str">
        <f t="shared" si="67"/>
        <v/>
      </c>
      <c r="G156" s="28" t="str">
        <f t="shared" si="68"/>
        <v/>
      </c>
    </row>
    <row r="157" spans="2:7">
      <c r="B157" s="28">
        <f>'1.収穫を予測する'!B167</f>
        <v>155</v>
      </c>
      <c r="C157" s="28" t="str">
        <f>IF('1.収穫を予測する'!C167="","",'1.収穫を予測する'!C167)</f>
        <v/>
      </c>
      <c r="D157" s="28" t="str">
        <f>IF('1.収穫を予測する'!$C$3="なし","",'1.収穫を予測する'!D167)</f>
        <v/>
      </c>
      <c r="E157" s="28" t="str">
        <f t="shared" si="66"/>
        <v/>
      </c>
      <c r="F157" s="28" t="str">
        <f t="shared" si="67"/>
        <v/>
      </c>
      <c r="G157" s="28" t="str">
        <f t="shared" si="68"/>
        <v/>
      </c>
    </row>
    <row r="158" spans="2:7">
      <c r="B158" s="28">
        <f>'1.収穫を予測する'!B168</f>
        <v>156</v>
      </c>
      <c r="C158" s="28" t="str">
        <f>IF('1.収穫を予測する'!C168="","",'1.収穫を予測する'!C168)</f>
        <v/>
      </c>
      <c r="D158" s="28" t="str">
        <f>IF('1.収穫を予測する'!$C$3="なし","",'1.収穫を予測する'!D168)</f>
        <v/>
      </c>
      <c r="E158" s="28" t="str">
        <f t="shared" si="66"/>
        <v/>
      </c>
      <c r="F158" s="28" t="str">
        <f t="shared" si="67"/>
        <v/>
      </c>
      <c r="G158" s="28" t="str">
        <f t="shared" si="68"/>
        <v/>
      </c>
    </row>
    <row r="159" spans="2:7">
      <c r="B159" s="28">
        <f>'1.収穫を予測する'!B169</f>
        <v>157</v>
      </c>
      <c r="C159" s="28" t="str">
        <f>IF('1.収穫を予測する'!C169="","",'1.収穫を予測する'!C169)</f>
        <v/>
      </c>
      <c r="D159" s="28" t="str">
        <f>IF('1.収穫を予測する'!$C$3="なし","",'1.収穫を予測する'!D169)</f>
        <v/>
      </c>
      <c r="E159" s="28" t="str">
        <f t="shared" si="66"/>
        <v/>
      </c>
      <c r="F159" s="28" t="str">
        <f t="shared" si="67"/>
        <v/>
      </c>
      <c r="G159" s="28" t="str">
        <f t="shared" si="68"/>
        <v/>
      </c>
    </row>
    <row r="160" spans="2:7">
      <c r="B160" s="28">
        <f>'1.収穫を予測する'!B170</f>
        <v>158</v>
      </c>
      <c r="C160" s="28" t="str">
        <f>IF('1.収穫を予測する'!C170="","",'1.収穫を予測する'!C170)</f>
        <v/>
      </c>
      <c r="D160" s="28" t="str">
        <f>IF('1.収穫を予測する'!$C$3="なし","",'1.収穫を予測する'!D170)</f>
        <v/>
      </c>
      <c r="E160" s="28" t="str">
        <f t="shared" si="66"/>
        <v/>
      </c>
      <c r="F160" s="28" t="str">
        <f t="shared" si="67"/>
        <v/>
      </c>
      <c r="G160" s="28" t="str">
        <f t="shared" si="68"/>
        <v/>
      </c>
    </row>
    <row r="161" spans="2:7">
      <c r="B161" s="28">
        <f>'1.収穫を予測する'!B171</f>
        <v>159</v>
      </c>
      <c r="C161" s="28" t="str">
        <f>IF('1.収穫を予測する'!C171="","",'1.収穫を予測する'!C171)</f>
        <v/>
      </c>
      <c r="D161" s="28" t="str">
        <f>IF('1.収穫を予測する'!$C$3="なし","",'1.収穫を予測する'!D171)</f>
        <v/>
      </c>
      <c r="E161" s="28" t="str">
        <f t="shared" si="66"/>
        <v/>
      </c>
      <c r="F161" s="28" t="str">
        <f t="shared" si="67"/>
        <v/>
      </c>
      <c r="G161" s="28" t="str">
        <f t="shared" si="68"/>
        <v/>
      </c>
    </row>
    <row r="162" spans="2:7">
      <c r="B162" s="28">
        <f>'1.収穫を予測する'!B172</f>
        <v>160</v>
      </c>
      <c r="C162" s="28" t="str">
        <f>IF('1.収穫を予測する'!C172="","",'1.収穫を予測する'!C172)</f>
        <v/>
      </c>
      <c r="D162" s="28" t="str">
        <f>IF('1.収穫を予測する'!$C$3="なし","",'1.収穫を予測する'!D172)</f>
        <v/>
      </c>
      <c r="E162" s="28" t="str">
        <f t="shared" si="66"/>
        <v/>
      </c>
      <c r="F162" s="28" t="str">
        <f t="shared" si="67"/>
        <v/>
      </c>
      <c r="G162" s="28" t="str">
        <f t="shared" si="68"/>
        <v/>
      </c>
    </row>
    <row r="163" spans="2:7">
      <c r="B163" s="28">
        <f>'1.収穫を予測する'!B173</f>
        <v>161</v>
      </c>
      <c r="C163" s="28" t="str">
        <f>IF('1.収穫を予測する'!C173="","",'1.収穫を予測する'!C173)</f>
        <v/>
      </c>
      <c r="D163" s="28" t="str">
        <f>IF('1.収穫を予測する'!$C$3="なし","",'1.収穫を予測する'!D173)</f>
        <v/>
      </c>
      <c r="E163" s="28" t="str">
        <f t="shared" si="66"/>
        <v/>
      </c>
      <c r="F163" s="28" t="str">
        <f t="shared" si="67"/>
        <v/>
      </c>
      <c r="G163" s="28" t="str">
        <f t="shared" si="68"/>
        <v/>
      </c>
    </row>
    <row r="164" spans="2:7">
      <c r="B164" s="28">
        <f>'1.収穫を予測する'!B174</f>
        <v>162</v>
      </c>
      <c r="C164" s="28" t="str">
        <f>IF('1.収穫を予測する'!C174="","",'1.収穫を予測する'!C174)</f>
        <v/>
      </c>
      <c r="D164" s="28" t="str">
        <f>IF('1.収穫を予測する'!$C$3="なし","",'1.収穫を予測する'!D174)</f>
        <v/>
      </c>
      <c r="E164" s="28" t="str">
        <f t="shared" si="66"/>
        <v/>
      </c>
      <c r="F164" s="28" t="str">
        <f t="shared" si="67"/>
        <v/>
      </c>
      <c r="G164" s="28" t="str">
        <f t="shared" si="68"/>
        <v/>
      </c>
    </row>
    <row r="165" spans="2:7">
      <c r="B165" s="28">
        <f>'1.収穫を予測する'!B175</f>
        <v>163</v>
      </c>
      <c r="C165" s="28" t="str">
        <f>IF('1.収穫を予測する'!C175="","",'1.収穫を予測する'!C175)</f>
        <v/>
      </c>
      <c r="D165" s="28" t="str">
        <f>IF('1.収穫を予測する'!$C$3="なし","",'1.収穫を予測する'!D175)</f>
        <v/>
      </c>
      <c r="E165" s="28" t="str">
        <f t="shared" si="66"/>
        <v/>
      </c>
      <c r="F165" s="28" t="str">
        <f t="shared" si="67"/>
        <v/>
      </c>
      <c r="G165" s="28" t="str">
        <f t="shared" si="68"/>
        <v/>
      </c>
    </row>
    <row r="166" spans="2:7">
      <c r="B166" s="28">
        <f>'1.収穫を予測する'!B176</f>
        <v>164</v>
      </c>
      <c r="C166" s="28" t="str">
        <f>IF('1.収穫を予測する'!C176="","",'1.収穫を予測する'!C176)</f>
        <v/>
      </c>
      <c r="D166" s="28" t="str">
        <f>IF('1.収穫を予測する'!$C$3="なし","",'1.収穫を予測する'!D176)</f>
        <v/>
      </c>
      <c r="E166" s="28" t="str">
        <f t="shared" si="66"/>
        <v/>
      </c>
      <c r="F166" s="28" t="str">
        <f t="shared" si="67"/>
        <v/>
      </c>
      <c r="G166" s="28" t="str">
        <f t="shared" si="68"/>
        <v/>
      </c>
    </row>
    <row r="167" spans="2:7">
      <c r="B167" s="28">
        <f>'1.収穫を予測する'!B177</f>
        <v>165</v>
      </c>
      <c r="C167" s="28" t="str">
        <f>IF('1.収穫を予測する'!C177="","",'1.収穫を予測する'!C177)</f>
        <v/>
      </c>
      <c r="D167" s="28" t="str">
        <f>IF('1.収穫を予測する'!$C$3="なし","",'1.収穫を予測する'!D177)</f>
        <v/>
      </c>
      <c r="E167" s="28" t="str">
        <f t="shared" si="66"/>
        <v/>
      </c>
      <c r="F167" s="28" t="str">
        <f t="shared" si="67"/>
        <v/>
      </c>
      <c r="G167" s="28" t="str">
        <f t="shared" si="68"/>
        <v/>
      </c>
    </row>
    <row r="168" spans="2:7">
      <c r="B168" s="28">
        <f>'1.収穫を予測する'!B178</f>
        <v>166</v>
      </c>
      <c r="C168" s="28" t="str">
        <f>IF('1.収穫を予測する'!C178="","",'1.収穫を予測する'!C178)</f>
        <v/>
      </c>
      <c r="D168" s="28" t="str">
        <f>IF('1.収穫を予測する'!$C$3="なし","",'1.収穫を予測する'!D178)</f>
        <v/>
      </c>
      <c r="E168" s="28" t="str">
        <f t="shared" si="66"/>
        <v/>
      </c>
      <c r="F168" s="28" t="str">
        <f t="shared" si="67"/>
        <v/>
      </c>
      <c r="G168" s="28" t="str">
        <f t="shared" si="68"/>
        <v/>
      </c>
    </row>
    <row r="169" spans="2:7">
      <c r="B169" s="28">
        <f>'1.収穫を予測する'!B179</f>
        <v>167</v>
      </c>
      <c r="C169" s="28" t="str">
        <f>IF('1.収穫を予測する'!C179="","",'1.収穫を予測する'!C179)</f>
        <v/>
      </c>
      <c r="D169" s="28" t="str">
        <f>IF('1.収穫を予測する'!$C$3="なし","",'1.収穫を予測する'!D179)</f>
        <v/>
      </c>
      <c r="E169" s="28" t="str">
        <f t="shared" si="66"/>
        <v/>
      </c>
      <c r="F169" s="28" t="str">
        <f t="shared" si="67"/>
        <v/>
      </c>
      <c r="G169" s="28" t="str">
        <f t="shared" si="68"/>
        <v/>
      </c>
    </row>
    <row r="170" spans="2:7">
      <c r="B170" s="28">
        <f>'1.収穫を予測する'!B180</f>
        <v>168</v>
      </c>
      <c r="C170" s="28" t="str">
        <f>IF('1.収穫を予測する'!C180="","",'1.収穫を予測する'!C180)</f>
        <v/>
      </c>
      <c r="D170" s="28" t="str">
        <f>IF('1.収穫を予測する'!$C$3="なし","",'1.収穫を予測する'!D180)</f>
        <v/>
      </c>
      <c r="E170" s="28" t="str">
        <f t="shared" si="66"/>
        <v/>
      </c>
      <c r="F170" s="28" t="str">
        <f t="shared" si="67"/>
        <v/>
      </c>
      <c r="G170" s="28" t="str">
        <f t="shared" si="68"/>
        <v/>
      </c>
    </row>
    <row r="171" spans="2:7">
      <c r="B171" s="28">
        <f>'1.収穫を予測する'!B181</f>
        <v>169</v>
      </c>
      <c r="C171" s="28" t="str">
        <f>IF('1.収穫を予測する'!C181="","",'1.収穫を予測する'!C181)</f>
        <v/>
      </c>
      <c r="D171" s="28" t="str">
        <f>IF('1.収穫を予測する'!$C$3="なし","",'1.収穫を予測する'!D181)</f>
        <v/>
      </c>
      <c r="E171" s="28" t="str">
        <f t="shared" si="66"/>
        <v/>
      </c>
      <c r="F171" s="28" t="str">
        <f t="shared" si="67"/>
        <v/>
      </c>
      <c r="G171" s="28" t="str">
        <f t="shared" si="68"/>
        <v/>
      </c>
    </row>
    <row r="172" spans="2:7">
      <c r="B172" s="28">
        <f>'1.収穫を予測する'!B182</f>
        <v>170</v>
      </c>
      <c r="C172" s="28" t="str">
        <f>IF('1.収穫を予測する'!C182="","",'1.収穫を予測する'!C182)</f>
        <v/>
      </c>
      <c r="D172" s="28" t="str">
        <f>IF('1.収穫を予測する'!$C$3="なし","",'1.収穫を予測する'!D182)</f>
        <v/>
      </c>
      <c r="E172" s="28" t="str">
        <f t="shared" si="66"/>
        <v/>
      </c>
      <c r="F172" s="28" t="str">
        <f t="shared" si="67"/>
        <v/>
      </c>
      <c r="G172" s="28" t="str">
        <f t="shared" si="68"/>
        <v/>
      </c>
    </row>
    <row r="173" spans="2:7">
      <c r="B173" s="28">
        <f>'1.収穫を予測する'!B183</f>
        <v>171</v>
      </c>
      <c r="C173" s="28" t="str">
        <f>IF('1.収穫を予測する'!C183="","",'1.収穫を予測する'!C183)</f>
        <v/>
      </c>
      <c r="D173" s="28" t="str">
        <f>IF('1.収穫を予測する'!$C$3="なし","",'1.収穫を予測する'!D183)</f>
        <v/>
      </c>
      <c r="E173" s="28" t="str">
        <f t="shared" si="66"/>
        <v/>
      </c>
      <c r="F173" s="28" t="str">
        <f t="shared" si="67"/>
        <v/>
      </c>
      <c r="G173" s="28" t="str">
        <f t="shared" si="68"/>
        <v/>
      </c>
    </row>
    <row r="174" spans="2:7">
      <c r="B174" s="28">
        <f>'1.収穫を予測する'!B184</f>
        <v>172</v>
      </c>
      <c r="C174" s="28" t="str">
        <f>IF('1.収穫を予測する'!C184="","",'1.収穫を予測する'!C184)</f>
        <v/>
      </c>
      <c r="D174" s="28" t="str">
        <f>IF('1.収穫を予測する'!$C$3="なし","",'1.収穫を予測する'!D184)</f>
        <v/>
      </c>
      <c r="E174" s="28" t="str">
        <f t="shared" si="66"/>
        <v/>
      </c>
      <c r="F174" s="28" t="str">
        <f t="shared" si="67"/>
        <v/>
      </c>
      <c r="G174" s="28" t="str">
        <f t="shared" si="68"/>
        <v/>
      </c>
    </row>
    <row r="175" spans="2:7">
      <c r="B175" s="28">
        <f>'1.収穫を予測する'!B185</f>
        <v>173</v>
      </c>
      <c r="C175" s="28" t="str">
        <f>IF('1.収穫を予測する'!C185="","",'1.収穫を予測する'!C185)</f>
        <v/>
      </c>
      <c r="D175" s="28" t="str">
        <f>IF('1.収穫を予測する'!$C$3="なし","",'1.収穫を予測する'!D185)</f>
        <v/>
      </c>
      <c r="E175" s="28" t="str">
        <f t="shared" si="66"/>
        <v/>
      </c>
      <c r="F175" s="28" t="str">
        <f t="shared" si="67"/>
        <v/>
      </c>
      <c r="G175" s="28" t="str">
        <f t="shared" si="68"/>
        <v/>
      </c>
    </row>
    <row r="176" spans="2:7">
      <c r="B176" s="28">
        <f>'1.収穫を予測する'!B186</f>
        <v>174</v>
      </c>
      <c r="C176" s="28" t="str">
        <f>IF('1.収穫を予測する'!C186="","",'1.収穫を予測する'!C186)</f>
        <v/>
      </c>
      <c r="D176" s="28" t="str">
        <f>IF('1.収穫を予測する'!$C$3="なし","",'1.収穫を予測する'!D186)</f>
        <v/>
      </c>
      <c r="E176" s="28" t="str">
        <f t="shared" si="66"/>
        <v/>
      </c>
      <c r="F176" s="28" t="str">
        <f t="shared" si="67"/>
        <v/>
      </c>
      <c r="G176" s="28" t="str">
        <f t="shared" si="68"/>
        <v/>
      </c>
    </row>
    <row r="177" spans="2:7">
      <c r="B177" s="28">
        <f>'1.収穫を予測する'!B187</f>
        <v>175</v>
      </c>
      <c r="C177" s="28" t="str">
        <f>IF('1.収穫を予測する'!C187="","",'1.収穫を予測する'!C187)</f>
        <v/>
      </c>
      <c r="D177" s="28" t="str">
        <f>IF('1.収穫を予測する'!$C$3="なし","",'1.収穫を予測する'!D187)</f>
        <v/>
      </c>
      <c r="E177" s="28" t="str">
        <f t="shared" si="66"/>
        <v/>
      </c>
      <c r="F177" s="28" t="str">
        <f t="shared" si="67"/>
        <v/>
      </c>
      <c r="G177" s="28" t="str">
        <f t="shared" si="68"/>
        <v/>
      </c>
    </row>
    <row r="178" spans="2:7">
      <c r="B178" s="28">
        <f>'1.収穫を予測する'!B188</f>
        <v>176</v>
      </c>
      <c r="C178" s="28" t="str">
        <f>IF('1.収穫を予測する'!C188="","",'1.収穫を予測する'!C188)</f>
        <v/>
      </c>
      <c r="D178" s="28" t="str">
        <f>IF('1.収穫を予測する'!$C$3="なし","",'1.収穫を予測する'!D188)</f>
        <v/>
      </c>
      <c r="E178" s="28" t="str">
        <f t="shared" si="66"/>
        <v/>
      </c>
      <c r="F178" s="28" t="str">
        <f t="shared" si="67"/>
        <v/>
      </c>
      <c r="G178" s="28" t="str">
        <f t="shared" si="68"/>
        <v/>
      </c>
    </row>
    <row r="179" spans="2:7">
      <c r="B179" s="28">
        <f>'1.収穫を予測する'!B189</f>
        <v>177</v>
      </c>
      <c r="C179" s="28" t="str">
        <f>IF('1.収穫を予測する'!C189="","",'1.収穫を予測する'!C189)</f>
        <v/>
      </c>
      <c r="D179" s="28" t="str">
        <f>IF('1.収穫を予測する'!$C$3="なし","",'1.収穫を予測する'!D189)</f>
        <v/>
      </c>
      <c r="E179" s="28" t="str">
        <f t="shared" si="66"/>
        <v/>
      </c>
      <c r="F179" s="28" t="str">
        <f t="shared" si="67"/>
        <v/>
      </c>
      <c r="G179" s="28" t="str">
        <f t="shared" si="68"/>
        <v/>
      </c>
    </row>
    <row r="180" spans="2:7">
      <c r="B180" s="28">
        <f>'1.収穫を予測する'!B190</f>
        <v>178</v>
      </c>
      <c r="C180" s="28" t="str">
        <f>IF('1.収穫を予測する'!C190="","",'1.収穫を予測する'!C190)</f>
        <v/>
      </c>
      <c r="D180" s="28" t="str">
        <f>IF('1.収穫を予測する'!$C$3="なし","",'1.収穫を予測する'!D190)</f>
        <v/>
      </c>
      <c r="E180" s="28" t="str">
        <f t="shared" si="66"/>
        <v/>
      </c>
      <c r="F180" s="28" t="str">
        <f t="shared" si="67"/>
        <v/>
      </c>
      <c r="G180" s="28" t="str">
        <f t="shared" si="68"/>
        <v/>
      </c>
    </row>
    <row r="181" spans="2:7">
      <c r="B181" s="28">
        <f>'1.収穫を予測する'!B191</f>
        <v>179</v>
      </c>
      <c r="C181" s="28" t="str">
        <f>IF('1.収穫を予測する'!C191="","",'1.収穫を予測する'!C191)</f>
        <v/>
      </c>
      <c r="D181" s="28" t="str">
        <f>IF('1.収穫を予測する'!$C$3="なし","",'1.収穫を予測する'!D191)</f>
        <v/>
      </c>
      <c r="E181" s="28" t="str">
        <f t="shared" si="66"/>
        <v/>
      </c>
      <c r="F181" s="28" t="str">
        <f t="shared" si="67"/>
        <v/>
      </c>
      <c r="G181" s="28" t="str">
        <f t="shared" si="68"/>
        <v/>
      </c>
    </row>
    <row r="182" spans="2:7">
      <c r="B182" s="28">
        <f>'1.収穫を予測する'!B192</f>
        <v>180</v>
      </c>
      <c r="C182" s="28" t="str">
        <f>IF('1.収穫を予測する'!C192="","",'1.収穫を予測する'!C192)</f>
        <v/>
      </c>
      <c r="D182" s="28" t="str">
        <f>IF('1.収穫を予測する'!$C$3="なし","",'1.収穫を予測する'!D192)</f>
        <v/>
      </c>
      <c r="E182" s="28" t="str">
        <f t="shared" si="66"/>
        <v/>
      </c>
      <c r="F182" s="28" t="str">
        <f t="shared" si="67"/>
        <v/>
      </c>
      <c r="G182" s="28" t="str">
        <f t="shared" si="68"/>
        <v/>
      </c>
    </row>
    <row r="183" spans="2:7">
      <c r="B183" s="28">
        <f>'1.収穫を予測する'!B193</f>
        <v>181</v>
      </c>
      <c r="C183" s="28" t="str">
        <f>IF('1.収穫を予測する'!C193="","",'1.収穫を予測する'!C193)</f>
        <v/>
      </c>
      <c r="D183" s="28" t="str">
        <f>IF('1.収穫を予測する'!$C$3="なし","",'1.収穫を予測する'!D193)</f>
        <v/>
      </c>
      <c r="E183" s="28" t="str">
        <f t="shared" si="66"/>
        <v/>
      </c>
      <c r="F183" s="28" t="str">
        <f t="shared" si="67"/>
        <v/>
      </c>
      <c r="G183" s="28" t="str">
        <f t="shared" si="68"/>
        <v/>
      </c>
    </row>
    <row r="184" spans="2:7">
      <c r="B184" s="28">
        <f>'1.収穫を予測する'!B194</f>
        <v>182</v>
      </c>
      <c r="C184" s="28" t="str">
        <f>IF('1.収穫を予測する'!C194="","",'1.収穫を予測する'!C194)</f>
        <v/>
      </c>
      <c r="D184" s="28" t="str">
        <f>IF('1.収穫を予測する'!$C$3="なし","",'1.収穫を予測する'!D194)</f>
        <v/>
      </c>
      <c r="E184" s="28" t="str">
        <f t="shared" si="66"/>
        <v/>
      </c>
      <c r="F184" s="28" t="str">
        <f t="shared" si="67"/>
        <v/>
      </c>
      <c r="G184" s="28" t="str">
        <f t="shared" si="68"/>
        <v/>
      </c>
    </row>
    <row r="185" spans="2:7">
      <c r="B185" s="28">
        <f>'1.収穫を予測する'!B195</f>
        <v>183</v>
      </c>
      <c r="C185" s="28" t="str">
        <f>IF('1.収穫を予測する'!C195="","",'1.収穫を予測する'!C195)</f>
        <v/>
      </c>
      <c r="D185" s="28" t="str">
        <f>IF('1.収穫を予測する'!$C$3="なし","",'1.収穫を予測する'!D195)</f>
        <v/>
      </c>
      <c r="E185" s="28" t="str">
        <f t="shared" si="66"/>
        <v/>
      </c>
      <c r="F185" s="28" t="str">
        <f t="shared" si="67"/>
        <v/>
      </c>
      <c r="G185" s="28" t="str">
        <f t="shared" si="68"/>
        <v/>
      </c>
    </row>
    <row r="186" spans="2:7">
      <c r="B186" s="28">
        <f>'1.収穫を予測する'!B196</f>
        <v>184</v>
      </c>
      <c r="C186" s="28" t="str">
        <f>IF('1.収穫を予測する'!C196="","",'1.収穫を予測する'!C196)</f>
        <v/>
      </c>
      <c r="D186" s="28" t="str">
        <f>IF('1.収穫を予測する'!$C$3="なし","",'1.収穫を予測する'!D196)</f>
        <v/>
      </c>
      <c r="E186" s="28" t="str">
        <f t="shared" si="66"/>
        <v/>
      </c>
      <c r="F186" s="28" t="str">
        <f t="shared" si="67"/>
        <v/>
      </c>
      <c r="G186" s="28" t="str">
        <f t="shared" si="68"/>
        <v/>
      </c>
    </row>
    <row r="187" spans="2:7">
      <c r="B187" s="28">
        <f>'1.収穫を予測する'!B197</f>
        <v>185</v>
      </c>
      <c r="C187" s="28" t="str">
        <f>IF('1.収穫を予測する'!C197="","",'1.収穫を予測する'!C197)</f>
        <v/>
      </c>
      <c r="D187" s="28" t="str">
        <f>IF('1.収穫を予測する'!$C$3="なし","",'1.収穫を予測する'!D197)</f>
        <v/>
      </c>
      <c r="E187" s="28" t="str">
        <f t="shared" si="66"/>
        <v/>
      </c>
      <c r="F187" s="28" t="str">
        <f t="shared" si="67"/>
        <v/>
      </c>
      <c r="G187" s="28" t="str">
        <f t="shared" si="68"/>
        <v/>
      </c>
    </row>
    <row r="188" spans="2:7">
      <c r="B188" s="28">
        <f>'1.収穫を予測する'!B198</f>
        <v>186</v>
      </c>
      <c r="C188" s="28" t="str">
        <f>IF('1.収穫を予測する'!C198="","",'1.収穫を予測する'!C198)</f>
        <v/>
      </c>
      <c r="D188" s="28" t="str">
        <f>IF('1.収穫を予測する'!$C$3="なし","",'1.収穫を予測する'!D198)</f>
        <v/>
      </c>
      <c r="E188" s="28" t="str">
        <f t="shared" si="66"/>
        <v/>
      </c>
      <c r="F188" s="28" t="str">
        <f t="shared" si="67"/>
        <v/>
      </c>
      <c r="G188" s="28" t="str">
        <f t="shared" si="68"/>
        <v/>
      </c>
    </row>
    <row r="189" spans="2:7">
      <c r="B189" s="28">
        <f>'1.収穫を予測する'!B199</f>
        <v>187</v>
      </c>
      <c r="C189" s="28" t="str">
        <f>IF('1.収穫を予測する'!C199="","",'1.収穫を予測する'!C199)</f>
        <v/>
      </c>
      <c r="D189" s="28" t="str">
        <f>IF('1.収穫を予測する'!$C$3="なし","",'1.収穫を予測する'!D199)</f>
        <v/>
      </c>
      <c r="E189" s="28" t="str">
        <f t="shared" si="66"/>
        <v/>
      </c>
      <c r="F189" s="28" t="str">
        <f t="shared" si="67"/>
        <v/>
      </c>
      <c r="G189" s="28" t="str">
        <f t="shared" si="68"/>
        <v/>
      </c>
    </row>
    <row r="190" spans="2:7">
      <c r="B190" s="28">
        <f>'1.収穫を予測する'!B200</f>
        <v>188</v>
      </c>
      <c r="C190" s="28" t="str">
        <f>IF('1.収穫を予測する'!C200="","",'1.収穫を予測する'!C200)</f>
        <v/>
      </c>
      <c r="D190" s="28" t="str">
        <f>IF('1.収穫を予測する'!$C$3="なし","",'1.収穫を予測する'!D200)</f>
        <v/>
      </c>
      <c r="E190" s="28" t="str">
        <f t="shared" si="66"/>
        <v/>
      </c>
      <c r="F190" s="28" t="str">
        <f t="shared" si="67"/>
        <v/>
      </c>
      <c r="G190" s="28" t="str">
        <f t="shared" si="68"/>
        <v/>
      </c>
    </row>
    <row r="191" spans="2:7">
      <c r="B191" s="28">
        <f>'1.収穫を予測する'!B201</f>
        <v>189</v>
      </c>
      <c r="C191" s="28" t="str">
        <f>IF('1.収穫を予測する'!C201="","",'1.収穫を予測する'!C201)</f>
        <v/>
      </c>
      <c r="D191" s="28" t="str">
        <f>IF('1.収穫を予測する'!$C$3="なし","",'1.収穫を予測する'!D201)</f>
        <v/>
      </c>
      <c r="E191" s="28" t="str">
        <f t="shared" si="66"/>
        <v/>
      </c>
      <c r="F191" s="28" t="str">
        <f t="shared" si="67"/>
        <v/>
      </c>
      <c r="G191" s="28" t="str">
        <f t="shared" si="68"/>
        <v/>
      </c>
    </row>
    <row r="192" spans="2:7">
      <c r="B192" s="28">
        <f>'1.収穫を予測する'!B202</f>
        <v>190</v>
      </c>
      <c r="C192" s="28" t="str">
        <f>IF('1.収穫を予測する'!C202="","",'1.収穫を予測する'!C202)</f>
        <v/>
      </c>
      <c r="D192" s="28" t="str">
        <f>IF('1.収穫を予測する'!$C$3="なし","",'1.収穫を予測する'!D202)</f>
        <v/>
      </c>
      <c r="E192" s="28" t="str">
        <f t="shared" si="66"/>
        <v/>
      </c>
      <c r="F192" s="28" t="str">
        <f t="shared" si="67"/>
        <v/>
      </c>
      <c r="G192" s="28" t="str">
        <f t="shared" si="68"/>
        <v/>
      </c>
    </row>
    <row r="193" spans="2:7">
      <c r="B193" s="28">
        <f>'1.収穫を予測する'!B203</f>
        <v>191</v>
      </c>
      <c r="C193" s="28" t="str">
        <f>IF('1.収穫を予測する'!C203="","",'1.収穫を予測する'!C203)</f>
        <v/>
      </c>
      <c r="D193" s="28" t="str">
        <f>IF('1.収穫を予測する'!$C$3="なし","",'1.収穫を予測する'!D203)</f>
        <v/>
      </c>
      <c r="E193" s="28" t="str">
        <f t="shared" si="66"/>
        <v/>
      </c>
      <c r="F193" s="28" t="str">
        <f t="shared" si="67"/>
        <v/>
      </c>
      <c r="G193" s="28" t="str">
        <f t="shared" si="68"/>
        <v/>
      </c>
    </row>
    <row r="194" spans="2:7">
      <c r="B194" s="28">
        <f>'1.収穫を予測する'!B204</f>
        <v>192</v>
      </c>
      <c r="C194" s="28" t="str">
        <f>IF('1.収穫を予測する'!C204="","",'1.収穫を予測する'!C204)</f>
        <v/>
      </c>
      <c r="D194" s="28" t="str">
        <f>IF('1.収穫を予測する'!$C$3="なし","",'1.収穫を予測する'!D204)</f>
        <v/>
      </c>
      <c r="E194" s="28" t="str">
        <f t="shared" si="66"/>
        <v/>
      </c>
      <c r="F194" s="28" t="str">
        <f t="shared" si="67"/>
        <v/>
      </c>
      <c r="G194" s="28" t="str">
        <f t="shared" si="68"/>
        <v/>
      </c>
    </row>
    <row r="195" spans="2:7">
      <c r="B195" s="28">
        <f>'1.収穫を予測する'!B205</f>
        <v>193</v>
      </c>
      <c r="C195" s="28" t="str">
        <f>IF('1.収穫を予測する'!C205="","",'1.収穫を予測する'!C205)</f>
        <v/>
      </c>
      <c r="D195" s="28" t="str">
        <f>IF('1.収穫を予測する'!$C$3="なし","",'1.収穫を予測する'!D205)</f>
        <v/>
      </c>
      <c r="E195" s="28" t="str">
        <f t="shared" si="66"/>
        <v/>
      </c>
      <c r="F195" s="28" t="str">
        <f t="shared" si="67"/>
        <v/>
      </c>
      <c r="G195" s="28" t="str">
        <f t="shared" si="68"/>
        <v/>
      </c>
    </row>
    <row r="196" spans="2:7">
      <c r="B196" s="28">
        <f>'1.収穫を予測する'!B206</f>
        <v>194</v>
      </c>
      <c r="C196" s="28" t="str">
        <f>IF('1.収穫を予測する'!C206="","",'1.収穫を予測する'!C206)</f>
        <v/>
      </c>
      <c r="D196" s="28" t="str">
        <f>IF('1.収穫を予測する'!$C$3="なし","",'1.収穫を予測する'!D206)</f>
        <v/>
      </c>
      <c r="E196" s="28" t="str">
        <f t="shared" ref="E196:E259" si="69">IF(C196="","",0.61-0.0055*D196+5.48*EXP(-1.025*D196))</f>
        <v/>
      </c>
      <c r="F196" s="28" t="str">
        <f t="shared" ref="F196:F259" si="70">IF(C196="","",0.5-0.0008*C196+0.421*EXP(-0.12*C196))</f>
        <v/>
      </c>
      <c r="G196" s="28" t="str">
        <f t="shared" ref="G196:G259" si="71">IF(C196="","",IF(D196="",0.000089118*C196^2.707623*0.993534^C196,AVERAGE(E196:F196)*PI()*(C196/200)^2*D196))</f>
        <v/>
      </c>
    </row>
    <row r="197" spans="2:7">
      <c r="B197" s="28">
        <f>'1.収穫を予測する'!B207</f>
        <v>195</v>
      </c>
      <c r="C197" s="28" t="str">
        <f>IF('1.収穫を予測する'!C207="","",'1.収穫を予測する'!C207)</f>
        <v/>
      </c>
      <c r="D197" s="28" t="str">
        <f>IF('1.収穫を予測する'!$C$3="なし","",'1.収穫を予測する'!D207)</f>
        <v/>
      </c>
      <c r="E197" s="28" t="str">
        <f t="shared" si="69"/>
        <v/>
      </c>
      <c r="F197" s="28" t="str">
        <f t="shared" si="70"/>
        <v/>
      </c>
      <c r="G197" s="28" t="str">
        <f t="shared" si="71"/>
        <v/>
      </c>
    </row>
    <row r="198" spans="2:7">
      <c r="B198" s="28">
        <f>'1.収穫を予測する'!B208</f>
        <v>196</v>
      </c>
      <c r="C198" s="28" t="str">
        <f>IF('1.収穫を予測する'!C208="","",'1.収穫を予測する'!C208)</f>
        <v/>
      </c>
      <c r="D198" s="28" t="str">
        <f>IF('1.収穫を予測する'!$C$3="なし","",'1.収穫を予測する'!D208)</f>
        <v/>
      </c>
      <c r="E198" s="28" t="str">
        <f t="shared" si="69"/>
        <v/>
      </c>
      <c r="F198" s="28" t="str">
        <f t="shared" si="70"/>
        <v/>
      </c>
      <c r="G198" s="28" t="str">
        <f t="shared" si="71"/>
        <v/>
      </c>
    </row>
    <row r="199" spans="2:7">
      <c r="B199" s="28">
        <f>'1.収穫を予測する'!B209</f>
        <v>197</v>
      </c>
      <c r="C199" s="28" t="str">
        <f>IF('1.収穫を予測する'!C209="","",'1.収穫を予測する'!C209)</f>
        <v/>
      </c>
      <c r="D199" s="28" t="str">
        <f>IF('1.収穫を予測する'!$C$3="なし","",'1.収穫を予測する'!D209)</f>
        <v/>
      </c>
      <c r="E199" s="28" t="str">
        <f t="shared" si="69"/>
        <v/>
      </c>
      <c r="F199" s="28" t="str">
        <f t="shared" si="70"/>
        <v/>
      </c>
      <c r="G199" s="28" t="str">
        <f t="shared" si="71"/>
        <v/>
      </c>
    </row>
    <row r="200" spans="2:7">
      <c r="B200" s="28">
        <f>'1.収穫を予測する'!B210</f>
        <v>198</v>
      </c>
      <c r="C200" s="28" t="str">
        <f>IF('1.収穫を予測する'!C210="","",'1.収穫を予測する'!C210)</f>
        <v/>
      </c>
      <c r="D200" s="28" t="str">
        <f>IF('1.収穫を予測する'!$C$3="なし","",'1.収穫を予測する'!D210)</f>
        <v/>
      </c>
      <c r="E200" s="28" t="str">
        <f t="shared" si="69"/>
        <v/>
      </c>
      <c r="F200" s="28" t="str">
        <f t="shared" si="70"/>
        <v/>
      </c>
      <c r="G200" s="28" t="str">
        <f t="shared" si="71"/>
        <v/>
      </c>
    </row>
    <row r="201" spans="2:7">
      <c r="B201" s="28">
        <f>'1.収穫を予測する'!B211</f>
        <v>199</v>
      </c>
      <c r="C201" s="28" t="str">
        <f>IF('1.収穫を予測する'!C211="","",'1.収穫を予測する'!C211)</f>
        <v/>
      </c>
      <c r="D201" s="28" t="str">
        <f>IF('1.収穫を予測する'!$C$3="なし","",'1.収穫を予測する'!D211)</f>
        <v/>
      </c>
      <c r="E201" s="28" t="str">
        <f t="shared" si="69"/>
        <v/>
      </c>
      <c r="F201" s="28" t="str">
        <f t="shared" si="70"/>
        <v/>
      </c>
      <c r="G201" s="28" t="str">
        <f t="shared" si="71"/>
        <v/>
      </c>
    </row>
    <row r="202" spans="2:7">
      <c r="B202" s="28">
        <f>'1.収穫を予測する'!B212</f>
        <v>200</v>
      </c>
      <c r="C202" s="28" t="str">
        <f>IF('1.収穫を予測する'!C212="","",'1.収穫を予測する'!C212)</f>
        <v/>
      </c>
      <c r="D202" s="28" t="str">
        <f>IF('1.収穫を予測する'!$C$3="なし","",'1.収穫を予測する'!D212)</f>
        <v/>
      </c>
      <c r="E202" s="28" t="str">
        <f t="shared" si="69"/>
        <v/>
      </c>
      <c r="F202" s="28" t="str">
        <f t="shared" si="70"/>
        <v/>
      </c>
      <c r="G202" s="28" t="str">
        <f t="shared" si="71"/>
        <v/>
      </c>
    </row>
    <row r="203" spans="2:7">
      <c r="B203" s="28">
        <f>'1.収穫を予測する'!B213</f>
        <v>201</v>
      </c>
      <c r="C203" s="28" t="str">
        <f>IF('1.収穫を予測する'!C213="","",'1.収穫を予測する'!C213)</f>
        <v/>
      </c>
      <c r="D203" s="28" t="str">
        <f>IF('1.収穫を予測する'!$C$3="なし","",'1.収穫を予測する'!D213)</f>
        <v/>
      </c>
      <c r="E203" s="28" t="str">
        <f t="shared" si="69"/>
        <v/>
      </c>
      <c r="F203" s="28" t="str">
        <f t="shared" si="70"/>
        <v/>
      </c>
      <c r="G203" s="28" t="str">
        <f t="shared" si="71"/>
        <v/>
      </c>
    </row>
    <row r="204" spans="2:7">
      <c r="B204" s="28">
        <f>'1.収穫を予測する'!B214</f>
        <v>202</v>
      </c>
      <c r="C204" s="28" t="str">
        <f>IF('1.収穫を予測する'!C214="","",'1.収穫を予測する'!C214)</f>
        <v/>
      </c>
      <c r="D204" s="28" t="str">
        <f>IF('1.収穫を予測する'!$C$3="なし","",'1.収穫を予測する'!D214)</f>
        <v/>
      </c>
      <c r="E204" s="28" t="str">
        <f t="shared" si="69"/>
        <v/>
      </c>
      <c r="F204" s="28" t="str">
        <f t="shared" si="70"/>
        <v/>
      </c>
      <c r="G204" s="28" t="str">
        <f t="shared" si="71"/>
        <v/>
      </c>
    </row>
    <row r="205" spans="2:7">
      <c r="B205" s="28">
        <f>'1.収穫を予測する'!B215</f>
        <v>203</v>
      </c>
      <c r="C205" s="28" t="str">
        <f>IF('1.収穫を予測する'!C215="","",'1.収穫を予測する'!C215)</f>
        <v/>
      </c>
      <c r="D205" s="28" t="str">
        <f>IF('1.収穫を予測する'!$C$3="なし","",'1.収穫を予測する'!D215)</f>
        <v/>
      </c>
      <c r="E205" s="28" t="str">
        <f t="shared" si="69"/>
        <v/>
      </c>
      <c r="F205" s="28" t="str">
        <f t="shared" si="70"/>
        <v/>
      </c>
      <c r="G205" s="28" t="str">
        <f t="shared" si="71"/>
        <v/>
      </c>
    </row>
    <row r="206" spans="2:7">
      <c r="B206" s="28">
        <f>'1.収穫を予測する'!B216</f>
        <v>204</v>
      </c>
      <c r="C206" s="28" t="str">
        <f>IF('1.収穫を予測する'!C216="","",'1.収穫を予測する'!C216)</f>
        <v/>
      </c>
      <c r="D206" s="28" t="str">
        <f>IF('1.収穫を予測する'!$C$3="なし","",'1.収穫を予測する'!D216)</f>
        <v/>
      </c>
      <c r="E206" s="28" t="str">
        <f t="shared" si="69"/>
        <v/>
      </c>
      <c r="F206" s="28" t="str">
        <f t="shared" si="70"/>
        <v/>
      </c>
      <c r="G206" s="28" t="str">
        <f t="shared" si="71"/>
        <v/>
      </c>
    </row>
    <row r="207" spans="2:7">
      <c r="B207" s="28">
        <f>'1.収穫を予測する'!B217</f>
        <v>205</v>
      </c>
      <c r="C207" s="28" t="str">
        <f>IF('1.収穫を予測する'!C217="","",'1.収穫を予測する'!C217)</f>
        <v/>
      </c>
      <c r="D207" s="28" t="str">
        <f>IF('1.収穫を予測する'!$C$3="なし","",'1.収穫を予測する'!D217)</f>
        <v/>
      </c>
      <c r="E207" s="28" t="str">
        <f t="shared" si="69"/>
        <v/>
      </c>
      <c r="F207" s="28" t="str">
        <f t="shared" si="70"/>
        <v/>
      </c>
      <c r="G207" s="28" t="str">
        <f t="shared" si="71"/>
        <v/>
      </c>
    </row>
    <row r="208" spans="2:7">
      <c r="B208" s="28">
        <f>'1.収穫を予測する'!B218</f>
        <v>206</v>
      </c>
      <c r="C208" s="28" t="str">
        <f>IF('1.収穫を予測する'!C218="","",'1.収穫を予測する'!C218)</f>
        <v/>
      </c>
      <c r="D208" s="28" t="str">
        <f>IF('1.収穫を予測する'!$C$3="なし","",'1.収穫を予測する'!D218)</f>
        <v/>
      </c>
      <c r="E208" s="28" t="str">
        <f t="shared" si="69"/>
        <v/>
      </c>
      <c r="F208" s="28" t="str">
        <f t="shared" si="70"/>
        <v/>
      </c>
      <c r="G208" s="28" t="str">
        <f t="shared" si="71"/>
        <v/>
      </c>
    </row>
    <row r="209" spans="2:7">
      <c r="B209" s="28">
        <f>'1.収穫を予測する'!B219</f>
        <v>207</v>
      </c>
      <c r="C209" s="28" t="str">
        <f>IF('1.収穫を予測する'!C219="","",'1.収穫を予測する'!C219)</f>
        <v/>
      </c>
      <c r="D209" s="28" t="str">
        <f>IF('1.収穫を予測する'!$C$3="なし","",'1.収穫を予測する'!D219)</f>
        <v/>
      </c>
      <c r="E209" s="28" t="str">
        <f t="shared" si="69"/>
        <v/>
      </c>
      <c r="F209" s="28" t="str">
        <f t="shared" si="70"/>
        <v/>
      </c>
      <c r="G209" s="28" t="str">
        <f t="shared" si="71"/>
        <v/>
      </c>
    </row>
    <row r="210" spans="2:7">
      <c r="B210" s="28">
        <f>'1.収穫を予測する'!B220</f>
        <v>208</v>
      </c>
      <c r="C210" s="28" t="str">
        <f>IF('1.収穫を予測する'!C220="","",'1.収穫を予測する'!C220)</f>
        <v/>
      </c>
      <c r="D210" s="28" t="str">
        <f>IF('1.収穫を予測する'!$C$3="なし","",'1.収穫を予測する'!D220)</f>
        <v/>
      </c>
      <c r="E210" s="28" t="str">
        <f t="shared" si="69"/>
        <v/>
      </c>
      <c r="F210" s="28" t="str">
        <f t="shared" si="70"/>
        <v/>
      </c>
      <c r="G210" s="28" t="str">
        <f t="shared" si="71"/>
        <v/>
      </c>
    </row>
    <row r="211" spans="2:7">
      <c r="B211" s="28">
        <f>'1.収穫を予測する'!B221</f>
        <v>209</v>
      </c>
      <c r="C211" s="28" t="str">
        <f>IF('1.収穫を予測する'!C221="","",'1.収穫を予測する'!C221)</f>
        <v/>
      </c>
      <c r="D211" s="28" t="str">
        <f>IF('1.収穫を予測する'!$C$3="なし","",'1.収穫を予測する'!D221)</f>
        <v/>
      </c>
      <c r="E211" s="28" t="str">
        <f t="shared" si="69"/>
        <v/>
      </c>
      <c r="F211" s="28" t="str">
        <f t="shared" si="70"/>
        <v/>
      </c>
      <c r="G211" s="28" t="str">
        <f t="shared" si="71"/>
        <v/>
      </c>
    </row>
    <row r="212" spans="2:7">
      <c r="B212" s="28">
        <f>'1.収穫を予測する'!B222</f>
        <v>210</v>
      </c>
      <c r="C212" s="28" t="str">
        <f>IF('1.収穫を予測する'!C222="","",'1.収穫を予測する'!C222)</f>
        <v/>
      </c>
      <c r="D212" s="28" t="str">
        <f>IF('1.収穫を予測する'!$C$3="なし","",'1.収穫を予測する'!D222)</f>
        <v/>
      </c>
      <c r="E212" s="28" t="str">
        <f t="shared" si="69"/>
        <v/>
      </c>
      <c r="F212" s="28" t="str">
        <f t="shared" si="70"/>
        <v/>
      </c>
      <c r="G212" s="28" t="str">
        <f t="shared" si="71"/>
        <v/>
      </c>
    </row>
    <row r="213" spans="2:7">
      <c r="B213" s="28">
        <f>'1.収穫を予測する'!B223</f>
        <v>211</v>
      </c>
      <c r="C213" s="28" t="str">
        <f>IF('1.収穫を予測する'!C223="","",'1.収穫を予測する'!C223)</f>
        <v/>
      </c>
      <c r="D213" s="28" t="str">
        <f>IF('1.収穫を予測する'!$C$3="なし","",'1.収穫を予測する'!D223)</f>
        <v/>
      </c>
      <c r="E213" s="28" t="str">
        <f t="shared" si="69"/>
        <v/>
      </c>
      <c r="F213" s="28" t="str">
        <f t="shared" si="70"/>
        <v/>
      </c>
      <c r="G213" s="28" t="str">
        <f t="shared" si="71"/>
        <v/>
      </c>
    </row>
    <row r="214" spans="2:7">
      <c r="B214" s="28">
        <f>'1.収穫を予測する'!B224</f>
        <v>212</v>
      </c>
      <c r="C214" s="28" t="str">
        <f>IF('1.収穫を予測する'!C224="","",'1.収穫を予測する'!C224)</f>
        <v/>
      </c>
      <c r="D214" s="28" t="str">
        <f>IF('1.収穫を予測する'!$C$3="なし","",'1.収穫を予測する'!D224)</f>
        <v/>
      </c>
      <c r="E214" s="28" t="str">
        <f t="shared" si="69"/>
        <v/>
      </c>
      <c r="F214" s="28" t="str">
        <f t="shared" si="70"/>
        <v/>
      </c>
      <c r="G214" s="28" t="str">
        <f t="shared" si="71"/>
        <v/>
      </c>
    </row>
    <row r="215" spans="2:7">
      <c r="B215" s="28">
        <f>'1.収穫を予測する'!B225</f>
        <v>213</v>
      </c>
      <c r="C215" s="28" t="str">
        <f>IF('1.収穫を予測する'!C225="","",'1.収穫を予測する'!C225)</f>
        <v/>
      </c>
      <c r="D215" s="28" t="str">
        <f>IF('1.収穫を予測する'!$C$3="なし","",'1.収穫を予測する'!D225)</f>
        <v/>
      </c>
      <c r="E215" s="28" t="str">
        <f t="shared" si="69"/>
        <v/>
      </c>
      <c r="F215" s="28" t="str">
        <f t="shared" si="70"/>
        <v/>
      </c>
      <c r="G215" s="28" t="str">
        <f t="shared" si="71"/>
        <v/>
      </c>
    </row>
    <row r="216" spans="2:7">
      <c r="B216" s="28">
        <f>'1.収穫を予測する'!B226</f>
        <v>214</v>
      </c>
      <c r="C216" s="28" t="str">
        <f>IF('1.収穫を予測する'!C226="","",'1.収穫を予測する'!C226)</f>
        <v/>
      </c>
      <c r="D216" s="28" t="str">
        <f>IF('1.収穫を予測する'!$C$3="なし","",'1.収穫を予測する'!D226)</f>
        <v/>
      </c>
      <c r="E216" s="28" t="str">
        <f t="shared" si="69"/>
        <v/>
      </c>
      <c r="F216" s="28" t="str">
        <f t="shared" si="70"/>
        <v/>
      </c>
      <c r="G216" s="28" t="str">
        <f t="shared" si="71"/>
        <v/>
      </c>
    </row>
    <row r="217" spans="2:7">
      <c r="B217" s="28">
        <f>'1.収穫を予測する'!B227</f>
        <v>215</v>
      </c>
      <c r="C217" s="28" t="str">
        <f>IF('1.収穫を予測する'!C227="","",'1.収穫を予測する'!C227)</f>
        <v/>
      </c>
      <c r="D217" s="28" t="str">
        <f>IF('1.収穫を予測する'!$C$3="なし","",'1.収穫を予測する'!D227)</f>
        <v/>
      </c>
      <c r="E217" s="28" t="str">
        <f t="shared" si="69"/>
        <v/>
      </c>
      <c r="F217" s="28" t="str">
        <f t="shared" si="70"/>
        <v/>
      </c>
      <c r="G217" s="28" t="str">
        <f t="shared" si="71"/>
        <v/>
      </c>
    </row>
    <row r="218" spans="2:7">
      <c r="B218" s="28">
        <f>'1.収穫を予測する'!B228</f>
        <v>216</v>
      </c>
      <c r="C218" s="28" t="str">
        <f>IF('1.収穫を予測する'!C228="","",'1.収穫を予測する'!C228)</f>
        <v/>
      </c>
      <c r="D218" s="28" t="str">
        <f>IF('1.収穫を予測する'!$C$3="なし","",'1.収穫を予測する'!D228)</f>
        <v/>
      </c>
      <c r="E218" s="28" t="str">
        <f t="shared" si="69"/>
        <v/>
      </c>
      <c r="F218" s="28" t="str">
        <f t="shared" si="70"/>
        <v/>
      </c>
      <c r="G218" s="28" t="str">
        <f t="shared" si="71"/>
        <v/>
      </c>
    </row>
    <row r="219" spans="2:7">
      <c r="B219" s="28">
        <f>'1.収穫を予測する'!B229</f>
        <v>217</v>
      </c>
      <c r="C219" s="28" t="str">
        <f>IF('1.収穫を予測する'!C229="","",'1.収穫を予測する'!C229)</f>
        <v/>
      </c>
      <c r="D219" s="28" t="str">
        <f>IF('1.収穫を予測する'!$C$3="なし","",'1.収穫を予測する'!D229)</f>
        <v/>
      </c>
      <c r="E219" s="28" t="str">
        <f t="shared" si="69"/>
        <v/>
      </c>
      <c r="F219" s="28" t="str">
        <f t="shared" si="70"/>
        <v/>
      </c>
      <c r="G219" s="28" t="str">
        <f t="shared" si="71"/>
        <v/>
      </c>
    </row>
    <row r="220" spans="2:7">
      <c r="B220" s="28">
        <f>'1.収穫を予測する'!B230</f>
        <v>218</v>
      </c>
      <c r="C220" s="28" t="str">
        <f>IF('1.収穫を予測する'!C230="","",'1.収穫を予測する'!C230)</f>
        <v/>
      </c>
      <c r="D220" s="28" t="str">
        <f>IF('1.収穫を予測する'!$C$3="なし","",'1.収穫を予測する'!D230)</f>
        <v/>
      </c>
      <c r="E220" s="28" t="str">
        <f t="shared" si="69"/>
        <v/>
      </c>
      <c r="F220" s="28" t="str">
        <f t="shared" si="70"/>
        <v/>
      </c>
      <c r="G220" s="28" t="str">
        <f t="shared" si="71"/>
        <v/>
      </c>
    </row>
    <row r="221" spans="2:7">
      <c r="B221" s="28">
        <f>'1.収穫を予測する'!B231</f>
        <v>219</v>
      </c>
      <c r="C221" s="28" t="str">
        <f>IF('1.収穫を予測する'!C231="","",'1.収穫を予測する'!C231)</f>
        <v/>
      </c>
      <c r="D221" s="28" t="str">
        <f>IF('1.収穫を予測する'!$C$3="なし","",'1.収穫を予測する'!D231)</f>
        <v/>
      </c>
      <c r="E221" s="28" t="str">
        <f t="shared" si="69"/>
        <v/>
      </c>
      <c r="F221" s="28" t="str">
        <f t="shared" si="70"/>
        <v/>
      </c>
      <c r="G221" s="28" t="str">
        <f t="shared" si="71"/>
        <v/>
      </c>
    </row>
    <row r="222" spans="2:7">
      <c r="B222" s="28">
        <f>'1.収穫を予測する'!B232</f>
        <v>220</v>
      </c>
      <c r="C222" s="28" t="str">
        <f>IF('1.収穫を予測する'!C232="","",'1.収穫を予測する'!C232)</f>
        <v/>
      </c>
      <c r="D222" s="28" t="str">
        <f>IF('1.収穫を予測する'!$C$3="なし","",'1.収穫を予測する'!D232)</f>
        <v/>
      </c>
      <c r="E222" s="28" t="str">
        <f t="shared" si="69"/>
        <v/>
      </c>
      <c r="F222" s="28" t="str">
        <f t="shared" si="70"/>
        <v/>
      </c>
      <c r="G222" s="28" t="str">
        <f t="shared" si="71"/>
        <v/>
      </c>
    </row>
    <row r="223" spans="2:7">
      <c r="B223" s="28">
        <f>'1.収穫を予測する'!B233</f>
        <v>221</v>
      </c>
      <c r="C223" s="28" t="str">
        <f>IF('1.収穫を予測する'!C233="","",'1.収穫を予測する'!C233)</f>
        <v/>
      </c>
      <c r="D223" s="28" t="str">
        <f>IF('1.収穫を予測する'!$C$3="なし","",'1.収穫を予測する'!D233)</f>
        <v/>
      </c>
      <c r="E223" s="28" t="str">
        <f t="shared" si="69"/>
        <v/>
      </c>
      <c r="F223" s="28" t="str">
        <f t="shared" si="70"/>
        <v/>
      </c>
      <c r="G223" s="28" t="str">
        <f t="shared" si="71"/>
        <v/>
      </c>
    </row>
    <row r="224" spans="2:7">
      <c r="B224" s="28">
        <f>'1.収穫を予測する'!B234</f>
        <v>222</v>
      </c>
      <c r="C224" s="28" t="str">
        <f>IF('1.収穫を予測する'!C234="","",'1.収穫を予測する'!C234)</f>
        <v/>
      </c>
      <c r="D224" s="28" t="str">
        <f>IF('1.収穫を予測する'!$C$3="なし","",'1.収穫を予測する'!D234)</f>
        <v/>
      </c>
      <c r="E224" s="28" t="str">
        <f t="shared" si="69"/>
        <v/>
      </c>
      <c r="F224" s="28" t="str">
        <f t="shared" si="70"/>
        <v/>
      </c>
      <c r="G224" s="28" t="str">
        <f t="shared" si="71"/>
        <v/>
      </c>
    </row>
    <row r="225" spans="2:7">
      <c r="B225" s="28">
        <f>'1.収穫を予測する'!B235</f>
        <v>223</v>
      </c>
      <c r="C225" s="28" t="str">
        <f>IF('1.収穫を予測する'!C235="","",'1.収穫を予測する'!C235)</f>
        <v/>
      </c>
      <c r="D225" s="28" t="str">
        <f>IF('1.収穫を予測する'!$C$3="なし","",'1.収穫を予測する'!D235)</f>
        <v/>
      </c>
      <c r="E225" s="28" t="str">
        <f t="shared" si="69"/>
        <v/>
      </c>
      <c r="F225" s="28" t="str">
        <f t="shared" si="70"/>
        <v/>
      </c>
      <c r="G225" s="28" t="str">
        <f t="shared" si="71"/>
        <v/>
      </c>
    </row>
    <row r="226" spans="2:7">
      <c r="B226" s="28">
        <f>'1.収穫を予測する'!B236</f>
        <v>224</v>
      </c>
      <c r="C226" s="28" t="str">
        <f>IF('1.収穫を予測する'!C236="","",'1.収穫を予測する'!C236)</f>
        <v/>
      </c>
      <c r="D226" s="28" t="str">
        <f>IF('1.収穫を予測する'!$C$3="なし","",'1.収穫を予測する'!D236)</f>
        <v/>
      </c>
      <c r="E226" s="28" t="str">
        <f t="shared" si="69"/>
        <v/>
      </c>
      <c r="F226" s="28" t="str">
        <f t="shared" si="70"/>
        <v/>
      </c>
      <c r="G226" s="28" t="str">
        <f t="shared" si="71"/>
        <v/>
      </c>
    </row>
    <row r="227" spans="2:7">
      <c r="B227" s="28">
        <f>'1.収穫を予測する'!B237</f>
        <v>225</v>
      </c>
      <c r="C227" s="28" t="str">
        <f>IF('1.収穫を予測する'!C237="","",'1.収穫を予測する'!C237)</f>
        <v/>
      </c>
      <c r="D227" s="28" t="str">
        <f>IF('1.収穫を予測する'!$C$3="なし","",'1.収穫を予測する'!D237)</f>
        <v/>
      </c>
      <c r="E227" s="28" t="str">
        <f t="shared" si="69"/>
        <v/>
      </c>
      <c r="F227" s="28" t="str">
        <f t="shared" si="70"/>
        <v/>
      </c>
      <c r="G227" s="28" t="str">
        <f t="shared" si="71"/>
        <v/>
      </c>
    </row>
    <row r="228" spans="2:7">
      <c r="B228" s="28">
        <f>'1.収穫を予測する'!B238</f>
        <v>226</v>
      </c>
      <c r="C228" s="28" t="str">
        <f>IF('1.収穫を予測する'!C238="","",'1.収穫を予測する'!C238)</f>
        <v/>
      </c>
      <c r="D228" s="28" t="str">
        <f>IF('1.収穫を予測する'!$C$3="なし","",'1.収穫を予測する'!D238)</f>
        <v/>
      </c>
      <c r="E228" s="28" t="str">
        <f t="shared" si="69"/>
        <v/>
      </c>
      <c r="F228" s="28" t="str">
        <f t="shared" si="70"/>
        <v/>
      </c>
      <c r="G228" s="28" t="str">
        <f t="shared" si="71"/>
        <v/>
      </c>
    </row>
    <row r="229" spans="2:7">
      <c r="B229" s="28">
        <f>'1.収穫を予測する'!B239</f>
        <v>227</v>
      </c>
      <c r="C229" s="28" t="str">
        <f>IF('1.収穫を予測する'!C239="","",'1.収穫を予測する'!C239)</f>
        <v/>
      </c>
      <c r="D229" s="28" t="str">
        <f>IF('1.収穫を予測する'!$C$3="なし","",'1.収穫を予測する'!D239)</f>
        <v/>
      </c>
      <c r="E229" s="28" t="str">
        <f t="shared" si="69"/>
        <v/>
      </c>
      <c r="F229" s="28" t="str">
        <f t="shared" si="70"/>
        <v/>
      </c>
      <c r="G229" s="28" t="str">
        <f t="shared" si="71"/>
        <v/>
      </c>
    </row>
    <row r="230" spans="2:7">
      <c r="B230" s="28">
        <f>'1.収穫を予測する'!B240</f>
        <v>228</v>
      </c>
      <c r="C230" s="28" t="str">
        <f>IF('1.収穫を予測する'!C240="","",'1.収穫を予測する'!C240)</f>
        <v/>
      </c>
      <c r="D230" s="28" t="str">
        <f>IF('1.収穫を予測する'!$C$3="なし","",'1.収穫を予測する'!D240)</f>
        <v/>
      </c>
      <c r="E230" s="28" t="str">
        <f t="shared" si="69"/>
        <v/>
      </c>
      <c r="F230" s="28" t="str">
        <f t="shared" si="70"/>
        <v/>
      </c>
      <c r="G230" s="28" t="str">
        <f t="shared" si="71"/>
        <v/>
      </c>
    </row>
    <row r="231" spans="2:7">
      <c r="B231" s="28">
        <f>'1.収穫を予測する'!B241</f>
        <v>229</v>
      </c>
      <c r="C231" s="28" t="str">
        <f>IF('1.収穫を予測する'!C241="","",'1.収穫を予測する'!C241)</f>
        <v/>
      </c>
      <c r="D231" s="28" t="str">
        <f>IF('1.収穫を予測する'!$C$3="なし","",'1.収穫を予測する'!D241)</f>
        <v/>
      </c>
      <c r="E231" s="28" t="str">
        <f t="shared" si="69"/>
        <v/>
      </c>
      <c r="F231" s="28" t="str">
        <f t="shared" si="70"/>
        <v/>
      </c>
      <c r="G231" s="28" t="str">
        <f t="shared" si="71"/>
        <v/>
      </c>
    </row>
    <row r="232" spans="2:7">
      <c r="B232" s="28">
        <f>'1.収穫を予測する'!B242</f>
        <v>230</v>
      </c>
      <c r="C232" s="28" t="str">
        <f>IF('1.収穫を予測する'!C242="","",'1.収穫を予測する'!C242)</f>
        <v/>
      </c>
      <c r="D232" s="28" t="str">
        <f>IF('1.収穫を予測する'!$C$3="なし","",'1.収穫を予測する'!D242)</f>
        <v/>
      </c>
      <c r="E232" s="28" t="str">
        <f t="shared" si="69"/>
        <v/>
      </c>
      <c r="F232" s="28" t="str">
        <f t="shared" si="70"/>
        <v/>
      </c>
      <c r="G232" s="28" t="str">
        <f t="shared" si="71"/>
        <v/>
      </c>
    </row>
    <row r="233" spans="2:7">
      <c r="B233" s="28">
        <f>'1.収穫を予測する'!B243</f>
        <v>231</v>
      </c>
      <c r="C233" s="28" t="str">
        <f>IF('1.収穫を予測する'!C243="","",'1.収穫を予測する'!C243)</f>
        <v/>
      </c>
      <c r="D233" s="28" t="str">
        <f>IF('1.収穫を予測する'!$C$3="なし","",'1.収穫を予測する'!D243)</f>
        <v/>
      </c>
      <c r="E233" s="28" t="str">
        <f t="shared" si="69"/>
        <v/>
      </c>
      <c r="F233" s="28" t="str">
        <f t="shared" si="70"/>
        <v/>
      </c>
      <c r="G233" s="28" t="str">
        <f t="shared" si="71"/>
        <v/>
      </c>
    </row>
    <row r="234" spans="2:7">
      <c r="B234" s="28">
        <f>'1.収穫を予測する'!B244</f>
        <v>232</v>
      </c>
      <c r="C234" s="28" t="str">
        <f>IF('1.収穫を予測する'!C244="","",'1.収穫を予測する'!C244)</f>
        <v/>
      </c>
      <c r="D234" s="28" t="str">
        <f>IF('1.収穫を予測する'!$C$3="なし","",'1.収穫を予測する'!D244)</f>
        <v/>
      </c>
      <c r="E234" s="28" t="str">
        <f t="shared" si="69"/>
        <v/>
      </c>
      <c r="F234" s="28" t="str">
        <f t="shared" si="70"/>
        <v/>
      </c>
      <c r="G234" s="28" t="str">
        <f t="shared" si="71"/>
        <v/>
      </c>
    </row>
    <row r="235" spans="2:7">
      <c r="B235" s="28">
        <f>'1.収穫を予測する'!B245</f>
        <v>233</v>
      </c>
      <c r="C235" s="28" t="str">
        <f>IF('1.収穫を予測する'!C245="","",'1.収穫を予測する'!C245)</f>
        <v/>
      </c>
      <c r="D235" s="28" t="str">
        <f>IF('1.収穫を予測する'!$C$3="なし","",'1.収穫を予測する'!D245)</f>
        <v/>
      </c>
      <c r="E235" s="28" t="str">
        <f t="shared" si="69"/>
        <v/>
      </c>
      <c r="F235" s="28" t="str">
        <f t="shared" si="70"/>
        <v/>
      </c>
      <c r="G235" s="28" t="str">
        <f t="shared" si="71"/>
        <v/>
      </c>
    </row>
    <row r="236" spans="2:7">
      <c r="B236" s="28">
        <f>'1.収穫を予測する'!B246</f>
        <v>234</v>
      </c>
      <c r="C236" s="28" t="str">
        <f>IF('1.収穫を予測する'!C246="","",'1.収穫を予測する'!C246)</f>
        <v/>
      </c>
      <c r="D236" s="28" t="str">
        <f>IF('1.収穫を予測する'!$C$3="なし","",'1.収穫を予測する'!D246)</f>
        <v/>
      </c>
      <c r="E236" s="28" t="str">
        <f t="shared" si="69"/>
        <v/>
      </c>
      <c r="F236" s="28" t="str">
        <f t="shared" si="70"/>
        <v/>
      </c>
      <c r="G236" s="28" t="str">
        <f t="shared" si="71"/>
        <v/>
      </c>
    </row>
    <row r="237" spans="2:7">
      <c r="B237" s="28">
        <f>'1.収穫を予測する'!B247</f>
        <v>235</v>
      </c>
      <c r="C237" s="28" t="str">
        <f>IF('1.収穫を予測する'!C247="","",'1.収穫を予測する'!C247)</f>
        <v/>
      </c>
      <c r="D237" s="28" t="str">
        <f>IF('1.収穫を予測する'!$C$3="なし","",'1.収穫を予測する'!D247)</f>
        <v/>
      </c>
      <c r="E237" s="28" t="str">
        <f t="shared" si="69"/>
        <v/>
      </c>
      <c r="F237" s="28" t="str">
        <f t="shared" si="70"/>
        <v/>
      </c>
      <c r="G237" s="28" t="str">
        <f t="shared" si="71"/>
        <v/>
      </c>
    </row>
    <row r="238" spans="2:7">
      <c r="B238" s="28">
        <f>'1.収穫を予測する'!B248</f>
        <v>236</v>
      </c>
      <c r="C238" s="28" t="str">
        <f>IF('1.収穫を予測する'!C248="","",'1.収穫を予測する'!C248)</f>
        <v/>
      </c>
      <c r="D238" s="28" t="str">
        <f>IF('1.収穫を予測する'!$C$3="なし","",'1.収穫を予測する'!D248)</f>
        <v/>
      </c>
      <c r="E238" s="28" t="str">
        <f t="shared" si="69"/>
        <v/>
      </c>
      <c r="F238" s="28" t="str">
        <f t="shared" si="70"/>
        <v/>
      </c>
      <c r="G238" s="28" t="str">
        <f t="shared" si="71"/>
        <v/>
      </c>
    </row>
    <row r="239" spans="2:7">
      <c r="B239" s="28">
        <f>'1.収穫を予測する'!B249</f>
        <v>237</v>
      </c>
      <c r="C239" s="28" t="str">
        <f>IF('1.収穫を予測する'!C249="","",'1.収穫を予測する'!C249)</f>
        <v/>
      </c>
      <c r="D239" s="28" t="str">
        <f>IF('1.収穫を予測する'!$C$3="なし","",'1.収穫を予測する'!D249)</f>
        <v/>
      </c>
      <c r="E239" s="28" t="str">
        <f t="shared" si="69"/>
        <v/>
      </c>
      <c r="F239" s="28" t="str">
        <f t="shared" si="70"/>
        <v/>
      </c>
      <c r="G239" s="28" t="str">
        <f t="shared" si="71"/>
        <v/>
      </c>
    </row>
    <row r="240" spans="2:7">
      <c r="B240" s="28">
        <f>'1.収穫を予測する'!B250</f>
        <v>238</v>
      </c>
      <c r="C240" s="28" t="str">
        <f>IF('1.収穫を予測する'!C250="","",'1.収穫を予測する'!C250)</f>
        <v/>
      </c>
      <c r="D240" s="28" t="str">
        <f>IF('1.収穫を予測する'!$C$3="なし","",'1.収穫を予測する'!D250)</f>
        <v/>
      </c>
      <c r="E240" s="28" t="str">
        <f t="shared" si="69"/>
        <v/>
      </c>
      <c r="F240" s="28" t="str">
        <f t="shared" si="70"/>
        <v/>
      </c>
      <c r="G240" s="28" t="str">
        <f t="shared" si="71"/>
        <v/>
      </c>
    </row>
    <row r="241" spans="2:7">
      <c r="B241" s="28">
        <f>'1.収穫を予測する'!B251</f>
        <v>239</v>
      </c>
      <c r="C241" s="28" t="str">
        <f>IF('1.収穫を予測する'!C251="","",'1.収穫を予測する'!C251)</f>
        <v/>
      </c>
      <c r="D241" s="28" t="str">
        <f>IF('1.収穫を予測する'!$C$3="なし","",'1.収穫を予測する'!D251)</f>
        <v/>
      </c>
      <c r="E241" s="28" t="str">
        <f t="shared" si="69"/>
        <v/>
      </c>
      <c r="F241" s="28" t="str">
        <f t="shared" si="70"/>
        <v/>
      </c>
      <c r="G241" s="28" t="str">
        <f t="shared" si="71"/>
        <v/>
      </c>
    </row>
    <row r="242" spans="2:7">
      <c r="B242" s="28">
        <f>'1.収穫を予測する'!B252</f>
        <v>240</v>
      </c>
      <c r="C242" s="28" t="str">
        <f>IF('1.収穫を予測する'!C252="","",'1.収穫を予測する'!C252)</f>
        <v/>
      </c>
      <c r="D242" s="28" t="str">
        <f>IF('1.収穫を予測する'!$C$3="なし","",'1.収穫を予測する'!D252)</f>
        <v/>
      </c>
      <c r="E242" s="28" t="str">
        <f t="shared" si="69"/>
        <v/>
      </c>
      <c r="F242" s="28" t="str">
        <f t="shared" si="70"/>
        <v/>
      </c>
      <c r="G242" s="28" t="str">
        <f t="shared" si="71"/>
        <v/>
      </c>
    </row>
    <row r="243" spans="2:7">
      <c r="B243" s="28">
        <f>'1.収穫を予測する'!B253</f>
        <v>241</v>
      </c>
      <c r="C243" s="28" t="str">
        <f>IF('1.収穫を予測する'!C253="","",'1.収穫を予測する'!C253)</f>
        <v/>
      </c>
      <c r="D243" s="28" t="str">
        <f>IF('1.収穫を予測する'!$C$3="なし","",'1.収穫を予測する'!D253)</f>
        <v/>
      </c>
      <c r="E243" s="28" t="str">
        <f t="shared" si="69"/>
        <v/>
      </c>
      <c r="F243" s="28" t="str">
        <f t="shared" si="70"/>
        <v/>
      </c>
      <c r="G243" s="28" t="str">
        <f t="shared" si="71"/>
        <v/>
      </c>
    </row>
    <row r="244" spans="2:7">
      <c r="B244" s="28">
        <f>'1.収穫を予測する'!B254</f>
        <v>242</v>
      </c>
      <c r="C244" s="28" t="str">
        <f>IF('1.収穫を予測する'!C254="","",'1.収穫を予測する'!C254)</f>
        <v/>
      </c>
      <c r="D244" s="28" t="str">
        <f>IF('1.収穫を予測する'!$C$3="なし","",'1.収穫を予測する'!D254)</f>
        <v/>
      </c>
      <c r="E244" s="28" t="str">
        <f t="shared" si="69"/>
        <v/>
      </c>
      <c r="F244" s="28" t="str">
        <f t="shared" si="70"/>
        <v/>
      </c>
      <c r="G244" s="28" t="str">
        <f t="shared" si="71"/>
        <v/>
      </c>
    </row>
    <row r="245" spans="2:7">
      <c r="B245" s="28">
        <f>'1.収穫を予測する'!B255</f>
        <v>243</v>
      </c>
      <c r="C245" s="28" t="str">
        <f>IF('1.収穫を予測する'!C255="","",'1.収穫を予測する'!C255)</f>
        <v/>
      </c>
      <c r="D245" s="28" t="str">
        <f>IF('1.収穫を予測する'!$C$3="なし","",'1.収穫を予測する'!D255)</f>
        <v/>
      </c>
      <c r="E245" s="28" t="str">
        <f t="shared" si="69"/>
        <v/>
      </c>
      <c r="F245" s="28" t="str">
        <f t="shared" si="70"/>
        <v/>
      </c>
      <c r="G245" s="28" t="str">
        <f t="shared" si="71"/>
        <v/>
      </c>
    </row>
    <row r="246" spans="2:7">
      <c r="B246" s="28">
        <f>'1.収穫を予測する'!B256</f>
        <v>244</v>
      </c>
      <c r="C246" s="28" t="str">
        <f>IF('1.収穫を予測する'!C256="","",'1.収穫を予測する'!C256)</f>
        <v/>
      </c>
      <c r="D246" s="28" t="str">
        <f>IF('1.収穫を予測する'!$C$3="なし","",'1.収穫を予測する'!D256)</f>
        <v/>
      </c>
      <c r="E246" s="28" t="str">
        <f t="shared" si="69"/>
        <v/>
      </c>
      <c r="F246" s="28" t="str">
        <f t="shared" si="70"/>
        <v/>
      </c>
      <c r="G246" s="28" t="str">
        <f t="shared" si="71"/>
        <v/>
      </c>
    </row>
    <row r="247" spans="2:7">
      <c r="B247" s="28">
        <f>'1.収穫を予測する'!B257</f>
        <v>245</v>
      </c>
      <c r="C247" s="28" t="str">
        <f>IF('1.収穫を予測する'!C257="","",'1.収穫を予測する'!C257)</f>
        <v/>
      </c>
      <c r="D247" s="28" t="str">
        <f>IF('1.収穫を予測する'!$C$3="なし","",'1.収穫を予測する'!D257)</f>
        <v/>
      </c>
      <c r="E247" s="28" t="str">
        <f t="shared" si="69"/>
        <v/>
      </c>
      <c r="F247" s="28" t="str">
        <f t="shared" si="70"/>
        <v/>
      </c>
      <c r="G247" s="28" t="str">
        <f t="shared" si="71"/>
        <v/>
      </c>
    </row>
    <row r="248" spans="2:7">
      <c r="B248" s="28">
        <f>'1.収穫を予測する'!B258</f>
        <v>246</v>
      </c>
      <c r="C248" s="28" t="str">
        <f>IF('1.収穫を予測する'!C258="","",'1.収穫を予測する'!C258)</f>
        <v/>
      </c>
      <c r="D248" s="28" t="str">
        <f>IF('1.収穫を予測する'!$C$3="なし","",'1.収穫を予測する'!D258)</f>
        <v/>
      </c>
      <c r="E248" s="28" t="str">
        <f t="shared" si="69"/>
        <v/>
      </c>
      <c r="F248" s="28" t="str">
        <f t="shared" si="70"/>
        <v/>
      </c>
      <c r="G248" s="28" t="str">
        <f t="shared" si="71"/>
        <v/>
      </c>
    </row>
    <row r="249" spans="2:7">
      <c r="B249" s="28">
        <f>'1.収穫を予測する'!B259</f>
        <v>247</v>
      </c>
      <c r="C249" s="28" t="str">
        <f>IF('1.収穫を予測する'!C259="","",'1.収穫を予測する'!C259)</f>
        <v/>
      </c>
      <c r="D249" s="28" t="str">
        <f>IF('1.収穫を予測する'!$C$3="なし","",'1.収穫を予測する'!D259)</f>
        <v/>
      </c>
      <c r="E249" s="28" t="str">
        <f t="shared" si="69"/>
        <v/>
      </c>
      <c r="F249" s="28" t="str">
        <f t="shared" si="70"/>
        <v/>
      </c>
      <c r="G249" s="28" t="str">
        <f t="shared" si="71"/>
        <v/>
      </c>
    </row>
    <row r="250" spans="2:7">
      <c r="B250" s="28">
        <f>'1.収穫を予測する'!B260</f>
        <v>248</v>
      </c>
      <c r="C250" s="28" t="str">
        <f>IF('1.収穫を予測する'!C260="","",'1.収穫を予測する'!C260)</f>
        <v/>
      </c>
      <c r="D250" s="28" t="str">
        <f>IF('1.収穫を予測する'!$C$3="なし","",'1.収穫を予測する'!D260)</f>
        <v/>
      </c>
      <c r="E250" s="28" t="str">
        <f t="shared" si="69"/>
        <v/>
      </c>
      <c r="F250" s="28" t="str">
        <f t="shared" si="70"/>
        <v/>
      </c>
      <c r="G250" s="28" t="str">
        <f t="shared" si="71"/>
        <v/>
      </c>
    </row>
    <row r="251" spans="2:7">
      <c r="B251" s="28">
        <f>'1.収穫を予測する'!B261</f>
        <v>249</v>
      </c>
      <c r="C251" s="28" t="str">
        <f>IF('1.収穫を予測する'!C261="","",'1.収穫を予測する'!C261)</f>
        <v/>
      </c>
      <c r="D251" s="28" t="str">
        <f>IF('1.収穫を予測する'!$C$3="なし","",'1.収穫を予測する'!D261)</f>
        <v/>
      </c>
      <c r="E251" s="28" t="str">
        <f t="shared" si="69"/>
        <v/>
      </c>
      <c r="F251" s="28" t="str">
        <f t="shared" si="70"/>
        <v/>
      </c>
      <c r="G251" s="28" t="str">
        <f t="shared" si="71"/>
        <v/>
      </c>
    </row>
    <row r="252" spans="2:7">
      <c r="B252" s="28">
        <f>'1.収穫を予測する'!B262</f>
        <v>250</v>
      </c>
      <c r="C252" s="28" t="str">
        <f>IF('1.収穫を予測する'!C262="","",'1.収穫を予測する'!C262)</f>
        <v/>
      </c>
      <c r="D252" s="28" t="str">
        <f>IF('1.収穫を予測する'!$C$3="なし","",'1.収穫を予測する'!D262)</f>
        <v/>
      </c>
      <c r="E252" s="28" t="str">
        <f t="shared" si="69"/>
        <v/>
      </c>
      <c r="F252" s="28" t="str">
        <f t="shared" si="70"/>
        <v/>
      </c>
      <c r="G252" s="28" t="str">
        <f t="shared" si="71"/>
        <v/>
      </c>
    </row>
    <row r="253" spans="2:7">
      <c r="B253" s="28">
        <f>'1.収穫を予測する'!B263</f>
        <v>251</v>
      </c>
      <c r="C253" s="28" t="str">
        <f>IF('1.収穫を予測する'!C263="","",'1.収穫を予測する'!C263)</f>
        <v/>
      </c>
      <c r="D253" s="28" t="str">
        <f>IF('1.収穫を予測する'!$C$3="なし","",'1.収穫を予測する'!D263)</f>
        <v/>
      </c>
      <c r="E253" s="28" t="str">
        <f t="shared" si="69"/>
        <v/>
      </c>
      <c r="F253" s="28" t="str">
        <f t="shared" si="70"/>
        <v/>
      </c>
      <c r="G253" s="28" t="str">
        <f t="shared" si="71"/>
        <v/>
      </c>
    </row>
    <row r="254" spans="2:7">
      <c r="B254" s="28">
        <f>'1.収穫を予測する'!B264</f>
        <v>252</v>
      </c>
      <c r="C254" s="28" t="str">
        <f>IF('1.収穫を予測する'!C264="","",'1.収穫を予測する'!C264)</f>
        <v/>
      </c>
      <c r="D254" s="28" t="str">
        <f>IF('1.収穫を予測する'!$C$3="なし","",'1.収穫を予測する'!D264)</f>
        <v/>
      </c>
      <c r="E254" s="28" t="str">
        <f t="shared" si="69"/>
        <v/>
      </c>
      <c r="F254" s="28" t="str">
        <f t="shared" si="70"/>
        <v/>
      </c>
      <c r="G254" s="28" t="str">
        <f t="shared" si="71"/>
        <v/>
      </c>
    </row>
    <row r="255" spans="2:7">
      <c r="B255" s="28">
        <f>'1.収穫を予測する'!B265</f>
        <v>253</v>
      </c>
      <c r="C255" s="28" t="str">
        <f>IF('1.収穫を予測する'!C265="","",'1.収穫を予測する'!C265)</f>
        <v/>
      </c>
      <c r="D255" s="28" t="str">
        <f>IF('1.収穫を予測する'!$C$3="なし","",'1.収穫を予測する'!D265)</f>
        <v/>
      </c>
      <c r="E255" s="28" t="str">
        <f t="shared" si="69"/>
        <v/>
      </c>
      <c r="F255" s="28" t="str">
        <f t="shared" si="70"/>
        <v/>
      </c>
      <c r="G255" s="28" t="str">
        <f t="shared" si="71"/>
        <v/>
      </c>
    </row>
    <row r="256" spans="2:7">
      <c r="B256" s="28">
        <f>'1.収穫を予測する'!B266</f>
        <v>254</v>
      </c>
      <c r="C256" s="28" t="str">
        <f>IF('1.収穫を予測する'!C266="","",'1.収穫を予測する'!C266)</f>
        <v/>
      </c>
      <c r="D256" s="28" t="str">
        <f>IF('1.収穫を予測する'!$C$3="なし","",'1.収穫を予測する'!D266)</f>
        <v/>
      </c>
      <c r="E256" s="28" t="str">
        <f t="shared" si="69"/>
        <v/>
      </c>
      <c r="F256" s="28" t="str">
        <f t="shared" si="70"/>
        <v/>
      </c>
      <c r="G256" s="28" t="str">
        <f t="shared" si="71"/>
        <v/>
      </c>
    </row>
    <row r="257" spans="2:7">
      <c r="B257" s="28">
        <f>'1.収穫を予測する'!B267</f>
        <v>255</v>
      </c>
      <c r="C257" s="28" t="str">
        <f>IF('1.収穫を予測する'!C267="","",'1.収穫を予測する'!C267)</f>
        <v/>
      </c>
      <c r="D257" s="28" t="str">
        <f>IF('1.収穫を予測する'!$C$3="なし","",'1.収穫を予測する'!D267)</f>
        <v/>
      </c>
      <c r="E257" s="28" t="str">
        <f t="shared" si="69"/>
        <v/>
      </c>
      <c r="F257" s="28" t="str">
        <f t="shared" si="70"/>
        <v/>
      </c>
      <c r="G257" s="28" t="str">
        <f t="shared" si="71"/>
        <v/>
      </c>
    </row>
    <row r="258" spans="2:7">
      <c r="B258" s="28">
        <f>'1.収穫を予測する'!B268</f>
        <v>256</v>
      </c>
      <c r="C258" s="28" t="str">
        <f>IF('1.収穫を予測する'!C268="","",'1.収穫を予測する'!C268)</f>
        <v/>
      </c>
      <c r="D258" s="28" t="str">
        <f>IF('1.収穫を予測する'!$C$3="なし","",'1.収穫を予測する'!D268)</f>
        <v/>
      </c>
      <c r="E258" s="28" t="str">
        <f t="shared" si="69"/>
        <v/>
      </c>
      <c r="F258" s="28" t="str">
        <f t="shared" si="70"/>
        <v/>
      </c>
      <c r="G258" s="28" t="str">
        <f t="shared" si="71"/>
        <v/>
      </c>
    </row>
    <row r="259" spans="2:7">
      <c r="B259" s="28">
        <f>'1.収穫を予測する'!B269</f>
        <v>257</v>
      </c>
      <c r="C259" s="28" t="str">
        <f>IF('1.収穫を予測する'!C269="","",'1.収穫を予測する'!C269)</f>
        <v/>
      </c>
      <c r="D259" s="28" t="str">
        <f>IF('1.収穫を予測する'!$C$3="なし","",'1.収穫を予測する'!D269)</f>
        <v/>
      </c>
      <c r="E259" s="28" t="str">
        <f t="shared" si="69"/>
        <v/>
      </c>
      <c r="F259" s="28" t="str">
        <f t="shared" si="70"/>
        <v/>
      </c>
      <c r="G259" s="28" t="str">
        <f t="shared" si="71"/>
        <v/>
      </c>
    </row>
    <row r="260" spans="2:7">
      <c r="B260" s="28">
        <f>'1.収穫を予測する'!B270</f>
        <v>258</v>
      </c>
      <c r="C260" s="28" t="str">
        <f>IF('1.収穫を予測する'!C270="","",'1.収穫を予測する'!C270)</f>
        <v/>
      </c>
      <c r="D260" s="28" t="str">
        <f>IF('1.収穫を予測する'!$C$3="なし","",'1.収穫を予測する'!D270)</f>
        <v/>
      </c>
      <c r="E260" s="28" t="str">
        <f t="shared" ref="E260:E302" si="72">IF(C260="","",0.61-0.0055*D260+5.48*EXP(-1.025*D260))</f>
        <v/>
      </c>
      <c r="F260" s="28" t="str">
        <f t="shared" ref="F260:F302" si="73">IF(C260="","",0.5-0.0008*C260+0.421*EXP(-0.12*C260))</f>
        <v/>
      </c>
      <c r="G260" s="28" t="str">
        <f t="shared" ref="G260:G302" si="74">IF(C260="","",IF(D260="",0.000089118*C260^2.707623*0.993534^C260,AVERAGE(E260:F260)*PI()*(C260/200)^2*D260))</f>
        <v/>
      </c>
    </row>
    <row r="261" spans="2:7">
      <c r="B261" s="28">
        <f>'1.収穫を予測する'!B271</f>
        <v>259</v>
      </c>
      <c r="C261" s="28" t="str">
        <f>IF('1.収穫を予測する'!C271="","",'1.収穫を予測する'!C271)</f>
        <v/>
      </c>
      <c r="D261" s="28" t="str">
        <f>IF('1.収穫を予測する'!$C$3="なし","",'1.収穫を予測する'!D271)</f>
        <v/>
      </c>
      <c r="E261" s="28" t="str">
        <f t="shared" si="72"/>
        <v/>
      </c>
      <c r="F261" s="28" t="str">
        <f t="shared" si="73"/>
        <v/>
      </c>
      <c r="G261" s="28" t="str">
        <f t="shared" si="74"/>
        <v/>
      </c>
    </row>
    <row r="262" spans="2:7">
      <c r="B262" s="28">
        <f>'1.収穫を予測する'!B272</f>
        <v>260</v>
      </c>
      <c r="C262" s="28" t="str">
        <f>IF('1.収穫を予測する'!C272="","",'1.収穫を予測する'!C272)</f>
        <v/>
      </c>
      <c r="D262" s="28" t="str">
        <f>IF('1.収穫を予測する'!$C$3="なし","",'1.収穫を予測する'!D272)</f>
        <v/>
      </c>
      <c r="E262" s="28" t="str">
        <f t="shared" si="72"/>
        <v/>
      </c>
      <c r="F262" s="28" t="str">
        <f t="shared" si="73"/>
        <v/>
      </c>
      <c r="G262" s="28" t="str">
        <f t="shared" si="74"/>
        <v/>
      </c>
    </row>
    <row r="263" spans="2:7">
      <c r="B263" s="28">
        <f>'1.収穫を予測する'!B273</f>
        <v>261</v>
      </c>
      <c r="C263" s="28" t="str">
        <f>IF('1.収穫を予測する'!C273="","",'1.収穫を予測する'!C273)</f>
        <v/>
      </c>
      <c r="D263" s="28" t="str">
        <f>IF('1.収穫を予測する'!$C$3="なし","",'1.収穫を予測する'!D273)</f>
        <v/>
      </c>
      <c r="E263" s="28" t="str">
        <f t="shared" si="72"/>
        <v/>
      </c>
      <c r="F263" s="28" t="str">
        <f t="shared" si="73"/>
        <v/>
      </c>
      <c r="G263" s="28" t="str">
        <f t="shared" si="74"/>
        <v/>
      </c>
    </row>
    <row r="264" spans="2:7">
      <c r="B264" s="28">
        <f>'1.収穫を予測する'!B274</f>
        <v>262</v>
      </c>
      <c r="C264" s="28" t="str">
        <f>IF('1.収穫を予測する'!C274="","",'1.収穫を予測する'!C274)</f>
        <v/>
      </c>
      <c r="D264" s="28" t="str">
        <f>IF('1.収穫を予測する'!$C$3="なし","",'1.収穫を予測する'!D274)</f>
        <v/>
      </c>
      <c r="E264" s="28" t="str">
        <f t="shared" si="72"/>
        <v/>
      </c>
      <c r="F264" s="28" t="str">
        <f t="shared" si="73"/>
        <v/>
      </c>
      <c r="G264" s="28" t="str">
        <f t="shared" si="74"/>
        <v/>
      </c>
    </row>
    <row r="265" spans="2:7">
      <c r="B265" s="28">
        <f>'1.収穫を予測する'!B275</f>
        <v>263</v>
      </c>
      <c r="C265" s="28" t="str">
        <f>IF('1.収穫を予測する'!C275="","",'1.収穫を予測する'!C275)</f>
        <v/>
      </c>
      <c r="D265" s="28" t="str">
        <f>IF('1.収穫を予測する'!$C$3="なし","",'1.収穫を予測する'!D275)</f>
        <v/>
      </c>
      <c r="E265" s="28" t="str">
        <f t="shared" si="72"/>
        <v/>
      </c>
      <c r="F265" s="28" t="str">
        <f t="shared" si="73"/>
        <v/>
      </c>
      <c r="G265" s="28" t="str">
        <f t="shared" si="74"/>
        <v/>
      </c>
    </row>
    <row r="266" spans="2:7">
      <c r="B266" s="28">
        <f>'1.収穫を予測する'!B276</f>
        <v>264</v>
      </c>
      <c r="C266" s="28" t="str">
        <f>IF('1.収穫を予測する'!C276="","",'1.収穫を予測する'!C276)</f>
        <v/>
      </c>
      <c r="D266" s="28" t="str">
        <f>IF('1.収穫を予測する'!$C$3="なし","",'1.収穫を予測する'!D276)</f>
        <v/>
      </c>
      <c r="E266" s="28" t="str">
        <f t="shared" si="72"/>
        <v/>
      </c>
      <c r="F266" s="28" t="str">
        <f t="shared" si="73"/>
        <v/>
      </c>
      <c r="G266" s="28" t="str">
        <f t="shared" si="74"/>
        <v/>
      </c>
    </row>
    <row r="267" spans="2:7">
      <c r="B267" s="28">
        <f>'1.収穫を予測する'!B277</f>
        <v>265</v>
      </c>
      <c r="C267" s="28" t="str">
        <f>IF('1.収穫を予測する'!C277="","",'1.収穫を予測する'!C277)</f>
        <v/>
      </c>
      <c r="D267" s="28" t="str">
        <f>IF('1.収穫を予測する'!$C$3="なし","",'1.収穫を予測する'!D277)</f>
        <v/>
      </c>
      <c r="E267" s="28" t="str">
        <f t="shared" si="72"/>
        <v/>
      </c>
      <c r="F267" s="28" t="str">
        <f t="shared" si="73"/>
        <v/>
      </c>
      <c r="G267" s="28" t="str">
        <f t="shared" si="74"/>
        <v/>
      </c>
    </row>
    <row r="268" spans="2:7">
      <c r="B268" s="28">
        <f>'1.収穫を予測する'!B278</f>
        <v>266</v>
      </c>
      <c r="C268" s="28" t="str">
        <f>IF('1.収穫を予測する'!C278="","",'1.収穫を予測する'!C278)</f>
        <v/>
      </c>
      <c r="D268" s="28" t="str">
        <f>IF('1.収穫を予測する'!$C$3="なし","",'1.収穫を予測する'!D278)</f>
        <v/>
      </c>
      <c r="E268" s="28" t="str">
        <f t="shared" si="72"/>
        <v/>
      </c>
      <c r="F268" s="28" t="str">
        <f t="shared" si="73"/>
        <v/>
      </c>
      <c r="G268" s="28" t="str">
        <f t="shared" si="74"/>
        <v/>
      </c>
    </row>
    <row r="269" spans="2:7">
      <c r="B269" s="28">
        <f>'1.収穫を予測する'!B279</f>
        <v>267</v>
      </c>
      <c r="C269" s="28" t="str">
        <f>IF('1.収穫を予測する'!C279="","",'1.収穫を予測する'!C279)</f>
        <v/>
      </c>
      <c r="D269" s="28" t="str">
        <f>IF('1.収穫を予測する'!$C$3="なし","",'1.収穫を予測する'!D279)</f>
        <v/>
      </c>
      <c r="E269" s="28" t="str">
        <f t="shared" si="72"/>
        <v/>
      </c>
      <c r="F269" s="28" t="str">
        <f t="shared" si="73"/>
        <v/>
      </c>
      <c r="G269" s="28" t="str">
        <f t="shared" si="74"/>
        <v/>
      </c>
    </row>
    <row r="270" spans="2:7">
      <c r="B270" s="28">
        <f>'1.収穫を予測する'!B280</f>
        <v>268</v>
      </c>
      <c r="C270" s="28" t="str">
        <f>IF('1.収穫を予測する'!C280="","",'1.収穫を予測する'!C280)</f>
        <v/>
      </c>
      <c r="D270" s="28" t="str">
        <f>IF('1.収穫を予測する'!$C$3="なし","",'1.収穫を予測する'!D280)</f>
        <v/>
      </c>
      <c r="E270" s="28" t="str">
        <f t="shared" si="72"/>
        <v/>
      </c>
      <c r="F270" s="28" t="str">
        <f t="shared" si="73"/>
        <v/>
      </c>
      <c r="G270" s="28" t="str">
        <f t="shared" si="74"/>
        <v/>
      </c>
    </row>
    <row r="271" spans="2:7">
      <c r="B271" s="28">
        <f>'1.収穫を予測する'!B281</f>
        <v>269</v>
      </c>
      <c r="C271" s="28" t="str">
        <f>IF('1.収穫を予測する'!C281="","",'1.収穫を予測する'!C281)</f>
        <v/>
      </c>
      <c r="D271" s="28" t="str">
        <f>IF('1.収穫を予測する'!$C$3="なし","",'1.収穫を予測する'!D281)</f>
        <v/>
      </c>
      <c r="E271" s="28" t="str">
        <f t="shared" si="72"/>
        <v/>
      </c>
      <c r="F271" s="28" t="str">
        <f t="shared" si="73"/>
        <v/>
      </c>
      <c r="G271" s="28" t="str">
        <f t="shared" si="74"/>
        <v/>
      </c>
    </row>
    <row r="272" spans="2:7">
      <c r="B272" s="28">
        <f>'1.収穫を予測する'!B282</f>
        <v>270</v>
      </c>
      <c r="C272" s="28" t="str">
        <f>IF('1.収穫を予測する'!C282="","",'1.収穫を予測する'!C282)</f>
        <v/>
      </c>
      <c r="D272" s="28" t="str">
        <f>IF('1.収穫を予測する'!$C$3="なし","",'1.収穫を予測する'!D282)</f>
        <v/>
      </c>
      <c r="E272" s="28" t="str">
        <f t="shared" si="72"/>
        <v/>
      </c>
      <c r="F272" s="28" t="str">
        <f t="shared" si="73"/>
        <v/>
      </c>
      <c r="G272" s="28" t="str">
        <f t="shared" si="74"/>
        <v/>
      </c>
    </row>
    <row r="273" spans="2:7">
      <c r="B273" s="28">
        <f>'1.収穫を予測する'!B283</f>
        <v>271</v>
      </c>
      <c r="C273" s="28" t="str">
        <f>IF('1.収穫を予測する'!C283="","",'1.収穫を予測する'!C283)</f>
        <v/>
      </c>
      <c r="D273" s="28" t="str">
        <f>IF('1.収穫を予測する'!$C$3="なし","",'1.収穫を予測する'!D283)</f>
        <v/>
      </c>
      <c r="E273" s="28" t="str">
        <f t="shared" si="72"/>
        <v/>
      </c>
      <c r="F273" s="28" t="str">
        <f t="shared" si="73"/>
        <v/>
      </c>
      <c r="G273" s="28" t="str">
        <f t="shared" si="74"/>
        <v/>
      </c>
    </row>
    <row r="274" spans="2:7">
      <c r="B274" s="28">
        <f>'1.収穫を予測する'!B284</f>
        <v>272</v>
      </c>
      <c r="C274" s="28" t="str">
        <f>IF('1.収穫を予測する'!C284="","",'1.収穫を予測する'!C284)</f>
        <v/>
      </c>
      <c r="D274" s="28" t="str">
        <f>IF('1.収穫を予測する'!$C$3="なし","",'1.収穫を予測する'!D284)</f>
        <v/>
      </c>
      <c r="E274" s="28" t="str">
        <f t="shared" si="72"/>
        <v/>
      </c>
      <c r="F274" s="28" t="str">
        <f t="shared" si="73"/>
        <v/>
      </c>
      <c r="G274" s="28" t="str">
        <f t="shared" si="74"/>
        <v/>
      </c>
    </row>
    <row r="275" spans="2:7">
      <c r="B275" s="28">
        <f>'1.収穫を予測する'!B285</f>
        <v>273</v>
      </c>
      <c r="C275" s="28" t="str">
        <f>IF('1.収穫を予測する'!C285="","",'1.収穫を予測する'!C285)</f>
        <v/>
      </c>
      <c r="D275" s="28" t="str">
        <f>IF('1.収穫を予測する'!$C$3="なし","",'1.収穫を予測する'!D285)</f>
        <v/>
      </c>
      <c r="E275" s="28" t="str">
        <f t="shared" si="72"/>
        <v/>
      </c>
      <c r="F275" s="28" t="str">
        <f t="shared" si="73"/>
        <v/>
      </c>
      <c r="G275" s="28" t="str">
        <f t="shared" si="74"/>
        <v/>
      </c>
    </row>
    <row r="276" spans="2:7">
      <c r="B276" s="28">
        <f>'1.収穫を予測する'!B286</f>
        <v>274</v>
      </c>
      <c r="C276" s="28" t="str">
        <f>IF('1.収穫を予測する'!C286="","",'1.収穫を予測する'!C286)</f>
        <v/>
      </c>
      <c r="D276" s="28" t="str">
        <f>IF('1.収穫を予測する'!$C$3="なし","",'1.収穫を予測する'!D286)</f>
        <v/>
      </c>
      <c r="E276" s="28" t="str">
        <f t="shared" si="72"/>
        <v/>
      </c>
      <c r="F276" s="28" t="str">
        <f t="shared" si="73"/>
        <v/>
      </c>
      <c r="G276" s="28" t="str">
        <f t="shared" si="74"/>
        <v/>
      </c>
    </row>
    <row r="277" spans="2:7">
      <c r="B277" s="28">
        <f>'1.収穫を予測する'!B287</f>
        <v>275</v>
      </c>
      <c r="C277" s="28" t="str">
        <f>IF('1.収穫を予測する'!C287="","",'1.収穫を予測する'!C287)</f>
        <v/>
      </c>
      <c r="D277" s="28" t="str">
        <f>IF('1.収穫を予測する'!$C$3="なし","",'1.収穫を予測する'!D287)</f>
        <v/>
      </c>
      <c r="E277" s="28" t="str">
        <f t="shared" si="72"/>
        <v/>
      </c>
      <c r="F277" s="28" t="str">
        <f t="shared" si="73"/>
        <v/>
      </c>
      <c r="G277" s="28" t="str">
        <f t="shared" si="74"/>
        <v/>
      </c>
    </row>
    <row r="278" spans="2:7">
      <c r="B278" s="28">
        <f>'1.収穫を予測する'!B288</f>
        <v>276</v>
      </c>
      <c r="C278" s="28" t="str">
        <f>IF('1.収穫を予測する'!C288="","",'1.収穫を予測する'!C288)</f>
        <v/>
      </c>
      <c r="D278" s="28" t="str">
        <f>IF('1.収穫を予測する'!$C$3="なし","",'1.収穫を予測する'!D288)</f>
        <v/>
      </c>
      <c r="E278" s="28" t="str">
        <f t="shared" si="72"/>
        <v/>
      </c>
      <c r="F278" s="28" t="str">
        <f t="shared" si="73"/>
        <v/>
      </c>
      <c r="G278" s="28" t="str">
        <f t="shared" si="74"/>
        <v/>
      </c>
    </row>
    <row r="279" spans="2:7">
      <c r="B279" s="28">
        <f>'1.収穫を予測する'!B289</f>
        <v>277</v>
      </c>
      <c r="C279" s="28" t="str">
        <f>IF('1.収穫を予測する'!C289="","",'1.収穫を予測する'!C289)</f>
        <v/>
      </c>
      <c r="D279" s="28" t="str">
        <f>IF('1.収穫を予測する'!$C$3="なし","",'1.収穫を予測する'!D289)</f>
        <v/>
      </c>
      <c r="E279" s="28" t="str">
        <f t="shared" si="72"/>
        <v/>
      </c>
      <c r="F279" s="28" t="str">
        <f t="shared" si="73"/>
        <v/>
      </c>
      <c r="G279" s="28" t="str">
        <f t="shared" si="74"/>
        <v/>
      </c>
    </row>
    <row r="280" spans="2:7">
      <c r="B280" s="28">
        <f>'1.収穫を予測する'!B290</f>
        <v>278</v>
      </c>
      <c r="C280" s="28" t="str">
        <f>IF('1.収穫を予測する'!C290="","",'1.収穫を予測する'!C290)</f>
        <v/>
      </c>
      <c r="D280" s="28" t="str">
        <f>IF('1.収穫を予測する'!$C$3="なし","",'1.収穫を予測する'!D290)</f>
        <v/>
      </c>
      <c r="E280" s="28" t="str">
        <f t="shared" si="72"/>
        <v/>
      </c>
      <c r="F280" s="28" t="str">
        <f t="shared" si="73"/>
        <v/>
      </c>
      <c r="G280" s="28" t="str">
        <f t="shared" si="74"/>
        <v/>
      </c>
    </row>
    <row r="281" spans="2:7">
      <c r="B281" s="28">
        <f>'1.収穫を予測する'!B291</f>
        <v>279</v>
      </c>
      <c r="C281" s="28" t="str">
        <f>IF('1.収穫を予測する'!C291="","",'1.収穫を予測する'!C291)</f>
        <v/>
      </c>
      <c r="D281" s="28" t="str">
        <f>IF('1.収穫を予測する'!$C$3="なし","",'1.収穫を予測する'!D291)</f>
        <v/>
      </c>
      <c r="E281" s="28" t="str">
        <f t="shared" si="72"/>
        <v/>
      </c>
      <c r="F281" s="28" t="str">
        <f t="shared" si="73"/>
        <v/>
      </c>
      <c r="G281" s="28" t="str">
        <f t="shared" si="74"/>
        <v/>
      </c>
    </row>
    <row r="282" spans="2:7">
      <c r="B282" s="28">
        <f>'1.収穫を予測する'!B292</f>
        <v>280</v>
      </c>
      <c r="C282" s="28" t="str">
        <f>IF('1.収穫を予測する'!C292="","",'1.収穫を予測する'!C292)</f>
        <v/>
      </c>
      <c r="D282" s="28" t="str">
        <f>IF('1.収穫を予測する'!$C$3="なし","",'1.収穫を予測する'!D292)</f>
        <v/>
      </c>
      <c r="E282" s="28" t="str">
        <f t="shared" si="72"/>
        <v/>
      </c>
      <c r="F282" s="28" t="str">
        <f t="shared" si="73"/>
        <v/>
      </c>
      <c r="G282" s="28" t="str">
        <f t="shared" si="74"/>
        <v/>
      </c>
    </row>
    <row r="283" spans="2:7">
      <c r="B283" s="28">
        <f>'1.収穫を予測する'!B293</f>
        <v>281</v>
      </c>
      <c r="C283" s="28" t="str">
        <f>IF('1.収穫を予測する'!C293="","",'1.収穫を予測する'!C293)</f>
        <v/>
      </c>
      <c r="D283" s="28" t="str">
        <f>IF('1.収穫を予測する'!$C$3="なし","",'1.収穫を予測する'!D293)</f>
        <v/>
      </c>
      <c r="E283" s="28" t="str">
        <f t="shared" si="72"/>
        <v/>
      </c>
      <c r="F283" s="28" t="str">
        <f t="shared" si="73"/>
        <v/>
      </c>
      <c r="G283" s="28" t="str">
        <f t="shared" si="74"/>
        <v/>
      </c>
    </row>
    <row r="284" spans="2:7">
      <c r="B284" s="28">
        <f>'1.収穫を予測する'!B294</f>
        <v>282</v>
      </c>
      <c r="C284" s="28" t="str">
        <f>IF('1.収穫を予測する'!C294="","",'1.収穫を予測する'!C294)</f>
        <v/>
      </c>
      <c r="D284" s="28" t="str">
        <f>IF('1.収穫を予測する'!$C$3="なし","",'1.収穫を予測する'!D294)</f>
        <v/>
      </c>
      <c r="E284" s="28" t="str">
        <f t="shared" si="72"/>
        <v/>
      </c>
      <c r="F284" s="28" t="str">
        <f t="shared" si="73"/>
        <v/>
      </c>
      <c r="G284" s="28" t="str">
        <f t="shared" si="74"/>
        <v/>
      </c>
    </row>
    <row r="285" spans="2:7">
      <c r="B285" s="28">
        <f>'1.収穫を予測する'!B295</f>
        <v>283</v>
      </c>
      <c r="C285" s="28" t="str">
        <f>IF('1.収穫を予測する'!C295="","",'1.収穫を予測する'!C295)</f>
        <v/>
      </c>
      <c r="D285" s="28" t="str">
        <f>IF('1.収穫を予測する'!$C$3="なし","",'1.収穫を予測する'!D295)</f>
        <v/>
      </c>
      <c r="E285" s="28" t="str">
        <f t="shared" si="72"/>
        <v/>
      </c>
      <c r="F285" s="28" t="str">
        <f t="shared" si="73"/>
        <v/>
      </c>
      <c r="G285" s="28" t="str">
        <f t="shared" si="74"/>
        <v/>
      </c>
    </row>
    <row r="286" spans="2:7">
      <c r="B286" s="28">
        <f>'1.収穫を予測する'!B296</f>
        <v>284</v>
      </c>
      <c r="C286" s="28" t="str">
        <f>IF('1.収穫を予測する'!C296="","",'1.収穫を予測する'!C296)</f>
        <v/>
      </c>
      <c r="D286" s="28" t="str">
        <f>IF('1.収穫を予測する'!$C$3="なし","",'1.収穫を予測する'!D296)</f>
        <v/>
      </c>
      <c r="E286" s="28" t="str">
        <f t="shared" si="72"/>
        <v/>
      </c>
      <c r="F286" s="28" t="str">
        <f t="shared" si="73"/>
        <v/>
      </c>
      <c r="G286" s="28" t="str">
        <f t="shared" si="74"/>
        <v/>
      </c>
    </row>
    <row r="287" spans="2:7">
      <c r="B287" s="28">
        <f>'1.収穫を予測する'!B297</f>
        <v>285</v>
      </c>
      <c r="C287" s="28" t="str">
        <f>IF('1.収穫を予測する'!C297="","",'1.収穫を予測する'!C297)</f>
        <v/>
      </c>
      <c r="D287" s="28" t="str">
        <f>IF('1.収穫を予測する'!$C$3="なし","",'1.収穫を予測する'!D297)</f>
        <v/>
      </c>
      <c r="E287" s="28" t="str">
        <f t="shared" si="72"/>
        <v/>
      </c>
      <c r="F287" s="28" t="str">
        <f t="shared" si="73"/>
        <v/>
      </c>
      <c r="G287" s="28" t="str">
        <f t="shared" si="74"/>
        <v/>
      </c>
    </row>
    <row r="288" spans="2:7">
      <c r="B288" s="28">
        <f>'1.収穫を予測する'!B298</f>
        <v>286</v>
      </c>
      <c r="C288" s="28" t="str">
        <f>IF('1.収穫を予測する'!C298="","",'1.収穫を予測する'!C298)</f>
        <v/>
      </c>
      <c r="D288" s="28" t="str">
        <f>IF('1.収穫を予測する'!$C$3="なし","",'1.収穫を予測する'!D298)</f>
        <v/>
      </c>
      <c r="E288" s="28" t="str">
        <f t="shared" si="72"/>
        <v/>
      </c>
      <c r="F288" s="28" t="str">
        <f t="shared" si="73"/>
        <v/>
      </c>
      <c r="G288" s="28" t="str">
        <f t="shared" si="74"/>
        <v/>
      </c>
    </row>
    <row r="289" spans="2:7">
      <c r="B289" s="28">
        <f>'1.収穫を予測する'!B299</f>
        <v>287</v>
      </c>
      <c r="C289" s="28" t="str">
        <f>IF('1.収穫を予測する'!C299="","",'1.収穫を予測する'!C299)</f>
        <v/>
      </c>
      <c r="D289" s="28" t="str">
        <f>IF('1.収穫を予測する'!$C$3="なし","",'1.収穫を予測する'!D299)</f>
        <v/>
      </c>
      <c r="E289" s="28" t="str">
        <f t="shared" si="72"/>
        <v/>
      </c>
      <c r="F289" s="28" t="str">
        <f t="shared" si="73"/>
        <v/>
      </c>
      <c r="G289" s="28" t="str">
        <f t="shared" si="74"/>
        <v/>
      </c>
    </row>
    <row r="290" spans="2:7">
      <c r="B290" s="28">
        <f>'1.収穫を予測する'!B300</f>
        <v>288</v>
      </c>
      <c r="C290" s="28" t="str">
        <f>IF('1.収穫を予測する'!C300="","",'1.収穫を予測する'!C300)</f>
        <v/>
      </c>
      <c r="D290" s="28" t="str">
        <f>IF('1.収穫を予測する'!$C$3="なし","",'1.収穫を予測する'!D300)</f>
        <v/>
      </c>
      <c r="E290" s="28" t="str">
        <f t="shared" si="72"/>
        <v/>
      </c>
      <c r="F290" s="28" t="str">
        <f t="shared" si="73"/>
        <v/>
      </c>
      <c r="G290" s="28" t="str">
        <f t="shared" si="74"/>
        <v/>
      </c>
    </row>
    <row r="291" spans="2:7">
      <c r="B291" s="28">
        <f>'1.収穫を予測する'!B301</f>
        <v>289</v>
      </c>
      <c r="C291" s="28" t="str">
        <f>IF('1.収穫を予測する'!C301="","",'1.収穫を予測する'!C301)</f>
        <v/>
      </c>
      <c r="D291" s="28" t="str">
        <f>IF('1.収穫を予測する'!$C$3="なし","",'1.収穫を予測する'!D301)</f>
        <v/>
      </c>
      <c r="E291" s="28" t="str">
        <f t="shared" si="72"/>
        <v/>
      </c>
      <c r="F291" s="28" t="str">
        <f t="shared" si="73"/>
        <v/>
      </c>
      <c r="G291" s="28" t="str">
        <f t="shared" si="74"/>
        <v/>
      </c>
    </row>
    <row r="292" spans="2:7">
      <c r="B292" s="28">
        <f>'1.収穫を予測する'!B302</f>
        <v>290</v>
      </c>
      <c r="C292" s="28" t="str">
        <f>IF('1.収穫を予測する'!C302="","",'1.収穫を予測する'!C302)</f>
        <v/>
      </c>
      <c r="D292" s="28" t="str">
        <f>IF('1.収穫を予測する'!$C$3="なし","",'1.収穫を予測する'!D302)</f>
        <v/>
      </c>
      <c r="E292" s="28" t="str">
        <f t="shared" si="72"/>
        <v/>
      </c>
      <c r="F292" s="28" t="str">
        <f t="shared" si="73"/>
        <v/>
      </c>
      <c r="G292" s="28" t="str">
        <f t="shared" si="74"/>
        <v/>
      </c>
    </row>
    <row r="293" spans="2:7">
      <c r="B293" s="28">
        <f>'1.収穫を予測する'!B303</f>
        <v>291</v>
      </c>
      <c r="C293" s="28" t="str">
        <f>IF('1.収穫を予測する'!C303="","",'1.収穫を予測する'!C303)</f>
        <v/>
      </c>
      <c r="D293" s="28" t="str">
        <f>IF('1.収穫を予測する'!$C$3="なし","",'1.収穫を予測する'!D303)</f>
        <v/>
      </c>
      <c r="E293" s="28" t="str">
        <f t="shared" si="72"/>
        <v/>
      </c>
      <c r="F293" s="28" t="str">
        <f t="shared" si="73"/>
        <v/>
      </c>
      <c r="G293" s="28" t="str">
        <f t="shared" si="74"/>
        <v/>
      </c>
    </row>
    <row r="294" spans="2:7">
      <c r="B294" s="28">
        <f>'1.収穫を予測する'!B304</f>
        <v>292</v>
      </c>
      <c r="C294" s="28" t="str">
        <f>IF('1.収穫を予測する'!C304="","",'1.収穫を予測する'!C304)</f>
        <v/>
      </c>
      <c r="D294" s="28" t="str">
        <f>IF('1.収穫を予測する'!$C$3="なし","",'1.収穫を予測する'!D304)</f>
        <v/>
      </c>
      <c r="E294" s="28" t="str">
        <f t="shared" si="72"/>
        <v/>
      </c>
      <c r="F294" s="28" t="str">
        <f t="shared" si="73"/>
        <v/>
      </c>
      <c r="G294" s="28" t="str">
        <f t="shared" si="74"/>
        <v/>
      </c>
    </row>
    <row r="295" spans="2:7">
      <c r="B295" s="28">
        <f>'1.収穫を予測する'!B305</f>
        <v>293</v>
      </c>
      <c r="C295" s="28" t="str">
        <f>IF('1.収穫を予測する'!C305="","",'1.収穫を予測する'!C305)</f>
        <v/>
      </c>
      <c r="D295" s="28" t="str">
        <f>IF('1.収穫を予測する'!$C$3="なし","",'1.収穫を予測する'!D305)</f>
        <v/>
      </c>
      <c r="E295" s="28" t="str">
        <f t="shared" si="72"/>
        <v/>
      </c>
      <c r="F295" s="28" t="str">
        <f t="shared" si="73"/>
        <v/>
      </c>
      <c r="G295" s="28" t="str">
        <f t="shared" si="74"/>
        <v/>
      </c>
    </row>
    <row r="296" spans="2:7">
      <c r="B296" s="28">
        <f>'1.収穫を予測する'!B306</f>
        <v>294</v>
      </c>
      <c r="C296" s="28" t="str">
        <f>IF('1.収穫を予測する'!C306="","",'1.収穫を予測する'!C306)</f>
        <v/>
      </c>
      <c r="D296" s="28" t="str">
        <f>IF('1.収穫を予測する'!$C$3="なし","",'1.収穫を予測する'!D306)</f>
        <v/>
      </c>
      <c r="E296" s="28" t="str">
        <f t="shared" si="72"/>
        <v/>
      </c>
      <c r="F296" s="28" t="str">
        <f t="shared" si="73"/>
        <v/>
      </c>
      <c r="G296" s="28" t="str">
        <f t="shared" si="74"/>
        <v/>
      </c>
    </row>
    <row r="297" spans="2:7">
      <c r="B297" s="28">
        <f>'1.収穫を予測する'!B307</f>
        <v>295</v>
      </c>
      <c r="C297" s="28" t="str">
        <f>IF('1.収穫を予測する'!C307="","",'1.収穫を予測する'!C307)</f>
        <v/>
      </c>
      <c r="D297" s="28" t="str">
        <f>IF('1.収穫を予測する'!$C$3="なし","",'1.収穫を予測する'!D307)</f>
        <v/>
      </c>
      <c r="E297" s="28" t="str">
        <f t="shared" si="72"/>
        <v/>
      </c>
      <c r="F297" s="28" t="str">
        <f t="shared" si="73"/>
        <v/>
      </c>
      <c r="G297" s="28" t="str">
        <f t="shared" si="74"/>
        <v/>
      </c>
    </row>
    <row r="298" spans="2:7">
      <c r="B298" s="28">
        <f>'1.収穫を予測する'!B308</f>
        <v>296</v>
      </c>
      <c r="C298" s="28" t="str">
        <f>IF('1.収穫を予測する'!C308="","",'1.収穫を予測する'!C308)</f>
        <v/>
      </c>
      <c r="D298" s="28" t="str">
        <f>IF('1.収穫を予測する'!$C$3="なし","",'1.収穫を予測する'!D308)</f>
        <v/>
      </c>
      <c r="E298" s="28" t="str">
        <f t="shared" si="72"/>
        <v/>
      </c>
      <c r="F298" s="28" t="str">
        <f t="shared" si="73"/>
        <v/>
      </c>
      <c r="G298" s="28" t="str">
        <f t="shared" si="74"/>
        <v/>
      </c>
    </row>
    <row r="299" spans="2:7">
      <c r="B299" s="28">
        <f>'1.収穫を予測する'!B309</f>
        <v>297</v>
      </c>
      <c r="C299" s="28" t="str">
        <f>IF('1.収穫を予測する'!C309="","",'1.収穫を予測する'!C309)</f>
        <v/>
      </c>
      <c r="D299" s="28" t="str">
        <f>IF('1.収穫を予測する'!$C$3="なし","",'1.収穫を予測する'!D309)</f>
        <v/>
      </c>
      <c r="E299" s="28" t="str">
        <f t="shared" si="72"/>
        <v/>
      </c>
      <c r="F299" s="28" t="str">
        <f t="shared" si="73"/>
        <v/>
      </c>
      <c r="G299" s="28" t="str">
        <f t="shared" si="74"/>
        <v/>
      </c>
    </row>
    <row r="300" spans="2:7">
      <c r="B300" s="28">
        <f>'1.収穫を予測する'!B310</f>
        <v>298</v>
      </c>
      <c r="C300" s="28" t="str">
        <f>IF('1.収穫を予測する'!C310="","",'1.収穫を予測する'!C310)</f>
        <v/>
      </c>
      <c r="D300" s="28" t="str">
        <f>IF('1.収穫を予測する'!$C$3="なし","",'1.収穫を予測する'!D310)</f>
        <v/>
      </c>
      <c r="E300" s="28" t="str">
        <f t="shared" si="72"/>
        <v/>
      </c>
      <c r="F300" s="28" t="str">
        <f t="shared" si="73"/>
        <v/>
      </c>
      <c r="G300" s="28" t="str">
        <f t="shared" si="74"/>
        <v/>
      </c>
    </row>
    <row r="301" spans="2:7">
      <c r="B301" s="28">
        <f>'1.収穫を予測する'!B311</f>
        <v>299</v>
      </c>
      <c r="C301" s="28" t="str">
        <f>IF('1.収穫を予測する'!C311="","",'1.収穫を予測する'!C311)</f>
        <v/>
      </c>
      <c r="D301" s="28" t="str">
        <f>IF('1.収穫を予測する'!$C$3="なし","",'1.収穫を予測する'!D311)</f>
        <v/>
      </c>
      <c r="E301" s="28" t="str">
        <f t="shared" si="72"/>
        <v/>
      </c>
      <c r="F301" s="28" t="str">
        <f t="shared" si="73"/>
        <v/>
      </c>
      <c r="G301" s="28" t="str">
        <f t="shared" si="74"/>
        <v/>
      </c>
    </row>
    <row r="302" spans="2:7">
      <c r="B302" s="28">
        <f>'1.収穫を予測する'!B312</f>
        <v>300</v>
      </c>
      <c r="C302" s="28" t="str">
        <f>IF('1.収穫を予測する'!C312="","",'1.収穫を予測する'!C312)</f>
        <v/>
      </c>
      <c r="D302" s="28" t="str">
        <f>IF('1.収穫を予測する'!$C$3="なし","",'1.収穫を予測する'!D312)</f>
        <v/>
      </c>
      <c r="E302" s="28" t="str">
        <f t="shared" si="72"/>
        <v/>
      </c>
      <c r="F302" s="28" t="str">
        <f t="shared" si="73"/>
        <v/>
      </c>
      <c r="G302" s="28" t="str">
        <f t="shared" si="74"/>
        <v/>
      </c>
    </row>
  </sheetData>
  <sheetProtection password="8915" sheet="1" objects="1" scenarios="1"/>
  <mergeCells count="1">
    <mergeCell ref="J1:K1"/>
  </mergeCells>
  <phoneticPr fontId="4"/>
  <pageMargins left="0.75" right="0.75" top="1" bottom="1" header="0.51200000000000001" footer="0.51200000000000001"/>
  <pageSetup paperSize="0" orientation="portrait" horizontalDpi="4294967292" verticalDpi="429496729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7"/>
  <dimension ref="A1:HN254"/>
  <sheetViews>
    <sheetView topLeftCell="DC2" workbookViewId="0">
      <selection activeCell="DQ49" sqref="DQ49"/>
    </sheetView>
  </sheetViews>
  <sheetFormatPr baseColWidth="10" defaultColWidth="12.83203125" defaultRowHeight="16"/>
  <cols>
    <col min="1" max="3" width="12.83203125" style="28"/>
    <col min="4" max="4" width="4.5" style="28" bestFit="1" customWidth="1"/>
    <col min="5" max="6" width="9.33203125" style="28" customWidth="1"/>
    <col min="7" max="7" width="6.5" style="28" bestFit="1" customWidth="1"/>
    <col min="8" max="12" width="8.1640625" style="28" customWidth="1"/>
    <col min="13" max="14" width="6.6640625" style="28" customWidth="1"/>
    <col min="15" max="15" width="8.83203125" style="28" customWidth="1"/>
    <col min="16" max="16" width="6.6640625" style="28" customWidth="1"/>
    <col min="17" max="17" width="7.5" style="28" customWidth="1"/>
    <col min="18" max="62" width="6.6640625" style="28" customWidth="1"/>
    <col min="63" max="63" width="6.83203125" style="28" customWidth="1"/>
    <col min="64" max="64" width="12.83203125" style="28"/>
    <col min="65" max="115" width="7.1640625" style="28" customWidth="1"/>
    <col min="116" max="116" width="12.83203125" style="28"/>
    <col min="117" max="124" width="11.6640625" style="28" bestFit="1" customWidth="1"/>
    <col min="125" max="125" width="12.83203125" style="28" bestFit="1" customWidth="1"/>
    <col min="126" max="166" width="14" style="28" bestFit="1" customWidth="1"/>
    <col min="167" max="167" width="12.83203125" style="28"/>
    <col min="168" max="217" width="6.6640625" style="28" customWidth="1"/>
    <col min="218" max="218" width="12.83203125" style="28"/>
    <col min="219" max="219" width="8.6640625" style="28" bestFit="1" customWidth="1"/>
    <col min="220" max="16384" width="12.83203125" style="28"/>
  </cols>
  <sheetData>
    <row r="1" spans="1:222">
      <c r="A1" s="28" t="s">
        <v>183</v>
      </c>
      <c r="DM1" s="28" t="s">
        <v>359</v>
      </c>
      <c r="FL1" s="28" t="s">
        <v>72</v>
      </c>
    </row>
    <row r="2" spans="1:222">
      <c r="A2" s="147" t="s">
        <v>334</v>
      </c>
      <c r="B2" s="148"/>
      <c r="K2" s="28" t="s">
        <v>116</v>
      </c>
      <c r="N2" s="155">
        <f>'2.径級分布'!J2</f>
        <v>0</v>
      </c>
      <c r="O2" s="155">
        <f>N2+'2.径級分布'!$L$2</f>
        <v>2</v>
      </c>
      <c r="P2" s="155">
        <f>O2+'2.径級分布'!$L$2</f>
        <v>4</v>
      </c>
      <c r="Q2" s="155">
        <f>P2+'2.径級分布'!$L$2</f>
        <v>6</v>
      </c>
      <c r="R2" s="155">
        <f>Q2+'2.径級分布'!$L$2</f>
        <v>8</v>
      </c>
      <c r="S2" s="155">
        <f>R2+'2.径級分布'!$L$2</f>
        <v>10</v>
      </c>
      <c r="T2" s="155">
        <f>S2+'2.径級分布'!$L$2</f>
        <v>12</v>
      </c>
      <c r="U2" s="155">
        <f>T2+'2.径級分布'!$L$2</f>
        <v>14</v>
      </c>
      <c r="V2" s="155">
        <f>U2+'2.径級分布'!$L$2</f>
        <v>16</v>
      </c>
      <c r="W2" s="155">
        <f>V2+'2.径級分布'!$L$2</f>
        <v>18</v>
      </c>
      <c r="X2" s="155">
        <f>W2+'2.径級分布'!$L$2</f>
        <v>20</v>
      </c>
      <c r="Y2" s="155">
        <f>X2+'2.径級分布'!$L$2</f>
        <v>22</v>
      </c>
      <c r="Z2" s="155">
        <f>Y2+'2.径級分布'!$L$2</f>
        <v>24</v>
      </c>
      <c r="AA2" s="155">
        <f>Z2+'2.径級分布'!$L$2</f>
        <v>26</v>
      </c>
      <c r="AB2" s="155">
        <f>AA2+'2.径級分布'!$L$2</f>
        <v>28</v>
      </c>
      <c r="AC2" s="155">
        <f>AB2+'2.径級分布'!$L$2</f>
        <v>30</v>
      </c>
      <c r="AD2" s="155">
        <f>AC2+'2.径級分布'!$L$2</f>
        <v>32</v>
      </c>
      <c r="AE2" s="155">
        <f>AD2+'2.径級分布'!$L$2</f>
        <v>34</v>
      </c>
      <c r="AF2" s="155">
        <f>AE2+'2.径級分布'!$L$2</f>
        <v>36</v>
      </c>
      <c r="AG2" s="155">
        <f>AF2+'2.径級分布'!$L$2</f>
        <v>38</v>
      </c>
      <c r="AH2" s="155">
        <f>AG2+'2.径級分布'!$L$2</f>
        <v>40</v>
      </c>
      <c r="AI2" s="155">
        <f>AH2+'2.径級分布'!$L$2</f>
        <v>42</v>
      </c>
      <c r="AJ2" s="155">
        <f>AI2+'2.径級分布'!$L$2</f>
        <v>44</v>
      </c>
      <c r="AK2" s="155">
        <f>AJ2+'2.径級分布'!$L$2</f>
        <v>46</v>
      </c>
      <c r="AL2" s="155">
        <f>AK2+'2.径級分布'!$L$2</f>
        <v>48</v>
      </c>
      <c r="AM2" s="155">
        <f>AL2+'2.径級分布'!$L$2</f>
        <v>50</v>
      </c>
      <c r="AN2" s="155">
        <f>AM2+'2.径級分布'!$L$2</f>
        <v>52</v>
      </c>
      <c r="AO2" s="155">
        <f>AN2+'2.径級分布'!$L$2</f>
        <v>54</v>
      </c>
      <c r="AP2" s="155">
        <f>AO2+'2.径級分布'!$L$2</f>
        <v>56</v>
      </c>
      <c r="AQ2" s="155">
        <f>AP2+'2.径級分布'!$L$2</f>
        <v>58</v>
      </c>
      <c r="AR2" s="155">
        <f>AQ2+'2.径級分布'!$L$2</f>
        <v>60</v>
      </c>
      <c r="AS2" s="155">
        <f>AR2+'2.径級分布'!$L$2</f>
        <v>62</v>
      </c>
      <c r="AT2" s="155">
        <f>AS2+'2.径級分布'!$L$2</f>
        <v>64</v>
      </c>
      <c r="AU2" s="155">
        <f>AT2+'2.径級分布'!$L$2</f>
        <v>66</v>
      </c>
      <c r="AV2" s="155">
        <f>AU2+'2.径級分布'!$L$2</f>
        <v>68</v>
      </c>
      <c r="AW2" s="155">
        <f>AV2+'2.径級分布'!$L$2</f>
        <v>70</v>
      </c>
      <c r="AX2" s="155">
        <f>AW2+'2.径級分布'!$L$2</f>
        <v>72</v>
      </c>
      <c r="AY2" s="155">
        <f>AX2+'2.径級分布'!$L$2</f>
        <v>74</v>
      </c>
      <c r="AZ2" s="155">
        <f>AY2+'2.径級分布'!$L$2</f>
        <v>76</v>
      </c>
      <c r="BA2" s="155">
        <f>AZ2+'2.径級分布'!$L$2</f>
        <v>78</v>
      </c>
      <c r="BB2" s="155">
        <f>BA2+'2.径級分布'!$L$2</f>
        <v>80</v>
      </c>
      <c r="BC2" s="155">
        <f>BB2+'2.径級分布'!$L$2</f>
        <v>82</v>
      </c>
      <c r="BD2" s="155">
        <f>BC2+'2.径級分布'!$L$2</f>
        <v>84</v>
      </c>
      <c r="BE2" s="155">
        <f>BD2+'2.径級分布'!$L$2</f>
        <v>86</v>
      </c>
      <c r="BF2" s="155">
        <f>BE2+'2.径級分布'!$L$2</f>
        <v>88</v>
      </c>
      <c r="BG2" s="155">
        <f>BF2+'2.径級分布'!$L$2</f>
        <v>90</v>
      </c>
      <c r="BH2" s="155">
        <f>BG2+'2.径級分布'!$L$2</f>
        <v>92</v>
      </c>
      <c r="BI2" s="155">
        <f>BH2+'2.径級分布'!$L$2</f>
        <v>94</v>
      </c>
      <c r="BJ2" s="155">
        <f>BI2+'2.径級分布'!$L$2</f>
        <v>96</v>
      </c>
      <c r="BK2" s="155">
        <f>BJ2+'2.径級分布'!$L$2</f>
        <v>98</v>
      </c>
      <c r="BL2" s="155">
        <f>BK2+'2.径級分布プレ'!$L$2</f>
        <v>102</v>
      </c>
      <c r="FL2" s="28">
        <f>AVERAGE(N2:O2)</f>
        <v>1</v>
      </c>
      <c r="FM2" s="28">
        <f t="shared" ref="FM2:HI2" si="0">AVERAGE(O2:P2)</f>
        <v>3</v>
      </c>
      <c r="FN2" s="28">
        <f t="shared" si="0"/>
        <v>5</v>
      </c>
      <c r="FO2" s="28">
        <f t="shared" si="0"/>
        <v>7</v>
      </c>
      <c r="FP2" s="28">
        <f t="shared" si="0"/>
        <v>9</v>
      </c>
      <c r="FQ2" s="28">
        <f t="shared" si="0"/>
        <v>11</v>
      </c>
      <c r="FR2" s="28">
        <f t="shared" si="0"/>
        <v>13</v>
      </c>
      <c r="FS2" s="28">
        <f t="shared" si="0"/>
        <v>15</v>
      </c>
      <c r="FT2" s="28">
        <f t="shared" si="0"/>
        <v>17</v>
      </c>
      <c r="FU2" s="28">
        <f t="shared" si="0"/>
        <v>19</v>
      </c>
      <c r="FV2" s="28">
        <f t="shared" si="0"/>
        <v>21</v>
      </c>
      <c r="FW2" s="28">
        <f t="shared" si="0"/>
        <v>23</v>
      </c>
      <c r="FX2" s="28">
        <f t="shared" si="0"/>
        <v>25</v>
      </c>
      <c r="FY2" s="28">
        <f t="shared" si="0"/>
        <v>27</v>
      </c>
      <c r="FZ2" s="28">
        <f t="shared" si="0"/>
        <v>29</v>
      </c>
      <c r="GA2" s="28">
        <f t="shared" si="0"/>
        <v>31</v>
      </c>
      <c r="GB2" s="28">
        <f t="shared" si="0"/>
        <v>33</v>
      </c>
      <c r="GC2" s="28">
        <f t="shared" si="0"/>
        <v>35</v>
      </c>
      <c r="GD2" s="28">
        <f t="shared" si="0"/>
        <v>37</v>
      </c>
      <c r="GE2" s="28">
        <f t="shared" si="0"/>
        <v>39</v>
      </c>
      <c r="GF2" s="28">
        <f t="shared" si="0"/>
        <v>41</v>
      </c>
      <c r="GG2" s="28">
        <f t="shared" si="0"/>
        <v>43</v>
      </c>
      <c r="GH2" s="28">
        <f t="shared" si="0"/>
        <v>45</v>
      </c>
      <c r="GI2" s="28">
        <f t="shared" si="0"/>
        <v>47</v>
      </c>
      <c r="GJ2" s="28">
        <f t="shared" si="0"/>
        <v>49</v>
      </c>
      <c r="GK2" s="28">
        <f t="shared" si="0"/>
        <v>51</v>
      </c>
      <c r="GL2" s="28">
        <f t="shared" si="0"/>
        <v>53</v>
      </c>
      <c r="GM2" s="28">
        <f t="shared" si="0"/>
        <v>55</v>
      </c>
      <c r="GN2" s="28">
        <f t="shared" si="0"/>
        <v>57</v>
      </c>
      <c r="GO2" s="28">
        <f t="shared" si="0"/>
        <v>59</v>
      </c>
      <c r="GP2" s="28">
        <f t="shared" si="0"/>
        <v>61</v>
      </c>
      <c r="GQ2" s="28">
        <f t="shared" si="0"/>
        <v>63</v>
      </c>
      <c r="GR2" s="28">
        <f t="shared" si="0"/>
        <v>65</v>
      </c>
      <c r="GS2" s="28">
        <f t="shared" si="0"/>
        <v>67</v>
      </c>
      <c r="GT2" s="28">
        <f t="shared" si="0"/>
        <v>69</v>
      </c>
      <c r="GU2" s="28">
        <f t="shared" si="0"/>
        <v>71</v>
      </c>
      <c r="GV2" s="28">
        <f t="shared" si="0"/>
        <v>73</v>
      </c>
      <c r="GW2" s="28">
        <f t="shared" si="0"/>
        <v>75</v>
      </c>
      <c r="GX2" s="28">
        <f t="shared" si="0"/>
        <v>77</v>
      </c>
      <c r="GY2" s="28">
        <f t="shared" si="0"/>
        <v>79</v>
      </c>
      <c r="GZ2" s="28">
        <f t="shared" si="0"/>
        <v>81</v>
      </c>
      <c r="HA2" s="28">
        <f t="shared" si="0"/>
        <v>83</v>
      </c>
      <c r="HB2" s="28">
        <f t="shared" si="0"/>
        <v>85</v>
      </c>
      <c r="HC2" s="28">
        <f t="shared" si="0"/>
        <v>87</v>
      </c>
      <c r="HD2" s="28">
        <f t="shared" si="0"/>
        <v>89</v>
      </c>
      <c r="HE2" s="28">
        <f t="shared" si="0"/>
        <v>91</v>
      </c>
      <c r="HF2" s="28">
        <f t="shared" si="0"/>
        <v>93</v>
      </c>
      <c r="HG2" s="28">
        <f t="shared" si="0"/>
        <v>95</v>
      </c>
      <c r="HH2" s="28">
        <f t="shared" si="0"/>
        <v>97</v>
      </c>
      <c r="HI2" s="28">
        <f t="shared" si="0"/>
        <v>100</v>
      </c>
    </row>
    <row r="3" spans="1:222">
      <c r="A3" s="126" t="s">
        <v>52</v>
      </c>
      <c r="B3" s="150">
        <v>1.223454E-4</v>
      </c>
      <c r="N3" s="28">
        <f>0.000089118*N2^2.707623*0.993534^N2</f>
        <v>0</v>
      </c>
      <c r="O3" s="28">
        <f>0.000089118*O2^2.707623*0.993534^O2</f>
        <v>5.7465427119972334E-4</v>
      </c>
      <c r="P3" s="28">
        <f>0.000089118*P2^2.707623*0.993534^P2</f>
        <v>3.7055087794618967E-3</v>
      </c>
      <c r="Q3" s="28">
        <f>0.000089118*Q2^2.707623*0.993534^Q2</f>
        <v>1.0964833903366588E-2</v>
      </c>
      <c r="R3" s="28">
        <f t="shared" ref="R3:BK3" si="1">0.000089118*R2^2.707623*0.993534^R2</f>
        <v>2.3586012358920619E-2</v>
      </c>
      <c r="S3" s="28">
        <f t="shared" si="1"/>
        <v>4.260060526366799E-2</v>
      </c>
      <c r="T3" s="28">
        <f t="shared" si="1"/>
        <v>6.8892857750659106E-2</v>
      </c>
      <c r="U3" s="28">
        <f t="shared" si="1"/>
        <v>0.10323009693110434</v>
      </c>
      <c r="V3" s="28">
        <f t="shared" si="1"/>
        <v>0.14628241858573701</v>
      </c>
      <c r="W3" s="28">
        <f t="shared" si="1"/>
        <v>0.19863663347473687</v>
      </c>
      <c r="X3" s="28">
        <f t="shared" si="1"/>
        <v>0.26080676220370891</v>
      </c>
      <c r="Y3" s="28">
        <f t="shared" si="1"/>
        <v>0.33324228337406542</v>
      </c>
      <c r="Z3" s="28">
        <f t="shared" si="1"/>
        <v>0.41633483088929213</v>
      </c>
      <c r="AA3" s="28">
        <f t="shared" si="1"/>
        <v>0.51042377113282733</v>
      </c>
      <c r="AB3" s="28">
        <f t="shared" si="1"/>
        <v>0.6158009413240918</v>
      </c>
      <c r="AC3" s="28">
        <f t="shared" si="1"/>
        <v>0.73271474086873023</v>
      </c>
      <c r="AD3" s="28">
        <f t="shared" si="1"/>
        <v>0.86137371121523221</v>
      </c>
      <c r="AE3" s="28">
        <f t="shared" si="1"/>
        <v>1.0019497028396378</v>
      </c>
      <c r="AF3" s="28">
        <f t="shared" si="1"/>
        <v>1.1545807029711406</v>
      </c>
      <c r="AG3" s="28">
        <f t="shared" si="1"/>
        <v>1.3193733802172118</v>
      </c>
      <c r="AH3" s="28">
        <f t="shared" si="1"/>
        <v>1.4964053897551894</v>
      </c>
      <c r="AI3" s="28">
        <f t="shared" si="1"/>
        <v>1.685727473618809</v>
      </c>
      <c r="AJ3" s="28">
        <f t="shared" si="1"/>
        <v>1.8873653837920812</v>
      </c>
      <c r="AK3" s="28">
        <f t="shared" si="1"/>
        <v>2.1013216506509269</v>
      </c>
      <c r="AL3" s="28">
        <f t="shared" si="1"/>
        <v>2.3275772153074037</v>
      </c>
      <c r="AM3" s="28">
        <f t="shared" si="1"/>
        <v>2.5660929412974003</v>
      </c>
      <c r="AN3" s="28">
        <f t="shared" si="1"/>
        <v>2.8168110185885453</v>
      </c>
      <c r="AO3" s="28">
        <f t="shared" si="1"/>
        <v>3.0796562709131514</v>
      </c>
      <c r="AP3" s="28">
        <f t="shared" si="1"/>
        <v>3.3545373758359385</v>
      </c>
      <c r="AQ3" s="28">
        <f t="shared" si="1"/>
        <v>3.6413480056638106</v>
      </c>
      <c r="AR3" s="28">
        <f t="shared" si="1"/>
        <v>3.939967896231952</v>
      </c>
      <c r="AS3" s="28">
        <f t="shared" si="1"/>
        <v>4.2502638497088734</v>
      </c>
      <c r="AT3" s="28">
        <f t="shared" si="1"/>
        <v>4.5720906768169929</v>
      </c>
      <c r="AU3" s="28">
        <f t="shared" si="1"/>
        <v>4.9052920832364215</v>
      </c>
      <c r="AV3" s="28">
        <f t="shared" si="1"/>
        <v>5.2497015044252073</v>
      </c>
      <c r="AW3" s="28">
        <f t="shared" si="1"/>
        <v>5.6051428926341611</v>
      </c>
      <c r="AX3" s="28">
        <f t="shared" si="1"/>
        <v>5.9714314595022753</v>
      </c>
      <c r="AY3" s="28">
        <f t="shared" si="1"/>
        <v>6.3483743772807104</v>
      </c>
      <c r="AZ3" s="28">
        <f t="shared" si="1"/>
        <v>6.7357714414397334</v>
      </c>
      <c r="BA3" s="28">
        <f t="shared" si="1"/>
        <v>7.1334156971571518</v>
      </c>
      <c r="BB3" s="28">
        <f t="shared" si="1"/>
        <v>7.5410940319616433</v>
      </c>
      <c r="BC3" s="28">
        <f t="shared" si="1"/>
        <v>7.9585877366077087</v>
      </c>
      <c r="BD3" s="28">
        <f t="shared" si="1"/>
        <v>8.3856730360835581</v>
      </c>
      <c r="BE3" s="28">
        <f t="shared" si="1"/>
        <v>8.8221215924989043</v>
      </c>
      <c r="BF3" s="28">
        <f t="shared" si="1"/>
        <v>9.2677009814611022</v>
      </c>
      <c r="BG3" s="28">
        <f t="shared" si="1"/>
        <v>9.7221751434251651</v>
      </c>
      <c r="BH3" s="28">
        <f t="shared" si="1"/>
        <v>10.185304811392426</v>
      </c>
      <c r="BI3" s="28">
        <f t="shared" si="1"/>
        <v>10.656847916232797</v>
      </c>
      <c r="BJ3" s="28">
        <f t="shared" si="1"/>
        <v>11.136559970816375</v>
      </c>
      <c r="BK3" s="28">
        <f t="shared" si="1"/>
        <v>11.624194434058166</v>
      </c>
    </row>
    <row r="4" spans="1:222">
      <c r="A4" s="126" t="s">
        <v>53</v>
      </c>
      <c r="B4" s="150">
        <v>-8.1608929999999998E-4</v>
      </c>
    </row>
    <row r="5" spans="1:222">
      <c r="A5" s="126" t="s">
        <v>103</v>
      </c>
      <c r="B5" s="150">
        <v>0.94027528829999996</v>
      </c>
      <c r="DM5" s="28" t="str">
        <f>N2 &amp; "&lt;= DBH &lt;" &amp; O2</f>
        <v>0&lt;= DBH &lt;2</v>
      </c>
      <c r="DN5" s="28" t="str">
        <f>O2 &amp; "&lt;= DBH &lt;" &amp; P2</f>
        <v>2&lt;= DBH &lt;4</v>
      </c>
      <c r="DO5" s="28" t="str">
        <f t="shared" ref="DO5:FJ5" si="2">P2 &amp; "&lt;= DBH &lt;" &amp; Q2</f>
        <v>4&lt;= DBH &lt;6</v>
      </c>
      <c r="DP5" s="28" t="str">
        <f t="shared" si="2"/>
        <v>6&lt;= DBH &lt;8</v>
      </c>
      <c r="DQ5" s="28" t="str">
        <f t="shared" si="2"/>
        <v>8&lt;= DBH &lt;10</v>
      </c>
      <c r="DR5" s="28" t="str">
        <f t="shared" si="2"/>
        <v>10&lt;= DBH &lt;12</v>
      </c>
      <c r="DS5" s="28" t="str">
        <f t="shared" si="2"/>
        <v>12&lt;= DBH &lt;14</v>
      </c>
      <c r="DT5" s="28" t="str">
        <f t="shared" si="2"/>
        <v>14&lt;= DBH &lt;16</v>
      </c>
      <c r="DU5" s="28" t="str">
        <f t="shared" si="2"/>
        <v>16&lt;= DBH &lt;18</v>
      </c>
      <c r="DV5" s="28" t="str">
        <f t="shared" si="2"/>
        <v>18&lt;= DBH &lt;20</v>
      </c>
      <c r="DW5" s="28" t="str">
        <f t="shared" si="2"/>
        <v>20&lt;= DBH &lt;22</v>
      </c>
      <c r="DX5" s="28" t="str">
        <f t="shared" si="2"/>
        <v>22&lt;= DBH &lt;24</v>
      </c>
      <c r="DY5" s="28" t="str">
        <f t="shared" si="2"/>
        <v>24&lt;= DBH &lt;26</v>
      </c>
      <c r="DZ5" s="28" t="str">
        <f t="shared" si="2"/>
        <v>26&lt;= DBH &lt;28</v>
      </c>
      <c r="EA5" s="28" t="str">
        <f t="shared" si="2"/>
        <v>28&lt;= DBH &lt;30</v>
      </c>
      <c r="EB5" s="28" t="str">
        <f t="shared" si="2"/>
        <v>30&lt;= DBH &lt;32</v>
      </c>
      <c r="EC5" s="28" t="str">
        <f t="shared" si="2"/>
        <v>32&lt;= DBH &lt;34</v>
      </c>
      <c r="ED5" s="28" t="str">
        <f t="shared" si="2"/>
        <v>34&lt;= DBH &lt;36</v>
      </c>
      <c r="EE5" s="28" t="str">
        <f t="shared" si="2"/>
        <v>36&lt;= DBH &lt;38</v>
      </c>
      <c r="EF5" s="28" t="str">
        <f t="shared" si="2"/>
        <v>38&lt;= DBH &lt;40</v>
      </c>
      <c r="EG5" s="28" t="str">
        <f t="shared" si="2"/>
        <v>40&lt;= DBH &lt;42</v>
      </c>
      <c r="EH5" s="28" t="str">
        <f t="shared" si="2"/>
        <v>42&lt;= DBH &lt;44</v>
      </c>
      <c r="EI5" s="28" t="str">
        <f t="shared" si="2"/>
        <v>44&lt;= DBH &lt;46</v>
      </c>
      <c r="EJ5" s="28" t="str">
        <f t="shared" si="2"/>
        <v>46&lt;= DBH &lt;48</v>
      </c>
      <c r="EK5" s="28" t="str">
        <f t="shared" si="2"/>
        <v>48&lt;= DBH &lt;50</v>
      </c>
      <c r="EL5" s="28" t="str">
        <f t="shared" si="2"/>
        <v>50&lt;= DBH &lt;52</v>
      </c>
      <c r="EM5" s="28" t="str">
        <f t="shared" si="2"/>
        <v>52&lt;= DBH &lt;54</v>
      </c>
      <c r="EN5" s="28" t="str">
        <f t="shared" si="2"/>
        <v>54&lt;= DBH &lt;56</v>
      </c>
      <c r="EO5" s="28" t="str">
        <f t="shared" si="2"/>
        <v>56&lt;= DBH &lt;58</v>
      </c>
      <c r="EP5" s="28" t="str">
        <f t="shared" si="2"/>
        <v>58&lt;= DBH &lt;60</v>
      </c>
      <c r="EQ5" s="28" t="str">
        <f t="shared" si="2"/>
        <v>60&lt;= DBH &lt;62</v>
      </c>
      <c r="ER5" s="28" t="str">
        <f t="shared" si="2"/>
        <v>62&lt;= DBH &lt;64</v>
      </c>
      <c r="ES5" s="28" t="str">
        <f t="shared" si="2"/>
        <v>64&lt;= DBH &lt;66</v>
      </c>
      <c r="ET5" s="28" t="str">
        <f t="shared" si="2"/>
        <v>66&lt;= DBH &lt;68</v>
      </c>
      <c r="EU5" s="28" t="str">
        <f t="shared" si="2"/>
        <v>68&lt;= DBH &lt;70</v>
      </c>
      <c r="EV5" s="28" t="str">
        <f t="shared" si="2"/>
        <v>70&lt;= DBH &lt;72</v>
      </c>
      <c r="EW5" s="28" t="str">
        <f t="shared" si="2"/>
        <v>72&lt;= DBH &lt;74</v>
      </c>
      <c r="EX5" s="28" t="str">
        <f t="shared" si="2"/>
        <v>74&lt;= DBH &lt;76</v>
      </c>
      <c r="EY5" s="28" t="str">
        <f t="shared" si="2"/>
        <v>76&lt;= DBH &lt;78</v>
      </c>
      <c r="EZ5" s="28" t="str">
        <f t="shared" si="2"/>
        <v>78&lt;= DBH &lt;80</v>
      </c>
      <c r="FA5" s="28" t="str">
        <f t="shared" si="2"/>
        <v>80&lt;= DBH &lt;82</v>
      </c>
      <c r="FB5" s="28" t="str">
        <f t="shared" si="2"/>
        <v>82&lt;= DBH &lt;84</v>
      </c>
      <c r="FC5" s="28" t="str">
        <f t="shared" si="2"/>
        <v>84&lt;= DBH &lt;86</v>
      </c>
      <c r="FD5" s="28" t="str">
        <f t="shared" si="2"/>
        <v>86&lt;= DBH &lt;88</v>
      </c>
      <c r="FE5" s="28" t="str">
        <f t="shared" si="2"/>
        <v>88&lt;= DBH &lt;90</v>
      </c>
      <c r="FF5" s="28" t="str">
        <f t="shared" si="2"/>
        <v>90&lt;= DBH &lt;92</v>
      </c>
      <c r="FG5" s="28" t="str">
        <f t="shared" si="2"/>
        <v>92&lt;= DBH &lt;94</v>
      </c>
      <c r="FH5" s="28" t="str">
        <f t="shared" si="2"/>
        <v>94&lt;= DBH &lt;96</v>
      </c>
      <c r="FI5" s="28" t="str">
        <f t="shared" si="2"/>
        <v>96&lt;= DBH &lt;98</v>
      </c>
      <c r="FJ5" s="28" t="str">
        <f t="shared" si="2"/>
        <v>98&lt;= DBH &lt;102</v>
      </c>
    </row>
    <row r="6" spans="1:222">
      <c r="A6" s="126"/>
      <c r="B6" s="150"/>
      <c r="D6" s="28" t="s">
        <v>191</v>
      </c>
      <c r="E6" s="28" t="s">
        <v>192</v>
      </c>
      <c r="F6" s="28" t="s">
        <v>329</v>
      </c>
      <c r="G6" s="28" t="s">
        <v>179</v>
      </c>
      <c r="H6" s="28" t="s">
        <v>289</v>
      </c>
      <c r="I6" s="28" t="s">
        <v>290</v>
      </c>
      <c r="J6" s="28" t="s">
        <v>291</v>
      </c>
      <c r="K6" s="28" t="s">
        <v>292</v>
      </c>
      <c r="L6" s="28" t="s">
        <v>293</v>
      </c>
      <c r="N6" s="28" t="str">
        <f>"N" &amp; N2</f>
        <v>N0</v>
      </c>
      <c r="O6" s="28" t="str">
        <f t="shared" ref="O6:BK6" si="3">"N" &amp; O2</f>
        <v>N2</v>
      </c>
      <c r="P6" s="28" t="str">
        <f t="shared" si="3"/>
        <v>N4</v>
      </c>
      <c r="Q6" s="28" t="str">
        <f t="shared" si="3"/>
        <v>N6</v>
      </c>
      <c r="R6" s="28" t="str">
        <f t="shared" si="3"/>
        <v>N8</v>
      </c>
      <c r="S6" s="28" t="str">
        <f t="shared" si="3"/>
        <v>N10</v>
      </c>
      <c r="T6" s="28" t="str">
        <f t="shared" si="3"/>
        <v>N12</v>
      </c>
      <c r="U6" s="28" t="str">
        <f t="shared" si="3"/>
        <v>N14</v>
      </c>
      <c r="V6" s="28" t="str">
        <f t="shared" si="3"/>
        <v>N16</v>
      </c>
      <c r="W6" s="28" t="str">
        <f t="shared" si="3"/>
        <v>N18</v>
      </c>
      <c r="X6" s="28" t="str">
        <f t="shared" si="3"/>
        <v>N20</v>
      </c>
      <c r="Y6" s="28" t="str">
        <f t="shared" si="3"/>
        <v>N22</v>
      </c>
      <c r="Z6" s="28" t="str">
        <f t="shared" si="3"/>
        <v>N24</v>
      </c>
      <c r="AA6" s="28" t="str">
        <f t="shared" si="3"/>
        <v>N26</v>
      </c>
      <c r="AB6" s="28" t="str">
        <f t="shared" si="3"/>
        <v>N28</v>
      </c>
      <c r="AC6" s="28" t="str">
        <f t="shared" si="3"/>
        <v>N30</v>
      </c>
      <c r="AD6" s="28" t="str">
        <f t="shared" si="3"/>
        <v>N32</v>
      </c>
      <c r="AE6" s="28" t="str">
        <f t="shared" si="3"/>
        <v>N34</v>
      </c>
      <c r="AF6" s="28" t="str">
        <f t="shared" si="3"/>
        <v>N36</v>
      </c>
      <c r="AG6" s="28" t="str">
        <f t="shared" si="3"/>
        <v>N38</v>
      </c>
      <c r="AH6" s="28" t="str">
        <f t="shared" si="3"/>
        <v>N40</v>
      </c>
      <c r="AI6" s="28" t="str">
        <f t="shared" si="3"/>
        <v>N42</v>
      </c>
      <c r="AJ6" s="28" t="str">
        <f t="shared" si="3"/>
        <v>N44</v>
      </c>
      <c r="AK6" s="28" t="str">
        <f>"N" &amp; AK2</f>
        <v>N46</v>
      </c>
      <c r="AL6" s="28" t="str">
        <f t="shared" si="3"/>
        <v>N48</v>
      </c>
      <c r="AM6" s="28" t="str">
        <f t="shared" si="3"/>
        <v>N50</v>
      </c>
      <c r="AN6" s="28" t="str">
        <f t="shared" si="3"/>
        <v>N52</v>
      </c>
      <c r="AO6" s="28" t="str">
        <f t="shared" si="3"/>
        <v>N54</v>
      </c>
      <c r="AP6" s="28" t="str">
        <f t="shared" si="3"/>
        <v>N56</v>
      </c>
      <c r="AQ6" s="28" t="str">
        <f t="shared" si="3"/>
        <v>N58</v>
      </c>
      <c r="AR6" s="28" t="str">
        <f t="shared" si="3"/>
        <v>N60</v>
      </c>
      <c r="AS6" s="28" t="str">
        <f t="shared" si="3"/>
        <v>N62</v>
      </c>
      <c r="AT6" s="28" t="str">
        <f t="shared" si="3"/>
        <v>N64</v>
      </c>
      <c r="AU6" s="28" t="str">
        <f t="shared" si="3"/>
        <v>N66</v>
      </c>
      <c r="AV6" s="28" t="str">
        <f t="shared" si="3"/>
        <v>N68</v>
      </c>
      <c r="AW6" s="28" t="str">
        <f t="shared" si="3"/>
        <v>N70</v>
      </c>
      <c r="AX6" s="28" t="str">
        <f t="shared" si="3"/>
        <v>N72</v>
      </c>
      <c r="AY6" s="28" t="str">
        <f t="shared" si="3"/>
        <v>N74</v>
      </c>
      <c r="AZ6" s="28" t="str">
        <f t="shared" si="3"/>
        <v>N76</v>
      </c>
      <c r="BA6" s="28" t="str">
        <f t="shared" si="3"/>
        <v>N78</v>
      </c>
      <c r="BB6" s="28" t="str">
        <f t="shared" si="3"/>
        <v>N80</v>
      </c>
      <c r="BC6" s="28" t="str">
        <f t="shared" si="3"/>
        <v>N82</v>
      </c>
      <c r="BD6" s="28" t="str">
        <f t="shared" si="3"/>
        <v>N84</v>
      </c>
      <c r="BE6" s="28" t="str">
        <f t="shared" si="3"/>
        <v>N86</v>
      </c>
      <c r="BF6" s="28" t="str">
        <f t="shared" si="3"/>
        <v>N88</v>
      </c>
      <c r="BG6" s="28" t="str">
        <f t="shared" si="3"/>
        <v>N90</v>
      </c>
      <c r="BH6" s="28" t="str">
        <f t="shared" si="3"/>
        <v>N92</v>
      </c>
      <c r="BI6" s="28" t="str">
        <f t="shared" si="3"/>
        <v>N94</v>
      </c>
      <c r="BJ6" s="28" t="str">
        <f t="shared" si="3"/>
        <v>N96</v>
      </c>
      <c r="BK6" s="28" t="str">
        <f t="shared" si="3"/>
        <v>N98</v>
      </c>
      <c r="BM6" s="28" t="str">
        <f>N6</f>
        <v>N0</v>
      </c>
      <c r="BN6" s="28" t="str">
        <f t="shared" ref="BN6:CM6" si="4">O6</f>
        <v>N2</v>
      </c>
      <c r="BO6" s="28" t="str">
        <f t="shared" si="4"/>
        <v>N4</v>
      </c>
      <c r="BP6" s="28" t="str">
        <f t="shared" si="4"/>
        <v>N6</v>
      </c>
      <c r="BQ6" s="28" t="str">
        <f t="shared" si="4"/>
        <v>N8</v>
      </c>
      <c r="BR6" s="28" t="str">
        <f t="shared" si="4"/>
        <v>N10</v>
      </c>
      <c r="BS6" s="28" t="str">
        <f t="shared" si="4"/>
        <v>N12</v>
      </c>
      <c r="BT6" s="28" t="str">
        <f t="shared" si="4"/>
        <v>N14</v>
      </c>
      <c r="BU6" s="28" t="str">
        <f t="shared" si="4"/>
        <v>N16</v>
      </c>
      <c r="BV6" s="28" t="str">
        <f t="shared" si="4"/>
        <v>N18</v>
      </c>
      <c r="BW6" s="28" t="str">
        <f t="shared" si="4"/>
        <v>N20</v>
      </c>
      <c r="BX6" s="28" t="str">
        <f t="shared" si="4"/>
        <v>N22</v>
      </c>
      <c r="BY6" s="28" t="str">
        <f t="shared" si="4"/>
        <v>N24</v>
      </c>
      <c r="BZ6" s="28" t="str">
        <f t="shared" si="4"/>
        <v>N26</v>
      </c>
      <c r="CA6" s="28" t="str">
        <f t="shared" si="4"/>
        <v>N28</v>
      </c>
      <c r="CB6" s="28" t="str">
        <f t="shared" si="4"/>
        <v>N30</v>
      </c>
      <c r="CC6" s="28" t="str">
        <f t="shared" si="4"/>
        <v>N32</v>
      </c>
      <c r="CD6" s="28" t="str">
        <f t="shared" si="4"/>
        <v>N34</v>
      </c>
      <c r="CE6" s="28" t="str">
        <f t="shared" si="4"/>
        <v>N36</v>
      </c>
      <c r="CF6" s="28" t="str">
        <f t="shared" si="4"/>
        <v>N38</v>
      </c>
      <c r="CG6" s="28" t="str">
        <f t="shared" si="4"/>
        <v>N40</v>
      </c>
      <c r="CH6" s="28" t="str">
        <f t="shared" si="4"/>
        <v>N42</v>
      </c>
      <c r="CI6" s="28" t="str">
        <f t="shared" si="4"/>
        <v>N44</v>
      </c>
      <c r="CJ6" s="28" t="str">
        <f t="shared" si="4"/>
        <v>N46</v>
      </c>
      <c r="CK6" s="28" t="str">
        <f t="shared" si="4"/>
        <v>N48</v>
      </c>
      <c r="CL6" s="28" t="str">
        <f t="shared" si="4"/>
        <v>N50</v>
      </c>
      <c r="CM6" s="28" t="str">
        <f t="shared" si="4"/>
        <v>N52</v>
      </c>
      <c r="CN6" s="28" t="str">
        <f t="shared" ref="CN6:DJ6" si="5">AO6</f>
        <v>N54</v>
      </c>
      <c r="CO6" s="28" t="str">
        <f t="shared" si="5"/>
        <v>N56</v>
      </c>
      <c r="CP6" s="28" t="str">
        <f t="shared" si="5"/>
        <v>N58</v>
      </c>
      <c r="CQ6" s="28" t="str">
        <f t="shared" si="5"/>
        <v>N60</v>
      </c>
      <c r="CR6" s="28" t="str">
        <f t="shared" si="5"/>
        <v>N62</v>
      </c>
      <c r="CS6" s="28" t="str">
        <f t="shared" si="5"/>
        <v>N64</v>
      </c>
      <c r="CT6" s="28" t="str">
        <f t="shared" si="5"/>
        <v>N66</v>
      </c>
      <c r="CU6" s="28" t="str">
        <f t="shared" si="5"/>
        <v>N68</v>
      </c>
      <c r="CV6" s="28" t="str">
        <f t="shared" si="5"/>
        <v>N70</v>
      </c>
      <c r="CW6" s="28" t="str">
        <f t="shared" si="5"/>
        <v>N72</v>
      </c>
      <c r="CX6" s="28" t="str">
        <f t="shared" si="5"/>
        <v>N74</v>
      </c>
      <c r="CY6" s="28" t="str">
        <f t="shared" si="5"/>
        <v>N76</v>
      </c>
      <c r="CZ6" s="28" t="str">
        <f t="shared" si="5"/>
        <v>N78</v>
      </c>
      <c r="DA6" s="28" t="str">
        <f t="shared" si="5"/>
        <v>N80</v>
      </c>
      <c r="DB6" s="28" t="str">
        <f t="shared" si="5"/>
        <v>N82</v>
      </c>
      <c r="DC6" s="28" t="str">
        <f t="shared" si="5"/>
        <v>N84</v>
      </c>
      <c r="DD6" s="28" t="str">
        <f t="shared" si="5"/>
        <v>N86</v>
      </c>
      <c r="DE6" s="28" t="str">
        <f t="shared" si="5"/>
        <v>N88</v>
      </c>
      <c r="DF6" s="28" t="str">
        <f t="shared" si="5"/>
        <v>N90</v>
      </c>
      <c r="DG6" s="28" t="str">
        <f t="shared" si="5"/>
        <v>N92</v>
      </c>
      <c r="DH6" s="28" t="str">
        <f t="shared" si="5"/>
        <v>N94</v>
      </c>
      <c r="DI6" s="28" t="str">
        <f t="shared" si="5"/>
        <v>N96</v>
      </c>
      <c r="DJ6" s="28" t="str">
        <f t="shared" si="5"/>
        <v>N98</v>
      </c>
      <c r="DM6" s="28" t="str">
        <f>N6</f>
        <v>N0</v>
      </c>
      <c r="DN6" s="28" t="str">
        <f t="shared" ref="DN6:EM6" si="6">O6</f>
        <v>N2</v>
      </c>
      <c r="DO6" s="28" t="str">
        <f t="shared" si="6"/>
        <v>N4</v>
      </c>
      <c r="DP6" s="28" t="str">
        <f t="shared" si="6"/>
        <v>N6</v>
      </c>
      <c r="DQ6" s="28" t="str">
        <f t="shared" si="6"/>
        <v>N8</v>
      </c>
      <c r="DR6" s="28" t="str">
        <f t="shared" si="6"/>
        <v>N10</v>
      </c>
      <c r="DS6" s="28" t="str">
        <f t="shared" si="6"/>
        <v>N12</v>
      </c>
      <c r="DT6" s="28" t="str">
        <f t="shared" si="6"/>
        <v>N14</v>
      </c>
      <c r="DU6" s="28" t="str">
        <f t="shared" si="6"/>
        <v>N16</v>
      </c>
      <c r="DV6" s="28" t="str">
        <f t="shared" si="6"/>
        <v>N18</v>
      </c>
      <c r="DW6" s="28" t="str">
        <f t="shared" si="6"/>
        <v>N20</v>
      </c>
      <c r="DX6" s="28" t="str">
        <f t="shared" si="6"/>
        <v>N22</v>
      </c>
      <c r="DY6" s="28" t="str">
        <f t="shared" si="6"/>
        <v>N24</v>
      </c>
      <c r="DZ6" s="28" t="str">
        <f t="shared" si="6"/>
        <v>N26</v>
      </c>
      <c r="EA6" s="28" t="str">
        <f t="shared" si="6"/>
        <v>N28</v>
      </c>
      <c r="EB6" s="28" t="str">
        <f t="shared" si="6"/>
        <v>N30</v>
      </c>
      <c r="EC6" s="28" t="str">
        <f t="shared" si="6"/>
        <v>N32</v>
      </c>
      <c r="ED6" s="28" t="str">
        <f t="shared" si="6"/>
        <v>N34</v>
      </c>
      <c r="EE6" s="28" t="str">
        <f t="shared" si="6"/>
        <v>N36</v>
      </c>
      <c r="EF6" s="28" t="str">
        <f t="shared" si="6"/>
        <v>N38</v>
      </c>
      <c r="EG6" s="28" t="str">
        <f t="shared" si="6"/>
        <v>N40</v>
      </c>
      <c r="EH6" s="28" t="str">
        <f t="shared" si="6"/>
        <v>N42</v>
      </c>
      <c r="EI6" s="28" t="str">
        <f t="shared" si="6"/>
        <v>N44</v>
      </c>
      <c r="EJ6" s="28" t="str">
        <f t="shared" si="6"/>
        <v>N46</v>
      </c>
      <c r="EK6" s="28" t="str">
        <f t="shared" si="6"/>
        <v>N48</v>
      </c>
      <c r="EL6" s="28" t="str">
        <f t="shared" si="6"/>
        <v>N50</v>
      </c>
      <c r="EM6" s="28" t="str">
        <f t="shared" si="6"/>
        <v>N52</v>
      </c>
      <c r="EN6" s="28" t="str">
        <f t="shared" ref="EN6:FJ6" si="7">AO6</f>
        <v>N54</v>
      </c>
      <c r="EO6" s="28" t="str">
        <f t="shared" si="7"/>
        <v>N56</v>
      </c>
      <c r="EP6" s="28" t="str">
        <f t="shared" si="7"/>
        <v>N58</v>
      </c>
      <c r="EQ6" s="28" t="str">
        <f t="shared" si="7"/>
        <v>N60</v>
      </c>
      <c r="ER6" s="28" t="str">
        <f t="shared" si="7"/>
        <v>N62</v>
      </c>
      <c r="ES6" s="28" t="str">
        <f t="shared" si="7"/>
        <v>N64</v>
      </c>
      <c r="ET6" s="28" t="str">
        <f t="shared" si="7"/>
        <v>N66</v>
      </c>
      <c r="EU6" s="28" t="str">
        <f t="shared" si="7"/>
        <v>N68</v>
      </c>
      <c r="EV6" s="28" t="str">
        <f t="shared" si="7"/>
        <v>N70</v>
      </c>
      <c r="EW6" s="28" t="str">
        <f t="shared" si="7"/>
        <v>N72</v>
      </c>
      <c r="EX6" s="28" t="str">
        <f t="shared" si="7"/>
        <v>N74</v>
      </c>
      <c r="EY6" s="28" t="str">
        <f t="shared" si="7"/>
        <v>N76</v>
      </c>
      <c r="EZ6" s="28" t="str">
        <f t="shared" si="7"/>
        <v>N78</v>
      </c>
      <c r="FA6" s="28" t="str">
        <f t="shared" si="7"/>
        <v>N80</v>
      </c>
      <c r="FB6" s="28" t="str">
        <f t="shared" si="7"/>
        <v>N82</v>
      </c>
      <c r="FC6" s="28" t="str">
        <f t="shared" si="7"/>
        <v>N84</v>
      </c>
      <c r="FD6" s="28" t="str">
        <f t="shared" si="7"/>
        <v>N86</v>
      </c>
      <c r="FE6" s="28" t="str">
        <f t="shared" si="7"/>
        <v>N88</v>
      </c>
      <c r="FF6" s="28" t="str">
        <f t="shared" si="7"/>
        <v>N90</v>
      </c>
      <c r="FG6" s="28" t="str">
        <f t="shared" si="7"/>
        <v>N92</v>
      </c>
      <c r="FH6" s="28" t="str">
        <f t="shared" si="7"/>
        <v>N94</v>
      </c>
      <c r="FI6" s="28" t="str">
        <f t="shared" si="7"/>
        <v>N96</v>
      </c>
      <c r="FJ6" s="28" t="str">
        <f t="shared" si="7"/>
        <v>N98</v>
      </c>
      <c r="FL6" s="28" t="str">
        <f>N6</f>
        <v>N0</v>
      </c>
      <c r="FM6" s="28" t="str">
        <f t="shared" ref="FM6:HI6" si="8">O6</f>
        <v>N2</v>
      </c>
      <c r="FN6" s="28" t="str">
        <f t="shared" si="8"/>
        <v>N4</v>
      </c>
      <c r="FO6" s="28" t="str">
        <f t="shared" si="8"/>
        <v>N6</v>
      </c>
      <c r="FP6" s="28" t="str">
        <f t="shared" si="8"/>
        <v>N8</v>
      </c>
      <c r="FQ6" s="28" t="str">
        <f t="shared" si="8"/>
        <v>N10</v>
      </c>
      <c r="FR6" s="28" t="str">
        <f t="shared" si="8"/>
        <v>N12</v>
      </c>
      <c r="FS6" s="28" t="str">
        <f t="shared" si="8"/>
        <v>N14</v>
      </c>
      <c r="FT6" s="28" t="str">
        <f t="shared" si="8"/>
        <v>N16</v>
      </c>
      <c r="FU6" s="28" t="str">
        <f t="shared" si="8"/>
        <v>N18</v>
      </c>
      <c r="FV6" s="28" t="str">
        <f t="shared" si="8"/>
        <v>N20</v>
      </c>
      <c r="FW6" s="28" t="str">
        <f t="shared" si="8"/>
        <v>N22</v>
      </c>
      <c r="FX6" s="28" t="str">
        <f t="shared" si="8"/>
        <v>N24</v>
      </c>
      <c r="FY6" s="28" t="str">
        <f t="shared" si="8"/>
        <v>N26</v>
      </c>
      <c r="FZ6" s="28" t="str">
        <f t="shared" si="8"/>
        <v>N28</v>
      </c>
      <c r="GA6" s="28" t="str">
        <f t="shared" si="8"/>
        <v>N30</v>
      </c>
      <c r="GB6" s="28" t="str">
        <f t="shared" si="8"/>
        <v>N32</v>
      </c>
      <c r="GC6" s="28" t="str">
        <f t="shared" si="8"/>
        <v>N34</v>
      </c>
      <c r="GD6" s="28" t="str">
        <f t="shared" si="8"/>
        <v>N36</v>
      </c>
      <c r="GE6" s="28" t="str">
        <f t="shared" si="8"/>
        <v>N38</v>
      </c>
      <c r="GF6" s="28" t="str">
        <f t="shared" si="8"/>
        <v>N40</v>
      </c>
      <c r="GG6" s="28" t="str">
        <f t="shared" si="8"/>
        <v>N42</v>
      </c>
      <c r="GH6" s="28" t="str">
        <f t="shared" si="8"/>
        <v>N44</v>
      </c>
      <c r="GI6" s="28" t="str">
        <f t="shared" si="8"/>
        <v>N46</v>
      </c>
      <c r="GJ6" s="28" t="str">
        <f t="shared" si="8"/>
        <v>N48</v>
      </c>
      <c r="GK6" s="28" t="str">
        <f t="shared" si="8"/>
        <v>N50</v>
      </c>
      <c r="GL6" s="28" t="str">
        <f t="shared" si="8"/>
        <v>N52</v>
      </c>
      <c r="GM6" s="28" t="str">
        <f t="shared" si="8"/>
        <v>N54</v>
      </c>
      <c r="GN6" s="28" t="str">
        <f t="shared" si="8"/>
        <v>N56</v>
      </c>
      <c r="GO6" s="28" t="str">
        <f t="shared" si="8"/>
        <v>N58</v>
      </c>
      <c r="GP6" s="28" t="str">
        <f t="shared" si="8"/>
        <v>N60</v>
      </c>
      <c r="GQ6" s="28" t="str">
        <f t="shared" si="8"/>
        <v>N62</v>
      </c>
      <c r="GR6" s="28" t="str">
        <f t="shared" si="8"/>
        <v>N64</v>
      </c>
      <c r="GS6" s="28" t="str">
        <f t="shared" si="8"/>
        <v>N66</v>
      </c>
      <c r="GT6" s="28" t="str">
        <f t="shared" si="8"/>
        <v>N68</v>
      </c>
      <c r="GU6" s="28" t="str">
        <f t="shared" si="8"/>
        <v>N70</v>
      </c>
      <c r="GV6" s="28" t="str">
        <f t="shared" si="8"/>
        <v>N72</v>
      </c>
      <c r="GW6" s="28" t="str">
        <f t="shared" si="8"/>
        <v>N74</v>
      </c>
      <c r="GX6" s="28" t="str">
        <f t="shared" si="8"/>
        <v>N76</v>
      </c>
      <c r="GY6" s="28" t="str">
        <f t="shared" si="8"/>
        <v>N78</v>
      </c>
      <c r="GZ6" s="28" t="str">
        <f t="shared" si="8"/>
        <v>N80</v>
      </c>
      <c r="HA6" s="28" t="str">
        <f t="shared" si="8"/>
        <v>N82</v>
      </c>
      <c r="HB6" s="28" t="str">
        <f t="shared" si="8"/>
        <v>N84</v>
      </c>
      <c r="HC6" s="28" t="str">
        <f t="shared" si="8"/>
        <v>N86</v>
      </c>
      <c r="HD6" s="28" t="str">
        <f t="shared" si="8"/>
        <v>N88</v>
      </c>
      <c r="HE6" s="28" t="str">
        <f t="shared" si="8"/>
        <v>N90</v>
      </c>
      <c r="HF6" s="28" t="str">
        <f t="shared" si="8"/>
        <v>N92</v>
      </c>
      <c r="HG6" s="28" t="str">
        <f t="shared" si="8"/>
        <v>N94</v>
      </c>
      <c r="HH6" s="28" t="str">
        <f t="shared" si="8"/>
        <v>N96</v>
      </c>
      <c r="HI6" s="28" t="str">
        <f t="shared" si="8"/>
        <v>N98</v>
      </c>
      <c r="HK6" s="28" t="s">
        <v>73</v>
      </c>
    </row>
    <row r="7" spans="1:222">
      <c r="A7" s="126" t="s">
        <v>333</v>
      </c>
      <c r="B7" s="150">
        <v>1.0827148247</v>
      </c>
      <c r="D7" s="28">
        <f>IF(OR('1.収穫を予測する'!$C$2="あり",'1.収穫を予測する'!$C$3="あり"),入力方法別計算!W2,'inv2.計算シート'!E2)</f>
        <v>1</v>
      </c>
      <c r="E7" s="28">
        <f>IF(OR('1.収穫を予測する'!$C$2="あり",'1.収穫を予測する'!$C$3="あり"),入力方法別計算!Z2,'inv2.計算シート'!AD2)</f>
        <v>8.6697792647131186E-5</v>
      </c>
      <c r="F7" s="28">
        <f>IF(OR('1.収穫を予測する'!$C$2="あり",'1.収穫を予測する'!$C$3="あり"),入力方法別計算!Y2,'inv2.計算シート'!AE2)</f>
        <v>2500.002556950114</v>
      </c>
      <c r="G7" s="28">
        <f>'inv2.計算シート'!AF2</f>
        <v>0</v>
      </c>
      <c r="H7" s="28">
        <f xml:space="preserve"> EXP( $B$3*F7 + $B$4*E7 + $B$5 ) / ( 1 + EXP( $B$3*F7 + $B$4*E7 + $B$5 ) )</f>
        <v>0.7766307933468134</v>
      </c>
      <c r="I7" s="28">
        <f>$B$7*F7 + $B$8*E7 + $B$9</f>
        <v>2706.1686064225009</v>
      </c>
      <c r="J7" s="28">
        <f>E7 / ( 1 / ( 1 - H7 ) * F7 / I7 - H7 / ( 1 - H7 ) * ( ( F7 / I7 ) ^ ( 1 / H7 ) ) )</f>
        <v>8.7029071234388569E-5</v>
      </c>
      <c r="K7" s="28">
        <f>J7 / I7</f>
        <v>3.2159515496500868E-8</v>
      </c>
      <c r="L7" s="28">
        <f xml:space="preserve"> I7 * H7 * ( J7 / I7 ) ^ ( -H7/(1-H7))</f>
        <v>2.3651100539194506E+29</v>
      </c>
      <c r="N7" s="28">
        <f t="shared" ref="N7:N38" si="9">IF($L7/$H7*(($H7-1)*N$3+$K7)^($H7/(1-$H7))&gt;$F7,0,$L7/$H7*(($H7-1)*N$3+$K7)^($H7/(1-$H7)))</f>
        <v>0</v>
      </c>
      <c r="O7" s="28" t="e">
        <f t="shared" ref="O7:BK12" si="10">IF($L7/$H7*(($H7-1)*O$3+$K7)^($H7/(1-$H7))&gt;$F7,0,$L7/$H7*(($H7-1)*O$3+$K7)^($H7/(1-$H7)))</f>
        <v>#NUM!</v>
      </c>
      <c r="P7" s="28" t="e">
        <f t="shared" si="10"/>
        <v>#NUM!</v>
      </c>
      <c r="Q7" s="28" t="e">
        <f t="shared" si="10"/>
        <v>#NUM!</v>
      </c>
      <c r="R7" s="28" t="e">
        <f t="shared" si="10"/>
        <v>#NUM!</v>
      </c>
      <c r="S7" s="28" t="e">
        <f t="shared" si="10"/>
        <v>#NUM!</v>
      </c>
      <c r="T7" s="28" t="e">
        <f t="shared" si="10"/>
        <v>#NUM!</v>
      </c>
      <c r="U7" s="28" t="e">
        <f t="shared" si="10"/>
        <v>#NUM!</v>
      </c>
      <c r="V7" s="28" t="e">
        <f t="shared" si="10"/>
        <v>#NUM!</v>
      </c>
      <c r="W7" s="28" t="e">
        <f t="shared" si="10"/>
        <v>#NUM!</v>
      </c>
      <c r="X7" s="28" t="e">
        <f t="shared" si="10"/>
        <v>#NUM!</v>
      </c>
      <c r="Y7" s="28" t="e">
        <f t="shared" si="10"/>
        <v>#NUM!</v>
      </c>
      <c r="Z7" s="28" t="e">
        <f t="shared" si="10"/>
        <v>#NUM!</v>
      </c>
      <c r="AA7" s="28" t="e">
        <f t="shared" si="10"/>
        <v>#NUM!</v>
      </c>
      <c r="AB7" s="28" t="e">
        <f t="shared" si="10"/>
        <v>#NUM!</v>
      </c>
      <c r="AC7" s="28" t="e">
        <f t="shared" si="10"/>
        <v>#NUM!</v>
      </c>
      <c r="AD7" s="28" t="e">
        <f t="shared" si="10"/>
        <v>#NUM!</v>
      </c>
      <c r="AE7" s="28" t="e">
        <f t="shared" si="10"/>
        <v>#NUM!</v>
      </c>
      <c r="AF7" s="28" t="e">
        <f t="shared" si="10"/>
        <v>#NUM!</v>
      </c>
      <c r="AG7" s="28" t="e">
        <f t="shared" si="10"/>
        <v>#NUM!</v>
      </c>
      <c r="AH7" s="28" t="e">
        <f t="shared" si="10"/>
        <v>#NUM!</v>
      </c>
      <c r="AI7" s="28" t="e">
        <f t="shared" si="10"/>
        <v>#NUM!</v>
      </c>
      <c r="AJ7" s="28" t="e">
        <f t="shared" si="10"/>
        <v>#NUM!</v>
      </c>
      <c r="AK7" s="28" t="e">
        <f t="shared" si="10"/>
        <v>#NUM!</v>
      </c>
      <c r="AL7" s="28" t="e">
        <f t="shared" si="10"/>
        <v>#NUM!</v>
      </c>
      <c r="AM7" s="28" t="e">
        <f t="shared" si="10"/>
        <v>#NUM!</v>
      </c>
      <c r="AN7" s="28" t="e">
        <f t="shared" si="10"/>
        <v>#NUM!</v>
      </c>
      <c r="AO7" s="28" t="e">
        <f t="shared" si="10"/>
        <v>#NUM!</v>
      </c>
      <c r="AP7" s="28" t="e">
        <f t="shared" si="10"/>
        <v>#NUM!</v>
      </c>
      <c r="AQ7" s="28" t="e">
        <f t="shared" si="10"/>
        <v>#NUM!</v>
      </c>
      <c r="AR7" s="28" t="e">
        <f t="shared" si="10"/>
        <v>#NUM!</v>
      </c>
      <c r="AS7" s="28" t="e">
        <f t="shared" si="10"/>
        <v>#NUM!</v>
      </c>
      <c r="AT7" s="28" t="e">
        <f t="shared" si="10"/>
        <v>#NUM!</v>
      </c>
      <c r="AU7" s="28" t="e">
        <f t="shared" si="10"/>
        <v>#NUM!</v>
      </c>
      <c r="AV7" s="28" t="e">
        <f t="shared" si="10"/>
        <v>#NUM!</v>
      </c>
      <c r="AW7" s="28" t="e">
        <f t="shared" si="10"/>
        <v>#NUM!</v>
      </c>
      <c r="AX7" s="28" t="e">
        <f t="shared" si="10"/>
        <v>#NUM!</v>
      </c>
      <c r="AY7" s="28" t="e">
        <f t="shared" si="10"/>
        <v>#NUM!</v>
      </c>
      <c r="AZ7" s="28" t="e">
        <f t="shared" si="10"/>
        <v>#NUM!</v>
      </c>
      <c r="BA7" s="28" t="e">
        <f t="shared" si="10"/>
        <v>#NUM!</v>
      </c>
      <c r="BB7" s="28" t="e">
        <f t="shared" si="10"/>
        <v>#NUM!</v>
      </c>
      <c r="BC7" s="28" t="e">
        <f t="shared" si="10"/>
        <v>#NUM!</v>
      </c>
      <c r="BD7" s="28" t="e">
        <f t="shared" si="10"/>
        <v>#NUM!</v>
      </c>
      <c r="BE7" s="28" t="e">
        <f t="shared" si="10"/>
        <v>#NUM!</v>
      </c>
      <c r="BF7" s="28" t="e">
        <f t="shared" si="10"/>
        <v>#NUM!</v>
      </c>
      <c r="BG7" s="28" t="e">
        <f t="shared" si="10"/>
        <v>#NUM!</v>
      </c>
      <c r="BH7" s="28" t="e">
        <f t="shared" si="10"/>
        <v>#NUM!</v>
      </c>
      <c r="BI7" s="28" t="e">
        <f t="shared" si="10"/>
        <v>#NUM!</v>
      </c>
      <c r="BJ7" s="28" t="e">
        <f t="shared" si="10"/>
        <v>#NUM!</v>
      </c>
      <c r="BK7" s="28" t="e">
        <f t="shared" si="10"/>
        <v>#NUM!</v>
      </c>
      <c r="BM7" s="28">
        <f>IF(ISERROR(N7),0,IF(N7&gt;$F7,0,N7))</f>
        <v>0</v>
      </c>
      <c r="BN7" s="28">
        <f t="shared" ref="BN7:DJ7" si="11">IF(ISERROR(O7),0,IF(O7&gt;$F7,0,O7))</f>
        <v>0</v>
      </c>
      <c r="BO7" s="28">
        <f t="shared" si="11"/>
        <v>0</v>
      </c>
      <c r="BP7" s="28">
        <f t="shared" si="11"/>
        <v>0</v>
      </c>
      <c r="BQ7" s="28">
        <f t="shared" si="11"/>
        <v>0</v>
      </c>
      <c r="BR7" s="28">
        <f t="shared" si="11"/>
        <v>0</v>
      </c>
      <c r="BS7" s="28">
        <f t="shared" si="11"/>
        <v>0</v>
      </c>
      <c r="BT7" s="28">
        <f t="shared" si="11"/>
        <v>0</v>
      </c>
      <c r="BU7" s="28">
        <f t="shared" si="11"/>
        <v>0</v>
      </c>
      <c r="BV7" s="28">
        <f t="shared" si="11"/>
        <v>0</v>
      </c>
      <c r="BW7" s="28">
        <f t="shared" si="11"/>
        <v>0</v>
      </c>
      <c r="BX7" s="28">
        <f t="shared" si="11"/>
        <v>0</v>
      </c>
      <c r="BY7" s="28">
        <f t="shared" si="11"/>
        <v>0</v>
      </c>
      <c r="BZ7" s="28">
        <f t="shared" si="11"/>
        <v>0</v>
      </c>
      <c r="CA7" s="28">
        <f t="shared" si="11"/>
        <v>0</v>
      </c>
      <c r="CB7" s="28">
        <f t="shared" si="11"/>
        <v>0</v>
      </c>
      <c r="CC7" s="28">
        <f t="shared" si="11"/>
        <v>0</v>
      </c>
      <c r="CD7" s="28">
        <f t="shared" si="11"/>
        <v>0</v>
      </c>
      <c r="CE7" s="28">
        <f t="shared" si="11"/>
        <v>0</v>
      </c>
      <c r="CF7" s="28">
        <f t="shared" si="11"/>
        <v>0</v>
      </c>
      <c r="CG7" s="28">
        <f t="shared" si="11"/>
        <v>0</v>
      </c>
      <c r="CH7" s="28">
        <f t="shared" si="11"/>
        <v>0</v>
      </c>
      <c r="CI7" s="28">
        <f t="shared" si="11"/>
        <v>0</v>
      </c>
      <c r="CJ7" s="28">
        <f t="shared" si="11"/>
        <v>0</v>
      </c>
      <c r="CK7" s="28">
        <f t="shared" si="11"/>
        <v>0</v>
      </c>
      <c r="CL7" s="28">
        <f t="shared" si="11"/>
        <v>0</v>
      </c>
      <c r="CM7" s="28">
        <f t="shared" si="11"/>
        <v>0</v>
      </c>
      <c r="CN7" s="28">
        <f t="shared" si="11"/>
        <v>0</v>
      </c>
      <c r="CO7" s="28">
        <f t="shared" si="11"/>
        <v>0</v>
      </c>
      <c r="CP7" s="28">
        <f t="shared" si="11"/>
        <v>0</v>
      </c>
      <c r="CQ7" s="28">
        <f t="shared" si="11"/>
        <v>0</v>
      </c>
      <c r="CR7" s="28">
        <f t="shared" si="11"/>
        <v>0</v>
      </c>
      <c r="CS7" s="28">
        <f t="shared" si="11"/>
        <v>0</v>
      </c>
      <c r="CT7" s="28">
        <f t="shared" si="11"/>
        <v>0</v>
      </c>
      <c r="CU7" s="28">
        <f t="shared" si="11"/>
        <v>0</v>
      </c>
      <c r="CV7" s="28">
        <f t="shared" si="11"/>
        <v>0</v>
      </c>
      <c r="CW7" s="28">
        <f t="shared" si="11"/>
        <v>0</v>
      </c>
      <c r="CX7" s="28">
        <f t="shared" si="11"/>
        <v>0</v>
      </c>
      <c r="CY7" s="28">
        <f t="shared" si="11"/>
        <v>0</v>
      </c>
      <c r="CZ7" s="28">
        <f t="shared" si="11"/>
        <v>0</v>
      </c>
      <c r="DA7" s="28">
        <f t="shared" si="11"/>
        <v>0</v>
      </c>
      <c r="DB7" s="28">
        <f t="shared" si="11"/>
        <v>0</v>
      </c>
      <c r="DC7" s="28">
        <f t="shared" si="11"/>
        <v>0</v>
      </c>
      <c r="DD7" s="28">
        <f t="shared" si="11"/>
        <v>0</v>
      </c>
      <c r="DE7" s="28">
        <f t="shared" si="11"/>
        <v>0</v>
      </c>
      <c r="DF7" s="28">
        <f t="shared" si="11"/>
        <v>0</v>
      </c>
      <c r="DG7" s="28">
        <f t="shared" si="11"/>
        <v>0</v>
      </c>
      <c r="DH7" s="28">
        <f t="shared" si="11"/>
        <v>0</v>
      </c>
      <c r="DI7" s="28">
        <f t="shared" si="11"/>
        <v>0</v>
      </c>
      <c r="DJ7" s="28">
        <f t="shared" si="11"/>
        <v>0</v>
      </c>
      <c r="DL7" s="28">
        <f>D7</f>
        <v>1</v>
      </c>
      <c r="DM7" s="140">
        <f>IF(AND(BM7=0,BN7&lt;&gt;0),$F7-BN7,BM7-BN7)</f>
        <v>0</v>
      </c>
      <c r="DN7" s="140">
        <f t="shared" ref="DN7:ER7" si="12">IF(AND(BN7=0,BO7&lt;&gt;0),$F7-BO7,BN7-BO7)</f>
        <v>0</v>
      </c>
      <c r="DO7" s="140">
        <f t="shared" si="12"/>
        <v>0</v>
      </c>
      <c r="DP7" s="140">
        <f t="shared" si="12"/>
        <v>0</v>
      </c>
      <c r="DQ7" s="140">
        <f t="shared" si="12"/>
        <v>0</v>
      </c>
      <c r="DR7" s="140">
        <f t="shared" si="12"/>
        <v>0</v>
      </c>
      <c r="DS7" s="140">
        <f t="shared" si="12"/>
        <v>0</v>
      </c>
      <c r="DT7" s="140">
        <f t="shared" si="12"/>
        <v>0</v>
      </c>
      <c r="DU7" s="140">
        <f t="shared" si="12"/>
        <v>0</v>
      </c>
      <c r="DV7" s="140">
        <f t="shared" si="12"/>
        <v>0</v>
      </c>
      <c r="DW7" s="140">
        <f t="shared" si="12"/>
        <v>0</v>
      </c>
      <c r="DX7" s="140">
        <f t="shared" si="12"/>
        <v>0</v>
      </c>
      <c r="DY7" s="140">
        <f t="shared" si="12"/>
        <v>0</v>
      </c>
      <c r="DZ7" s="140">
        <f t="shared" si="12"/>
        <v>0</v>
      </c>
      <c r="EA7" s="140">
        <f t="shared" si="12"/>
        <v>0</v>
      </c>
      <c r="EB7" s="140">
        <f t="shared" si="12"/>
        <v>0</v>
      </c>
      <c r="EC7" s="140">
        <f t="shared" si="12"/>
        <v>0</v>
      </c>
      <c r="ED7" s="140">
        <f t="shared" si="12"/>
        <v>0</v>
      </c>
      <c r="EE7" s="140">
        <f t="shared" si="12"/>
        <v>0</v>
      </c>
      <c r="EF7" s="140">
        <f t="shared" si="12"/>
        <v>0</v>
      </c>
      <c r="EG7" s="140">
        <f t="shared" si="12"/>
        <v>0</v>
      </c>
      <c r="EH7" s="140">
        <f t="shared" si="12"/>
        <v>0</v>
      </c>
      <c r="EI7" s="140">
        <f t="shared" si="12"/>
        <v>0</v>
      </c>
      <c r="EJ7" s="140">
        <f t="shared" si="12"/>
        <v>0</v>
      </c>
      <c r="EK7" s="140">
        <f t="shared" si="12"/>
        <v>0</v>
      </c>
      <c r="EL7" s="140">
        <f t="shared" si="12"/>
        <v>0</v>
      </c>
      <c r="EM7" s="140">
        <f t="shared" si="12"/>
        <v>0</v>
      </c>
      <c r="EN7" s="140">
        <f t="shared" si="12"/>
        <v>0</v>
      </c>
      <c r="EO7" s="140">
        <f t="shared" si="12"/>
        <v>0</v>
      </c>
      <c r="EP7" s="140">
        <f t="shared" si="12"/>
        <v>0</v>
      </c>
      <c r="EQ7" s="140">
        <f t="shared" si="12"/>
        <v>0</v>
      </c>
      <c r="ER7" s="140">
        <f t="shared" si="12"/>
        <v>0</v>
      </c>
      <c r="ES7" s="140">
        <f t="shared" ref="ES7:FJ7" si="13">IF(AND(CS7=0,CT7&lt;&gt;0),$F7-CT7,CS7-CT7)</f>
        <v>0</v>
      </c>
      <c r="ET7" s="140">
        <f t="shared" si="13"/>
        <v>0</v>
      </c>
      <c r="EU7" s="140">
        <f t="shared" si="13"/>
        <v>0</v>
      </c>
      <c r="EV7" s="140">
        <f t="shared" si="13"/>
        <v>0</v>
      </c>
      <c r="EW7" s="140">
        <f t="shared" si="13"/>
        <v>0</v>
      </c>
      <c r="EX7" s="140">
        <f t="shared" si="13"/>
        <v>0</v>
      </c>
      <c r="EY7" s="140">
        <f t="shared" si="13"/>
        <v>0</v>
      </c>
      <c r="EZ7" s="140">
        <f t="shared" si="13"/>
        <v>0</v>
      </c>
      <c r="FA7" s="140">
        <f t="shared" si="13"/>
        <v>0</v>
      </c>
      <c r="FB7" s="140">
        <f t="shared" si="13"/>
        <v>0</v>
      </c>
      <c r="FC7" s="140">
        <f t="shared" si="13"/>
        <v>0</v>
      </c>
      <c r="FD7" s="140">
        <f t="shared" si="13"/>
        <v>0</v>
      </c>
      <c r="FE7" s="140">
        <f t="shared" si="13"/>
        <v>0</v>
      </c>
      <c r="FF7" s="140">
        <f t="shared" si="13"/>
        <v>0</v>
      </c>
      <c r="FG7" s="140">
        <f t="shared" si="13"/>
        <v>0</v>
      </c>
      <c r="FH7" s="140">
        <f t="shared" si="13"/>
        <v>0</v>
      </c>
      <c r="FI7" s="140">
        <f t="shared" si="13"/>
        <v>0</v>
      </c>
      <c r="FJ7" s="140">
        <f t="shared" si="13"/>
        <v>0</v>
      </c>
      <c r="FL7" s="28">
        <f>FL$2*DM7</f>
        <v>0</v>
      </c>
      <c r="FM7" s="28">
        <f>FM$2*DN7</f>
        <v>0</v>
      </c>
      <c r="FN7" s="28">
        <f>FN$2*DO7</f>
        <v>0</v>
      </c>
      <c r="FO7" s="28">
        <f>FO$2*DP7</f>
        <v>0</v>
      </c>
      <c r="FP7" s="28">
        <f>FP$2*DQ7</f>
        <v>0</v>
      </c>
      <c r="FQ7" s="28">
        <f t="shared" ref="FQ7:HH7" si="14">FQ$2*DR7</f>
        <v>0</v>
      </c>
      <c r="FR7" s="28">
        <f t="shared" si="14"/>
        <v>0</v>
      </c>
      <c r="FS7" s="28">
        <f t="shared" si="14"/>
        <v>0</v>
      </c>
      <c r="FT7" s="28">
        <f t="shared" si="14"/>
        <v>0</v>
      </c>
      <c r="FU7" s="28">
        <f t="shared" si="14"/>
        <v>0</v>
      </c>
      <c r="FV7" s="28">
        <f t="shared" si="14"/>
        <v>0</v>
      </c>
      <c r="FW7" s="28">
        <f t="shared" si="14"/>
        <v>0</v>
      </c>
      <c r="FX7" s="28">
        <f t="shared" si="14"/>
        <v>0</v>
      </c>
      <c r="FY7" s="28">
        <f t="shared" si="14"/>
        <v>0</v>
      </c>
      <c r="FZ7" s="28">
        <f t="shared" si="14"/>
        <v>0</v>
      </c>
      <c r="GA7" s="28">
        <f t="shared" si="14"/>
        <v>0</v>
      </c>
      <c r="GB7" s="28">
        <f t="shared" si="14"/>
        <v>0</v>
      </c>
      <c r="GC7" s="28">
        <f t="shared" si="14"/>
        <v>0</v>
      </c>
      <c r="GD7" s="28">
        <f t="shared" si="14"/>
        <v>0</v>
      </c>
      <c r="GE7" s="28">
        <f t="shared" si="14"/>
        <v>0</v>
      </c>
      <c r="GF7" s="28">
        <f t="shared" si="14"/>
        <v>0</v>
      </c>
      <c r="GG7" s="28">
        <f t="shared" si="14"/>
        <v>0</v>
      </c>
      <c r="GH7" s="28">
        <f t="shared" si="14"/>
        <v>0</v>
      </c>
      <c r="GI7" s="28">
        <f t="shared" si="14"/>
        <v>0</v>
      </c>
      <c r="GJ7" s="28">
        <f t="shared" si="14"/>
        <v>0</v>
      </c>
      <c r="GK7" s="28">
        <f t="shared" si="14"/>
        <v>0</v>
      </c>
      <c r="GL7" s="28">
        <f t="shared" si="14"/>
        <v>0</v>
      </c>
      <c r="GM7" s="28">
        <f t="shared" si="14"/>
        <v>0</v>
      </c>
      <c r="GN7" s="28">
        <f t="shared" si="14"/>
        <v>0</v>
      </c>
      <c r="GO7" s="28">
        <f t="shared" si="14"/>
        <v>0</v>
      </c>
      <c r="GP7" s="28">
        <f t="shared" si="14"/>
        <v>0</v>
      </c>
      <c r="GQ7" s="28">
        <f t="shared" si="14"/>
        <v>0</v>
      </c>
      <c r="GR7" s="28">
        <f t="shared" si="14"/>
        <v>0</v>
      </c>
      <c r="GS7" s="28">
        <f t="shared" si="14"/>
        <v>0</v>
      </c>
      <c r="GT7" s="28">
        <f t="shared" si="14"/>
        <v>0</v>
      </c>
      <c r="GU7" s="28">
        <f t="shared" si="14"/>
        <v>0</v>
      </c>
      <c r="GV7" s="28">
        <f t="shared" si="14"/>
        <v>0</v>
      </c>
      <c r="GW7" s="28">
        <f t="shared" si="14"/>
        <v>0</v>
      </c>
      <c r="GX7" s="28">
        <f t="shared" si="14"/>
        <v>0</v>
      </c>
      <c r="GY7" s="28">
        <f t="shared" si="14"/>
        <v>0</v>
      </c>
      <c r="GZ7" s="28">
        <f t="shared" si="14"/>
        <v>0</v>
      </c>
      <c r="HA7" s="28">
        <f t="shared" si="14"/>
        <v>0</v>
      </c>
      <c r="HB7" s="28">
        <f t="shared" si="14"/>
        <v>0</v>
      </c>
      <c r="HC7" s="28">
        <f t="shared" si="14"/>
        <v>0</v>
      </c>
      <c r="HD7" s="28">
        <f t="shared" si="14"/>
        <v>0</v>
      </c>
      <c r="HE7" s="28">
        <f t="shared" si="14"/>
        <v>0</v>
      </c>
      <c r="HF7" s="28">
        <f t="shared" si="14"/>
        <v>0</v>
      </c>
      <c r="HG7" s="28">
        <f t="shared" si="14"/>
        <v>0</v>
      </c>
      <c r="HH7" s="28">
        <f t="shared" si="14"/>
        <v>0</v>
      </c>
      <c r="HI7" s="28">
        <f>HI$2*FJ7</f>
        <v>0</v>
      </c>
      <c r="HK7" s="29">
        <f>IF(D7&gt;80,"",IF('inv2.計算シート'!H2=0,0,SUM(FL7:HI7)/F7))</f>
        <v>0</v>
      </c>
      <c r="HM7" s="28">
        <f>D16</f>
        <v>10</v>
      </c>
      <c r="HN7" s="29">
        <f>HK16</f>
        <v>5.6383159508212888</v>
      </c>
    </row>
    <row r="8" spans="1:222">
      <c r="A8" s="126" t="s">
        <v>148</v>
      </c>
      <c r="B8" s="150">
        <v>0.25449790500000002</v>
      </c>
      <c r="D8" s="28">
        <f>IF(OR('1.収穫を予測する'!$C$2="あり",'1.収穫を予測する'!$C$3="あり"),入力方法別計算!W3,'inv2.計算シート'!E3)</f>
        <v>2</v>
      </c>
      <c r="E8" s="28">
        <f>IF(OR('1.収穫を予測する'!$C$2="あり",'1.収穫を予測する'!$C$3="あり"),入力方法別計算!Z3,'inv2.計算シート'!AD3)</f>
        <v>5.3931754961505079E-3</v>
      </c>
      <c r="F8" s="28">
        <f>IF(OR('1.収穫を予測する'!$C$2="あり",'1.収穫を予測する'!$C$3="あり"),入力方法別計算!Y3,'inv2.計算シート'!AE3)</f>
        <v>2499.9922666997822</v>
      </c>
      <c r="G8" s="28">
        <f>'inv2.計算シート'!AF3</f>
        <v>0</v>
      </c>
      <c r="H8" s="28">
        <f t="shared" ref="H8:H71" si="15" xml:space="preserve"> EXP( $B$3*F8 + $B$4*E8 + $B$5 ) / ( 1 + EXP( $B$3*F8 + $B$4*E8 + $B$5 ) )</f>
        <v>0.77662982370029798</v>
      </c>
      <c r="I8" s="28">
        <f t="shared" ref="I8:I71" si="16">$B$7*F8 + $B$8*E8 + $B$9</f>
        <v>2706.1588155033755</v>
      </c>
      <c r="J8" s="28">
        <f t="shared" ref="J8:J71" si="17">E8 / ( 1 / ( 1 - H8 ) * F8 / I8 - H8 / ( 1 - H8 ) * ( ( F8 / I8 ) ^ ( 1 / H8 ) ) )</f>
        <v>5.4137834901890865E-3</v>
      </c>
      <c r="K8" s="28">
        <f t="shared" ref="K8:K71" si="18">J8 / I8</f>
        <v>2.0005416752239143E-6</v>
      </c>
      <c r="L8" s="28">
        <f t="shared" ref="L8:L71" si="19" xml:space="preserve"> I8 * H8 * ( J8 / I8 ) ^ ( -H8/(1-H8))</f>
        <v>1.3701106366113153E+23</v>
      </c>
      <c r="N8" s="28">
        <f t="shared" si="9"/>
        <v>0</v>
      </c>
      <c r="O8" s="28" t="e">
        <f t="shared" si="10"/>
        <v>#NUM!</v>
      </c>
      <c r="P8" s="28" t="e">
        <f t="shared" si="10"/>
        <v>#NUM!</v>
      </c>
      <c r="Q8" s="28" t="e">
        <f t="shared" si="10"/>
        <v>#NUM!</v>
      </c>
      <c r="R8" s="28" t="e">
        <f t="shared" si="10"/>
        <v>#NUM!</v>
      </c>
      <c r="S8" s="28" t="e">
        <f t="shared" si="10"/>
        <v>#NUM!</v>
      </c>
      <c r="T8" s="28" t="e">
        <f t="shared" si="10"/>
        <v>#NUM!</v>
      </c>
      <c r="U8" s="28" t="e">
        <f t="shared" si="10"/>
        <v>#NUM!</v>
      </c>
      <c r="V8" s="28" t="e">
        <f t="shared" si="10"/>
        <v>#NUM!</v>
      </c>
      <c r="W8" s="28" t="e">
        <f t="shared" si="10"/>
        <v>#NUM!</v>
      </c>
      <c r="X8" s="28" t="e">
        <f t="shared" si="10"/>
        <v>#NUM!</v>
      </c>
      <c r="Y8" s="28" t="e">
        <f t="shared" si="10"/>
        <v>#NUM!</v>
      </c>
      <c r="Z8" s="28" t="e">
        <f t="shared" si="10"/>
        <v>#NUM!</v>
      </c>
      <c r="AA8" s="28" t="e">
        <f t="shared" si="10"/>
        <v>#NUM!</v>
      </c>
      <c r="AB8" s="28" t="e">
        <f t="shared" si="10"/>
        <v>#NUM!</v>
      </c>
      <c r="AC8" s="28" t="e">
        <f t="shared" si="10"/>
        <v>#NUM!</v>
      </c>
      <c r="AD8" s="28" t="e">
        <f t="shared" si="10"/>
        <v>#NUM!</v>
      </c>
      <c r="AE8" s="28" t="e">
        <f t="shared" si="10"/>
        <v>#NUM!</v>
      </c>
      <c r="AF8" s="28" t="e">
        <f t="shared" si="10"/>
        <v>#NUM!</v>
      </c>
      <c r="AG8" s="28" t="e">
        <f t="shared" si="10"/>
        <v>#NUM!</v>
      </c>
      <c r="AH8" s="28" t="e">
        <f t="shared" si="10"/>
        <v>#NUM!</v>
      </c>
      <c r="AI8" s="28" t="e">
        <f t="shared" si="10"/>
        <v>#NUM!</v>
      </c>
      <c r="AJ8" s="28" t="e">
        <f t="shared" si="10"/>
        <v>#NUM!</v>
      </c>
      <c r="AK8" s="28" t="e">
        <f t="shared" si="10"/>
        <v>#NUM!</v>
      </c>
      <c r="AL8" s="28" t="e">
        <f t="shared" si="10"/>
        <v>#NUM!</v>
      </c>
      <c r="AM8" s="28" t="e">
        <f t="shared" si="10"/>
        <v>#NUM!</v>
      </c>
      <c r="AN8" s="28" t="e">
        <f t="shared" si="10"/>
        <v>#NUM!</v>
      </c>
      <c r="AO8" s="28" t="e">
        <f t="shared" si="10"/>
        <v>#NUM!</v>
      </c>
      <c r="AP8" s="28" t="e">
        <f t="shared" si="10"/>
        <v>#NUM!</v>
      </c>
      <c r="AQ8" s="28" t="e">
        <f t="shared" si="10"/>
        <v>#NUM!</v>
      </c>
      <c r="AR8" s="28" t="e">
        <f t="shared" si="10"/>
        <v>#NUM!</v>
      </c>
      <c r="AS8" s="28" t="e">
        <f t="shared" si="10"/>
        <v>#NUM!</v>
      </c>
      <c r="AT8" s="28" t="e">
        <f t="shared" si="10"/>
        <v>#NUM!</v>
      </c>
      <c r="AU8" s="28" t="e">
        <f t="shared" si="10"/>
        <v>#NUM!</v>
      </c>
      <c r="AV8" s="28" t="e">
        <f t="shared" si="10"/>
        <v>#NUM!</v>
      </c>
      <c r="AW8" s="28" t="e">
        <f t="shared" si="10"/>
        <v>#NUM!</v>
      </c>
      <c r="AX8" s="28" t="e">
        <f t="shared" si="10"/>
        <v>#NUM!</v>
      </c>
      <c r="AY8" s="28" t="e">
        <f t="shared" si="10"/>
        <v>#NUM!</v>
      </c>
      <c r="AZ8" s="28" t="e">
        <f t="shared" si="10"/>
        <v>#NUM!</v>
      </c>
      <c r="BA8" s="28" t="e">
        <f t="shared" si="10"/>
        <v>#NUM!</v>
      </c>
      <c r="BB8" s="28" t="e">
        <f t="shared" si="10"/>
        <v>#NUM!</v>
      </c>
      <c r="BC8" s="28" t="e">
        <f t="shared" si="10"/>
        <v>#NUM!</v>
      </c>
      <c r="BD8" s="28" t="e">
        <f t="shared" si="10"/>
        <v>#NUM!</v>
      </c>
      <c r="BE8" s="28" t="e">
        <f t="shared" si="10"/>
        <v>#NUM!</v>
      </c>
      <c r="BF8" s="28" t="e">
        <f t="shared" si="10"/>
        <v>#NUM!</v>
      </c>
      <c r="BG8" s="28" t="e">
        <f t="shared" si="10"/>
        <v>#NUM!</v>
      </c>
      <c r="BH8" s="28" t="e">
        <f t="shared" si="10"/>
        <v>#NUM!</v>
      </c>
      <c r="BI8" s="28" t="e">
        <f t="shared" si="10"/>
        <v>#NUM!</v>
      </c>
      <c r="BJ8" s="28" t="e">
        <f t="shared" si="10"/>
        <v>#NUM!</v>
      </c>
      <c r="BK8" s="28" t="e">
        <f t="shared" si="10"/>
        <v>#NUM!</v>
      </c>
      <c r="BM8" s="28">
        <f t="shared" ref="BM8:BM71" si="20">IF(ISERROR(N8),0,IF(N8&gt;$F8,0,N8))</f>
        <v>0</v>
      </c>
      <c r="BN8" s="28">
        <f t="shared" ref="BN8:BN71" si="21">IF(ISERROR(O8),0,IF(O8&gt;$F8,0,O8))</f>
        <v>0</v>
      </c>
      <c r="BO8" s="28">
        <f t="shared" ref="BO8:BO71" si="22">IF(ISERROR(P8),0,IF(P8&gt;$F8,0,P8))</f>
        <v>0</v>
      </c>
      <c r="BP8" s="28">
        <f t="shared" ref="BP8:BP71" si="23">IF(ISERROR(Q8),0,IF(Q8&gt;$F8,0,Q8))</f>
        <v>0</v>
      </c>
      <c r="BQ8" s="28">
        <f t="shared" ref="BQ8:BQ71" si="24">IF(ISERROR(R8),0,IF(R8&gt;$F8,0,R8))</f>
        <v>0</v>
      </c>
      <c r="BR8" s="28">
        <f t="shared" ref="BR8:BR71" si="25">IF(ISERROR(S8),0,IF(S8&gt;$F8,0,S8))</f>
        <v>0</v>
      </c>
      <c r="BS8" s="28">
        <f t="shared" ref="BS8:BS71" si="26">IF(ISERROR(T8),0,IF(T8&gt;$F8,0,T8))</f>
        <v>0</v>
      </c>
      <c r="BT8" s="28">
        <f t="shared" ref="BT8:BT71" si="27">IF(ISERROR(U8),0,IF(U8&gt;$F8,0,U8))</f>
        <v>0</v>
      </c>
      <c r="BU8" s="28">
        <f t="shared" ref="BU8:BU71" si="28">IF(ISERROR(V8),0,IF(V8&gt;$F8,0,V8))</f>
        <v>0</v>
      </c>
      <c r="BV8" s="28">
        <f t="shared" ref="BV8:BV71" si="29">IF(ISERROR(W8),0,IF(W8&gt;$F8,0,W8))</f>
        <v>0</v>
      </c>
      <c r="BW8" s="28">
        <f t="shared" ref="BW8:BW71" si="30">IF(ISERROR(X8),0,IF(X8&gt;$F8,0,X8))</f>
        <v>0</v>
      </c>
      <c r="BX8" s="28">
        <f t="shared" ref="BX8:BX71" si="31">IF(ISERROR(Y8),0,IF(Y8&gt;$F8,0,Y8))</f>
        <v>0</v>
      </c>
      <c r="BY8" s="28">
        <f t="shared" ref="BY8:BY71" si="32">IF(ISERROR(Z8),0,IF(Z8&gt;$F8,0,Z8))</f>
        <v>0</v>
      </c>
      <c r="BZ8" s="28">
        <f t="shared" ref="BZ8:BZ71" si="33">IF(ISERROR(AA8),0,IF(AA8&gt;$F8,0,AA8))</f>
        <v>0</v>
      </c>
      <c r="CA8" s="28">
        <f t="shared" ref="CA8:CA71" si="34">IF(ISERROR(AB8),0,IF(AB8&gt;$F8,0,AB8))</f>
        <v>0</v>
      </c>
      <c r="CB8" s="28">
        <f t="shared" ref="CB8:CB71" si="35">IF(ISERROR(AC8),0,IF(AC8&gt;$F8,0,AC8))</f>
        <v>0</v>
      </c>
      <c r="CC8" s="28">
        <f t="shared" ref="CC8:CC71" si="36">IF(ISERROR(AD8),0,IF(AD8&gt;$F8,0,AD8))</f>
        <v>0</v>
      </c>
      <c r="CD8" s="28">
        <f t="shared" ref="CD8:CD71" si="37">IF(ISERROR(AE8),0,IF(AE8&gt;$F8,0,AE8))</f>
        <v>0</v>
      </c>
      <c r="CE8" s="28">
        <f t="shared" ref="CE8:CE71" si="38">IF(ISERROR(AF8),0,IF(AF8&gt;$F8,0,AF8))</f>
        <v>0</v>
      </c>
      <c r="CF8" s="28">
        <f t="shared" ref="CF8:CF71" si="39">IF(ISERROR(AG8),0,IF(AG8&gt;$F8,0,AG8))</f>
        <v>0</v>
      </c>
      <c r="CG8" s="28">
        <f t="shared" ref="CG8:CG71" si="40">IF(ISERROR(AH8),0,IF(AH8&gt;$F8,0,AH8))</f>
        <v>0</v>
      </c>
      <c r="CH8" s="28">
        <f t="shared" ref="CH8:CH71" si="41">IF(ISERROR(AI8),0,IF(AI8&gt;$F8,0,AI8))</f>
        <v>0</v>
      </c>
      <c r="CI8" s="28">
        <f t="shared" ref="CI8:CI71" si="42">IF(ISERROR(AJ8),0,IF(AJ8&gt;$F8,0,AJ8))</f>
        <v>0</v>
      </c>
      <c r="CJ8" s="28">
        <f t="shared" ref="CJ8:CJ71" si="43">IF(ISERROR(AK8),0,IF(AK8&gt;$F8,0,AK8))</f>
        <v>0</v>
      </c>
      <c r="CK8" s="28">
        <f t="shared" ref="CK8:CK71" si="44">IF(ISERROR(AL8),0,IF(AL8&gt;$F8,0,AL8))</f>
        <v>0</v>
      </c>
      <c r="CL8" s="28">
        <f t="shared" ref="CL8:CL71" si="45">IF(ISERROR(AM8),0,IF(AM8&gt;$F8,0,AM8))</f>
        <v>0</v>
      </c>
      <c r="CM8" s="28">
        <f t="shared" ref="CM8:CM71" si="46">IF(ISERROR(AN8),0,IF(AN8&gt;$F8,0,AN8))</f>
        <v>0</v>
      </c>
      <c r="CN8" s="28">
        <f t="shared" ref="CN8:CN71" si="47">IF(ISERROR(AO8),0,IF(AO8&gt;$F8,0,AO8))</f>
        <v>0</v>
      </c>
      <c r="CO8" s="28">
        <f t="shared" ref="CO8:CO71" si="48">IF(ISERROR(AP8),0,IF(AP8&gt;$F8,0,AP8))</f>
        <v>0</v>
      </c>
      <c r="CP8" s="28">
        <f t="shared" ref="CP8:CP71" si="49">IF(ISERROR(AQ8),0,IF(AQ8&gt;$F8,0,AQ8))</f>
        <v>0</v>
      </c>
      <c r="CQ8" s="28">
        <f t="shared" ref="CQ8:CQ71" si="50">IF(ISERROR(AR8),0,IF(AR8&gt;$F8,0,AR8))</f>
        <v>0</v>
      </c>
      <c r="CR8" s="28">
        <f t="shared" ref="CR8:CR71" si="51">IF(ISERROR(AS8),0,IF(AS8&gt;$F8,0,AS8))</f>
        <v>0</v>
      </c>
      <c r="CS8" s="28">
        <f t="shared" ref="CS8:CS71" si="52">IF(ISERROR(AT8),0,IF(AT8&gt;$F8,0,AT8))</f>
        <v>0</v>
      </c>
      <c r="CT8" s="28">
        <f t="shared" ref="CT8:CT71" si="53">IF(ISERROR(AU8),0,IF(AU8&gt;$F8,0,AU8))</f>
        <v>0</v>
      </c>
      <c r="CU8" s="28">
        <f t="shared" ref="CU8:CU71" si="54">IF(ISERROR(AV8),0,IF(AV8&gt;$F8,0,AV8))</f>
        <v>0</v>
      </c>
      <c r="CV8" s="28">
        <f t="shared" ref="CV8:CV71" si="55">IF(ISERROR(AW8),0,IF(AW8&gt;$F8,0,AW8))</f>
        <v>0</v>
      </c>
      <c r="CW8" s="28">
        <f t="shared" ref="CW8:CW71" si="56">IF(ISERROR(AX8),0,IF(AX8&gt;$F8,0,AX8))</f>
        <v>0</v>
      </c>
      <c r="CX8" s="28">
        <f t="shared" ref="CX8:CX71" si="57">IF(ISERROR(AY8),0,IF(AY8&gt;$F8,0,AY8))</f>
        <v>0</v>
      </c>
      <c r="CY8" s="28">
        <f t="shared" ref="CY8:CY71" si="58">IF(ISERROR(AZ8),0,IF(AZ8&gt;$F8,0,AZ8))</f>
        <v>0</v>
      </c>
      <c r="CZ8" s="28">
        <f t="shared" ref="CZ8:CZ71" si="59">IF(ISERROR(BA8),0,IF(BA8&gt;$F8,0,BA8))</f>
        <v>0</v>
      </c>
      <c r="DA8" s="28">
        <f t="shared" ref="DA8:DA71" si="60">IF(ISERROR(BB8),0,IF(BB8&gt;$F8,0,BB8))</f>
        <v>0</v>
      </c>
      <c r="DB8" s="28">
        <f t="shared" ref="DB8:DB71" si="61">IF(ISERROR(BC8),0,IF(BC8&gt;$F8,0,BC8))</f>
        <v>0</v>
      </c>
      <c r="DC8" s="28">
        <f t="shared" ref="DC8:DC71" si="62">IF(ISERROR(BD8),0,IF(BD8&gt;$F8,0,BD8))</f>
        <v>0</v>
      </c>
      <c r="DD8" s="28">
        <f t="shared" ref="DD8:DD71" si="63">IF(ISERROR(BE8),0,IF(BE8&gt;$F8,0,BE8))</f>
        <v>0</v>
      </c>
      <c r="DE8" s="28">
        <f t="shared" ref="DE8:DE71" si="64">IF(ISERROR(BF8),0,IF(BF8&gt;$F8,0,BF8))</f>
        <v>0</v>
      </c>
      <c r="DF8" s="28">
        <f t="shared" ref="DF8:DF71" si="65">IF(ISERROR(BG8),0,IF(BG8&gt;$F8,0,BG8))</f>
        <v>0</v>
      </c>
      <c r="DG8" s="28">
        <f t="shared" ref="DG8:DG71" si="66">IF(ISERROR(BH8),0,IF(BH8&gt;$F8,0,BH8))</f>
        <v>0</v>
      </c>
      <c r="DH8" s="28">
        <f t="shared" ref="DH8:DH71" si="67">IF(ISERROR(BI8),0,IF(BI8&gt;$F8,0,BI8))</f>
        <v>0</v>
      </c>
      <c r="DI8" s="28">
        <f t="shared" ref="DI8:DI71" si="68">IF(ISERROR(BJ8),0,IF(BJ8&gt;$F8,0,BJ8))</f>
        <v>0</v>
      </c>
      <c r="DJ8" s="28">
        <f t="shared" ref="DJ8:DJ71" si="69">IF(ISERROR(BK8),0,IF(BK8&gt;$F8,0,BK8))</f>
        <v>0</v>
      </c>
      <c r="DL8" s="28">
        <f t="shared" ref="DL8:DL71" si="70">D8</f>
        <v>2</v>
      </c>
      <c r="DM8" s="140">
        <f t="shared" ref="DM8:DM71" si="71">IF(AND(BM8=0,BN8&lt;&gt;0),$F8-BN8,BM8-BN8)</f>
        <v>0</v>
      </c>
      <c r="DN8" s="140">
        <f t="shared" ref="DN8:DN71" si="72">IF(AND(BN8=0,BO8&lt;&gt;0),$F8-BO8,BN8-BO8)</f>
        <v>0</v>
      </c>
      <c r="DO8" s="140">
        <f t="shared" ref="DO8:DO71" si="73">IF(AND(BO8=0,BP8&lt;&gt;0),$F8-BP8,BO8-BP8)</f>
        <v>0</v>
      </c>
      <c r="DP8" s="140">
        <f t="shared" ref="DP8:DP71" si="74">IF(AND(BP8=0,BQ8&lt;&gt;0),$F8-BQ8,BP8-BQ8)</f>
        <v>0</v>
      </c>
      <c r="DQ8" s="140">
        <f t="shared" ref="DQ8:DQ71" si="75">IF(AND(BQ8=0,BR8&lt;&gt;0),$F8-BR8,BQ8-BR8)</f>
        <v>0</v>
      </c>
      <c r="DR8" s="140">
        <f t="shared" ref="DR8:DR71" si="76">IF(AND(BR8=0,BS8&lt;&gt;0),$F8-BS8,BR8-BS8)</f>
        <v>0</v>
      </c>
      <c r="DS8" s="140">
        <f t="shared" ref="DS8:DS71" si="77">IF(AND(BS8=0,BT8&lt;&gt;0),$F8-BT8,BS8-BT8)</f>
        <v>0</v>
      </c>
      <c r="DT8" s="140">
        <f t="shared" ref="DT8:DT71" si="78">IF(AND(BT8=0,BU8&lt;&gt;0),$F8-BU8,BT8-BU8)</f>
        <v>0</v>
      </c>
      <c r="DU8" s="140">
        <f t="shared" ref="DU8:DU71" si="79">IF(AND(BU8=0,BV8&lt;&gt;0),$F8-BV8,BU8-BV8)</f>
        <v>0</v>
      </c>
      <c r="DV8" s="140">
        <f t="shared" ref="DV8:DV71" si="80">IF(AND(BV8=0,BW8&lt;&gt;0),$F8-BW8,BV8-BW8)</f>
        <v>0</v>
      </c>
      <c r="DW8" s="140">
        <f t="shared" ref="DW8:DW71" si="81">IF(AND(BW8=0,BX8&lt;&gt;0),$F8-BX8,BW8-BX8)</f>
        <v>0</v>
      </c>
      <c r="DX8" s="140">
        <f t="shared" ref="DX8:DX71" si="82">IF(AND(BX8=0,BY8&lt;&gt;0),$F8-BY8,BX8-BY8)</f>
        <v>0</v>
      </c>
      <c r="DY8" s="140">
        <f t="shared" ref="DY8:DY71" si="83">IF(AND(BY8=0,BZ8&lt;&gt;0),$F8-BZ8,BY8-BZ8)</f>
        <v>0</v>
      </c>
      <c r="DZ8" s="140">
        <f t="shared" ref="DZ8:DZ71" si="84">IF(AND(BZ8=0,CA8&lt;&gt;0),$F8-CA8,BZ8-CA8)</f>
        <v>0</v>
      </c>
      <c r="EA8" s="140">
        <f t="shared" ref="EA8:EA71" si="85">IF(AND(CA8=0,CB8&lt;&gt;0),$F8-CB8,CA8-CB8)</f>
        <v>0</v>
      </c>
      <c r="EB8" s="140">
        <f t="shared" ref="EB8:EB71" si="86">IF(AND(CB8=0,CC8&lt;&gt;0),$F8-CC8,CB8-CC8)</f>
        <v>0</v>
      </c>
      <c r="EC8" s="140">
        <f t="shared" ref="EC8:EC71" si="87">IF(AND(CC8=0,CD8&lt;&gt;0),$F8-CD8,CC8-CD8)</f>
        <v>0</v>
      </c>
      <c r="ED8" s="140">
        <f t="shared" ref="ED8:ED71" si="88">IF(AND(CD8=0,CE8&lt;&gt;0),$F8-CE8,CD8-CE8)</f>
        <v>0</v>
      </c>
      <c r="EE8" s="140">
        <f t="shared" ref="EE8:EE71" si="89">IF(AND(CE8=0,CF8&lt;&gt;0),$F8-CF8,CE8-CF8)</f>
        <v>0</v>
      </c>
      <c r="EF8" s="140">
        <f t="shared" ref="EF8:EF71" si="90">IF(AND(CF8=0,CG8&lt;&gt;0),$F8-CG8,CF8-CG8)</f>
        <v>0</v>
      </c>
      <c r="EG8" s="140">
        <f t="shared" ref="EG8:EG71" si="91">IF(AND(CG8=0,CH8&lt;&gt;0),$F8-CH8,CG8-CH8)</f>
        <v>0</v>
      </c>
      <c r="EH8" s="140">
        <f t="shared" ref="EH8:EH71" si="92">IF(AND(CH8=0,CI8&lt;&gt;0),$F8-CI8,CH8-CI8)</f>
        <v>0</v>
      </c>
      <c r="EI8" s="140">
        <f t="shared" ref="EI8:EI71" si="93">IF(AND(CI8=0,CJ8&lt;&gt;0),$F8-CJ8,CI8-CJ8)</f>
        <v>0</v>
      </c>
      <c r="EJ8" s="140">
        <f t="shared" ref="EJ8:EJ71" si="94">IF(AND(CJ8=0,CK8&lt;&gt;0),$F8-CK8,CJ8-CK8)</f>
        <v>0</v>
      </c>
      <c r="EK8" s="140">
        <f t="shared" ref="EK8:EK71" si="95">IF(AND(CK8=0,CL8&lt;&gt;0),$F8-CL8,CK8-CL8)</f>
        <v>0</v>
      </c>
      <c r="EL8" s="140">
        <f t="shared" ref="EL8:EL71" si="96">IF(AND(CL8=0,CM8&lt;&gt;0),$F8-CM8,CL8-CM8)</f>
        <v>0</v>
      </c>
      <c r="EM8" s="140">
        <f t="shared" ref="EM8:EM71" si="97">IF(AND(CM8=0,CN8&lt;&gt;0),$F8-CN8,CM8-CN8)</f>
        <v>0</v>
      </c>
      <c r="EN8" s="140">
        <f t="shared" ref="EN8:EN71" si="98">IF(AND(CN8=0,CO8&lt;&gt;0),$F8-CO8,CN8-CO8)</f>
        <v>0</v>
      </c>
      <c r="EO8" s="140">
        <f t="shared" ref="EO8:EO71" si="99">IF(AND(CO8=0,CP8&lt;&gt;0),$F8-CP8,CO8-CP8)</f>
        <v>0</v>
      </c>
      <c r="EP8" s="140">
        <f t="shared" ref="EP8:EP71" si="100">IF(AND(CP8=0,CQ8&lt;&gt;0),$F8-CQ8,CP8-CQ8)</f>
        <v>0</v>
      </c>
      <c r="EQ8" s="140">
        <f t="shared" ref="EQ8:EQ71" si="101">IF(AND(CQ8=0,CR8&lt;&gt;0),$F8-CR8,CQ8-CR8)</f>
        <v>0</v>
      </c>
      <c r="ER8" s="140">
        <f t="shared" ref="ER8:ER71" si="102">IF(AND(CR8=0,CS8&lt;&gt;0),$F8-CS8,CR8-CS8)</f>
        <v>0</v>
      </c>
      <c r="ES8" s="140">
        <f t="shared" ref="ES8:ES71" si="103">IF(AND(CS8=0,CT8&lt;&gt;0),$F8-CT8,CS8-CT8)</f>
        <v>0</v>
      </c>
      <c r="ET8" s="140">
        <f t="shared" ref="ET8:ET71" si="104">IF(AND(CT8=0,CU8&lt;&gt;0),$F8-CU8,CT8-CU8)</f>
        <v>0</v>
      </c>
      <c r="EU8" s="140">
        <f t="shared" ref="EU8:EU71" si="105">IF(AND(CU8=0,CV8&lt;&gt;0),$F8-CV8,CU8-CV8)</f>
        <v>0</v>
      </c>
      <c r="EV8" s="140">
        <f t="shared" ref="EV8:EV71" si="106">IF(AND(CV8=0,CW8&lt;&gt;0),$F8-CW8,CV8-CW8)</f>
        <v>0</v>
      </c>
      <c r="EW8" s="140">
        <f t="shared" ref="EW8:EW71" si="107">IF(AND(CW8=0,CX8&lt;&gt;0),$F8-CX8,CW8-CX8)</f>
        <v>0</v>
      </c>
      <c r="EX8" s="140">
        <f t="shared" ref="EX8:EX71" si="108">IF(AND(CX8=0,CY8&lt;&gt;0),$F8-CY8,CX8-CY8)</f>
        <v>0</v>
      </c>
      <c r="EY8" s="140">
        <f t="shared" ref="EY8:EY71" si="109">IF(AND(CY8=0,CZ8&lt;&gt;0),$F8-CZ8,CY8-CZ8)</f>
        <v>0</v>
      </c>
      <c r="EZ8" s="140">
        <f t="shared" ref="EZ8:EZ71" si="110">IF(AND(CZ8=0,DA8&lt;&gt;0),$F8-DA8,CZ8-DA8)</f>
        <v>0</v>
      </c>
      <c r="FA8" s="140">
        <f t="shared" ref="FA8:FA71" si="111">IF(AND(DA8=0,DB8&lt;&gt;0),$F8-DB8,DA8-DB8)</f>
        <v>0</v>
      </c>
      <c r="FB8" s="140">
        <f t="shared" ref="FB8:FB71" si="112">IF(AND(DB8=0,DC8&lt;&gt;0),$F8-DC8,DB8-DC8)</f>
        <v>0</v>
      </c>
      <c r="FC8" s="140">
        <f t="shared" ref="FC8:FC71" si="113">IF(AND(DC8=0,DD8&lt;&gt;0),$F8-DD8,DC8-DD8)</f>
        <v>0</v>
      </c>
      <c r="FD8" s="140">
        <f t="shared" ref="FD8:FD71" si="114">IF(AND(DD8=0,DE8&lt;&gt;0),$F8-DE8,DD8-DE8)</f>
        <v>0</v>
      </c>
      <c r="FE8" s="140">
        <f t="shared" ref="FE8:FE71" si="115">IF(AND(DE8=0,DF8&lt;&gt;0),$F8-DF8,DE8-DF8)</f>
        <v>0</v>
      </c>
      <c r="FF8" s="140">
        <f t="shared" ref="FF8:FF71" si="116">IF(AND(DF8=0,DG8&lt;&gt;0),$F8-DG8,DF8-DG8)</f>
        <v>0</v>
      </c>
      <c r="FG8" s="140">
        <f t="shared" ref="FG8:FG71" si="117">IF(AND(DG8=0,DH8&lt;&gt;0),$F8-DH8,DG8-DH8)</f>
        <v>0</v>
      </c>
      <c r="FH8" s="140">
        <f t="shared" ref="FH8:FH71" si="118">IF(AND(DH8=0,DI8&lt;&gt;0),$F8-DI8,DH8-DI8)</f>
        <v>0</v>
      </c>
      <c r="FI8" s="140">
        <f t="shared" ref="FI8:FI39" si="119">IF(AND(DI8=0,DJ8&lt;&gt;0),$F8-DJ8,DI8-DJ8)</f>
        <v>0</v>
      </c>
      <c r="FJ8" s="140">
        <f t="shared" ref="FJ8:FJ71" si="120">IF(AND(DJ8=0,DK8&lt;&gt;0),$F8-DK8,DJ8-DK8)</f>
        <v>0</v>
      </c>
      <c r="FL8" s="28">
        <f t="shared" ref="FL8:FL71" si="121">FL$2*DM8</f>
        <v>0</v>
      </c>
      <c r="FM8" s="28">
        <f t="shared" ref="FM8:FM71" si="122">FM$2*DN8</f>
        <v>0</v>
      </c>
      <c r="FN8" s="28">
        <f t="shared" ref="FN8:FN71" si="123">FN$2*DO8</f>
        <v>0</v>
      </c>
      <c r="FO8" s="28">
        <f t="shared" ref="FO8:FO71" si="124">FO$2*DP8</f>
        <v>0</v>
      </c>
      <c r="FP8" s="28">
        <f t="shared" ref="FP8:FP71" si="125">FP$2*DQ8</f>
        <v>0</v>
      </c>
      <c r="FQ8" s="28">
        <f t="shared" ref="FQ8:FQ71" si="126">FQ$2*DR8</f>
        <v>0</v>
      </c>
      <c r="FR8" s="28">
        <f t="shared" ref="FR8:FR71" si="127">FR$2*DS8</f>
        <v>0</v>
      </c>
      <c r="FS8" s="28">
        <f t="shared" ref="FS8:FS71" si="128">FS$2*DT8</f>
        <v>0</v>
      </c>
      <c r="FT8" s="28">
        <f t="shared" ref="FT8:FT71" si="129">FT$2*DU8</f>
        <v>0</v>
      </c>
      <c r="FU8" s="28">
        <f t="shared" ref="FU8:FU71" si="130">FU$2*DV8</f>
        <v>0</v>
      </c>
      <c r="FV8" s="28">
        <f t="shared" ref="FV8:FV71" si="131">FV$2*DW8</f>
        <v>0</v>
      </c>
      <c r="FW8" s="28">
        <f t="shared" ref="FW8:FW71" si="132">FW$2*DX8</f>
        <v>0</v>
      </c>
      <c r="FX8" s="28">
        <f t="shared" ref="FX8:FX71" si="133">FX$2*DY8</f>
        <v>0</v>
      </c>
      <c r="FY8" s="28">
        <f t="shared" ref="FY8:FY71" si="134">FY$2*DZ8</f>
        <v>0</v>
      </c>
      <c r="FZ8" s="28">
        <f t="shared" ref="FZ8:FZ71" si="135">FZ$2*EA8</f>
        <v>0</v>
      </c>
      <c r="GA8" s="28">
        <f t="shared" ref="GA8:GA71" si="136">GA$2*EB8</f>
        <v>0</v>
      </c>
      <c r="GB8" s="28">
        <f t="shared" ref="GB8:GB71" si="137">GB$2*EC8</f>
        <v>0</v>
      </c>
      <c r="GC8" s="28">
        <f t="shared" ref="GC8:GC71" si="138">GC$2*ED8</f>
        <v>0</v>
      </c>
      <c r="GD8" s="28">
        <f t="shared" ref="GD8:GD71" si="139">GD$2*EE8</f>
        <v>0</v>
      </c>
      <c r="GE8" s="28">
        <f t="shared" ref="GE8:GE71" si="140">GE$2*EF8</f>
        <v>0</v>
      </c>
      <c r="GF8" s="28">
        <f t="shared" ref="GF8:GF71" si="141">GF$2*EG8</f>
        <v>0</v>
      </c>
      <c r="GG8" s="28">
        <f t="shared" ref="GG8:GG71" si="142">GG$2*EH8</f>
        <v>0</v>
      </c>
      <c r="GH8" s="28">
        <f t="shared" ref="GH8:GH71" si="143">GH$2*EI8</f>
        <v>0</v>
      </c>
      <c r="GI8" s="28">
        <f t="shared" ref="GI8:GI71" si="144">GI$2*EJ8</f>
        <v>0</v>
      </c>
      <c r="GJ8" s="28">
        <f t="shared" ref="GJ8:GJ71" si="145">GJ$2*EK8</f>
        <v>0</v>
      </c>
      <c r="GK8" s="28">
        <f t="shared" ref="GK8:GK71" si="146">GK$2*EL8</f>
        <v>0</v>
      </c>
      <c r="GL8" s="28">
        <f t="shared" ref="GL8:GL71" si="147">GL$2*EM8</f>
        <v>0</v>
      </c>
      <c r="GM8" s="28">
        <f t="shared" ref="GM8:GM71" si="148">GM$2*EN8</f>
        <v>0</v>
      </c>
      <c r="GN8" s="28">
        <f t="shared" ref="GN8:GN71" si="149">GN$2*EO8</f>
        <v>0</v>
      </c>
      <c r="GO8" s="28">
        <f t="shared" ref="GO8:GO71" si="150">GO$2*EP8</f>
        <v>0</v>
      </c>
      <c r="GP8" s="28">
        <f t="shared" ref="GP8:GP71" si="151">GP$2*EQ8</f>
        <v>0</v>
      </c>
      <c r="GQ8" s="28">
        <f t="shared" ref="GQ8:GQ71" si="152">GQ$2*ER8</f>
        <v>0</v>
      </c>
      <c r="GR8" s="28">
        <f t="shared" ref="GR8:GR71" si="153">GR$2*ES8</f>
        <v>0</v>
      </c>
      <c r="GS8" s="28">
        <f t="shared" ref="GS8:GS71" si="154">GS$2*ET8</f>
        <v>0</v>
      </c>
      <c r="GT8" s="28">
        <f t="shared" ref="GT8:GT71" si="155">GT$2*EU8</f>
        <v>0</v>
      </c>
      <c r="GU8" s="28">
        <f t="shared" ref="GU8:GU71" si="156">GU$2*EV8</f>
        <v>0</v>
      </c>
      <c r="GV8" s="28">
        <f t="shared" ref="GV8:GV71" si="157">GV$2*EW8</f>
        <v>0</v>
      </c>
      <c r="GW8" s="28">
        <f t="shared" ref="GW8:GW71" si="158">GW$2*EX8</f>
        <v>0</v>
      </c>
      <c r="GX8" s="28">
        <f t="shared" ref="GX8:GX71" si="159">GX$2*EY8</f>
        <v>0</v>
      </c>
      <c r="GY8" s="28">
        <f t="shared" ref="GY8:GY71" si="160">GY$2*EZ8</f>
        <v>0</v>
      </c>
      <c r="GZ8" s="28">
        <f t="shared" ref="GZ8:GZ71" si="161">GZ$2*FA8</f>
        <v>0</v>
      </c>
      <c r="HA8" s="28">
        <f t="shared" ref="HA8:HA71" si="162">HA$2*FB8</f>
        <v>0</v>
      </c>
      <c r="HB8" s="28">
        <f t="shared" ref="HB8:HB71" si="163">HB$2*FC8</f>
        <v>0</v>
      </c>
      <c r="HC8" s="28">
        <f t="shared" ref="HC8:HC71" si="164">HC$2*FD8</f>
        <v>0</v>
      </c>
      <c r="HD8" s="28">
        <f t="shared" ref="HD8:HD71" si="165">HD$2*FE8</f>
        <v>0</v>
      </c>
      <c r="HE8" s="28">
        <f t="shared" ref="HE8:HE71" si="166">HE$2*FF8</f>
        <v>0</v>
      </c>
      <c r="HF8" s="28">
        <f t="shared" ref="HF8:HF71" si="167">HF$2*FG8</f>
        <v>0</v>
      </c>
      <c r="HG8" s="28">
        <f t="shared" ref="HG8:HG71" si="168">HG$2*FH8</f>
        <v>0</v>
      </c>
      <c r="HH8" s="28">
        <f t="shared" ref="HH8:HH71" si="169">HH$2*FI8</f>
        <v>0</v>
      </c>
      <c r="HI8" s="28">
        <f t="shared" ref="HI8:HI71" si="170">HI$2*FJ8</f>
        <v>0</v>
      </c>
      <c r="HK8" s="29">
        <f>IF(D8&gt;80,"",IF('inv2.計算シート'!H3=0,0,SUM(FL8:HI8)/F8))</f>
        <v>0</v>
      </c>
      <c r="HM8" s="28">
        <f>D26</f>
        <v>20</v>
      </c>
      <c r="HN8" s="29">
        <f>HK26</f>
        <v>13.853240007235797</v>
      </c>
    </row>
    <row r="9" spans="1:222">
      <c r="A9" s="129" t="s">
        <v>149</v>
      </c>
      <c r="B9" s="156">
        <v>-0.62124583970000002</v>
      </c>
      <c r="D9" s="28">
        <f>IF(OR('1.収穫を予測する'!$C$2="あり",'1.収穫を予測する'!$C$3="あり"),入力方法別計算!W4,'inv2.計算シート'!E4)</f>
        <v>3</v>
      </c>
      <c r="E9" s="28">
        <f>IF(OR('1.収穫を予測する'!$C$2="あり",'1.収穫を予測する'!$C$3="あり"),入力方法別計算!Z4,'inv2.計算シート'!AD4)</f>
        <v>5.6541799064596839E-2</v>
      </c>
      <c r="F9" s="28">
        <f>IF(OR('1.収穫を予測する'!$C$2="あり",'1.収穫を予測する'!$C$3="あり"),入力方法別計算!Y4,'inv2.計算シート'!AE4)</f>
        <v>2499.918754728264</v>
      </c>
      <c r="G9" s="28">
        <f>'inv2.計算シート'!AF4</f>
        <v>0</v>
      </c>
      <c r="H9" s="28">
        <f t="shared" si="15"/>
        <v>0.7766210221541886</v>
      </c>
      <c r="I9" s="28">
        <f t="shared" si="16"/>
        <v>2706.092240219562</v>
      </c>
      <c r="J9" s="28">
        <f t="shared" si="17"/>
        <v>5.6757880190051437E-2</v>
      </c>
      <c r="K9" s="28">
        <f t="shared" si="18"/>
        <v>2.0974111431414591E-5</v>
      </c>
      <c r="L9" s="28">
        <f t="shared" si="19"/>
        <v>3.8693715325808779E+19</v>
      </c>
      <c r="N9" s="28">
        <f t="shared" si="9"/>
        <v>0</v>
      </c>
      <c r="O9" s="28" t="e">
        <f t="shared" si="10"/>
        <v>#NUM!</v>
      </c>
      <c r="P9" s="28" t="e">
        <f t="shared" si="10"/>
        <v>#NUM!</v>
      </c>
      <c r="Q9" s="28" t="e">
        <f t="shared" si="10"/>
        <v>#NUM!</v>
      </c>
      <c r="R9" s="28" t="e">
        <f t="shared" si="10"/>
        <v>#NUM!</v>
      </c>
      <c r="S9" s="28" t="e">
        <f t="shared" si="10"/>
        <v>#NUM!</v>
      </c>
      <c r="T9" s="28" t="e">
        <f t="shared" si="10"/>
        <v>#NUM!</v>
      </c>
      <c r="U9" s="28" t="e">
        <f t="shared" si="10"/>
        <v>#NUM!</v>
      </c>
      <c r="V9" s="28" t="e">
        <f t="shared" si="10"/>
        <v>#NUM!</v>
      </c>
      <c r="W9" s="28" t="e">
        <f t="shared" si="10"/>
        <v>#NUM!</v>
      </c>
      <c r="X9" s="28" t="e">
        <f t="shared" si="10"/>
        <v>#NUM!</v>
      </c>
      <c r="Y9" s="28" t="e">
        <f t="shared" si="10"/>
        <v>#NUM!</v>
      </c>
      <c r="Z9" s="28" t="e">
        <f t="shared" si="10"/>
        <v>#NUM!</v>
      </c>
      <c r="AA9" s="28" t="e">
        <f t="shared" si="10"/>
        <v>#NUM!</v>
      </c>
      <c r="AB9" s="28" t="e">
        <f t="shared" si="10"/>
        <v>#NUM!</v>
      </c>
      <c r="AC9" s="28" t="e">
        <f t="shared" si="10"/>
        <v>#NUM!</v>
      </c>
      <c r="AD9" s="28" t="e">
        <f t="shared" si="10"/>
        <v>#NUM!</v>
      </c>
      <c r="AE9" s="28" t="e">
        <f t="shared" si="10"/>
        <v>#NUM!</v>
      </c>
      <c r="AF9" s="28" t="e">
        <f t="shared" si="10"/>
        <v>#NUM!</v>
      </c>
      <c r="AG9" s="28" t="e">
        <f t="shared" si="10"/>
        <v>#NUM!</v>
      </c>
      <c r="AH9" s="28" t="e">
        <f t="shared" si="10"/>
        <v>#NUM!</v>
      </c>
      <c r="AI9" s="28" t="e">
        <f t="shared" si="10"/>
        <v>#NUM!</v>
      </c>
      <c r="AJ9" s="28" t="e">
        <f t="shared" si="10"/>
        <v>#NUM!</v>
      </c>
      <c r="AK9" s="28" t="e">
        <f t="shared" si="10"/>
        <v>#NUM!</v>
      </c>
      <c r="AL9" s="28" t="e">
        <f t="shared" si="10"/>
        <v>#NUM!</v>
      </c>
      <c r="AM9" s="28" t="e">
        <f t="shared" si="10"/>
        <v>#NUM!</v>
      </c>
      <c r="AN9" s="28" t="e">
        <f t="shared" si="10"/>
        <v>#NUM!</v>
      </c>
      <c r="AO9" s="28" t="e">
        <f t="shared" si="10"/>
        <v>#NUM!</v>
      </c>
      <c r="AP9" s="28" t="e">
        <f t="shared" si="10"/>
        <v>#NUM!</v>
      </c>
      <c r="AQ9" s="28" t="e">
        <f t="shared" si="10"/>
        <v>#NUM!</v>
      </c>
      <c r="AR9" s="28" t="e">
        <f t="shared" si="10"/>
        <v>#NUM!</v>
      </c>
      <c r="AS9" s="28" t="e">
        <f t="shared" si="10"/>
        <v>#NUM!</v>
      </c>
      <c r="AT9" s="28" t="e">
        <f t="shared" si="10"/>
        <v>#NUM!</v>
      </c>
      <c r="AU9" s="28" t="e">
        <f t="shared" si="10"/>
        <v>#NUM!</v>
      </c>
      <c r="AV9" s="28" t="e">
        <f t="shared" si="10"/>
        <v>#NUM!</v>
      </c>
      <c r="AW9" s="28" t="e">
        <f t="shared" si="10"/>
        <v>#NUM!</v>
      </c>
      <c r="AX9" s="28" t="e">
        <f t="shared" si="10"/>
        <v>#NUM!</v>
      </c>
      <c r="AY9" s="28" t="e">
        <f t="shared" si="10"/>
        <v>#NUM!</v>
      </c>
      <c r="AZ9" s="28" t="e">
        <f t="shared" si="10"/>
        <v>#NUM!</v>
      </c>
      <c r="BA9" s="28" t="e">
        <f t="shared" si="10"/>
        <v>#NUM!</v>
      </c>
      <c r="BB9" s="28" t="e">
        <f t="shared" si="10"/>
        <v>#NUM!</v>
      </c>
      <c r="BC9" s="28" t="e">
        <f t="shared" si="10"/>
        <v>#NUM!</v>
      </c>
      <c r="BD9" s="28" t="e">
        <f t="shared" si="10"/>
        <v>#NUM!</v>
      </c>
      <c r="BE9" s="28" t="e">
        <f t="shared" si="10"/>
        <v>#NUM!</v>
      </c>
      <c r="BF9" s="28" t="e">
        <f t="shared" si="10"/>
        <v>#NUM!</v>
      </c>
      <c r="BG9" s="28" t="e">
        <f t="shared" si="10"/>
        <v>#NUM!</v>
      </c>
      <c r="BH9" s="28" t="e">
        <f t="shared" si="10"/>
        <v>#NUM!</v>
      </c>
      <c r="BI9" s="28" t="e">
        <f t="shared" si="10"/>
        <v>#NUM!</v>
      </c>
      <c r="BJ9" s="28" t="e">
        <f t="shared" si="10"/>
        <v>#NUM!</v>
      </c>
      <c r="BK9" s="28" t="e">
        <f t="shared" si="10"/>
        <v>#NUM!</v>
      </c>
      <c r="BM9" s="28">
        <f t="shared" si="20"/>
        <v>0</v>
      </c>
      <c r="BN9" s="28">
        <f t="shared" si="21"/>
        <v>0</v>
      </c>
      <c r="BO9" s="28">
        <f t="shared" si="22"/>
        <v>0</v>
      </c>
      <c r="BP9" s="28">
        <f t="shared" si="23"/>
        <v>0</v>
      </c>
      <c r="BQ9" s="28">
        <f t="shared" si="24"/>
        <v>0</v>
      </c>
      <c r="BR9" s="28">
        <f t="shared" si="25"/>
        <v>0</v>
      </c>
      <c r="BS9" s="28">
        <f t="shared" si="26"/>
        <v>0</v>
      </c>
      <c r="BT9" s="28">
        <f t="shared" si="27"/>
        <v>0</v>
      </c>
      <c r="BU9" s="28">
        <f t="shared" si="28"/>
        <v>0</v>
      </c>
      <c r="BV9" s="28">
        <f t="shared" si="29"/>
        <v>0</v>
      </c>
      <c r="BW9" s="28">
        <f t="shared" si="30"/>
        <v>0</v>
      </c>
      <c r="BX9" s="28">
        <f t="shared" si="31"/>
        <v>0</v>
      </c>
      <c r="BY9" s="28">
        <f t="shared" si="32"/>
        <v>0</v>
      </c>
      <c r="BZ9" s="28">
        <f t="shared" si="33"/>
        <v>0</v>
      </c>
      <c r="CA9" s="28">
        <f t="shared" si="34"/>
        <v>0</v>
      </c>
      <c r="CB9" s="28">
        <f t="shared" si="35"/>
        <v>0</v>
      </c>
      <c r="CC9" s="28">
        <f t="shared" si="36"/>
        <v>0</v>
      </c>
      <c r="CD9" s="28">
        <f t="shared" si="37"/>
        <v>0</v>
      </c>
      <c r="CE9" s="28">
        <f t="shared" si="38"/>
        <v>0</v>
      </c>
      <c r="CF9" s="28">
        <f t="shared" si="39"/>
        <v>0</v>
      </c>
      <c r="CG9" s="28">
        <f t="shared" si="40"/>
        <v>0</v>
      </c>
      <c r="CH9" s="28">
        <f t="shared" si="41"/>
        <v>0</v>
      </c>
      <c r="CI9" s="28">
        <f t="shared" si="42"/>
        <v>0</v>
      </c>
      <c r="CJ9" s="28">
        <f t="shared" si="43"/>
        <v>0</v>
      </c>
      <c r="CK9" s="28">
        <f t="shared" si="44"/>
        <v>0</v>
      </c>
      <c r="CL9" s="28">
        <f t="shared" si="45"/>
        <v>0</v>
      </c>
      <c r="CM9" s="28">
        <f t="shared" si="46"/>
        <v>0</v>
      </c>
      <c r="CN9" s="28">
        <f t="shared" si="47"/>
        <v>0</v>
      </c>
      <c r="CO9" s="28">
        <f t="shared" si="48"/>
        <v>0</v>
      </c>
      <c r="CP9" s="28">
        <f t="shared" si="49"/>
        <v>0</v>
      </c>
      <c r="CQ9" s="28">
        <f t="shared" si="50"/>
        <v>0</v>
      </c>
      <c r="CR9" s="28">
        <f t="shared" si="51"/>
        <v>0</v>
      </c>
      <c r="CS9" s="28">
        <f t="shared" si="52"/>
        <v>0</v>
      </c>
      <c r="CT9" s="28">
        <f t="shared" si="53"/>
        <v>0</v>
      </c>
      <c r="CU9" s="28">
        <f t="shared" si="54"/>
        <v>0</v>
      </c>
      <c r="CV9" s="28">
        <f t="shared" si="55"/>
        <v>0</v>
      </c>
      <c r="CW9" s="28">
        <f t="shared" si="56"/>
        <v>0</v>
      </c>
      <c r="CX9" s="28">
        <f t="shared" si="57"/>
        <v>0</v>
      </c>
      <c r="CY9" s="28">
        <f t="shared" si="58"/>
        <v>0</v>
      </c>
      <c r="CZ9" s="28">
        <f t="shared" si="59"/>
        <v>0</v>
      </c>
      <c r="DA9" s="28">
        <f t="shared" si="60"/>
        <v>0</v>
      </c>
      <c r="DB9" s="28">
        <f t="shared" si="61"/>
        <v>0</v>
      </c>
      <c r="DC9" s="28">
        <f t="shared" si="62"/>
        <v>0</v>
      </c>
      <c r="DD9" s="28">
        <f t="shared" si="63"/>
        <v>0</v>
      </c>
      <c r="DE9" s="28">
        <f t="shared" si="64"/>
        <v>0</v>
      </c>
      <c r="DF9" s="28">
        <f t="shared" si="65"/>
        <v>0</v>
      </c>
      <c r="DG9" s="28">
        <f t="shared" si="66"/>
        <v>0</v>
      </c>
      <c r="DH9" s="28">
        <f t="shared" si="67"/>
        <v>0</v>
      </c>
      <c r="DI9" s="28">
        <f t="shared" si="68"/>
        <v>0</v>
      </c>
      <c r="DJ9" s="28">
        <f t="shared" si="69"/>
        <v>0</v>
      </c>
      <c r="DL9" s="28">
        <f t="shared" si="70"/>
        <v>3</v>
      </c>
      <c r="DM9" s="140">
        <f t="shared" si="71"/>
        <v>0</v>
      </c>
      <c r="DN9" s="140">
        <f t="shared" si="72"/>
        <v>0</v>
      </c>
      <c r="DO9" s="140">
        <f t="shared" si="73"/>
        <v>0</v>
      </c>
      <c r="DP9" s="140">
        <f t="shared" si="74"/>
        <v>0</v>
      </c>
      <c r="DQ9" s="140">
        <f t="shared" si="75"/>
        <v>0</v>
      </c>
      <c r="DR9" s="140">
        <f t="shared" si="76"/>
        <v>0</v>
      </c>
      <c r="DS9" s="140">
        <f t="shared" si="77"/>
        <v>0</v>
      </c>
      <c r="DT9" s="140">
        <f t="shared" si="78"/>
        <v>0</v>
      </c>
      <c r="DU9" s="140">
        <f t="shared" si="79"/>
        <v>0</v>
      </c>
      <c r="DV9" s="140">
        <f t="shared" si="80"/>
        <v>0</v>
      </c>
      <c r="DW9" s="140">
        <f t="shared" si="81"/>
        <v>0</v>
      </c>
      <c r="DX9" s="140">
        <f t="shared" si="82"/>
        <v>0</v>
      </c>
      <c r="DY9" s="140">
        <f t="shared" si="83"/>
        <v>0</v>
      </c>
      <c r="DZ9" s="140">
        <f t="shared" si="84"/>
        <v>0</v>
      </c>
      <c r="EA9" s="140">
        <f t="shared" si="85"/>
        <v>0</v>
      </c>
      <c r="EB9" s="140">
        <f t="shared" si="86"/>
        <v>0</v>
      </c>
      <c r="EC9" s="140">
        <f t="shared" si="87"/>
        <v>0</v>
      </c>
      <c r="ED9" s="140">
        <f t="shared" si="88"/>
        <v>0</v>
      </c>
      <c r="EE9" s="140">
        <f t="shared" si="89"/>
        <v>0</v>
      </c>
      <c r="EF9" s="140">
        <f t="shared" si="90"/>
        <v>0</v>
      </c>
      <c r="EG9" s="140">
        <f t="shared" si="91"/>
        <v>0</v>
      </c>
      <c r="EH9" s="140">
        <f t="shared" si="92"/>
        <v>0</v>
      </c>
      <c r="EI9" s="140">
        <f t="shared" si="93"/>
        <v>0</v>
      </c>
      <c r="EJ9" s="140">
        <f t="shared" si="94"/>
        <v>0</v>
      </c>
      <c r="EK9" s="140">
        <f t="shared" si="95"/>
        <v>0</v>
      </c>
      <c r="EL9" s="140">
        <f t="shared" si="96"/>
        <v>0</v>
      </c>
      <c r="EM9" s="140">
        <f t="shared" si="97"/>
        <v>0</v>
      </c>
      <c r="EN9" s="140">
        <f t="shared" si="98"/>
        <v>0</v>
      </c>
      <c r="EO9" s="140">
        <f t="shared" si="99"/>
        <v>0</v>
      </c>
      <c r="EP9" s="140">
        <f t="shared" si="100"/>
        <v>0</v>
      </c>
      <c r="EQ9" s="140">
        <f t="shared" si="101"/>
        <v>0</v>
      </c>
      <c r="ER9" s="140">
        <f t="shared" si="102"/>
        <v>0</v>
      </c>
      <c r="ES9" s="140">
        <f t="shared" si="103"/>
        <v>0</v>
      </c>
      <c r="ET9" s="140">
        <f t="shared" si="104"/>
        <v>0</v>
      </c>
      <c r="EU9" s="140">
        <f t="shared" si="105"/>
        <v>0</v>
      </c>
      <c r="EV9" s="140">
        <f t="shared" si="106"/>
        <v>0</v>
      </c>
      <c r="EW9" s="140">
        <f t="shared" si="107"/>
        <v>0</v>
      </c>
      <c r="EX9" s="140">
        <f t="shared" si="108"/>
        <v>0</v>
      </c>
      <c r="EY9" s="140">
        <f t="shared" si="109"/>
        <v>0</v>
      </c>
      <c r="EZ9" s="140">
        <f t="shared" si="110"/>
        <v>0</v>
      </c>
      <c r="FA9" s="140">
        <f t="shared" si="111"/>
        <v>0</v>
      </c>
      <c r="FB9" s="140">
        <f t="shared" si="112"/>
        <v>0</v>
      </c>
      <c r="FC9" s="140">
        <f t="shared" si="113"/>
        <v>0</v>
      </c>
      <c r="FD9" s="140">
        <f t="shared" si="114"/>
        <v>0</v>
      </c>
      <c r="FE9" s="140">
        <f t="shared" si="115"/>
        <v>0</v>
      </c>
      <c r="FF9" s="140">
        <f t="shared" si="116"/>
        <v>0</v>
      </c>
      <c r="FG9" s="140">
        <f t="shared" si="117"/>
        <v>0</v>
      </c>
      <c r="FH9" s="140">
        <f t="shared" si="118"/>
        <v>0</v>
      </c>
      <c r="FI9" s="140">
        <f t="shared" si="119"/>
        <v>0</v>
      </c>
      <c r="FJ9" s="140">
        <f t="shared" si="120"/>
        <v>0</v>
      </c>
      <c r="FL9" s="28">
        <f t="shared" si="121"/>
        <v>0</v>
      </c>
      <c r="FM9" s="28">
        <f t="shared" si="122"/>
        <v>0</v>
      </c>
      <c r="FN9" s="28">
        <f t="shared" si="123"/>
        <v>0</v>
      </c>
      <c r="FO9" s="28">
        <f t="shared" si="124"/>
        <v>0</v>
      </c>
      <c r="FP9" s="28">
        <f t="shared" si="125"/>
        <v>0</v>
      </c>
      <c r="FQ9" s="28">
        <f t="shared" si="126"/>
        <v>0</v>
      </c>
      <c r="FR9" s="28">
        <f t="shared" si="127"/>
        <v>0</v>
      </c>
      <c r="FS9" s="28">
        <f t="shared" si="128"/>
        <v>0</v>
      </c>
      <c r="FT9" s="28">
        <f t="shared" si="129"/>
        <v>0</v>
      </c>
      <c r="FU9" s="28">
        <f t="shared" si="130"/>
        <v>0</v>
      </c>
      <c r="FV9" s="28">
        <f t="shared" si="131"/>
        <v>0</v>
      </c>
      <c r="FW9" s="28">
        <f t="shared" si="132"/>
        <v>0</v>
      </c>
      <c r="FX9" s="28">
        <f t="shared" si="133"/>
        <v>0</v>
      </c>
      <c r="FY9" s="28">
        <f t="shared" si="134"/>
        <v>0</v>
      </c>
      <c r="FZ9" s="28">
        <f t="shared" si="135"/>
        <v>0</v>
      </c>
      <c r="GA9" s="28">
        <f t="shared" si="136"/>
        <v>0</v>
      </c>
      <c r="GB9" s="28">
        <f t="shared" si="137"/>
        <v>0</v>
      </c>
      <c r="GC9" s="28">
        <f t="shared" si="138"/>
        <v>0</v>
      </c>
      <c r="GD9" s="28">
        <f t="shared" si="139"/>
        <v>0</v>
      </c>
      <c r="GE9" s="28">
        <f t="shared" si="140"/>
        <v>0</v>
      </c>
      <c r="GF9" s="28">
        <f t="shared" si="141"/>
        <v>0</v>
      </c>
      <c r="GG9" s="28">
        <f t="shared" si="142"/>
        <v>0</v>
      </c>
      <c r="GH9" s="28">
        <f t="shared" si="143"/>
        <v>0</v>
      </c>
      <c r="GI9" s="28">
        <f t="shared" si="144"/>
        <v>0</v>
      </c>
      <c r="GJ9" s="28">
        <f t="shared" si="145"/>
        <v>0</v>
      </c>
      <c r="GK9" s="28">
        <f t="shared" si="146"/>
        <v>0</v>
      </c>
      <c r="GL9" s="28">
        <f t="shared" si="147"/>
        <v>0</v>
      </c>
      <c r="GM9" s="28">
        <f t="shared" si="148"/>
        <v>0</v>
      </c>
      <c r="GN9" s="28">
        <f t="shared" si="149"/>
        <v>0</v>
      </c>
      <c r="GO9" s="28">
        <f t="shared" si="150"/>
        <v>0</v>
      </c>
      <c r="GP9" s="28">
        <f t="shared" si="151"/>
        <v>0</v>
      </c>
      <c r="GQ9" s="28">
        <f t="shared" si="152"/>
        <v>0</v>
      </c>
      <c r="GR9" s="28">
        <f t="shared" si="153"/>
        <v>0</v>
      </c>
      <c r="GS9" s="28">
        <f t="shared" si="154"/>
        <v>0</v>
      </c>
      <c r="GT9" s="28">
        <f t="shared" si="155"/>
        <v>0</v>
      </c>
      <c r="GU9" s="28">
        <f t="shared" si="156"/>
        <v>0</v>
      </c>
      <c r="GV9" s="28">
        <f t="shared" si="157"/>
        <v>0</v>
      </c>
      <c r="GW9" s="28">
        <f t="shared" si="158"/>
        <v>0</v>
      </c>
      <c r="GX9" s="28">
        <f t="shared" si="159"/>
        <v>0</v>
      </c>
      <c r="GY9" s="28">
        <f t="shared" si="160"/>
        <v>0</v>
      </c>
      <c r="GZ9" s="28">
        <f t="shared" si="161"/>
        <v>0</v>
      </c>
      <c r="HA9" s="28">
        <f t="shared" si="162"/>
        <v>0</v>
      </c>
      <c r="HB9" s="28">
        <f t="shared" si="163"/>
        <v>0</v>
      </c>
      <c r="HC9" s="28">
        <f t="shared" si="164"/>
        <v>0</v>
      </c>
      <c r="HD9" s="28">
        <f t="shared" si="165"/>
        <v>0</v>
      </c>
      <c r="HE9" s="28">
        <f t="shared" si="166"/>
        <v>0</v>
      </c>
      <c r="HF9" s="28">
        <f t="shared" si="167"/>
        <v>0</v>
      </c>
      <c r="HG9" s="28">
        <f t="shared" si="168"/>
        <v>0</v>
      </c>
      <c r="HH9" s="28">
        <f t="shared" si="169"/>
        <v>0</v>
      </c>
      <c r="HI9" s="28">
        <f t="shared" si="170"/>
        <v>0</v>
      </c>
      <c r="HK9" s="29">
        <f>IF(D9&gt;80,"",IF('inv2.計算シート'!H4=0,0,SUM(FL9:HI9)/F9))</f>
        <v>0</v>
      </c>
      <c r="HM9" s="28">
        <f>D36</f>
        <v>30</v>
      </c>
      <c r="HN9" s="29">
        <f>HK36</f>
        <v>20.094561933545869</v>
      </c>
    </row>
    <row r="10" spans="1:222">
      <c r="D10" s="28">
        <f>IF(OR('1.収穫を予測する'!$C$2="あり",'1.収穫を予測する'!$C$3="あり"),入力方法別計算!W5,'inv2.計算シート'!E5)</f>
        <v>4</v>
      </c>
      <c r="E10" s="28">
        <f>IF(OR('1.収穫を予測する'!$C$2="あり",'1.収穫を予測する'!$C$3="あり"),入力方法別計算!Z5,'inv2.計算シート'!AD5)</f>
        <v>0.28508721040078971</v>
      </c>
      <c r="F10" s="28">
        <f>IF(OR('1.収穫を予測する'!$C$2="あり",'1.収穫を予測する'!$C$3="あり"),入力方法別計算!Y5,'inv2.計算シート'!AE5)</f>
        <v>2499.5903551165238</v>
      </c>
      <c r="G10" s="28">
        <f>'inv2.計算シート'!AF5</f>
        <v>0</v>
      </c>
      <c r="H10" s="28">
        <f t="shared" si="15"/>
        <v>0.77658169303762181</v>
      </c>
      <c r="I10" s="28">
        <f t="shared" si="16"/>
        <v>2705.7948414198872</v>
      </c>
      <c r="J10" s="28">
        <f t="shared" si="17"/>
        <v>0.28617733303085685</v>
      </c>
      <c r="K10" s="28">
        <f t="shared" si="18"/>
        <v>1.0576460884990195E-4</v>
      </c>
      <c r="L10" s="28">
        <f t="shared" si="19"/>
        <v>1.3852013820266934E+17</v>
      </c>
      <c r="N10" s="28">
        <f t="shared" si="9"/>
        <v>0</v>
      </c>
      <c r="O10" s="28" t="e">
        <f t="shared" si="10"/>
        <v>#NUM!</v>
      </c>
      <c r="P10" s="28" t="e">
        <f t="shared" si="10"/>
        <v>#NUM!</v>
      </c>
      <c r="Q10" s="28" t="e">
        <f t="shared" si="10"/>
        <v>#NUM!</v>
      </c>
      <c r="R10" s="28" t="e">
        <f t="shared" si="10"/>
        <v>#NUM!</v>
      </c>
      <c r="S10" s="28" t="e">
        <f t="shared" si="10"/>
        <v>#NUM!</v>
      </c>
      <c r="T10" s="28" t="e">
        <f t="shared" si="10"/>
        <v>#NUM!</v>
      </c>
      <c r="U10" s="28" t="e">
        <f t="shared" si="10"/>
        <v>#NUM!</v>
      </c>
      <c r="V10" s="28" t="e">
        <f t="shared" si="10"/>
        <v>#NUM!</v>
      </c>
      <c r="W10" s="28" t="e">
        <f t="shared" si="10"/>
        <v>#NUM!</v>
      </c>
      <c r="X10" s="28" t="e">
        <f t="shared" si="10"/>
        <v>#NUM!</v>
      </c>
      <c r="Y10" s="28" t="e">
        <f t="shared" si="10"/>
        <v>#NUM!</v>
      </c>
      <c r="Z10" s="28" t="e">
        <f t="shared" si="10"/>
        <v>#NUM!</v>
      </c>
      <c r="AA10" s="28" t="e">
        <f t="shared" si="10"/>
        <v>#NUM!</v>
      </c>
      <c r="AB10" s="28" t="e">
        <f t="shared" si="10"/>
        <v>#NUM!</v>
      </c>
      <c r="AC10" s="28" t="e">
        <f t="shared" si="10"/>
        <v>#NUM!</v>
      </c>
      <c r="AD10" s="28" t="e">
        <f t="shared" si="10"/>
        <v>#NUM!</v>
      </c>
      <c r="AE10" s="28" t="e">
        <f t="shared" si="10"/>
        <v>#NUM!</v>
      </c>
      <c r="AF10" s="28" t="e">
        <f t="shared" si="10"/>
        <v>#NUM!</v>
      </c>
      <c r="AG10" s="28" t="e">
        <f t="shared" si="10"/>
        <v>#NUM!</v>
      </c>
      <c r="AH10" s="28" t="e">
        <f t="shared" si="10"/>
        <v>#NUM!</v>
      </c>
      <c r="AI10" s="28" t="e">
        <f t="shared" si="10"/>
        <v>#NUM!</v>
      </c>
      <c r="AJ10" s="28" t="e">
        <f t="shared" si="10"/>
        <v>#NUM!</v>
      </c>
      <c r="AK10" s="28" t="e">
        <f t="shared" si="10"/>
        <v>#NUM!</v>
      </c>
      <c r="AL10" s="28" t="e">
        <f t="shared" si="10"/>
        <v>#NUM!</v>
      </c>
      <c r="AM10" s="28" t="e">
        <f t="shared" si="10"/>
        <v>#NUM!</v>
      </c>
      <c r="AN10" s="28" t="e">
        <f t="shared" si="10"/>
        <v>#NUM!</v>
      </c>
      <c r="AO10" s="28" t="e">
        <f t="shared" si="10"/>
        <v>#NUM!</v>
      </c>
      <c r="AP10" s="28" t="e">
        <f t="shared" si="10"/>
        <v>#NUM!</v>
      </c>
      <c r="AQ10" s="28" t="e">
        <f t="shared" si="10"/>
        <v>#NUM!</v>
      </c>
      <c r="AR10" s="28" t="e">
        <f t="shared" si="10"/>
        <v>#NUM!</v>
      </c>
      <c r="AS10" s="28" t="e">
        <f t="shared" si="10"/>
        <v>#NUM!</v>
      </c>
      <c r="AT10" s="28" t="e">
        <f t="shared" si="10"/>
        <v>#NUM!</v>
      </c>
      <c r="AU10" s="28" t="e">
        <f t="shared" si="10"/>
        <v>#NUM!</v>
      </c>
      <c r="AV10" s="28" t="e">
        <f t="shared" si="10"/>
        <v>#NUM!</v>
      </c>
      <c r="AW10" s="28" t="e">
        <f t="shared" si="10"/>
        <v>#NUM!</v>
      </c>
      <c r="AX10" s="28" t="e">
        <f t="shared" si="10"/>
        <v>#NUM!</v>
      </c>
      <c r="AY10" s="28" t="e">
        <f t="shared" si="10"/>
        <v>#NUM!</v>
      </c>
      <c r="AZ10" s="28" t="e">
        <f t="shared" si="10"/>
        <v>#NUM!</v>
      </c>
      <c r="BA10" s="28" t="e">
        <f t="shared" si="10"/>
        <v>#NUM!</v>
      </c>
      <c r="BB10" s="28" t="e">
        <f t="shared" si="10"/>
        <v>#NUM!</v>
      </c>
      <c r="BC10" s="28" t="e">
        <f t="shared" si="10"/>
        <v>#NUM!</v>
      </c>
      <c r="BD10" s="28" t="e">
        <f t="shared" si="10"/>
        <v>#NUM!</v>
      </c>
      <c r="BE10" s="28" t="e">
        <f t="shared" si="10"/>
        <v>#NUM!</v>
      </c>
      <c r="BF10" s="28" t="e">
        <f t="shared" si="10"/>
        <v>#NUM!</v>
      </c>
      <c r="BG10" s="28" t="e">
        <f t="shared" si="10"/>
        <v>#NUM!</v>
      </c>
      <c r="BH10" s="28" t="e">
        <f t="shared" si="10"/>
        <v>#NUM!</v>
      </c>
      <c r="BI10" s="28" t="e">
        <f t="shared" si="10"/>
        <v>#NUM!</v>
      </c>
      <c r="BJ10" s="28" t="e">
        <f t="shared" si="10"/>
        <v>#NUM!</v>
      </c>
      <c r="BK10" s="28" t="e">
        <f t="shared" si="10"/>
        <v>#NUM!</v>
      </c>
      <c r="BM10" s="28">
        <f t="shared" si="20"/>
        <v>0</v>
      </c>
      <c r="BN10" s="28">
        <f t="shared" si="21"/>
        <v>0</v>
      </c>
      <c r="BO10" s="28">
        <f t="shared" si="22"/>
        <v>0</v>
      </c>
      <c r="BP10" s="28">
        <f t="shared" si="23"/>
        <v>0</v>
      </c>
      <c r="BQ10" s="28">
        <f t="shared" si="24"/>
        <v>0</v>
      </c>
      <c r="BR10" s="28">
        <f t="shared" si="25"/>
        <v>0</v>
      </c>
      <c r="BS10" s="28">
        <f t="shared" si="26"/>
        <v>0</v>
      </c>
      <c r="BT10" s="28">
        <f t="shared" si="27"/>
        <v>0</v>
      </c>
      <c r="BU10" s="28">
        <f t="shared" si="28"/>
        <v>0</v>
      </c>
      <c r="BV10" s="28">
        <f t="shared" si="29"/>
        <v>0</v>
      </c>
      <c r="BW10" s="28">
        <f t="shared" si="30"/>
        <v>0</v>
      </c>
      <c r="BX10" s="28">
        <f t="shared" si="31"/>
        <v>0</v>
      </c>
      <c r="BY10" s="28">
        <f t="shared" si="32"/>
        <v>0</v>
      </c>
      <c r="BZ10" s="28">
        <f t="shared" si="33"/>
        <v>0</v>
      </c>
      <c r="CA10" s="28">
        <f t="shared" si="34"/>
        <v>0</v>
      </c>
      <c r="CB10" s="28">
        <f t="shared" si="35"/>
        <v>0</v>
      </c>
      <c r="CC10" s="28">
        <f t="shared" si="36"/>
        <v>0</v>
      </c>
      <c r="CD10" s="28">
        <f t="shared" si="37"/>
        <v>0</v>
      </c>
      <c r="CE10" s="28">
        <f t="shared" si="38"/>
        <v>0</v>
      </c>
      <c r="CF10" s="28">
        <f t="shared" si="39"/>
        <v>0</v>
      </c>
      <c r="CG10" s="28">
        <f t="shared" si="40"/>
        <v>0</v>
      </c>
      <c r="CH10" s="28">
        <f t="shared" si="41"/>
        <v>0</v>
      </c>
      <c r="CI10" s="28">
        <f t="shared" si="42"/>
        <v>0</v>
      </c>
      <c r="CJ10" s="28">
        <f t="shared" si="43"/>
        <v>0</v>
      </c>
      <c r="CK10" s="28">
        <f t="shared" si="44"/>
        <v>0</v>
      </c>
      <c r="CL10" s="28">
        <f t="shared" si="45"/>
        <v>0</v>
      </c>
      <c r="CM10" s="28">
        <f t="shared" si="46"/>
        <v>0</v>
      </c>
      <c r="CN10" s="28">
        <f t="shared" si="47"/>
        <v>0</v>
      </c>
      <c r="CO10" s="28">
        <f t="shared" si="48"/>
        <v>0</v>
      </c>
      <c r="CP10" s="28">
        <f t="shared" si="49"/>
        <v>0</v>
      </c>
      <c r="CQ10" s="28">
        <f t="shared" si="50"/>
        <v>0</v>
      </c>
      <c r="CR10" s="28">
        <f t="shared" si="51"/>
        <v>0</v>
      </c>
      <c r="CS10" s="28">
        <f t="shared" si="52"/>
        <v>0</v>
      </c>
      <c r="CT10" s="28">
        <f t="shared" si="53"/>
        <v>0</v>
      </c>
      <c r="CU10" s="28">
        <f t="shared" si="54"/>
        <v>0</v>
      </c>
      <c r="CV10" s="28">
        <f t="shared" si="55"/>
        <v>0</v>
      </c>
      <c r="CW10" s="28">
        <f t="shared" si="56"/>
        <v>0</v>
      </c>
      <c r="CX10" s="28">
        <f t="shared" si="57"/>
        <v>0</v>
      </c>
      <c r="CY10" s="28">
        <f t="shared" si="58"/>
        <v>0</v>
      </c>
      <c r="CZ10" s="28">
        <f t="shared" si="59"/>
        <v>0</v>
      </c>
      <c r="DA10" s="28">
        <f t="shared" si="60"/>
        <v>0</v>
      </c>
      <c r="DB10" s="28">
        <f t="shared" si="61"/>
        <v>0</v>
      </c>
      <c r="DC10" s="28">
        <f t="shared" si="62"/>
        <v>0</v>
      </c>
      <c r="DD10" s="28">
        <f t="shared" si="63"/>
        <v>0</v>
      </c>
      <c r="DE10" s="28">
        <f t="shared" si="64"/>
        <v>0</v>
      </c>
      <c r="DF10" s="28">
        <f t="shared" si="65"/>
        <v>0</v>
      </c>
      <c r="DG10" s="28">
        <f t="shared" si="66"/>
        <v>0</v>
      </c>
      <c r="DH10" s="28">
        <f t="shared" si="67"/>
        <v>0</v>
      </c>
      <c r="DI10" s="28">
        <f t="shared" si="68"/>
        <v>0</v>
      </c>
      <c r="DJ10" s="28">
        <f t="shared" si="69"/>
        <v>0</v>
      </c>
      <c r="DL10" s="28">
        <f t="shared" si="70"/>
        <v>4</v>
      </c>
      <c r="DM10" s="140">
        <f t="shared" si="71"/>
        <v>0</v>
      </c>
      <c r="DN10" s="140">
        <f t="shared" si="72"/>
        <v>0</v>
      </c>
      <c r="DO10" s="140">
        <f t="shared" si="73"/>
        <v>0</v>
      </c>
      <c r="DP10" s="140">
        <f t="shared" si="74"/>
        <v>0</v>
      </c>
      <c r="DQ10" s="140">
        <f t="shared" si="75"/>
        <v>0</v>
      </c>
      <c r="DR10" s="140">
        <f t="shared" si="76"/>
        <v>0</v>
      </c>
      <c r="DS10" s="140">
        <f t="shared" si="77"/>
        <v>0</v>
      </c>
      <c r="DT10" s="140">
        <f t="shared" si="78"/>
        <v>0</v>
      </c>
      <c r="DU10" s="140">
        <f t="shared" si="79"/>
        <v>0</v>
      </c>
      <c r="DV10" s="140">
        <f t="shared" si="80"/>
        <v>0</v>
      </c>
      <c r="DW10" s="140">
        <f t="shared" si="81"/>
        <v>0</v>
      </c>
      <c r="DX10" s="140">
        <f t="shared" si="82"/>
        <v>0</v>
      </c>
      <c r="DY10" s="140">
        <f t="shared" si="83"/>
        <v>0</v>
      </c>
      <c r="DZ10" s="140">
        <f t="shared" si="84"/>
        <v>0</v>
      </c>
      <c r="EA10" s="140">
        <f t="shared" si="85"/>
        <v>0</v>
      </c>
      <c r="EB10" s="140">
        <f t="shared" si="86"/>
        <v>0</v>
      </c>
      <c r="EC10" s="140">
        <f t="shared" si="87"/>
        <v>0</v>
      </c>
      <c r="ED10" s="140">
        <f t="shared" si="88"/>
        <v>0</v>
      </c>
      <c r="EE10" s="140">
        <f t="shared" si="89"/>
        <v>0</v>
      </c>
      <c r="EF10" s="140">
        <f t="shared" si="90"/>
        <v>0</v>
      </c>
      <c r="EG10" s="140">
        <f t="shared" si="91"/>
        <v>0</v>
      </c>
      <c r="EH10" s="140">
        <f t="shared" si="92"/>
        <v>0</v>
      </c>
      <c r="EI10" s="140">
        <f t="shared" si="93"/>
        <v>0</v>
      </c>
      <c r="EJ10" s="140">
        <f t="shared" si="94"/>
        <v>0</v>
      </c>
      <c r="EK10" s="140">
        <f t="shared" si="95"/>
        <v>0</v>
      </c>
      <c r="EL10" s="140">
        <f t="shared" si="96"/>
        <v>0</v>
      </c>
      <c r="EM10" s="140">
        <f t="shared" si="97"/>
        <v>0</v>
      </c>
      <c r="EN10" s="140">
        <f t="shared" si="98"/>
        <v>0</v>
      </c>
      <c r="EO10" s="140">
        <f t="shared" si="99"/>
        <v>0</v>
      </c>
      <c r="EP10" s="140">
        <f t="shared" si="100"/>
        <v>0</v>
      </c>
      <c r="EQ10" s="140">
        <f t="shared" si="101"/>
        <v>0</v>
      </c>
      <c r="ER10" s="140">
        <f t="shared" si="102"/>
        <v>0</v>
      </c>
      <c r="ES10" s="140">
        <f t="shared" si="103"/>
        <v>0</v>
      </c>
      <c r="ET10" s="140">
        <f t="shared" si="104"/>
        <v>0</v>
      </c>
      <c r="EU10" s="140">
        <f t="shared" si="105"/>
        <v>0</v>
      </c>
      <c r="EV10" s="140">
        <f t="shared" si="106"/>
        <v>0</v>
      </c>
      <c r="EW10" s="140">
        <f t="shared" si="107"/>
        <v>0</v>
      </c>
      <c r="EX10" s="140">
        <f t="shared" si="108"/>
        <v>0</v>
      </c>
      <c r="EY10" s="140">
        <f t="shared" si="109"/>
        <v>0</v>
      </c>
      <c r="EZ10" s="140">
        <f t="shared" si="110"/>
        <v>0</v>
      </c>
      <c r="FA10" s="140">
        <f t="shared" si="111"/>
        <v>0</v>
      </c>
      <c r="FB10" s="140">
        <f t="shared" si="112"/>
        <v>0</v>
      </c>
      <c r="FC10" s="140">
        <f t="shared" si="113"/>
        <v>0</v>
      </c>
      <c r="FD10" s="140">
        <f t="shared" si="114"/>
        <v>0</v>
      </c>
      <c r="FE10" s="140">
        <f t="shared" si="115"/>
        <v>0</v>
      </c>
      <c r="FF10" s="140">
        <f t="shared" si="116"/>
        <v>0</v>
      </c>
      <c r="FG10" s="140">
        <f t="shared" si="117"/>
        <v>0</v>
      </c>
      <c r="FH10" s="140">
        <f t="shared" si="118"/>
        <v>0</v>
      </c>
      <c r="FI10" s="140">
        <f t="shared" si="119"/>
        <v>0</v>
      </c>
      <c r="FJ10" s="140">
        <f t="shared" si="120"/>
        <v>0</v>
      </c>
      <c r="FL10" s="28">
        <f t="shared" si="121"/>
        <v>0</v>
      </c>
      <c r="FM10" s="28">
        <f t="shared" si="122"/>
        <v>0</v>
      </c>
      <c r="FN10" s="28">
        <f t="shared" si="123"/>
        <v>0</v>
      </c>
      <c r="FO10" s="28">
        <f t="shared" si="124"/>
        <v>0</v>
      </c>
      <c r="FP10" s="28">
        <f t="shared" si="125"/>
        <v>0</v>
      </c>
      <c r="FQ10" s="28">
        <f t="shared" si="126"/>
        <v>0</v>
      </c>
      <c r="FR10" s="28">
        <f t="shared" si="127"/>
        <v>0</v>
      </c>
      <c r="FS10" s="28">
        <f t="shared" si="128"/>
        <v>0</v>
      </c>
      <c r="FT10" s="28">
        <f t="shared" si="129"/>
        <v>0</v>
      </c>
      <c r="FU10" s="28">
        <f t="shared" si="130"/>
        <v>0</v>
      </c>
      <c r="FV10" s="28">
        <f t="shared" si="131"/>
        <v>0</v>
      </c>
      <c r="FW10" s="28">
        <f t="shared" si="132"/>
        <v>0</v>
      </c>
      <c r="FX10" s="28">
        <f t="shared" si="133"/>
        <v>0</v>
      </c>
      <c r="FY10" s="28">
        <f t="shared" si="134"/>
        <v>0</v>
      </c>
      <c r="FZ10" s="28">
        <f t="shared" si="135"/>
        <v>0</v>
      </c>
      <c r="GA10" s="28">
        <f t="shared" si="136"/>
        <v>0</v>
      </c>
      <c r="GB10" s="28">
        <f t="shared" si="137"/>
        <v>0</v>
      </c>
      <c r="GC10" s="28">
        <f t="shared" si="138"/>
        <v>0</v>
      </c>
      <c r="GD10" s="28">
        <f t="shared" si="139"/>
        <v>0</v>
      </c>
      <c r="GE10" s="28">
        <f t="shared" si="140"/>
        <v>0</v>
      </c>
      <c r="GF10" s="28">
        <f t="shared" si="141"/>
        <v>0</v>
      </c>
      <c r="GG10" s="28">
        <f t="shared" si="142"/>
        <v>0</v>
      </c>
      <c r="GH10" s="28">
        <f t="shared" si="143"/>
        <v>0</v>
      </c>
      <c r="GI10" s="28">
        <f t="shared" si="144"/>
        <v>0</v>
      </c>
      <c r="GJ10" s="28">
        <f t="shared" si="145"/>
        <v>0</v>
      </c>
      <c r="GK10" s="28">
        <f t="shared" si="146"/>
        <v>0</v>
      </c>
      <c r="GL10" s="28">
        <f t="shared" si="147"/>
        <v>0</v>
      </c>
      <c r="GM10" s="28">
        <f t="shared" si="148"/>
        <v>0</v>
      </c>
      <c r="GN10" s="28">
        <f t="shared" si="149"/>
        <v>0</v>
      </c>
      <c r="GO10" s="28">
        <f t="shared" si="150"/>
        <v>0</v>
      </c>
      <c r="GP10" s="28">
        <f t="shared" si="151"/>
        <v>0</v>
      </c>
      <c r="GQ10" s="28">
        <f t="shared" si="152"/>
        <v>0</v>
      </c>
      <c r="GR10" s="28">
        <f t="shared" si="153"/>
        <v>0</v>
      </c>
      <c r="GS10" s="28">
        <f t="shared" si="154"/>
        <v>0</v>
      </c>
      <c r="GT10" s="28">
        <f t="shared" si="155"/>
        <v>0</v>
      </c>
      <c r="GU10" s="28">
        <f t="shared" si="156"/>
        <v>0</v>
      </c>
      <c r="GV10" s="28">
        <f t="shared" si="157"/>
        <v>0</v>
      </c>
      <c r="GW10" s="28">
        <f t="shared" si="158"/>
        <v>0</v>
      </c>
      <c r="GX10" s="28">
        <f t="shared" si="159"/>
        <v>0</v>
      </c>
      <c r="GY10" s="28">
        <f t="shared" si="160"/>
        <v>0</v>
      </c>
      <c r="GZ10" s="28">
        <f t="shared" si="161"/>
        <v>0</v>
      </c>
      <c r="HA10" s="28">
        <f t="shared" si="162"/>
        <v>0</v>
      </c>
      <c r="HB10" s="28">
        <f t="shared" si="163"/>
        <v>0</v>
      </c>
      <c r="HC10" s="28">
        <f t="shared" si="164"/>
        <v>0</v>
      </c>
      <c r="HD10" s="28">
        <f t="shared" si="165"/>
        <v>0</v>
      </c>
      <c r="HE10" s="28">
        <f t="shared" si="166"/>
        <v>0</v>
      </c>
      <c r="HF10" s="28">
        <f t="shared" si="167"/>
        <v>0</v>
      </c>
      <c r="HG10" s="28">
        <f t="shared" si="168"/>
        <v>0</v>
      </c>
      <c r="HH10" s="28">
        <f t="shared" si="169"/>
        <v>0</v>
      </c>
      <c r="HI10" s="28">
        <f t="shared" si="170"/>
        <v>0</v>
      </c>
      <c r="HK10" s="29">
        <f>IF(D10&gt;80,"",IF('inv2.計算シート'!H5=0,0,SUM(FL10:HI10)/F10))</f>
        <v>0</v>
      </c>
      <c r="HM10" s="28">
        <f>D46</f>
        <v>40</v>
      </c>
      <c r="HN10" s="29">
        <f>HK46</f>
        <v>24.810192672171635</v>
      </c>
    </row>
    <row r="11" spans="1:222">
      <c r="D11" s="28">
        <f>IF(OR('1.収穫を予測する'!$C$2="あり",'1.収穫を予測する'!$C$3="あり"),入力方法別計算!W6,'inv2.計算シート'!E6)</f>
        <v>5</v>
      </c>
      <c r="E11" s="28">
        <f>IF(OR('1.収穫を予測する'!$C$2="あり",'1.収穫を予測する'!$C$3="あり"),入力方法別計算!Z6,'inv2.計算シート'!AD6)</f>
        <v>0.95918366737149308</v>
      </c>
      <c r="F11" s="28">
        <f>IF(OR('1.収穫を予測する'!$C$2="あり",'1.収穫を予測する'!$C$3="あり"),入力方法別計算!Y6,'inv2.計算シート'!AE6)</f>
        <v>2498.6217385396253</v>
      </c>
      <c r="G11" s="28">
        <f>'inv2.計算シート'!AF6</f>
        <v>0</v>
      </c>
      <c r="H11" s="28">
        <f t="shared" si="15"/>
        <v>0.77646566279058593</v>
      </c>
      <c r="I11" s="28">
        <f t="shared" si="16"/>
        <v>2704.9176620286962</v>
      </c>
      <c r="J11" s="28">
        <f t="shared" si="17"/>
        <v>0.96285765725593708</v>
      </c>
      <c r="K11" s="28">
        <f t="shared" si="18"/>
        <v>3.5596560692860093E-4</v>
      </c>
      <c r="L11" s="28">
        <f t="shared" si="19"/>
        <v>2001040155261533.8</v>
      </c>
      <c r="N11" s="28">
        <f t="shared" si="9"/>
        <v>0</v>
      </c>
      <c r="O11" s="28">
        <f t="shared" si="10"/>
        <v>571.30373161562329</v>
      </c>
      <c r="P11" s="28" t="e">
        <f t="shared" si="10"/>
        <v>#NUM!</v>
      </c>
      <c r="Q11" s="28" t="e">
        <f t="shared" si="10"/>
        <v>#NUM!</v>
      </c>
      <c r="R11" s="28" t="e">
        <f t="shared" si="10"/>
        <v>#NUM!</v>
      </c>
      <c r="S11" s="28" t="e">
        <f t="shared" si="10"/>
        <v>#NUM!</v>
      </c>
      <c r="T11" s="28" t="e">
        <f t="shared" si="10"/>
        <v>#NUM!</v>
      </c>
      <c r="U11" s="28" t="e">
        <f t="shared" si="10"/>
        <v>#NUM!</v>
      </c>
      <c r="V11" s="28" t="e">
        <f t="shared" si="10"/>
        <v>#NUM!</v>
      </c>
      <c r="W11" s="28" t="e">
        <f t="shared" si="10"/>
        <v>#NUM!</v>
      </c>
      <c r="X11" s="28" t="e">
        <f t="shared" si="10"/>
        <v>#NUM!</v>
      </c>
      <c r="Y11" s="28" t="e">
        <f t="shared" si="10"/>
        <v>#NUM!</v>
      </c>
      <c r="Z11" s="28" t="e">
        <f t="shared" si="10"/>
        <v>#NUM!</v>
      </c>
      <c r="AA11" s="28" t="e">
        <f t="shared" si="10"/>
        <v>#NUM!</v>
      </c>
      <c r="AB11" s="28" t="e">
        <f t="shared" si="10"/>
        <v>#NUM!</v>
      </c>
      <c r="AC11" s="28" t="e">
        <f t="shared" si="10"/>
        <v>#NUM!</v>
      </c>
      <c r="AD11" s="28" t="e">
        <f t="shared" si="10"/>
        <v>#NUM!</v>
      </c>
      <c r="AE11" s="28" t="e">
        <f t="shared" si="10"/>
        <v>#NUM!</v>
      </c>
      <c r="AF11" s="28" t="e">
        <f t="shared" si="10"/>
        <v>#NUM!</v>
      </c>
      <c r="AG11" s="28" t="e">
        <f t="shared" si="10"/>
        <v>#NUM!</v>
      </c>
      <c r="AH11" s="28" t="e">
        <f t="shared" si="10"/>
        <v>#NUM!</v>
      </c>
      <c r="AI11" s="28" t="e">
        <f t="shared" si="10"/>
        <v>#NUM!</v>
      </c>
      <c r="AJ11" s="28" t="e">
        <f t="shared" si="10"/>
        <v>#NUM!</v>
      </c>
      <c r="AK11" s="28" t="e">
        <f t="shared" si="10"/>
        <v>#NUM!</v>
      </c>
      <c r="AL11" s="28" t="e">
        <f t="shared" si="10"/>
        <v>#NUM!</v>
      </c>
      <c r="AM11" s="28" t="e">
        <f t="shared" si="10"/>
        <v>#NUM!</v>
      </c>
      <c r="AN11" s="28" t="e">
        <f t="shared" si="10"/>
        <v>#NUM!</v>
      </c>
      <c r="AO11" s="28" t="e">
        <f t="shared" si="10"/>
        <v>#NUM!</v>
      </c>
      <c r="AP11" s="28" t="e">
        <f t="shared" si="10"/>
        <v>#NUM!</v>
      </c>
      <c r="AQ11" s="28" t="e">
        <f t="shared" si="10"/>
        <v>#NUM!</v>
      </c>
      <c r="AR11" s="28" t="e">
        <f t="shared" si="10"/>
        <v>#NUM!</v>
      </c>
      <c r="AS11" s="28" t="e">
        <f t="shared" si="10"/>
        <v>#NUM!</v>
      </c>
      <c r="AT11" s="28" t="e">
        <f t="shared" si="10"/>
        <v>#NUM!</v>
      </c>
      <c r="AU11" s="28" t="e">
        <f t="shared" si="10"/>
        <v>#NUM!</v>
      </c>
      <c r="AV11" s="28" t="e">
        <f t="shared" si="10"/>
        <v>#NUM!</v>
      </c>
      <c r="AW11" s="28" t="e">
        <f t="shared" si="10"/>
        <v>#NUM!</v>
      </c>
      <c r="AX11" s="28" t="e">
        <f t="shared" si="10"/>
        <v>#NUM!</v>
      </c>
      <c r="AY11" s="28" t="e">
        <f t="shared" si="10"/>
        <v>#NUM!</v>
      </c>
      <c r="AZ11" s="28" t="e">
        <f t="shared" si="10"/>
        <v>#NUM!</v>
      </c>
      <c r="BA11" s="28" t="e">
        <f t="shared" si="10"/>
        <v>#NUM!</v>
      </c>
      <c r="BB11" s="28" t="e">
        <f t="shared" si="10"/>
        <v>#NUM!</v>
      </c>
      <c r="BC11" s="28" t="e">
        <f t="shared" si="10"/>
        <v>#NUM!</v>
      </c>
      <c r="BD11" s="28" t="e">
        <f t="shared" si="10"/>
        <v>#NUM!</v>
      </c>
      <c r="BE11" s="28" t="e">
        <f t="shared" si="10"/>
        <v>#NUM!</v>
      </c>
      <c r="BF11" s="28" t="e">
        <f t="shared" si="10"/>
        <v>#NUM!</v>
      </c>
      <c r="BG11" s="28" t="e">
        <f t="shared" si="10"/>
        <v>#NUM!</v>
      </c>
      <c r="BH11" s="28" t="e">
        <f t="shared" si="10"/>
        <v>#NUM!</v>
      </c>
      <c r="BI11" s="28" t="e">
        <f t="shared" si="10"/>
        <v>#NUM!</v>
      </c>
      <c r="BJ11" s="28" t="e">
        <f t="shared" si="10"/>
        <v>#NUM!</v>
      </c>
      <c r="BK11" s="28" t="e">
        <f t="shared" si="10"/>
        <v>#NUM!</v>
      </c>
      <c r="BM11" s="28">
        <f t="shared" si="20"/>
        <v>0</v>
      </c>
      <c r="BN11" s="28">
        <f t="shared" si="21"/>
        <v>571.30373161562329</v>
      </c>
      <c r="BO11" s="28">
        <f t="shared" si="22"/>
        <v>0</v>
      </c>
      <c r="BP11" s="28">
        <f t="shared" si="23"/>
        <v>0</v>
      </c>
      <c r="BQ11" s="28">
        <f t="shared" si="24"/>
        <v>0</v>
      </c>
      <c r="BR11" s="28">
        <f t="shared" si="25"/>
        <v>0</v>
      </c>
      <c r="BS11" s="28">
        <f t="shared" si="26"/>
        <v>0</v>
      </c>
      <c r="BT11" s="28">
        <f t="shared" si="27"/>
        <v>0</v>
      </c>
      <c r="BU11" s="28">
        <f t="shared" si="28"/>
        <v>0</v>
      </c>
      <c r="BV11" s="28">
        <f t="shared" si="29"/>
        <v>0</v>
      </c>
      <c r="BW11" s="28">
        <f t="shared" si="30"/>
        <v>0</v>
      </c>
      <c r="BX11" s="28">
        <f t="shared" si="31"/>
        <v>0</v>
      </c>
      <c r="BY11" s="28">
        <f t="shared" si="32"/>
        <v>0</v>
      </c>
      <c r="BZ11" s="28">
        <f t="shared" si="33"/>
        <v>0</v>
      </c>
      <c r="CA11" s="28">
        <f t="shared" si="34"/>
        <v>0</v>
      </c>
      <c r="CB11" s="28">
        <f t="shared" si="35"/>
        <v>0</v>
      </c>
      <c r="CC11" s="28">
        <f t="shared" si="36"/>
        <v>0</v>
      </c>
      <c r="CD11" s="28">
        <f t="shared" si="37"/>
        <v>0</v>
      </c>
      <c r="CE11" s="28">
        <f t="shared" si="38"/>
        <v>0</v>
      </c>
      <c r="CF11" s="28">
        <f t="shared" si="39"/>
        <v>0</v>
      </c>
      <c r="CG11" s="28">
        <f t="shared" si="40"/>
        <v>0</v>
      </c>
      <c r="CH11" s="28">
        <f t="shared" si="41"/>
        <v>0</v>
      </c>
      <c r="CI11" s="28">
        <f t="shared" si="42"/>
        <v>0</v>
      </c>
      <c r="CJ11" s="28">
        <f t="shared" si="43"/>
        <v>0</v>
      </c>
      <c r="CK11" s="28">
        <f t="shared" si="44"/>
        <v>0</v>
      </c>
      <c r="CL11" s="28">
        <f t="shared" si="45"/>
        <v>0</v>
      </c>
      <c r="CM11" s="28">
        <f t="shared" si="46"/>
        <v>0</v>
      </c>
      <c r="CN11" s="28">
        <f t="shared" si="47"/>
        <v>0</v>
      </c>
      <c r="CO11" s="28">
        <f t="shared" si="48"/>
        <v>0</v>
      </c>
      <c r="CP11" s="28">
        <f t="shared" si="49"/>
        <v>0</v>
      </c>
      <c r="CQ11" s="28">
        <f t="shared" si="50"/>
        <v>0</v>
      </c>
      <c r="CR11" s="28">
        <f t="shared" si="51"/>
        <v>0</v>
      </c>
      <c r="CS11" s="28">
        <f t="shared" si="52"/>
        <v>0</v>
      </c>
      <c r="CT11" s="28">
        <f t="shared" si="53"/>
        <v>0</v>
      </c>
      <c r="CU11" s="28">
        <f t="shared" si="54"/>
        <v>0</v>
      </c>
      <c r="CV11" s="28">
        <f t="shared" si="55"/>
        <v>0</v>
      </c>
      <c r="CW11" s="28">
        <f t="shared" si="56"/>
        <v>0</v>
      </c>
      <c r="CX11" s="28">
        <f t="shared" si="57"/>
        <v>0</v>
      </c>
      <c r="CY11" s="28">
        <f t="shared" si="58"/>
        <v>0</v>
      </c>
      <c r="CZ11" s="28">
        <f t="shared" si="59"/>
        <v>0</v>
      </c>
      <c r="DA11" s="28">
        <f t="shared" si="60"/>
        <v>0</v>
      </c>
      <c r="DB11" s="28">
        <f t="shared" si="61"/>
        <v>0</v>
      </c>
      <c r="DC11" s="28">
        <f t="shared" si="62"/>
        <v>0</v>
      </c>
      <c r="DD11" s="28">
        <f t="shared" si="63"/>
        <v>0</v>
      </c>
      <c r="DE11" s="28">
        <f t="shared" si="64"/>
        <v>0</v>
      </c>
      <c r="DF11" s="28">
        <f t="shared" si="65"/>
        <v>0</v>
      </c>
      <c r="DG11" s="28">
        <f t="shared" si="66"/>
        <v>0</v>
      </c>
      <c r="DH11" s="28">
        <f t="shared" si="67"/>
        <v>0</v>
      </c>
      <c r="DI11" s="28">
        <f t="shared" si="68"/>
        <v>0</v>
      </c>
      <c r="DJ11" s="28">
        <f t="shared" si="69"/>
        <v>0</v>
      </c>
      <c r="DL11" s="28">
        <f t="shared" si="70"/>
        <v>5</v>
      </c>
      <c r="DM11" s="140">
        <f t="shared" si="71"/>
        <v>1927.318006924002</v>
      </c>
      <c r="DN11" s="140">
        <f t="shared" si="72"/>
        <v>571.30373161562329</v>
      </c>
      <c r="DO11" s="140">
        <f t="shared" si="73"/>
        <v>0</v>
      </c>
      <c r="DP11" s="140">
        <f t="shared" si="74"/>
        <v>0</v>
      </c>
      <c r="DQ11" s="140">
        <f t="shared" si="75"/>
        <v>0</v>
      </c>
      <c r="DR11" s="140">
        <f t="shared" si="76"/>
        <v>0</v>
      </c>
      <c r="DS11" s="140">
        <f t="shared" si="77"/>
        <v>0</v>
      </c>
      <c r="DT11" s="140">
        <f t="shared" si="78"/>
        <v>0</v>
      </c>
      <c r="DU11" s="140">
        <f t="shared" si="79"/>
        <v>0</v>
      </c>
      <c r="DV11" s="140">
        <f t="shared" si="80"/>
        <v>0</v>
      </c>
      <c r="DW11" s="140">
        <f t="shared" si="81"/>
        <v>0</v>
      </c>
      <c r="DX11" s="140">
        <f t="shared" si="82"/>
        <v>0</v>
      </c>
      <c r="DY11" s="140">
        <f t="shared" si="83"/>
        <v>0</v>
      </c>
      <c r="DZ11" s="140">
        <f t="shared" si="84"/>
        <v>0</v>
      </c>
      <c r="EA11" s="140">
        <f t="shared" si="85"/>
        <v>0</v>
      </c>
      <c r="EB11" s="140">
        <f t="shared" si="86"/>
        <v>0</v>
      </c>
      <c r="EC11" s="140">
        <f t="shared" si="87"/>
        <v>0</v>
      </c>
      <c r="ED11" s="140">
        <f t="shared" si="88"/>
        <v>0</v>
      </c>
      <c r="EE11" s="140">
        <f t="shared" si="89"/>
        <v>0</v>
      </c>
      <c r="EF11" s="140">
        <f t="shared" si="90"/>
        <v>0</v>
      </c>
      <c r="EG11" s="140">
        <f t="shared" si="91"/>
        <v>0</v>
      </c>
      <c r="EH11" s="140">
        <f t="shared" si="92"/>
        <v>0</v>
      </c>
      <c r="EI11" s="140">
        <f t="shared" si="93"/>
        <v>0</v>
      </c>
      <c r="EJ11" s="140">
        <f t="shared" si="94"/>
        <v>0</v>
      </c>
      <c r="EK11" s="140">
        <f t="shared" si="95"/>
        <v>0</v>
      </c>
      <c r="EL11" s="140">
        <f t="shared" si="96"/>
        <v>0</v>
      </c>
      <c r="EM11" s="140">
        <f t="shared" si="97"/>
        <v>0</v>
      </c>
      <c r="EN11" s="140">
        <f t="shared" si="98"/>
        <v>0</v>
      </c>
      <c r="EO11" s="140">
        <f t="shared" si="99"/>
        <v>0</v>
      </c>
      <c r="EP11" s="140">
        <f t="shared" si="100"/>
        <v>0</v>
      </c>
      <c r="EQ11" s="140">
        <f t="shared" si="101"/>
        <v>0</v>
      </c>
      <c r="ER11" s="140">
        <f t="shared" si="102"/>
        <v>0</v>
      </c>
      <c r="ES11" s="140">
        <f t="shared" si="103"/>
        <v>0</v>
      </c>
      <c r="ET11" s="140">
        <f t="shared" si="104"/>
        <v>0</v>
      </c>
      <c r="EU11" s="140">
        <f t="shared" si="105"/>
        <v>0</v>
      </c>
      <c r="EV11" s="140">
        <f t="shared" si="106"/>
        <v>0</v>
      </c>
      <c r="EW11" s="140">
        <f t="shared" si="107"/>
        <v>0</v>
      </c>
      <c r="EX11" s="140">
        <f t="shared" si="108"/>
        <v>0</v>
      </c>
      <c r="EY11" s="140">
        <f t="shared" si="109"/>
        <v>0</v>
      </c>
      <c r="EZ11" s="140">
        <f t="shared" si="110"/>
        <v>0</v>
      </c>
      <c r="FA11" s="140">
        <f t="shared" si="111"/>
        <v>0</v>
      </c>
      <c r="FB11" s="140">
        <f t="shared" si="112"/>
        <v>0</v>
      </c>
      <c r="FC11" s="140">
        <f t="shared" si="113"/>
        <v>0</v>
      </c>
      <c r="FD11" s="140">
        <f t="shared" si="114"/>
        <v>0</v>
      </c>
      <c r="FE11" s="140">
        <f t="shared" si="115"/>
        <v>0</v>
      </c>
      <c r="FF11" s="140">
        <f t="shared" si="116"/>
        <v>0</v>
      </c>
      <c r="FG11" s="140">
        <f t="shared" si="117"/>
        <v>0</v>
      </c>
      <c r="FH11" s="140">
        <f t="shared" si="118"/>
        <v>0</v>
      </c>
      <c r="FI11" s="140">
        <f t="shared" si="119"/>
        <v>0</v>
      </c>
      <c r="FJ11" s="140">
        <f t="shared" si="120"/>
        <v>0</v>
      </c>
      <c r="FL11" s="28">
        <f t="shared" si="121"/>
        <v>1927.318006924002</v>
      </c>
      <c r="FM11" s="28">
        <f t="shared" si="122"/>
        <v>1713.9111948468699</v>
      </c>
      <c r="FN11" s="28">
        <f t="shared" si="123"/>
        <v>0</v>
      </c>
      <c r="FO11" s="28">
        <f t="shared" si="124"/>
        <v>0</v>
      </c>
      <c r="FP11" s="28">
        <f t="shared" si="125"/>
        <v>0</v>
      </c>
      <c r="FQ11" s="28">
        <f t="shared" si="126"/>
        <v>0</v>
      </c>
      <c r="FR11" s="28">
        <f t="shared" si="127"/>
        <v>0</v>
      </c>
      <c r="FS11" s="28">
        <f t="shared" si="128"/>
        <v>0</v>
      </c>
      <c r="FT11" s="28">
        <f t="shared" si="129"/>
        <v>0</v>
      </c>
      <c r="FU11" s="28">
        <f t="shared" si="130"/>
        <v>0</v>
      </c>
      <c r="FV11" s="28">
        <f t="shared" si="131"/>
        <v>0</v>
      </c>
      <c r="FW11" s="28">
        <f t="shared" si="132"/>
        <v>0</v>
      </c>
      <c r="FX11" s="28">
        <f t="shared" si="133"/>
        <v>0</v>
      </c>
      <c r="FY11" s="28">
        <f t="shared" si="134"/>
        <v>0</v>
      </c>
      <c r="FZ11" s="28">
        <f t="shared" si="135"/>
        <v>0</v>
      </c>
      <c r="GA11" s="28">
        <f t="shared" si="136"/>
        <v>0</v>
      </c>
      <c r="GB11" s="28">
        <f t="shared" si="137"/>
        <v>0</v>
      </c>
      <c r="GC11" s="28">
        <f t="shared" si="138"/>
        <v>0</v>
      </c>
      <c r="GD11" s="28">
        <f t="shared" si="139"/>
        <v>0</v>
      </c>
      <c r="GE11" s="28">
        <f t="shared" si="140"/>
        <v>0</v>
      </c>
      <c r="GF11" s="28">
        <f t="shared" si="141"/>
        <v>0</v>
      </c>
      <c r="GG11" s="28">
        <f t="shared" si="142"/>
        <v>0</v>
      </c>
      <c r="GH11" s="28">
        <f t="shared" si="143"/>
        <v>0</v>
      </c>
      <c r="GI11" s="28">
        <f t="shared" si="144"/>
        <v>0</v>
      </c>
      <c r="GJ11" s="28">
        <f t="shared" si="145"/>
        <v>0</v>
      </c>
      <c r="GK11" s="28">
        <f t="shared" si="146"/>
        <v>0</v>
      </c>
      <c r="GL11" s="28">
        <f t="shared" si="147"/>
        <v>0</v>
      </c>
      <c r="GM11" s="28">
        <f t="shared" si="148"/>
        <v>0</v>
      </c>
      <c r="GN11" s="28">
        <f t="shared" si="149"/>
        <v>0</v>
      </c>
      <c r="GO11" s="28">
        <f t="shared" si="150"/>
        <v>0</v>
      </c>
      <c r="GP11" s="28">
        <f t="shared" si="151"/>
        <v>0</v>
      </c>
      <c r="GQ11" s="28">
        <f t="shared" si="152"/>
        <v>0</v>
      </c>
      <c r="GR11" s="28">
        <f t="shared" si="153"/>
        <v>0</v>
      </c>
      <c r="GS11" s="28">
        <f t="shared" si="154"/>
        <v>0</v>
      </c>
      <c r="GT11" s="28">
        <f t="shared" si="155"/>
        <v>0</v>
      </c>
      <c r="GU11" s="28">
        <f t="shared" si="156"/>
        <v>0</v>
      </c>
      <c r="GV11" s="28">
        <f t="shared" si="157"/>
        <v>0</v>
      </c>
      <c r="GW11" s="28">
        <f t="shared" si="158"/>
        <v>0</v>
      </c>
      <c r="GX11" s="28">
        <f t="shared" si="159"/>
        <v>0</v>
      </c>
      <c r="GY11" s="28">
        <f t="shared" si="160"/>
        <v>0</v>
      </c>
      <c r="GZ11" s="28">
        <f t="shared" si="161"/>
        <v>0</v>
      </c>
      <c r="HA11" s="28">
        <f t="shared" si="162"/>
        <v>0</v>
      </c>
      <c r="HB11" s="28">
        <f t="shared" si="163"/>
        <v>0</v>
      </c>
      <c r="HC11" s="28">
        <f t="shared" si="164"/>
        <v>0</v>
      </c>
      <c r="HD11" s="28">
        <f t="shared" si="165"/>
        <v>0</v>
      </c>
      <c r="HE11" s="28">
        <f t="shared" si="166"/>
        <v>0</v>
      </c>
      <c r="HF11" s="28">
        <f t="shared" si="167"/>
        <v>0</v>
      </c>
      <c r="HG11" s="28">
        <f t="shared" si="168"/>
        <v>0</v>
      </c>
      <c r="HH11" s="28">
        <f t="shared" si="169"/>
        <v>0</v>
      </c>
      <c r="HI11" s="28">
        <f t="shared" si="170"/>
        <v>0</v>
      </c>
      <c r="HK11" s="29">
        <f>IF(D11&gt;80,"",IF('inv2.計算シート'!H6=0,0,SUM(FL11:HI11)/F11))</f>
        <v>1.4572950941742262</v>
      </c>
      <c r="HM11" s="28">
        <f>D56</f>
        <v>50</v>
      </c>
      <c r="HN11" s="29">
        <f>HK56</f>
        <v>28.250312427999141</v>
      </c>
    </row>
    <row r="12" spans="1:222">
      <c r="D12" s="28">
        <f>IF(OR('1.収穫を予測する'!$C$2="あり",'1.収穫を予測する'!$C$3="あり"),入力方法別計算!W7,'inv2.計算シート'!E7)</f>
        <v>6</v>
      </c>
      <c r="E12" s="28">
        <f>IF(OR('1.収穫を予測する'!$C$2="あり",'1.収穫を予測する'!$C$3="あり"),入力方法別計算!Z7,'inv2.計算シート'!AD7)</f>
        <v>2.4903908135700763</v>
      </c>
      <c r="F12" s="28">
        <f>IF(OR('1.収穫を予測する'!$C$2="あり",'1.収穫を予測する'!$C$3="あり"),入力方法別計算!Y7,'inv2.計算シート'!AE7)</f>
        <v>2496.4215303110159</v>
      </c>
      <c r="G12" s="28">
        <f>'inv2.計算シート'!AF7</f>
        <v>0</v>
      </c>
      <c r="H12" s="28">
        <f t="shared" si="15"/>
        <v>0.77620194118081043</v>
      </c>
      <c r="I12" s="28">
        <f t="shared" si="16"/>
        <v>2702.9251529729822</v>
      </c>
      <c r="J12" s="28">
        <f t="shared" si="17"/>
        <v>2.4999667481164165</v>
      </c>
      <c r="K12" s="28">
        <f t="shared" si="18"/>
        <v>9.2491157047640434E-4</v>
      </c>
      <c r="L12" s="28">
        <f t="shared" si="19"/>
        <v>69875649920857.32</v>
      </c>
      <c r="N12" s="28">
        <f t="shared" si="9"/>
        <v>0</v>
      </c>
      <c r="O12" s="28">
        <f>IF($L12/$H12*(($H12-1)*O$3+$K12)^($H12/(1-$H12))&gt;$F12,0,$L12/$H12*(($H12-1)*O$3+$K12)^($H12/(1-$H12)))</f>
        <v>1608.1319749356749</v>
      </c>
      <c r="P12" s="28">
        <f t="shared" si="10"/>
        <v>1.0321075681918033</v>
      </c>
      <c r="Q12" s="28" t="e">
        <f t="shared" si="10"/>
        <v>#NUM!</v>
      </c>
      <c r="R12" s="28" t="e">
        <f t="shared" si="10"/>
        <v>#NUM!</v>
      </c>
      <c r="S12" s="28" t="e">
        <f t="shared" si="10"/>
        <v>#NUM!</v>
      </c>
      <c r="T12" s="28" t="e">
        <f t="shared" si="10"/>
        <v>#NUM!</v>
      </c>
      <c r="U12" s="28" t="e">
        <f t="shared" si="10"/>
        <v>#NUM!</v>
      </c>
      <c r="V12" s="28" t="e">
        <f t="shared" si="10"/>
        <v>#NUM!</v>
      </c>
      <c r="W12" s="28" t="e">
        <f t="shared" si="10"/>
        <v>#NUM!</v>
      </c>
      <c r="X12" s="28" t="e">
        <f t="shared" si="10"/>
        <v>#NUM!</v>
      </c>
      <c r="Y12" s="28" t="e">
        <f t="shared" ref="Y12:AH21" si="171">IF($L12/$H12*(($H12-1)*Y$3+$K12)^($H12/(1-$H12))&gt;$F12,0,$L12/$H12*(($H12-1)*Y$3+$K12)^($H12/(1-$H12)))</f>
        <v>#NUM!</v>
      </c>
      <c r="Z12" s="28" t="e">
        <f t="shared" si="171"/>
        <v>#NUM!</v>
      </c>
      <c r="AA12" s="28" t="e">
        <f t="shared" si="171"/>
        <v>#NUM!</v>
      </c>
      <c r="AB12" s="28" t="e">
        <f t="shared" si="171"/>
        <v>#NUM!</v>
      </c>
      <c r="AC12" s="28" t="e">
        <f t="shared" si="171"/>
        <v>#NUM!</v>
      </c>
      <c r="AD12" s="28" t="e">
        <f t="shared" si="171"/>
        <v>#NUM!</v>
      </c>
      <c r="AE12" s="28" t="e">
        <f t="shared" si="171"/>
        <v>#NUM!</v>
      </c>
      <c r="AF12" s="28" t="e">
        <f t="shared" si="171"/>
        <v>#NUM!</v>
      </c>
      <c r="AG12" s="28" t="e">
        <f t="shared" si="171"/>
        <v>#NUM!</v>
      </c>
      <c r="AH12" s="28" t="e">
        <f t="shared" si="171"/>
        <v>#NUM!</v>
      </c>
      <c r="AI12" s="28" t="e">
        <f t="shared" ref="AI12:AR21" si="172">IF($L12/$H12*(($H12-1)*AI$3+$K12)^($H12/(1-$H12))&gt;$F12,0,$L12/$H12*(($H12-1)*AI$3+$K12)^($H12/(1-$H12)))</f>
        <v>#NUM!</v>
      </c>
      <c r="AJ12" s="28" t="e">
        <f t="shared" si="172"/>
        <v>#NUM!</v>
      </c>
      <c r="AK12" s="28" t="e">
        <f t="shared" si="172"/>
        <v>#NUM!</v>
      </c>
      <c r="AL12" s="28" t="e">
        <f t="shared" si="172"/>
        <v>#NUM!</v>
      </c>
      <c r="AM12" s="28" t="e">
        <f t="shared" si="172"/>
        <v>#NUM!</v>
      </c>
      <c r="AN12" s="28" t="e">
        <f t="shared" si="172"/>
        <v>#NUM!</v>
      </c>
      <c r="AO12" s="28" t="e">
        <f t="shared" si="172"/>
        <v>#NUM!</v>
      </c>
      <c r="AP12" s="28" t="e">
        <f t="shared" si="172"/>
        <v>#NUM!</v>
      </c>
      <c r="AQ12" s="28" t="e">
        <f t="shared" si="172"/>
        <v>#NUM!</v>
      </c>
      <c r="AR12" s="28" t="e">
        <f t="shared" si="172"/>
        <v>#NUM!</v>
      </c>
      <c r="AS12" s="28" t="e">
        <f t="shared" ref="AS12:BB21" si="173">IF($L12/$H12*(($H12-1)*AS$3+$K12)^($H12/(1-$H12))&gt;$F12,0,$L12/$H12*(($H12-1)*AS$3+$K12)^($H12/(1-$H12)))</f>
        <v>#NUM!</v>
      </c>
      <c r="AT12" s="28" t="e">
        <f t="shared" si="173"/>
        <v>#NUM!</v>
      </c>
      <c r="AU12" s="28" t="e">
        <f t="shared" si="173"/>
        <v>#NUM!</v>
      </c>
      <c r="AV12" s="28" t="e">
        <f t="shared" si="173"/>
        <v>#NUM!</v>
      </c>
      <c r="AW12" s="28" t="e">
        <f t="shared" si="173"/>
        <v>#NUM!</v>
      </c>
      <c r="AX12" s="28" t="e">
        <f t="shared" si="173"/>
        <v>#NUM!</v>
      </c>
      <c r="AY12" s="28" t="e">
        <f t="shared" si="173"/>
        <v>#NUM!</v>
      </c>
      <c r="AZ12" s="28" t="e">
        <f t="shared" si="173"/>
        <v>#NUM!</v>
      </c>
      <c r="BA12" s="28" t="e">
        <f t="shared" si="173"/>
        <v>#NUM!</v>
      </c>
      <c r="BB12" s="28" t="e">
        <f t="shared" si="173"/>
        <v>#NUM!</v>
      </c>
      <c r="BC12" s="28" t="e">
        <f t="shared" ref="BC12:BK21" si="174">IF($L12/$H12*(($H12-1)*BC$3+$K12)^($H12/(1-$H12))&gt;$F12,0,$L12/$H12*(($H12-1)*BC$3+$K12)^($H12/(1-$H12)))</f>
        <v>#NUM!</v>
      </c>
      <c r="BD12" s="28" t="e">
        <f t="shared" si="174"/>
        <v>#NUM!</v>
      </c>
      <c r="BE12" s="28" t="e">
        <f t="shared" si="174"/>
        <v>#NUM!</v>
      </c>
      <c r="BF12" s="28" t="e">
        <f t="shared" si="174"/>
        <v>#NUM!</v>
      </c>
      <c r="BG12" s="28" t="e">
        <f t="shared" si="174"/>
        <v>#NUM!</v>
      </c>
      <c r="BH12" s="28" t="e">
        <f t="shared" si="174"/>
        <v>#NUM!</v>
      </c>
      <c r="BI12" s="28" t="e">
        <f t="shared" si="174"/>
        <v>#NUM!</v>
      </c>
      <c r="BJ12" s="28" t="e">
        <f t="shared" si="174"/>
        <v>#NUM!</v>
      </c>
      <c r="BK12" s="28" t="e">
        <f t="shared" si="174"/>
        <v>#NUM!</v>
      </c>
      <c r="BM12" s="28">
        <f t="shared" si="20"/>
        <v>0</v>
      </c>
      <c r="BN12" s="28">
        <f t="shared" si="21"/>
        <v>1608.1319749356749</v>
      </c>
      <c r="BO12" s="28">
        <f t="shared" si="22"/>
        <v>1.0321075681918033</v>
      </c>
      <c r="BP12" s="28">
        <f t="shared" si="23"/>
        <v>0</v>
      </c>
      <c r="BQ12" s="28">
        <f t="shared" si="24"/>
        <v>0</v>
      </c>
      <c r="BR12" s="28">
        <f t="shared" si="25"/>
        <v>0</v>
      </c>
      <c r="BS12" s="28">
        <f t="shared" si="26"/>
        <v>0</v>
      </c>
      <c r="BT12" s="28">
        <f t="shared" si="27"/>
        <v>0</v>
      </c>
      <c r="BU12" s="28">
        <f t="shared" si="28"/>
        <v>0</v>
      </c>
      <c r="BV12" s="28">
        <f t="shared" si="29"/>
        <v>0</v>
      </c>
      <c r="BW12" s="28">
        <f t="shared" si="30"/>
        <v>0</v>
      </c>
      <c r="BX12" s="28">
        <f t="shared" si="31"/>
        <v>0</v>
      </c>
      <c r="BY12" s="28">
        <f t="shared" si="32"/>
        <v>0</v>
      </c>
      <c r="BZ12" s="28">
        <f t="shared" si="33"/>
        <v>0</v>
      </c>
      <c r="CA12" s="28">
        <f t="shared" si="34"/>
        <v>0</v>
      </c>
      <c r="CB12" s="28">
        <f t="shared" si="35"/>
        <v>0</v>
      </c>
      <c r="CC12" s="28">
        <f t="shared" si="36"/>
        <v>0</v>
      </c>
      <c r="CD12" s="28">
        <f t="shared" si="37"/>
        <v>0</v>
      </c>
      <c r="CE12" s="28">
        <f t="shared" si="38"/>
        <v>0</v>
      </c>
      <c r="CF12" s="28">
        <f t="shared" si="39"/>
        <v>0</v>
      </c>
      <c r="CG12" s="28">
        <f t="shared" si="40"/>
        <v>0</v>
      </c>
      <c r="CH12" s="28">
        <f t="shared" si="41"/>
        <v>0</v>
      </c>
      <c r="CI12" s="28">
        <f t="shared" si="42"/>
        <v>0</v>
      </c>
      <c r="CJ12" s="28">
        <f t="shared" si="43"/>
        <v>0</v>
      </c>
      <c r="CK12" s="28">
        <f t="shared" si="44"/>
        <v>0</v>
      </c>
      <c r="CL12" s="28">
        <f t="shared" si="45"/>
        <v>0</v>
      </c>
      <c r="CM12" s="28">
        <f t="shared" si="46"/>
        <v>0</v>
      </c>
      <c r="CN12" s="28">
        <f t="shared" si="47"/>
        <v>0</v>
      </c>
      <c r="CO12" s="28">
        <f t="shared" si="48"/>
        <v>0</v>
      </c>
      <c r="CP12" s="28">
        <f t="shared" si="49"/>
        <v>0</v>
      </c>
      <c r="CQ12" s="28">
        <f t="shared" si="50"/>
        <v>0</v>
      </c>
      <c r="CR12" s="28">
        <f t="shared" si="51"/>
        <v>0</v>
      </c>
      <c r="CS12" s="28">
        <f t="shared" si="52"/>
        <v>0</v>
      </c>
      <c r="CT12" s="28">
        <f t="shared" si="53"/>
        <v>0</v>
      </c>
      <c r="CU12" s="28">
        <f t="shared" si="54"/>
        <v>0</v>
      </c>
      <c r="CV12" s="28">
        <f t="shared" si="55"/>
        <v>0</v>
      </c>
      <c r="CW12" s="28">
        <f t="shared" si="56"/>
        <v>0</v>
      </c>
      <c r="CX12" s="28">
        <f t="shared" si="57"/>
        <v>0</v>
      </c>
      <c r="CY12" s="28">
        <f t="shared" si="58"/>
        <v>0</v>
      </c>
      <c r="CZ12" s="28">
        <f t="shared" si="59"/>
        <v>0</v>
      </c>
      <c r="DA12" s="28">
        <f t="shared" si="60"/>
        <v>0</v>
      </c>
      <c r="DB12" s="28">
        <f t="shared" si="61"/>
        <v>0</v>
      </c>
      <c r="DC12" s="28">
        <f t="shared" si="62"/>
        <v>0</v>
      </c>
      <c r="DD12" s="28">
        <f t="shared" si="63"/>
        <v>0</v>
      </c>
      <c r="DE12" s="28">
        <f t="shared" si="64"/>
        <v>0</v>
      </c>
      <c r="DF12" s="28">
        <f t="shared" si="65"/>
        <v>0</v>
      </c>
      <c r="DG12" s="28">
        <f t="shared" si="66"/>
        <v>0</v>
      </c>
      <c r="DH12" s="28">
        <f t="shared" si="67"/>
        <v>0</v>
      </c>
      <c r="DI12" s="28">
        <f t="shared" si="68"/>
        <v>0</v>
      </c>
      <c r="DJ12" s="28">
        <f t="shared" si="69"/>
        <v>0</v>
      </c>
      <c r="DL12" s="28">
        <f t="shared" si="70"/>
        <v>6</v>
      </c>
      <c r="DM12" s="140">
        <f>IF(AND(BM12=0,BN12&lt;&gt;0),$F12-BN12,BM12-BN12)</f>
        <v>888.28955537534102</v>
      </c>
      <c r="DN12" s="140">
        <f t="shared" si="72"/>
        <v>1607.0998673674831</v>
      </c>
      <c r="DO12" s="140">
        <f t="shared" si="73"/>
        <v>1.0321075681918033</v>
      </c>
      <c r="DP12" s="140">
        <f t="shared" si="74"/>
        <v>0</v>
      </c>
      <c r="DQ12" s="140">
        <f t="shared" si="75"/>
        <v>0</v>
      </c>
      <c r="DR12" s="140">
        <f t="shared" si="76"/>
        <v>0</v>
      </c>
      <c r="DS12" s="140">
        <f t="shared" si="77"/>
        <v>0</v>
      </c>
      <c r="DT12" s="140">
        <f t="shared" si="78"/>
        <v>0</v>
      </c>
      <c r="DU12" s="140">
        <f t="shared" si="79"/>
        <v>0</v>
      </c>
      <c r="DV12" s="140">
        <f t="shared" si="80"/>
        <v>0</v>
      </c>
      <c r="DW12" s="140">
        <f t="shared" si="81"/>
        <v>0</v>
      </c>
      <c r="DX12" s="140">
        <f t="shared" si="82"/>
        <v>0</v>
      </c>
      <c r="DY12" s="140">
        <f t="shared" si="83"/>
        <v>0</v>
      </c>
      <c r="DZ12" s="140">
        <f t="shared" si="84"/>
        <v>0</v>
      </c>
      <c r="EA12" s="140">
        <f t="shared" si="85"/>
        <v>0</v>
      </c>
      <c r="EB12" s="140">
        <f t="shared" si="86"/>
        <v>0</v>
      </c>
      <c r="EC12" s="140">
        <f t="shared" si="87"/>
        <v>0</v>
      </c>
      <c r="ED12" s="140">
        <f t="shared" si="88"/>
        <v>0</v>
      </c>
      <c r="EE12" s="140">
        <f t="shared" si="89"/>
        <v>0</v>
      </c>
      <c r="EF12" s="140">
        <f t="shared" si="90"/>
        <v>0</v>
      </c>
      <c r="EG12" s="140">
        <f t="shared" si="91"/>
        <v>0</v>
      </c>
      <c r="EH12" s="140">
        <f t="shared" si="92"/>
        <v>0</v>
      </c>
      <c r="EI12" s="140">
        <f t="shared" si="93"/>
        <v>0</v>
      </c>
      <c r="EJ12" s="140">
        <f t="shared" si="94"/>
        <v>0</v>
      </c>
      <c r="EK12" s="140">
        <f t="shared" si="95"/>
        <v>0</v>
      </c>
      <c r="EL12" s="140">
        <f t="shared" si="96"/>
        <v>0</v>
      </c>
      <c r="EM12" s="140">
        <f t="shared" si="97"/>
        <v>0</v>
      </c>
      <c r="EN12" s="140">
        <f t="shared" si="98"/>
        <v>0</v>
      </c>
      <c r="EO12" s="140">
        <f t="shared" si="99"/>
        <v>0</v>
      </c>
      <c r="EP12" s="140">
        <f t="shared" si="100"/>
        <v>0</v>
      </c>
      <c r="EQ12" s="140">
        <f t="shared" si="101"/>
        <v>0</v>
      </c>
      <c r="ER12" s="140">
        <f t="shared" si="102"/>
        <v>0</v>
      </c>
      <c r="ES12" s="140">
        <f t="shared" si="103"/>
        <v>0</v>
      </c>
      <c r="ET12" s="140">
        <f t="shared" si="104"/>
        <v>0</v>
      </c>
      <c r="EU12" s="140">
        <f t="shared" si="105"/>
        <v>0</v>
      </c>
      <c r="EV12" s="140">
        <f t="shared" si="106"/>
        <v>0</v>
      </c>
      <c r="EW12" s="140">
        <f t="shared" si="107"/>
        <v>0</v>
      </c>
      <c r="EX12" s="140">
        <f t="shared" si="108"/>
        <v>0</v>
      </c>
      <c r="EY12" s="140">
        <f t="shared" si="109"/>
        <v>0</v>
      </c>
      <c r="EZ12" s="140">
        <f t="shared" si="110"/>
        <v>0</v>
      </c>
      <c r="FA12" s="140">
        <f t="shared" si="111"/>
        <v>0</v>
      </c>
      <c r="FB12" s="140">
        <f t="shared" si="112"/>
        <v>0</v>
      </c>
      <c r="FC12" s="140">
        <f t="shared" si="113"/>
        <v>0</v>
      </c>
      <c r="FD12" s="140">
        <f t="shared" si="114"/>
        <v>0</v>
      </c>
      <c r="FE12" s="140">
        <f t="shared" si="115"/>
        <v>0</v>
      </c>
      <c r="FF12" s="140">
        <f t="shared" si="116"/>
        <v>0</v>
      </c>
      <c r="FG12" s="140">
        <f t="shared" si="117"/>
        <v>0</v>
      </c>
      <c r="FH12" s="140">
        <f t="shared" si="118"/>
        <v>0</v>
      </c>
      <c r="FI12" s="140">
        <f t="shared" si="119"/>
        <v>0</v>
      </c>
      <c r="FJ12" s="140">
        <f t="shared" si="120"/>
        <v>0</v>
      </c>
      <c r="FL12" s="28">
        <f t="shared" si="121"/>
        <v>888.28955537534102</v>
      </c>
      <c r="FM12" s="28">
        <f t="shared" si="122"/>
        <v>4821.2996021024492</v>
      </c>
      <c r="FN12" s="28">
        <f t="shared" si="123"/>
        <v>5.1605378409590159</v>
      </c>
      <c r="FO12" s="28">
        <f t="shared" si="124"/>
        <v>0</v>
      </c>
      <c r="FP12" s="28">
        <f t="shared" si="125"/>
        <v>0</v>
      </c>
      <c r="FQ12" s="28">
        <f t="shared" si="126"/>
        <v>0</v>
      </c>
      <c r="FR12" s="28">
        <f t="shared" si="127"/>
        <v>0</v>
      </c>
      <c r="FS12" s="28">
        <f t="shared" si="128"/>
        <v>0</v>
      </c>
      <c r="FT12" s="28">
        <f t="shared" si="129"/>
        <v>0</v>
      </c>
      <c r="FU12" s="28">
        <f t="shared" si="130"/>
        <v>0</v>
      </c>
      <c r="FV12" s="28">
        <f t="shared" si="131"/>
        <v>0</v>
      </c>
      <c r="FW12" s="28">
        <f t="shared" si="132"/>
        <v>0</v>
      </c>
      <c r="FX12" s="28">
        <f t="shared" si="133"/>
        <v>0</v>
      </c>
      <c r="FY12" s="28">
        <f t="shared" si="134"/>
        <v>0</v>
      </c>
      <c r="FZ12" s="28">
        <f t="shared" si="135"/>
        <v>0</v>
      </c>
      <c r="GA12" s="28">
        <f t="shared" si="136"/>
        <v>0</v>
      </c>
      <c r="GB12" s="28">
        <f t="shared" si="137"/>
        <v>0</v>
      </c>
      <c r="GC12" s="28">
        <f t="shared" si="138"/>
        <v>0</v>
      </c>
      <c r="GD12" s="28">
        <f t="shared" si="139"/>
        <v>0</v>
      </c>
      <c r="GE12" s="28">
        <f t="shared" si="140"/>
        <v>0</v>
      </c>
      <c r="GF12" s="28">
        <f t="shared" si="141"/>
        <v>0</v>
      </c>
      <c r="GG12" s="28">
        <f t="shared" si="142"/>
        <v>0</v>
      </c>
      <c r="GH12" s="28">
        <f t="shared" si="143"/>
        <v>0</v>
      </c>
      <c r="GI12" s="28">
        <f t="shared" si="144"/>
        <v>0</v>
      </c>
      <c r="GJ12" s="28">
        <f t="shared" si="145"/>
        <v>0</v>
      </c>
      <c r="GK12" s="28">
        <f t="shared" si="146"/>
        <v>0</v>
      </c>
      <c r="GL12" s="28">
        <f t="shared" si="147"/>
        <v>0</v>
      </c>
      <c r="GM12" s="28">
        <f t="shared" si="148"/>
        <v>0</v>
      </c>
      <c r="GN12" s="28">
        <f t="shared" si="149"/>
        <v>0</v>
      </c>
      <c r="GO12" s="28">
        <f t="shared" si="150"/>
        <v>0</v>
      </c>
      <c r="GP12" s="28">
        <f t="shared" si="151"/>
        <v>0</v>
      </c>
      <c r="GQ12" s="28">
        <f t="shared" si="152"/>
        <v>0</v>
      </c>
      <c r="GR12" s="28">
        <f t="shared" si="153"/>
        <v>0</v>
      </c>
      <c r="GS12" s="28">
        <f t="shared" si="154"/>
        <v>0</v>
      </c>
      <c r="GT12" s="28">
        <f t="shared" si="155"/>
        <v>0</v>
      </c>
      <c r="GU12" s="28">
        <f t="shared" si="156"/>
        <v>0</v>
      </c>
      <c r="GV12" s="28">
        <f t="shared" si="157"/>
        <v>0</v>
      </c>
      <c r="GW12" s="28">
        <f t="shared" si="158"/>
        <v>0</v>
      </c>
      <c r="GX12" s="28">
        <f t="shared" si="159"/>
        <v>0</v>
      </c>
      <c r="GY12" s="28">
        <f t="shared" si="160"/>
        <v>0</v>
      </c>
      <c r="GZ12" s="28">
        <f t="shared" si="161"/>
        <v>0</v>
      </c>
      <c r="HA12" s="28">
        <f t="shared" si="162"/>
        <v>0</v>
      </c>
      <c r="HB12" s="28">
        <f t="shared" si="163"/>
        <v>0</v>
      </c>
      <c r="HC12" s="28">
        <f t="shared" si="164"/>
        <v>0</v>
      </c>
      <c r="HD12" s="28">
        <f t="shared" si="165"/>
        <v>0</v>
      </c>
      <c r="HE12" s="28">
        <f t="shared" si="166"/>
        <v>0</v>
      </c>
      <c r="HF12" s="28">
        <f t="shared" si="167"/>
        <v>0</v>
      </c>
      <c r="HG12" s="28">
        <f t="shared" si="168"/>
        <v>0</v>
      </c>
      <c r="HH12" s="28">
        <f t="shared" si="169"/>
        <v>0</v>
      </c>
      <c r="HI12" s="28">
        <f t="shared" si="170"/>
        <v>0</v>
      </c>
      <c r="HK12" s="29">
        <f>IF(D12&gt;80,"",IF('inv2.計算シート'!H7=0,0,SUM(FL12:HI12)/F12))</f>
        <v>2.2891765777259496</v>
      </c>
      <c r="HM12" s="28">
        <f>D66</f>
        <v>60</v>
      </c>
      <c r="HN12" s="29">
        <f>HK66</f>
        <v>30.613862830725221</v>
      </c>
    </row>
    <row r="13" spans="1:222">
      <c r="D13" s="28">
        <f>IF(OR('1.収穫を予測する'!$C$2="あり",'1.収穫を予測する'!$C$3="あり"),入力方法別計算!W8,'inv2.計算シート'!E8)</f>
        <v>7</v>
      </c>
      <c r="E13" s="28">
        <f>IF(OR('1.収穫を予測する'!$C$2="あり",'1.収穫を予測する'!$C$3="あり"),入力方法別計算!Z8,'inv2.計算シート'!AD8)</f>
        <v>5.3917603267866685</v>
      </c>
      <c r="F13" s="28">
        <f>IF(OR('1.収穫を予測する'!$C$2="あり",'1.収穫を予測する'!$C$3="あり"),入力方法別計算!Y8,'inv2.計算シート'!AE8)</f>
        <v>2492.2525208525976</v>
      </c>
      <c r="G13" s="28">
        <f>'inv2.計算シート'!AF8</f>
        <v>0</v>
      </c>
      <c r="H13" s="28">
        <f t="shared" si="15"/>
        <v>0.77570162783873375</v>
      </c>
      <c r="I13" s="28">
        <f t="shared" si="16"/>
        <v>2699.1496970907829</v>
      </c>
      <c r="J13" s="28">
        <f t="shared" si="17"/>
        <v>5.4126447362139887</v>
      </c>
      <c r="K13" s="28">
        <f t="shared" si="18"/>
        <v>2.0053147634041509E-3</v>
      </c>
      <c r="L13" s="28">
        <f t="shared" si="19"/>
        <v>4476214196403.666</v>
      </c>
      <c r="N13" s="28">
        <f t="shared" si="9"/>
        <v>0</v>
      </c>
      <c r="O13" s="28">
        <f t="shared" ref="O13:X22" si="175">IF($L13/$H13*(($H13-1)*O$3+$K13)^($H13/(1-$H13))&gt;$F13,0,$L13/$H13*(($H13-1)*O$3+$K13)^($H13/(1-$H13)))</f>
        <v>2145.0904813623797</v>
      </c>
      <c r="P13" s="28">
        <f t="shared" si="175"/>
        <v>423.97023951032395</v>
      </c>
      <c r="Q13" s="28" t="e">
        <f t="shared" si="175"/>
        <v>#NUM!</v>
      </c>
      <c r="R13" s="28" t="e">
        <f t="shared" si="175"/>
        <v>#NUM!</v>
      </c>
      <c r="S13" s="28" t="e">
        <f t="shared" si="175"/>
        <v>#NUM!</v>
      </c>
      <c r="T13" s="28" t="e">
        <f t="shared" si="175"/>
        <v>#NUM!</v>
      </c>
      <c r="U13" s="28" t="e">
        <f t="shared" si="175"/>
        <v>#NUM!</v>
      </c>
      <c r="V13" s="28" t="e">
        <f t="shared" si="175"/>
        <v>#NUM!</v>
      </c>
      <c r="W13" s="28" t="e">
        <f t="shared" si="175"/>
        <v>#NUM!</v>
      </c>
      <c r="X13" s="28" t="e">
        <f t="shared" si="175"/>
        <v>#NUM!</v>
      </c>
      <c r="Y13" s="28" t="e">
        <f t="shared" si="171"/>
        <v>#NUM!</v>
      </c>
      <c r="Z13" s="28" t="e">
        <f t="shared" si="171"/>
        <v>#NUM!</v>
      </c>
      <c r="AA13" s="28" t="e">
        <f t="shared" si="171"/>
        <v>#NUM!</v>
      </c>
      <c r="AB13" s="28" t="e">
        <f t="shared" si="171"/>
        <v>#NUM!</v>
      </c>
      <c r="AC13" s="28" t="e">
        <f t="shared" si="171"/>
        <v>#NUM!</v>
      </c>
      <c r="AD13" s="28" t="e">
        <f t="shared" si="171"/>
        <v>#NUM!</v>
      </c>
      <c r="AE13" s="28" t="e">
        <f t="shared" si="171"/>
        <v>#NUM!</v>
      </c>
      <c r="AF13" s="28" t="e">
        <f t="shared" si="171"/>
        <v>#NUM!</v>
      </c>
      <c r="AG13" s="28" t="e">
        <f t="shared" si="171"/>
        <v>#NUM!</v>
      </c>
      <c r="AH13" s="28" t="e">
        <f t="shared" si="171"/>
        <v>#NUM!</v>
      </c>
      <c r="AI13" s="28" t="e">
        <f t="shared" si="172"/>
        <v>#NUM!</v>
      </c>
      <c r="AJ13" s="28" t="e">
        <f t="shared" si="172"/>
        <v>#NUM!</v>
      </c>
      <c r="AK13" s="28" t="e">
        <f t="shared" si="172"/>
        <v>#NUM!</v>
      </c>
      <c r="AL13" s="28" t="e">
        <f t="shared" si="172"/>
        <v>#NUM!</v>
      </c>
      <c r="AM13" s="28" t="e">
        <f t="shared" si="172"/>
        <v>#NUM!</v>
      </c>
      <c r="AN13" s="28" t="e">
        <f t="shared" si="172"/>
        <v>#NUM!</v>
      </c>
      <c r="AO13" s="28" t="e">
        <f t="shared" si="172"/>
        <v>#NUM!</v>
      </c>
      <c r="AP13" s="28" t="e">
        <f t="shared" si="172"/>
        <v>#NUM!</v>
      </c>
      <c r="AQ13" s="28" t="e">
        <f t="shared" si="172"/>
        <v>#NUM!</v>
      </c>
      <c r="AR13" s="28" t="e">
        <f t="shared" si="172"/>
        <v>#NUM!</v>
      </c>
      <c r="AS13" s="28" t="e">
        <f t="shared" si="173"/>
        <v>#NUM!</v>
      </c>
      <c r="AT13" s="28" t="e">
        <f t="shared" si="173"/>
        <v>#NUM!</v>
      </c>
      <c r="AU13" s="28" t="e">
        <f t="shared" si="173"/>
        <v>#NUM!</v>
      </c>
      <c r="AV13" s="28" t="e">
        <f t="shared" si="173"/>
        <v>#NUM!</v>
      </c>
      <c r="AW13" s="28" t="e">
        <f t="shared" si="173"/>
        <v>#NUM!</v>
      </c>
      <c r="AX13" s="28" t="e">
        <f t="shared" si="173"/>
        <v>#NUM!</v>
      </c>
      <c r="AY13" s="28" t="e">
        <f t="shared" si="173"/>
        <v>#NUM!</v>
      </c>
      <c r="AZ13" s="28" t="e">
        <f t="shared" si="173"/>
        <v>#NUM!</v>
      </c>
      <c r="BA13" s="28" t="e">
        <f t="shared" si="173"/>
        <v>#NUM!</v>
      </c>
      <c r="BB13" s="28" t="e">
        <f t="shared" si="173"/>
        <v>#NUM!</v>
      </c>
      <c r="BC13" s="28" t="e">
        <f t="shared" si="174"/>
        <v>#NUM!</v>
      </c>
      <c r="BD13" s="28" t="e">
        <f t="shared" si="174"/>
        <v>#NUM!</v>
      </c>
      <c r="BE13" s="28" t="e">
        <f t="shared" si="174"/>
        <v>#NUM!</v>
      </c>
      <c r="BF13" s="28" t="e">
        <f t="shared" si="174"/>
        <v>#NUM!</v>
      </c>
      <c r="BG13" s="28" t="e">
        <f t="shared" si="174"/>
        <v>#NUM!</v>
      </c>
      <c r="BH13" s="28" t="e">
        <f t="shared" si="174"/>
        <v>#NUM!</v>
      </c>
      <c r="BI13" s="28" t="e">
        <f t="shared" si="174"/>
        <v>#NUM!</v>
      </c>
      <c r="BJ13" s="28" t="e">
        <f t="shared" si="174"/>
        <v>#NUM!</v>
      </c>
      <c r="BK13" s="28" t="e">
        <f t="shared" si="174"/>
        <v>#NUM!</v>
      </c>
      <c r="BM13" s="28">
        <f t="shared" si="20"/>
        <v>0</v>
      </c>
      <c r="BN13" s="28">
        <f t="shared" si="21"/>
        <v>2145.0904813623797</v>
      </c>
      <c r="BO13" s="28">
        <f t="shared" si="22"/>
        <v>423.97023951032395</v>
      </c>
      <c r="BP13" s="28">
        <f t="shared" si="23"/>
        <v>0</v>
      </c>
      <c r="BQ13" s="28">
        <f t="shared" si="24"/>
        <v>0</v>
      </c>
      <c r="BR13" s="28">
        <f t="shared" si="25"/>
        <v>0</v>
      </c>
      <c r="BS13" s="28">
        <f t="shared" si="26"/>
        <v>0</v>
      </c>
      <c r="BT13" s="28">
        <f t="shared" si="27"/>
        <v>0</v>
      </c>
      <c r="BU13" s="28">
        <f t="shared" si="28"/>
        <v>0</v>
      </c>
      <c r="BV13" s="28">
        <f t="shared" si="29"/>
        <v>0</v>
      </c>
      <c r="BW13" s="28">
        <f t="shared" si="30"/>
        <v>0</v>
      </c>
      <c r="BX13" s="28">
        <f t="shared" si="31"/>
        <v>0</v>
      </c>
      <c r="BY13" s="28">
        <f t="shared" si="32"/>
        <v>0</v>
      </c>
      <c r="BZ13" s="28">
        <f t="shared" si="33"/>
        <v>0</v>
      </c>
      <c r="CA13" s="28">
        <f t="shared" si="34"/>
        <v>0</v>
      </c>
      <c r="CB13" s="28">
        <f t="shared" si="35"/>
        <v>0</v>
      </c>
      <c r="CC13" s="28">
        <f t="shared" si="36"/>
        <v>0</v>
      </c>
      <c r="CD13" s="28">
        <f t="shared" si="37"/>
        <v>0</v>
      </c>
      <c r="CE13" s="28">
        <f t="shared" si="38"/>
        <v>0</v>
      </c>
      <c r="CF13" s="28">
        <f t="shared" si="39"/>
        <v>0</v>
      </c>
      <c r="CG13" s="28">
        <f t="shared" si="40"/>
        <v>0</v>
      </c>
      <c r="CH13" s="28">
        <f t="shared" si="41"/>
        <v>0</v>
      </c>
      <c r="CI13" s="28">
        <f t="shared" si="42"/>
        <v>0</v>
      </c>
      <c r="CJ13" s="28">
        <f t="shared" si="43"/>
        <v>0</v>
      </c>
      <c r="CK13" s="28">
        <f t="shared" si="44"/>
        <v>0</v>
      </c>
      <c r="CL13" s="28">
        <f t="shared" si="45"/>
        <v>0</v>
      </c>
      <c r="CM13" s="28">
        <f t="shared" si="46"/>
        <v>0</v>
      </c>
      <c r="CN13" s="28">
        <f t="shared" si="47"/>
        <v>0</v>
      </c>
      <c r="CO13" s="28">
        <f t="shared" si="48"/>
        <v>0</v>
      </c>
      <c r="CP13" s="28">
        <f t="shared" si="49"/>
        <v>0</v>
      </c>
      <c r="CQ13" s="28">
        <f t="shared" si="50"/>
        <v>0</v>
      </c>
      <c r="CR13" s="28">
        <f t="shared" si="51"/>
        <v>0</v>
      </c>
      <c r="CS13" s="28">
        <f t="shared" si="52"/>
        <v>0</v>
      </c>
      <c r="CT13" s="28">
        <f t="shared" si="53"/>
        <v>0</v>
      </c>
      <c r="CU13" s="28">
        <f t="shared" si="54"/>
        <v>0</v>
      </c>
      <c r="CV13" s="28">
        <f t="shared" si="55"/>
        <v>0</v>
      </c>
      <c r="CW13" s="28">
        <f t="shared" si="56"/>
        <v>0</v>
      </c>
      <c r="CX13" s="28">
        <f t="shared" si="57"/>
        <v>0</v>
      </c>
      <c r="CY13" s="28">
        <f t="shared" si="58"/>
        <v>0</v>
      </c>
      <c r="CZ13" s="28">
        <f t="shared" si="59"/>
        <v>0</v>
      </c>
      <c r="DA13" s="28">
        <f t="shared" si="60"/>
        <v>0</v>
      </c>
      <c r="DB13" s="28">
        <f t="shared" si="61"/>
        <v>0</v>
      </c>
      <c r="DC13" s="28">
        <f t="shared" si="62"/>
        <v>0</v>
      </c>
      <c r="DD13" s="28">
        <f t="shared" si="63"/>
        <v>0</v>
      </c>
      <c r="DE13" s="28">
        <f t="shared" si="64"/>
        <v>0</v>
      </c>
      <c r="DF13" s="28">
        <f t="shared" si="65"/>
        <v>0</v>
      </c>
      <c r="DG13" s="28">
        <f t="shared" si="66"/>
        <v>0</v>
      </c>
      <c r="DH13" s="28">
        <f t="shared" si="67"/>
        <v>0</v>
      </c>
      <c r="DI13" s="28">
        <f t="shared" si="68"/>
        <v>0</v>
      </c>
      <c r="DJ13" s="28">
        <f t="shared" si="69"/>
        <v>0</v>
      </c>
      <c r="DL13" s="28">
        <f t="shared" si="70"/>
        <v>7</v>
      </c>
      <c r="DM13" s="140">
        <f>IF(AND(BM13=0,BN13&lt;&gt;0),$F13-BN13,BM13-BN13)</f>
        <v>347.16203949021792</v>
      </c>
      <c r="DN13" s="140">
        <f t="shared" si="72"/>
        <v>1721.1202418520556</v>
      </c>
      <c r="DO13" s="140">
        <f t="shared" si="73"/>
        <v>423.97023951032395</v>
      </c>
      <c r="DP13" s="140">
        <f t="shared" si="74"/>
        <v>0</v>
      </c>
      <c r="DQ13" s="140">
        <f t="shared" si="75"/>
        <v>0</v>
      </c>
      <c r="DR13" s="140">
        <f t="shared" si="76"/>
        <v>0</v>
      </c>
      <c r="DS13" s="140">
        <f t="shared" si="77"/>
        <v>0</v>
      </c>
      <c r="DT13" s="140">
        <f t="shared" si="78"/>
        <v>0</v>
      </c>
      <c r="DU13" s="140">
        <f t="shared" si="79"/>
        <v>0</v>
      </c>
      <c r="DV13" s="140">
        <f t="shared" si="80"/>
        <v>0</v>
      </c>
      <c r="DW13" s="140">
        <f t="shared" si="81"/>
        <v>0</v>
      </c>
      <c r="DX13" s="140">
        <f t="shared" si="82"/>
        <v>0</v>
      </c>
      <c r="DY13" s="140">
        <f t="shared" si="83"/>
        <v>0</v>
      </c>
      <c r="DZ13" s="140">
        <f t="shared" si="84"/>
        <v>0</v>
      </c>
      <c r="EA13" s="140">
        <f t="shared" si="85"/>
        <v>0</v>
      </c>
      <c r="EB13" s="140">
        <f t="shared" si="86"/>
        <v>0</v>
      </c>
      <c r="EC13" s="140">
        <f t="shared" si="87"/>
        <v>0</v>
      </c>
      <c r="ED13" s="140">
        <f t="shared" si="88"/>
        <v>0</v>
      </c>
      <c r="EE13" s="140">
        <f t="shared" si="89"/>
        <v>0</v>
      </c>
      <c r="EF13" s="140">
        <f t="shared" si="90"/>
        <v>0</v>
      </c>
      <c r="EG13" s="140">
        <f t="shared" si="91"/>
        <v>0</v>
      </c>
      <c r="EH13" s="140">
        <f t="shared" si="92"/>
        <v>0</v>
      </c>
      <c r="EI13" s="140">
        <f t="shared" si="93"/>
        <v>0</v>
      </c>
      <c r="EJ13" s="140">
        <f t="shared" si="94"/>
        <v>0</v>
      </c>
      <c r="EK13" s="140">
        <f t="shared" si="95"/>
        <v>0</v>
      </c>
      <c r="EL13" s="140">
        <f t="shared" si="96"/>
        <v>0</v>
      </c>
      <c r="EM13" s="140">
        <f t="shared" si="97"/>
        <v>0</v>
      </c>
      <c r="EN13" s="140">
        <f t="shared" si="98"/>
        <v>0</v>
      </c>
      <c r="EO13" s="140">
        <f t="shared" si="99"/>
        <v>0</v>
      </c>
      <c r="EP13" s="140">
        <f t="shared" si="100"/>
        <v>0</v>
      </c>
      <c r="EQ13" s="140">
        <f t="shared" si="101"/>
        <v>0</v>
      </c>
      <c r="ER13" s="140">
        <f t="shared" si="102"/>
        <v>0</v>
      </c>
      <c r="ES13" s="140">
        <f t="shared" si="103"/>
        <v>0</v>
      </c>
      <c r="ET13" s="140">
        <f t="shared" si="104"/>
        <v>0</v>
      </c>
      <c r="EU13" s="140">
        <f t="shared" si="105"/>
        <v>0</v>
      </c>
      <c r="EV13" s="140">
        <f t="shared" si="106"/>
        <v>0</v>
      </c>
      <c r="EW13" s="140">
        <f t="shared" si="107"/>
        <v>0</v>
      </c>
      <c r="EX13" s="140">
        <f t="shared" si="108"/>
        <v>0</v>
      </c>
      <c r="EY13" s="140">
        <f t="shared" si="109"/>
        <v>0</v>
      </c>
      <c r="EZ13" s="140">
        <f t="shared" si="110"/>
        <v>0</v>
      </c>
      <c r="FA13" s="140">
        <f t="shared" si="111"/>
        <v>0</v>
      </c>
      <c r="FB13" s="140">
        <f t="shared" si="112"/>
        <v>0</v>
      </c>
      <c r="FC13" s="140">
        <f t="shared" si="113"/>
        <v>0</v>
      </c>
      <c r="FD13" s="140">
        <f t="shared" si="114"/>
        <v>0</v>
      </c>
      <c r="FE13" s="140">
        <f t="shared" si="115"/>
        <v>0</v>
      </c>
      <c r="FF13" s="140">
        <f t="shared" si="116"/>
        <v>0</v>
      </c>
      <c r="FG13" s="140">
        <f t="shared" si="117"/>
        <v>0</v>
      </c>
      <c r="FH13" s="140">
        <f t="shared" si="118"/>
        <v>0</v>
      </c>
      <c r="FI13" s="140">
        <f t="shared" si="119"/>
        <v>0</v>
      </c>
      <c r="FJ13" s="140">
        <f t="shared" si="120"/>
        <v>0</v>
      </c>
      <c r="FL13" s="28">
        <f t="shared" si="121"/>
        <v>347.16203949021792</v>
      </c>
      <c r="FM13" s="28">
        <f t="shared" si="122"/>
        <v>5163.3607255561674</v>
      </c>
      <c r="FN13" s="28">
        <f t="shared" si="123"/>
        <v>2119.8511975516199</v>
      </c>
      <c r="FO13" s="28">
        <f t="shared" si="124"/>
        <v>0</v>
      </c>
      <c r="FP13" s="28">
        <f t="shared" si="125"/>
        <v>0</v>
      </c>
      <c r="FQ13" s="28">
        <f t="shared" si="126"/>
        <v>0</v>
      </c>
      <c r="FR13" s="28">
        <f t="shared" si="127"/>
        <v>0</v>
      </c>
      <c r="FS13" s="28">
        <f t="shared" si="128"/>
        <v>0</v>
      </c>
      <c r="FT13" s="28">
        <f t="shared" si="129"/>
        <v>0</v>
      </c>
      <c r="FU13" s="28">
        <f t="shared" si="130"/>
        <v>0</v>
      </c>
      <c r="FV13" s="28">
        <f t="shared" si="131"/>
        <v>0</v>
      </c>
      <c r="FW13" s="28">
        <f t="shared" si="132"/>
        <v>0</v>
      </c>
      <c r="FX13" s="28">
        <f t="shared" si="133"/>
        <v>0</v>
      </c>
      <c r="FY13" s="28">
        <f t="shared" si="134"/>
        <v>0</v>
      </c>
      <c r="FZ13" s="28">
        <f t="shared" si="135"/>
        <v>0</v>
      </c>
      <c r="GA13" s="28">
        <f t="shared" si="136"/>
        <v>0</v>
      </c>
      <c r="GB13" s="28">
        <f t="shared" si="137"/>
        <v>0</v>
      </c>
      <c r="GC13" s="28">
        <f t="shared" si="138"/>
        <v>0</v>
      </c>
      <c r="GD13" s="28">
        <f t="shared" si="139"/>
        <v>0</v>
      </c>
      <c r="GE13" s="28">
        <f t="shared" si="140"/>
        <v>0</v>
      </c>
      <c r="GF13" s="28">
        <f t="shared" si="141"/>
        <v>0</v>
      </c>
      <c r="GG13" s="28">
        <f t="shared" si="142"/>
        <v>0</v>
      </c>
      <c r="GH13" s="28">
        <f t="shared" si="143"/>
        <v>0</v>
      </c>
      <c r="GI13" s="28">
        <f t="shared" si="144"/>
        <v>0</v>
      </c>
      <c r="GJ13" s="28">
        <f t="shared" si="145"/>
        <v>0</v>
      </c>
      <c r="GK13" s="28">
        <f t="shared" si="146"/>
        <v>0</v>
      </c>
      <c r="GL13" s="28">
        <f t="shared" si="147"/>
        <v>0</v>
      </c>
      <c r="GM13" s="28">
        <f t="shared" si="148"/>
        <v>0</v>
      </c>
      <c r="GN13" s="28">
        <f t="shared" si="149"/>
        <v>0</v>
      </c>
      <c r="GO13" s="28">
        <f t="shared" si="150"/>
        <v>0</v>
      </c>
      <c r="GP13" s="28">
        <f t="shared" si="151"/>
        <v>0</v>
      </c>
      <c r="GQ13" s="28">
        <f t="shared" si="152"/>
        <v>0</v>
      </c>
      <c r="GR13" s="28">
        <f t="shared" si="153"/>
        <v>0</v>
      </c>
      <c r="GS13" s="28">
        <f t="shared" si="154"/>
        <v>0</v>
      </c>
      <c r="GT13" s="28">
        <f t="shared" si="155"/>
        <v>0</v>
      </c>
      <c r="GU13" s="28">
        <f t="shared" si="156"/>
        <v>0</v>
      </c>
      <c r="GV13" s="28">
        <f t="shared" si="157"/>
        <v>0</v>
      </c>
      <c r="GW13" s="28">
        <f t="shared" si="158"/>
        <v>0</v>
      </c>
      <c r="GX13" s="28">
        <f t="shared" si="159"/>
        <v>0</v>
      </c>
      <c r="GY13" s="28">
        <f t="shared" si="160"/>
        <v>0</v>
      </c>
      <c r="GZ13" s="28">
        <f t="shared" si="161"/>
        <v>0</v>
      </c>
      <c r="HA13" s="28">
        <f t="shared" si="162"/>
        <v>0</v>
      </c>
      <c r="HB13" s="28">
        <f t="shared" si="163"/>
        <v>0</v>
      </c>
      <c r="HC13" s="28">
        <f t="shared" si="164"/>
        <v>0</v>
      </c>
      <c r="HD13" s="28">
        <f t="shared" si="165"/>
        <v>0</v>
      </c>
      <c r="HE13" s="28">
        <f t="shared" si="166"/>
        <v>0</v>
      </c>
      <c r="HF13" s="28">
        <f t="shared" si="167"/>
        <v>0</v>
      </c>
      <c r="HG13" s="28">
        <f t="shared" si="168"/>
        <v>0</v>
      </c>
      <c r="HH13" s="28">
        <f t="shared" si="169"/>
        <v>0</v>
      </c>
      <c r="HI13" s="28">
        <f t="shared" si="170"/>
        <v>0</v>
      </c>
      <c r="HK13" s="29">
        <f>IF(D13&gt;80,"",IF('inv2.計算シート'!H8=0,0,SUM(FL13:HI13)/F13))</f>
        <v>3.0616375743448581</v>
      </c>
      <c r="HM13" s="28">
        <f>D76</f>
        <v>70</v>
      </c>
      <c r="HN13" s="29">
        <f>HK76</f>
        <v>32.158427935795331</v>
      </c>
    </row>
    <row r="14" spans="1:222">
      <c r="D14" s="28">
        <f>IF(OR('1.収穫を予測する'!$C$2="あり",'1.収穫を予測する'!$C$3="あり"),入力方法別計算!W9,'inv2.計算シート'!E9)</f>
        <v>8</v>
      </c>
      <c r="E14" s="28">
        <f>IF(OR('1.収穫を予測する'!$C$2="あり",'1.収穫を予測する'!$C$3="あり"),入力方法別計算!Z9,'inv2.計算シート'!AD9)</f>
        <v>10.198189587226441</v>
      </c>
      <c r="F14" s="28">
        <f>IF(OR('1.収穫を予測する'!$C$2="あり",'1.収穫を予測する'!$C$3="あり"),入力方法別計算!Y9,'inv2.計算シート'!AE9)</f>
        <v>2485.346110289895</v>
      </c>
      <c r="G14" s="28">
        <f>'inv2.計算シート'!AF9</f>
        <v>0</v>
      </c>
      <c r="H14" s="28">
        <f t="shared" si="15"/>
        <v>0.77487105691463953</v>
      </c>
      <c r="I14" s="28">
        <f t="shared" si="16"/>
        <v>2692.8952501663925</v>
      </c>
      <c r="J14" s="28">
        <f t="shared" si="17"/>
        <v>10.238172801375763</v>
      </c>
      <c r="K14" s="28">
        <f t="shared" si="18"/>
        <v>3.8019201826521667E-3</v>
      </c>
      <c r="L14" s="28">
        <f t="shared" si="19"/>
        <v>445485814012.37469</v>
      </c>
      <c r="N14" s="28">
        <f t="shared" si="9"/>
        <v>0</v>
      </c>
      <c r="O14" s="28">
        <f t="shared" si="175"/>
        <v>2390.3918310491076</v>
      </c>
      <c r="P14" s="28">
        <f t="shared" si="175"/>
        <v>1147.9715450555493</v>
      </c>
      <c r="Q14" s="28">
        <f t="shared" si="175"/>
        <v>73.118961935075674</v>
      </c>
      <c r="R14" s="28" t="e">
        <f t="shared" si="175"/>
        <v>#NUM!</v>
      </c>
      <c r="S14" s="28" t="e">
        <f t="shared" si="175"/>
        <v>#NUM!</v>
      </c>
      <c r="T14" s="28" t="e">
        <f t="shared" si="175"/>
        <v>#NUM!</v>
      </c>
      <c r="U14" s="28" t="e">
        <f t="shared" si="175"/>
        <v>#NUM!</v>
      </c>
      <c r="V14" s="28" t="e">
        <f t="shared" si="175"/>
        <v>#NUM!</v>
      </c>
      <c r="W14" s="28" t="e">
        <f t="shared" si="175"/>
        <v>#NUM!</v>
      </c>
      <c r="X14" s="28" t="e">
        <f t="shared" si="175"/>
        <v>#NUM!</v>
      </c>
      <c r="Y14" s="28" t="e">
        <f t="shared" si="171"/>
        <v>#NUM!</v>
      </c>
      <c r="Z14" s="28" t="e">
        <f t="shared" si="171"/>
        <v>#NUM!</v>
      </c>
      <c r="AA14" s="28" t="e">
        <f t="shared" si="171"/>
        <v>#NUM!</v>
      </c>
      <c r="AB14" s="28" t="e">
        <f t="shared" si="171"/>
        <v>#NUM!</v>
      </c>
      <c r="AC14" s="28" t="e">
        <f t="shared" si="171"/>
        <v>#NUM!</v>
      </c>
      <c r="AD14" s="28" t="e">
        <f t="shared" si="171"/>
        <v>#NUM!</v>
      </c>
      <c r="AE14" s="28" t="e">
        <f t="shared" si="171"/>
        <v>#NUM!</v>
      </c>
      <c r="AF14" s="28" t="e">
        <f t="shared" si="171"/>
        <v>#NUM!</v>
      </c>
      <c r="AG14" s="28" t="e">
        <f t="shared" si="171"/>
        <v>#NUM!</v>
      </c>
      <c r="AH14" s="28" t="e">
        <f t="shared" si="171"/>
        <v>#NUM!</v>
      </c>
      <c r="AI14" s="28" t="e">
        <f t="shared" si="172"/>
        <v>#NUM!</v>
      </c>
      <c r="AJ14" s="28" t="e">
        <f t="shared" si="172"/>
        <v>#NUM!</v>
      </c>
      <c r="AK14" s="28" t="e">
        <f t="shared" si="172"/>
        <v>#NUM!</v>
      </c>
      <c r="AL14" s="28" t="e">
        <f t="shared" si="172"/>
        <v>#NUM!</v>
      </c>
      <c r="AM14" s="28" t="e">
        <f t="shared" si="172"/>
        <v>#NUM!</v>
      </c>
      <c r="AN14" s="28" t="e">
        <f t="shared" si="172"/>
        <v>#NUM!</v>
      </c>
      <c r="AO14" s="28" t="e">
        <f t="shared" si="172"/>
        <v>#NUM!</v>
      </c>
      <c r="AP14" s="28" t="e">
        <f t="shared" si="172"/>
        <v>#NUM!</v>
      </c>
      <c r="AQ14" s="28" t="e">
        <f t="shared" si="172"/>
        <v>#NUM!</v>
      </c>
      <c r="AR14" s="28" t="e">
        <f t="shared" si="172"/>
        <v>#NUM!</v>
      </c>
      <c r="AS14" s="28" t="e">
        <f t="shared" si="173"/>
        <v>#NUM!</v>
      </c>
      <c r="AT14" s="28" t="e">
        <f t="shared" si="173"/>
        <v>#NUM!</v>
      </c>
      <c r="AU14" s="28" t="e">
        <f t="shared" si="173"/>
        <v>#NUM!</v>
      </c>
      <c r="AV14" s="28" t="e">
        <f t="shared" si="173"/>
        <v>#NUM!</v>
      </c>
      <c r="AW14" s="28" t="e">
        <f t="shared" si="173"/>
        <v>#NUM!</v>
      </c>
      <c r="AX14" s="28" t="e">
        <f t="shared" si="173"/>
        <v>#NUM!</v>
      </c>
      <c r="AY14" s="28" t="e">
        <f t="shared" si="173"/>
        <v>#NUM!</v>
      </c>
      <c r="AZ14" s="28" t="e">
        <f t="shared" si="173"/>
        <v>#NUM!</v>
      </c>
      <c r="BA14" s="28" t="e">
        <f t="shared" si="173"/>
        <v>#NUM!</v>
      </c>
      <c r="BB14" s="28" t="e">
        <f t="shared" si="173"/>
        <v>#NUM!</v>
      </c>
      <c r="BC14" s="28" t="e">
        <f t="shared" si="174"/>
        <v>#NUM!</v>
      </c>
      <c r="BD14" s="28" t="e">
        <f t="shared" si="174"/>
        <v>#NUM!</v>
      </c>
      <c r="BE14" s="28" t="e">
        <f t="shared" si="174"/>
        <v>#NUM!</v>
      </c>
      <c r="BF14" s="28" t="e">
        <f t="shared" si="174"/>
        <v>#NUM!</v>
      </c>
      <c r="BG14" s="28" t="e">
        <f t="shared" si="174"/>
        <v>#NUM!</v>
      </c>
      <c r="BH14" s="28" t="e">
        <f t="shared" si="174"/>
        <v>#NUM!</v>
      </c>
      <c r="BI14" s="28" t="e">
        <f t="shared" si="174"/>
        <v>#NUM!</v>
      </c>
      <c r="BJ14" s="28" t="e">
        <f t="shared" si="174"/>
        <v>#NUM!</v>
      </c>
      <c r="BK14" s="28" t="e">
        <f t="shared" si="174"/>
        <v>#NUM!</v>
      </c>
      <c r="BM14" s="28">
        <f t="shared" si="20"/>
        <v>0</v>
      </c>
      <c r="BN14" s="28">
        <f t="shared" si="21"/>
        <v>2390.3918310491076</v>
      </c>
      <c r="BO14" s="28">
        <f t="shared" si="22"/>
        <v>1147.9715450555493</v>
      </c>
      <c r="BP14" s="28">
        <f t="shared" si="23"/>
        <v>73.118961935075674</v>
      </c>
      <c r="BQ14" s="28">
        <f t="shared" si="24"/>
        <v>0</v>
      </c>
      <c r="BR14" s="28">
        <f t="shared" si="25"/>
        <v>0</v>
      </c>
      <c r="BS14" s="28">
        <f t="shared" si="26"/>
        <v>0</v>
      </c>
      <c r="BT14" s="28">
        <f t="shared" si="27"/>
        <v>0</v>
      </c>
      <c r="BU14" s="28">
        <f t="shared" si="28"/>
        <v>0</v>
      </c>
      <c r="BV14" s="28">
        <f t="shared" si="29"/>
        <v>0</v>
      </c>
      <c r="BW14" s="28">
        <f t="shared" si="30"/>
        <v>0</v>
      </c>
      <c r="BX14" s="28">
        <f t="shared" si="31"/>
        <v>0</v>
      </c>
      <c r="BY14" s="28">
        <f t="shared" si="32"/>
        <v>0</v>
      </c>
      <c r="BZ14" s="28">
        <f t="shared" si="33"/>
        <v>0</v>
      </c>
      <c r="CA14" s="28">
        <f t="shared" si="34"/>
        <v>0</v>
      </c>
      <c r="CB14" s="28">
        <f t="shared" si="35"/>
        <v>0</v>
      </c>
      <c r="CC14" s="28">
        <f t="shared" si="36"/>
        <v>0</v>
      </c>
      <c r="CD14" s="28">
        <f t="shared" si="37"/>
        <v>0</v>
      </c>
      <c r="CE14" s="28">
        <f t="shared" si="38"/>
        <v>0</v>
      </c>
      <c r="CF14" s="28">
        <f t="shared" si="39"/>
        <v>0</v>
      </c>
      <c r="CG14" s="28">
        <f t="shared" si="40"/>
        <v>0</v>
      </c>
      <c r="CH14" s="28">
        <f t="shared" si="41"/>
        <v>0</v>
      </c>
      <c r="CI14" s="28">
        <f t="shared" si="42"/>
        <v>0</v>
      </c>
      <c r="CJ14" s="28">
        <f t="shared" si="43"/>
        <v>0</v>
      </c>
      <c r="CK14" s="28">
        <f t="shared" si="44"/>
        <v>0</v>
      </c>
      <c r="CL14" s="28">
        <f t="shared" si="45"/>
        <v>0</v>
      </c>
      <c r="CM14" s="28">
        <f t="shared" si="46"/>
        <v>0</v>
      </c>
      <c r="CN14" s="28">
        <f t="shared" si="47"/>
        <v>0</v>
      </c>
      <c r="CO14" s="28">
        <f t="shared" si="48"/>
        <v>0</v>
      </c>
      <c r="CP14" s="28">
        <f t="shared" si="49"/>
        <v>0</v>
      </c>
      <c r="CQ14" s="28">
        <f t="shared" si="50"/>
        <v>0</v>
      </c>
      <c r="CR14" s="28">
        <f t="shared" si="51"/>
        <v>0</v>
      </c>
      <c r="CS14" s="28">
        <f t="shared" si="52"/>
        <v>0</v>
      </c>
      <c r="CT14" s="28">
        <f t="shared" si="53"/>
        <v>0</v>
      </c>
      <c r="CU14" s="28">
        <f t="shared" si="54"/>
        <v>0</v>
      </c>
      <c r="CV14" s="28">
        <f t="shared" si="55"/>
        <v>0</v>
      </c>
      <c r="CW14" s="28">
        <f t="shared" si="56"/>
        <v>0</v>
      </c>
      <c r="CX14" s="28">
        <f t="shared" si="57"/>
        <v>0</v>
      </c>
      <c r="CY14" s="28">
        <f t="shared" si="58"/>
        <v>0</v>
      </c>
      <c r="CZ14" s="28">
        <f t="shared" si="59"/>
        <v>0</v>
      </c>
      <c r="DA14" s="28">
        <f t="shared" si="60"/>
        <v>0</v>
      </c>
      <c r="DB14" s="28">
        <f t="shared" si="61"/>
        <v>0</v>
      </c>
      <c r="DC14" s="28">
        <f t="shared" si="62"/>
        <v>0</v>
      </c>
      <c r="DD14" s="28">
        <f t="shared" si="63"/>
        <v>0</v>
      </c>
      <c r="DE14" s="28">
        <f t="shared" si="64"/>
        <v>0</v>
      </c>
      <c r="DF14" s="28">
        <f t="shared" si="65"/>
        <v>0</v>
      </c>
      <c r="DG14" s="28">
        <f t="shared" si="66"/>
        <v>0</v>
      </c>
      <c r="DH14" s="28">
        <f t="shared" si="67"/>
        <v>0</v>
      </c>
      <c r="DI14" s="28">
        <f t="shared" si="68"/>
        <v>0</v>
      </c>
      <c r="DJ14" s="28">
        <f t="shared" si="69"/>
        <v>0</v>
      </c>
      <c r="DL14" s="28">
        <f t="shared" si="70"/>
        <v>8</v>
      </c>
      <c r="DM14" s="140">
        <f t="shared" si="71"/>
        <v>94.9542792407874</v>
      </c>
      <c r="DN14" s="140">
        <f t="shared" si="72"/>
        <v>1242.4202859935583</v>
      </c>
      <c r="DO14" s="140">
        <f t="shared" si="73"/>
        <v>1074.8525831204736</v>
      </c>
      <c r="DP14" s="140">
        <f t="shared" si="74"/>
        <v>73.118961935075674</v>
      </c>
      <c r="DQ14" s="140">
        <f t="shared" si="75"/>
        <v>0</v>
      </c>
      <c r="DR14" s="140">
        <f t="shared" si="76"/>
        <v>0</v>
      </c>
      <c r="DS14" s="140">
        <f t="shared" si="77"/>
        <v>0</v>
      </c>
      <c r="DT14" s="140">
        <f t="shared" si="78"/>
        <v>0</v>
      </c>
      <c r="DU14" s="140">
        <f t="shared" si="79"/>
        <v>0</v>
      </c>
      <c r="DV14" s="140">
        <f t="shared" si="80"/>
        <v>0</v>
      </c>
      <c r="DW14" s="140">
        <f t="shared" si="81"/>
        <v>0</v>
      </c>
      <c r="DX14" s="140">
        <f t="shared" si="82"/>
        <v>0</v>
      </c>
      <c r="DY14" s="140">
        <f t="shared" si="83"/>
        <v>0</v>
      </c>
      <c r="DZ14" s="140">
        <f t="shared" si="84"/>
        <v>0</v>
      </c>
      <c r="EA14" s="140">
        <f t="shared" si="85"/>
        <v>0</v>
      </c>
      <c r="EB14" s="140">
        <f t="shared" si="86"/>
        <v>0</v>
      </c>
      <c r="EC14" s="140">
        <f t="shared" si="87"/>
        <v>0</v>
      </c>
      <c r="ED14" s="140">
        <f t="shared" si="88"/>
        <v>0</v>
      </c>
      <c r="EE14" s="140">
        <f t="shared" si="89"/>
        <v>0</v>
      </c>
      <c r="EF14" s="140">
        <f t="shared" si="90"/>
        <v>0</v>
      </c>
      <c r="EG14" s="140">
        <f t="shared" si="91"/>
        <v>0</v>
      </c>
      <c r="EH14" s="140">
        <f t="shared" si="92"/>
        <v>0</v>
      </c>
      <c r="EI14" s="140">
        <f t="shared" si="93"/>
        <v>0</v>
      </c>
      <c r="EJ14" s="140">
        <f t="shared" si="94"/>
        <v>0</v>
      </c>
      <c r="EK14" s="140">
        <f t="shared" si="95"/>
        <v>0</v>
      </c>
      <c r="EL14" s="140">
        <f t="shared" si="96"/>
        <v>0</v>
      </c>
      <c r="EM14" s="140">
        <f t="shared" si="97"/>
        <v>0</v>
      </c>
      <c r="EN14" s="140">
        <f t="shared" si="98"/>
        <v>0</v>
      </c>
      <c r="EO14" s="140">
        <f t="shared" si="99"/>
        <v>0</v>
      </c>
      <c r="EP14" s="140">
        <f t="shared" si="100"/>
        <v>0</v>
      </c>
      <c r="EQ14" s="140">
        <f t="shared" si="101"/>
        <v>0</v>
      </c>
      <c r="ER14" s="140">
        <f t="shared" si="102"/>
        <v>0</v>
      </c>
      <c r="ES14" s="140">
        <f t="shared" si="103"/>
        <v>0</v>
      </c>
      <c r="ET14" s="140">
        <f t="shared" si="104"/>
        <v>0</v>
      </c>
      <c r="EU14" s="140">
        <f t="shared" si="105"/>
        <v>0</v>
      </c>
      <c r="EV14" s="140">
        <f t="shared" si="106"/>
        <v>0</v>
      </c>
      <c r="EW14" s="140">
        <f t="shared" si="107"/>
        <v>0</v>
      </c>
      <c r="EX14" s="140">
        <f t="shared" si="108"/>
        <v>0</v>
      </c>
      <c r="EY14" s="140">
        <f t="shared" si="109"/>
        <v>0</v>
      </c>
      <c r="EZ14" s="140">
        <f t="shared" si="110"/>
        <v>0</v>
      </c>
      <c r="FA14" s="140">
        <f t="shared" si="111"/>
        <v>0</v>
      </c>
      <c r="FB14" s="140">
        <f t="shared" si="112"/>
        <v>0</v>
      </c>
      <c r="FC14" s="140">
        <f t="shared" si="113"/>
        <v>0</v>
      </c>
      <c r="FD14" s="140">
        <f t="shared" si="114"/>
        <v>0</v>
      </c>
      <c r="FE14" s="140">
        <f t="shared" si="115"/>
        <v>0</v>
      </c>
      <c r="FF14" s="140">
        <f t="shared" si="116"/>
        <v>0</v>
      </c>
      <c r="FG14" s="140">
        <f t="shared" si="117"/>
        <v>0</v>
      </c>
      <c r="FH14" s="140">
        <f t="shared" si="118"/>
        <v>0</v>
      </c>
      <c r="FI14" s="140">
        <f t="shared" si="119"/>
        <v>0</v>
      </c>
      <c r="FJ14" s="140">
        <f t="shared" si="120"/>
        <v>0</v>
      </c>
      <c r="FL14" s="28">
        <f t="shared" si="121"/>
        <v>94.9542792407874</v>
      </c>
      <c r="FM14" s="28">
        <f t="shared" si="122"/>
        <v>3727.2608579806747</v>
      </c>
      <c r="FN14" s="28">
        <f t="shared" si="123"/>
        <v>5374.2629156023677</v>
      </c>
      <c r="FO14" s="28">
        <f t="shared" si="124"/>
        <v>511.83273354552972</v>
      </c>
      <c r="FP14" s="28">
        <f t="shared" si="125"/>
        <v>0</v>
      </c>
      <c r="FQ14" s="28">
        <f t="shared" si="126"/>
        <v>0</v>
      </c>
      <c r="FR14" s="28">
        <f t="shared" si="127"/>
        <v>0</v>
      </c>
      <c r="FS14" s="28">
        <f t="shared" si="128"/>
        <v>0</v>
      </c>
      <c r="FT14" s="28">
        <f t="shared" si="129"/>
        <v>0</v>
      </c>
      <c r="FU14" s="28">
        <f t="shared" si="130"/>
        <v>0</v>
      </c>
      <c r="FV14" s="28">
        <f t="shared" si="131"/>
        <v>0</v>
      </c>
      <c r="FW14" s="28">
        <f t="shared" si="132"/>
        <v>0</v>
      </c>
      <c r="FX14" s="28">
        <f t="shared" si="133"/>
        <v>0</v>
      </c>
      <c r="FY14" s="28">
        <f t="shared" si="134"/>
        <v>0</v>
      </c>
      <c r="FZ14" s="28">
        <f t="shared" si="135"/>
        <v>0</v>
      </c>
      <c r="GA14" s="28">
        <f t="shared" si="136"/>
        <v>0</v>
      </c>
      <c r="GB14" s="28">
        <f t="shared" si="137"/>
        <v>0</v>
      </c>
      <c r="GC14" s="28">
        <f t="shared" si="138"/>
        <v>0</v>
      </c>
      <c r="GD14" s="28">
        <f t="shared" si="139"/>
        <v>0</v>
      </c>
      <c r="GE14" s="28">
        <f t="shared" si="140"/>
        <v>0</v>
      </c>
      <c r="GF14" s="28">
        <f t="shared" si="141"/>
        <v>0</v>
      </c>
      <c r="GG14" s="28">
        <f t="shared" si="142"/>
        <v>0</v>
      </c>
      <c r="GH14" s="28">
        <f t="shared" si="143"/>
        <v>0</v>
      </c>
      <c r="GI14" s="28">
        <f t="shared" si="144"/>
        <v>0</v>
      </c>
      <c r="GJ14" s="28">
        <f t="shared" si="145"/>
        <v>0</v>
      </c>
      <c r="GK14" s="28">
        <f t="shared" si="146"/>
        <v>0</v>
      </c>
      <c r="GL14" s="28">
        <f t="shared" si="147"/>
        <v>0</v>
      </c>
      <c r="GM14" s="28">
        <f t="shared" si="148"/>
        <v>0</v>
      </c>
      <c r="GN14" s="28">
        <f t="shared" si="149"/>
        <v>0</v>
      </c>
      <c r="GO14" s="28">
        <f t="shared" si="150"/>
        <v>0</v>
      </c>
      <c r="GP14" s="28">
        <f t="shared" si="151"/>
        <v>0</v>
      </c>
      <c r="GQ14" s="28">
        <f t="shared" si="152"/>
        <v>0</v>
      </c>
      <c r="GR14" s="28">
        <f t="shared" si="153"/>
        <v>0</v>
      </c>
      <c r="GS14" s="28">
        <f t="shared" si="154"/>
        <v>0</v>
      </c>
      <c r="GT14" s="28">
        <f t="shared" si="155"/>
        <v>0</v>
      </c>
      <c r="GU14" s="28">
        <f t="shared" si="156"/>
        <v>0</v>
      </c>
      <c r="GV14" s="28">
        <f t="shared" si="157"/>
        <v>0</v>
      </c>
      <c r="GW14" s="28">
        <f t="shared" si="158"/>
        <v>0</v>
      </c>
      <c r="GX14" s="28">
        <f t="shared" si="159"/>
        <v>0</v>
      </c>
      <c r="GY14" s="28">
        <f t="shared" si="160"/>
        <v>0</v>
      </c>
      <c r="GZ14" s="28">
        <f t="shared" si="161"/>
        <v>0</v>
      </c>
      <c r="HA14" s="28">
        <f t="shared" si="162"/>
        <v>0</v>
      </c>
      <c r="HB14" s="28">
        <f t="shared" si="163"/>
        <v>0</v>
      </c>
      <c r="HC14" s="28">
        <f t="shared" si="164"/>
        <v>0</v>
      </c>
      <c r="HD14" s="28">
        <f t="shared" si="165"/>
        <v>0</v>
      </c>
      <c r="HE14" s="28">
        <f t="shared" si="166"/>
        <v>0</v>
      </c>
      <c r="HF14" s="28">
        <f t="shared" si="167"/>
        <v>0</v>
      </c>
      <c r="HG14" s="28">
        <f t="shared" si="168"/>
        <v>0</v>
      </c>
      <c r="HH14" s="28">
        <f t="shared" si="169"/>
        <v>0</v>
      </c>
      <c r="HI14" s="28">
        <f t="shared" si="170"/>
        <v>0</v>
      </c>
      <c r="HK14" s="29">
        <f>IF(D14&gt;80,"",IF('inv2.計算シート'!H9=0,0,SUM(FL14:HI14)/F14))</f>
        <v>3.9062208463339405</v>
      </c>
      <c r="HM14" s="28">
        <f>D86</f>
        <v>80</v>
      </c>
      <c r="HN14" s="29">
        <f>HK86</f>
        <v>33.154998358857945</v>
      </c>
    </row>
    <row r="15" spans="1:222">
      <c r="D15" s="28">
        <f>IF(OR('1.収穫を予測する'!$C$2="あり",'1.収穫を予測する'!$C$3="あり"),入力方法別計算!W10,'inv2.計算シート'!E10)</f>
        <v>9</v>
      </c>
      <c r="E15" s="28">
        <f>IF(OR('1.収穫を予測する'!$C$2="あり",'1.収穫を予測する'!$C$3="あり"),入力方法別計算!Z10,'inv2.計算シート'!AD10)</f>
        <v>17.375524120742284</v>
      </c>
      <c r="F15" s="28">
        <f>IF(OR('1.収穫を予測する'!$C$2="あり",'1.収穫を予測する'!$C$3="あり"),入力方法別計算!Y10,'inv2.計算シート'!AE10)</f>
        <v>2475.0329201134377</v>
      </c>
      <c r="G15" s="28">
        <f>'inv2.計算シート'!AF10</f>
        <v>0</v>
      </c>
      <c r="H15" s="28">
        <f t="shared" si="15"/>
        <v>0.77362672637707808</v>
      </c>
      <c r="I15" s="28">
        <f t="shared" si="16"/>
        <v>2683.5556228746559</v>
      </c>
      <c r="J15" s="28">
        <f t="shared" si="17"/>
        <v>17.444890343610769</v>
      </c>
      <c r="K15" s="28">
        <f t="shared" si="18"/>
        <v>6.50066285003014E-3</v>
      </c>
      <c r="L15" s="28">
        <f t="shared" si="19"/>
        <v>61861620816.312454</v>
      </c>
      <c r="N15" s="28">
        <f t="shared" si="9"/>
        <v>0</v>
      </c>
      <c r="O15" s="28">
        <f t="shared" si="175"/>
        <v>0</v>
      </c>
      <c r="P15" s="28">
        <f t="shared" si="175"/>
        <v>1673.6324335412685</v>
      </c>
      <c r="Q15" s="28">
        <f t="shared" si="175"/>
        <v>518.59291907380214</v>
      </c>
      <c r="R15" s="28">
        <f t="shared" si="175"/>
        <v>7.4566168003351345</v>
      </c>
      <c r="S15" s="28" t="e">
        <f t="shared" si="175"/>
        <v>#NUM!</v>
      </c>
      <c r="T15" s="28" t="e">
        <f t="shared" si="175"/>
        <v>#NUM!</v>
      </c>
      <c r="U15" s="28" t="e">
        <f t="shared" si="175"/>
        <v>#NUM!</v>
      </c>
      <c r="V15" s="28" t="e">
        <f t="shared" si="175"/>
        <v>#NUM!</v>
      </c>
      <c r="W15" s="28" t="e">
        <f t="shared" si="175"/>
        <v>#NUM!</v>
      </c>
      <c r="X15" s="28" t="e">
        <f t="shared" si="175"/>
        <v>#NUM!</v>
      </c>
      <c r="Y15" s="28" t="e">
        <f t="shared" si="171"/>
        <v>#NUM!</v>
      </c>
      <c r="Z15" s="28" t="e">
        <f t="shared" si="171"/>
        <v>#NUM!</v>
      </c>
      <c r="AA15" s="28" t="e">
        <f t="shared" si="171"/>
        <v>#NUM!</v>
      </c>
      <c r="AB15" s="28" t="e">
        <f t="shared" si="171"/>
        <v>#NUM!</v>
      </c>
      <c r="AC15" s="28" t="e">
        <f t="shared" si="171"/>
        <v>#NUM!</v>
      </c>
      <c r="AD15" s="28" t="e">
        <f t="shared" si="171"/>
        <v>#NUM!</v>
      </c>
      <c r="AE15" s="28" t="e">
        <f t="shared" si="171"/>
        <v>#NUM!</v>
      </c>
      <c r="AF15" s="28" t="e">
        <f t="shared" si="171"/>
        <v>#NUM!</v>
      </c>
      <c r="AG15" s="28" t="e">
        <f t="shared" si="171"/>
        <v>#NUM!</v>
      </c>
      <c r="AH15" s="28" t="e">
        <f t="shared" si="171"/>
        <v>#NUM!</v>
      </c>
      <c r="AI15" s="28" t="e">
        <f t="shared" si="172"/>
        <v>#NUM!</v>
      </c>
      <c r="AJ15" s="28" t="e">
        <f t="shared" si="172"/>
        <v>#NUM!</v>
      </c>
      <c r="AK15" s="28" t="e">
        <f t="shared" si="172"/>
        <v>#NUM!</v>
      </c>
      <c r="AL15" s="28" t="e">
        <f t="shared" si="172"/>
        <v>#NUM!</v>
      </c>
      <c r="AM15" s="28" t="e">
        <f t="shared" si="172"/>
        <v>#NUM!</v>
      </c>
      <c r="AN15" s="28" t="e">
        <f t="shared" si="172"/>
        <v>#NUM!</v>
      </c>
      <c r="AO15" s="28" t="e">
        <f t="shared" si="172"/>
        <v>#NUM!</v>
      </c>
      <c r="AP15" s="28" t="e">
        <f t="shared" si="172"/>
        <v>#NUM!</v>
      </c>
      <c r="AQ15" s="28" t="e">
        <f t="shared" si="172"/>
        <v>#NUM!</v>
      </c>
      <c r="AR15" s="28" t="e">
        <f t="shared" si="172"/>
        <v>#NUM!</v>
      </c>
      <c r="AS15" s="28" t="e">
        <f t="shared" si="173"/>
        <v>#NUM!</v>
      </c>
      <c r="AT15" s="28" t="e">
        <f t="shared" si="173"/>
        <v>#NUM!</v>
      </c>
      <c r="AU15" s="28" t="e">
        <f t="shared" si="173"/>
        <v>#NUM!</v>
      </c>
      <c r="AV15" s="28" t="e">
        <f t="shared" si="173"/>
        <v>#NUM!</v>
      </c>
      <c r="AW15" s="28" t="e">
        <f t="shared" si="173"/>
        <v>#NUM!</v>
      </c>
      <c r="AX15" s="28" t="e">
        <f t="shared" si="173"/>
        <v>#NUM!</v>
      </c>
      <c r="AY15" s="28" t="e">
        <f t="shared" si="173"/>
        <v>#NUM!</v>
      </c>
      <c r="AZ15" s="28" t="e">
        <f t="shared" si="173"/>
        <v>#NUM!</v>
      </c>
      <c r="BA15" s="28" t="e">
        <f t="shared" si="173"/>
        <v>#NUM!</v>
      </c>
      <c r="BB15" s="28" t="e">
        <f t="shared" si="173"/>
        <v>#NUM!</v>
      </c>
      <c r="BC15" s="28" t="e">
        <f t="shared" si="174"/>
        <v>#NUM!</v>
      </c>
      <c r="BD15" s="28" t="e">
        <f t="shared" si="174"/>
        <v>#NUM!</v>
      </c>
      <c r="BE15" s="28" t="e">
        <f t="shared" si="174"/>
        <v>#NUM!</v>
      </c>
      <c r="BF15" s="28" t="e">
        <f t="shared" si="174"/>
        <v>#NUM!</v>
      </c>
      <c r="BG15" s="28" t="e">
        <f t="shared" si="174"/>
        <v>#NUM!</v>
      </c>
      <c r="BH15" s="28" t="e">
        <f t="shared" si="174"/>
        <v>#NUM!</v>
      </c>
      <c r="BI15" s="28" t="e">
        <f t="shared" si="174"/>
        <v>#NUM!</v>
      </c>
      <c r="BJ15" s="28" t="e">
        <f t="shared" si="174"/>
        <v>#NUM!</v>
      </c>
      <c r="BK15" s="28" t="e">
        <f t="shared" si="174"/>
        <v>#NUM!</v>
      </c>
      <c r="BM15" s="28">
        <f t="shared" si="20"/>
        <v>0</v>
      </c>
      <c r="BN15" s="28">
        <f t="shared" si="21"/>
        <v>0</v>
      </c>
      <c r="BO15" s="28">
        <f t="shared" si="22"/>
        <v>1673.6324335412685</v>
      </c>
      <c r="BP15" s="28">
        <f t="shared" si="23"/>
        <v>518.59291907380214</v>
      </c>
      <c r="BQ15" s="28">
        <f t="shared" si="24"/>
        <v>7.4566168003351345</v>
      </c>
      <c r="BR15" s="28">
        <f t="shared" si="25"/>
        <v>0</v>
      </c>
      <c r="BS15" s="28">
        <f t="shared" si="26"/>
        <v>0</v>
      </c>
      <c r="BT15" s="28">
        <f t="shared" si="27"/>
        <v>0</v>
      </c>
      <c r="BU15" s="28">
        <f t="shared" si="28"/>
        <v>0</v>
      </c>
      <c r="BV15" s="28">
        <f t="shared" si="29"/>
        <v>0</v>
      </c>
      <c r="BW15" s="28">
        <f t="shared" si="30"/>
        <v>0</v>
      </c>
      <c r="BX15" s="28">
        <f t="shared" si="31"/>
        <v>0</v>
      </c>
      <c r="BY15" s="28">
        <f t="shared" si="32"/>
        <v>0</v>
      </c>
      <c r="BZ15" s="28">
        <f t="shared" si="33"/>
        <v>0</v>
      </c>
      <c r="CA15" s="28">
        <f t="shared" si="34"/>
        <v>0</v>
      </c>
      <c r="CB15" s="28">
        <f t="shared" si="35"/>
        <v>0</v>
      </c>
      <c r="CC15" s="28">
        <f t="shared" si="36"/>
        <v>0</v>
      </c>
      <c r="CD15" s="28">
        <f t="shared" si="37"/>
        <v>0</v>
      </c>
      <c r="CE15" s="28">
        <f t="shared" si="38"/>
        <v>0</v>
      </c>
      <c r="CF15" s="28">
        <f t="shared" si="39"/>
        <v>0</v>
      </c>
      <c r="CG15" s="28">
        <f t="shared" si="40"/>
        <v>0</v>
      </c>
      <c r="CH15" s="28">
        <f t="shared" si="41"/>
        <v>0</v>
      </c>
      <c r="CI15" s="28">
        <f t="shared" si="42"/>
        <v>0</v>
      </c>
      <c r="CJ15" s="28">
        <f t="shared" si="43"/>
        <v>0</v>
      </c>
      <c r="CK15" s="28">
        <f t="shared" si="44"/>
        <v>0</v>
      </c>
      <c r="CL15" s="28">
        <f t="shared" si="45"/>
        <v>0</v>
      </c>
      <c r="CM15" s="28">
        <f t="shared" si="46"/>
        <v>0</v>
      </c>
      <c r="CN15" s="28">
        <f t="shared" si="47"/>
        <v>0</v>
      </c>
      <c r="CO15" s="28">
        <f t="shared" si="48"/>
        <v>0</v>
      </c>
      <c r="CP15" s="28">
        <f t="shared" si="49"/>
        <v>0</v>
      </c>
      <c r="CQ15" s="28">
        <f t="shared" si="50"/>
        <v>0</v>
      </c>
      <c r="CR15" s="28">
        <f t="shared" si="51"/>
        <v>0</v>
      </c>
      <c r="CS15" s="28">
        <f t="shared" si="52"/>
        <v>0</v>
      </c>
      <c r="CT15" s="28">
        <f t="shared" si="53"/>
        <v>0</v>
      </c>
      <c r="CU15" s="28">
        <f t="shared" si="54"/>
        <v>0</v>
      </c>
      <c r="CV15" s="28">
        <f t="shared" si="55"/>
        <v>0</v>
      </c>
      <c r="CW15" s="28">
        <f t="shared" si="56"/>
        <v>0</v>
      </c>
      <c r="CX15" s="28">
        <f t="shared" si="57"/>
        <v>0</v>
      </c>
      <c r="CY15" s="28">
        <f t="shared" si="58"/>
        <v>0</v>
      </c>
      <c r="CZ15" s="28">
        <f t="shared" si="59"/>
        <v>0</v>
      </c>
      <c r="DA15" s="28">
        <f t="shared" si="60"/>
        <v>0</v>
      </c>
      <c r="DB15" s="28">
        <f t="shared" si="61"/>
        <v>0</v>
      </c>
      <c r="DC15" s="28">
        <f t="shared" si="62"/>
        <v>0</v>
      </c>
      <c r="DD15" s="28">
        <f t="shared" si="63"/>
        <v>0</v>
      </c>
      <c r="DE15" s="28">
        <f t="shared" si="64"/>
        <v>0</v>
      </c>
      <c r="DF15" s="28">
        <f t="shared" si="65"/>
        <v>0</v>
      </c>
      <c r="DG15" s="28">
        <f t="shared" si="66"/>
        <v>0</v>
      </c>
      <c r="DH15" s="28">
        <f t="shared" si="67"/>
        <v>0</v>
      </c>
      <c r="DI15" s="28">
        <f t="shared" si="68"/>
        <v>0</v>
      </c>
      <c r="DJ15" s="28">
        <f t="shared" si="69"/>
        <v>0</v>
      </c>
      <c r="DL15" s="28">
        <f t="shared" si="70"/>
        <v>9</v>
      </c>
      <c r="DM15" s="140">
        <f t="shared" si="71"/>
        <v>0</v>
      </c>
      <c r="DN15" s="140">
        <f t="shared" si="72"/>
        <v>801.40048657216926</v>
      </c>
      <c r="DO15" s="140">
        <f t="shared" si="73"/>
        <v>1155.0395144674662</v>
      </c>
      <c r="DP15" s="140">
        <f t="shared" si="74"/>
        <v>511.13630227346698</v>
      </c>
      <c r="DQ15" s="140">
        <f t="shared" si="75"/>
        <v>7.4566168003351345</v>
      </c>
      <c r="DR15" s="140">
        <f t="shared" si="76"/>
        <v>0</v>
      </c>
      <c r="DS15" s="140">
        <f t="shared" si="77"/>
        <v>0</v>
      </c>
      <c r="DT15" s="140">
        <f t="shared" si="78"/>
        <v>0</v>
      </c>
      <c r="DU15" s="140">
        <f t="shared" si="79"/>
        <v>0</v>
      </c>
      <c r="DV15" s="140">
        <f t="shared" si="80"/>
        <v>0</v>
      </c>
      <c r="DW15" s="140">
        <f t="shared" si="81"/>
        <v>0</v>
      </c>
      <c r="DX15" s="140">
        <f t="shared" si="82"/>
        <v>0</v>
      </c>
      <c r="DY15" s="140">
        <f t="shared" si="83"/>
        <v>0</v>
      </c>
      <c r="DZ15" s="140">
        <f t="shared" si="84"/>
        <v>0</v>
      </c>
      <c r="EA15" s="140">
        <f t="shared" si="85"/>
        <v>0</v>
      </c>
      <c r="EB15" s="140">
        <f t="shared" si="86"/>
        <v>0</v>
      </c>
      <c r="EC15" s="140">
        <f t="shared" si="87"/>
        <v>0</v>
      </c>
      <c r="ED15" s="140">
        <f t="shared" si="88"/>
        <v>0</v>
      </c>
      <c r="EE15" s="140">
        <f t="shared" si="89"/>
        <v>0</v>
      </c>
      <c r="EF15" s="140">
        <f t="shared" si="90"/>
        <v>0</v>
      </c>
      <c r="EG15" s="140">
        <f t="shared" si="91"/>
        <v>0</v>
      </c>
      <c r="EH15" s="140">
        <f t="shared" si="92"/>
        <v>0</v>
      </c>
      <c r="EI15" s="140">
        <f t="shared" si="93"/>
        <v>0</v>
      </c>
      <c r="EJ15" s="140">
        <f t="shared" si="94"/>
        <v>0</v>
      </c>
      <c r="EK15" s="140">
        <f t="shared" si="95"/>
        <v>0</v>
      </c>
      <c r="EL15" s="140">
        <f t="shared" si="96"/>
        <v>0</v>
      </c>
      <c r="EM15" s="140">
        <f t="shared" si="97"/>
        <v>0</v>
      </c>
      <c r="EN15" s="140">
        <f t="shared" si="98"/>
        <v>0</v>
      </c>
      <c r="EO15" s="140">
        <f t="shared" si="99"/>
        <v>0</v>
      </c>
      <c r="EP15" s="140">
        <f t="shared" si="100"/>
        <v>0</v>
      </c>
      <c r="EQ15" s="140">
        <f t="shared" si="101"/>
        <v>0</v>
      </c>
      <c r="ER15" s="140">
        <f t="shared" si="102"/>
        <v>0</v>
      </c>
      <c r="ES15" s="140">
        <f t="shared" si="103"/>
        <v>0</v>
      </c>
      <c r="ET15" s="140">
        <f t="shared" si="104"/>
        <v>0</v>
      </c>
      <c r="EU15" s="140">
        <f t="shared" si="105"/>
        <v>0</v>
      </c>
      <c r="EV15" s="140">
        <f t="shared" si="106"/>
        <v>0</v>
      </c>
      <c r="EW15" s="140">
        <f t="shared" si="107"/>
        <v>0</v>
      </c>
      <c r="EX15" s="140">
        <f t="shared" si="108"/>
        <v>0</v>
      </c>
      <c r="EY15" s="140">
        <f t="shared" si="109"/>
        <v>0</v>
      </c>
      <c r="EZ15" s="140">
        <f t="shared" si="110"/>
        <v>0</v>
      </c>
      <c r="FA15" s="140">
        <f t="shared" si="111"/>
        <v>0</v>
      </c>
      <c r="FB15" s="140">
        <f t="shared" si="112"/>
        <v>0</v>
      </c>
      <c r="FC15" s="140">
        <f t="shared" si="113"/>
        <v>0</v>
      </c>
      <c r="FD15" s="140">
        <f t="shared" si="114"/>
        <v>0</v>
      </c>
      <c r="FE15" s="140">
        <f t="shared" si="115"/>
        <v>0</v>
      </c>
      <c r="FF15" s="140">
        <f t="shared" si="116"/>
        <v>0</v>
      </c>
      <c r="FG15" s="140">
        <f t="shared" si="117"/>
        <v>0</v>
      </c>
      <c r="FH15" s="140">
        <f t="shared" si="118"/>
        <v>0</v>
      </c>
      <c r="FI15" s="140">
        <f t="shared" si="119"/>
        <v>0</v>
      </c>
      <c r="FJ15" s="140">
        <f t="shared" si="120"/>
        <v>0</v>
      </c>
      <c r="FL15" s="28">
        <f t="shared" si="121"/>
        <v>0</v>
      </c>
      <c r="FM15" s="28">
        <f t="shared" si="122"/>
        <v>2404.201459716508</v>
      </c>
      <c r="FN15" s="28">
        <f t="shared" si="123"/>
        <v>5775.1975723373307</v>
      </c>
      <c r="FO15" s="28">
        <f t="shared" si="124"/>
        <v>3577.9541159142691</v>
      </c>
      <c r="FP15" s="28">
        <f t="shared" si="125"/>
        <v>67.10955120301621</v>
      </c>
      <c r="FQ15" s="28">
        <f t="shared" si="126"/>
        <v>0</v>
      </c>
      <c r="FR15" s="28">
        <f t="shared" si="127"/>
        <v>0</v>
      </c>
      <c r="FS15" s="28">
        <f t="shared" si="128"/>
        <v>0</v>
      </c>
      <c r="FT15" s="28">
        <f t="shared" si="129"/>
        <v>0</v>
      </c>
      <c r="FU15" s="28">
        <f t="shared" si="130"/>
        <v>0</v>
      </c>
      <c r="FV15" s="28">
        <f t="shared" si="131"/>
        <v>0</v>
      </c>
      <c r="FW15" s="28">
        <f t="shared" si="132"/>
        <v>0</v>
      </c>
      <c r="FX15" s="28">
        <f t="shared" si="133"/>
        <v>0</v>
      </c>
      <c r="FY15" s="28">
        <f t="shared" si="134"/>
        <v>0</v>
      </c>
      <c r="FZ15" s="28">
        <f t="shared" si="135"/>
        <v>0</v>
      </c>
      <c r="GA15" s="28">
        <f t="shared" si="136"/>
        <v>0</v>
      </c>
      <c r="GB15" s="28">
        <f t="shared" si="137"/>
        <v>0</v>
      </c>
      <c r="GC15" s="28">
        <f t="shared" si="138"/>
        <v>0</v>
      </c>
      <c r="GD15" s="28">
        <f t="shared" si="139"/>
        <v>0</v>
      </c>
      <c r="GE15" s="28">
        <f t="shared" si="140"/>
        <v>0</v>
      </c>
      <c r="GF15" s="28">
        <f t="shared" si="141"/>
        <v>0</v>
      </c>
      <c r="GG15" s="28">
        <f t="shared" si="142"/>
        <v>0</v>
      </c>
      <c r="GH15" s="28">
        <f t="shared" si="143"/>
        <v>0</v>
      </c>
      <c r="GI15" s="28">
        <f t="shared" si="144"/>
        <v>0</v>
      </c>
      <c r="GJ15" s="28">
        <f t="shared" si="145"/>
        <v>0</v>
      </c>
      <c r="GK15" s="28">
        <f t="shared" si="146"/>
        <v>0</v>
      </c>
      <c r="GL15" s="28">
        <f t="shared" si="147"/>
        <v>0</v>
      </c>
      <c r="GM15" s="28">
        <f t="shared" si="148"/>
        <v>0</v>
      </c>
      <c r="GN15" s="28">
        <f t="shared" si="149"/>
        <v>0</v>
      </c>
      <c r="GO15" s="28">
        <f t="shared" si="150"/>
        <v>0</v>
      </c>
      <c r="GP15" s="28">
        <f t="shared" si="151"/>
        <v>0</v>
      </c>
      <c r="GQ15" s="28">
        <f t="shared" si="152"/>
        <v>0</v>
      </c>
      <c r="GR15" s="28">
        <f t="shared" si="153"/>
        <v>0</v>
      </c>
      <c r="GS15" s="28">
        <f t="shared" si="154"/>
        <v>0</v>
      </c>
      <c r="GT15" s="28">
        <f t="shared" si="155"/>
        <v>0</v>
      </c>
      <c r="GU15" s="28">
        <f t="shared" si="156"/>
        <v>0</v>
      </c>
      <c r="GV15" s="28">
        <f t="shared" si="157"/>
        <v>0</v>
      </c>
      <c r="GW15" s="28">
        <f t="shared" si="158"/>
        <v>0</v>
      </c>
      <c r="GX15" s="28">
        <f t="shared" si="159"/>
        <v>0</v>
      </c>
      <c r="GY15" s="28">
        <f t="shared" si="160"/>
        <v>0</v>
      </c>
      <c r="GZ15" s="28">
        <f t="shared" si="161"/>
        <v>0</v>
      </c>
      <c r="HA15" s="28">
        <f t="shared" si="162"/>
        <v>0</v>
      </c>
      <c r="HB15" s="28">
        <f t="shared" si="163"/>
        <v>0</v>
      </c>
      <c r="HC15" s="28">
        <f t="shared" si="164"/>
        <v>0</v>
      </c>
      <c r="HD15" s="28">
        <f t="shared" si="165"/>
        <v>0</v>
      </c>
      <c r="HE15" s="28">
        <f t="shared" si="166"/>
        <v>0</v>
      </c>
      <c r="HF15" s="28">
        <f t="shared" si="167"/>
        <v>0</v>
      </c>
      <c r="HG15" s="28">
        <f t="shared" si="168"/>
        <v>0</v>
      </c>
      <c r="HH15" s="28">
        <f t="shared" si="169"/>
        <v>0</v>
      </c>
      <c r="HI15" s="28">
        <f t="shared" si="170"/>
        <v>0</v>
      </c>
      <c r="HK15" s="29">
        <f>IF(D15&gt;80,"",IF('inv2.計算シート'!H10=0,0,SUM(FL15:HI15)/F15))</f>
        <v>4.7774971407770916</v>
      </c>
    </row>
    <row r="16" spans="1:222">
      <c r="D16" s="28">
        <f>IF(OR('1.収穫を予測する'!$C$2="あり",'1.収穫を予測する'!$C$3="あり"),入力方法別計算!W11,'inv2.計算シート'!E11)</f>
        <v>10</v>
      </c>
      <c r="E16" s="28">
        <f>IF(OR('1.収穫を予測する'!$C$2="あり",'1.収穫を予測する'!$C$3="あり"),入力方法別計算!Z11,'inv2.計算シート'!AD11)</f>
        <v>27.247810839413628</v>
      </c>
      <c r="F16" s="28">
        <f>IF(OR('1.収穫を予測する'!$C$2="あり",'1.収穫を予測する'!$C$3="あり"),入力方法別計算!Y11,'inv2.計算シート'!AE11)</f>
        <v>2460.8473237852068</v>
      </c>
      <c r="G16" s="28">
        <f>'inv2.計算シート'!AF11</f>
        <v>0</v>
      </c>
      <c r="H16" s="28">
        <f t="shared" si="15"/>
        <v>0.77190723868825872</v>
      </c>
      <c r="I16" s="28">
        <f t="shared" si="16"/>
        <v>2670.7091437203317</v>
      </c>
      <c r="J16" s="28">
        <f t="shared" si="17"/>
        <v>27.359327623287381</v>
      </c>
      <c r="K16" s="28">
        <f t="shared" si="18"/>
        <v>1.0244218352124818E-2</v>
      </c>
      <c r="L16" s="28">
        <f t="shared" si="19"/>
        <v>11145303347.296577</v>
      </c>
      <c r="N16" s="28">
        <f t="shared" si="9"/>
        <v>0</v>
      </c>
      <c r="O16" s="28">
        <f>IF($L16/$H16*(($H16-1)*O$3+$K16)^($H16/(1-$H16))&gt;$F16,0,$L16/$H16*(($H16-1)*O$3+$K16)^($H16/(1-$H16)))</f>
        <v>0</v>
      </c>
      <c r="P16" s="28">
        <f t="shared" si="175"/>
        <v>1995.5870678513113</v>
      </c>
      <c r="Q16" s="28">
        <f t="shared" si="175"/>
        <v>1035.7495087820589</v>
      </c>
      <c r="R16" s="28">
        <f t="shared" si="175"/>
        <v>214.79326186777962</v>
      </c>
      <c r="S16" s="28">
        <f t="shared" si="175"/>
        <v>0.1165349380461648</v>
      </c>
      <c r="T16" s="28" t="e">
        <f t="shared" si="175"/>
        <v>#NUM!</v>
      </c>
      <c r="U16" s="28" t="e">
        <f t="shared" si="175"/>
        <v>#NUM!</v>
      </c>
      <c r="V16" s="28" t="e">
        <f t="shared" si="175"/>
        <v>#NUM!</v>
      </c>
      <c r="W16" s="28" t="e">
        <f t="shared" si="175"/>
        <v>#NUM!</v>
      </c>
      <c r="X16" s="28" t="e">
        <f t="shared" si="175"/>
        <v>#NUM!</v>
      </c>
      <c r="Y16" s="28" t="e">
        <f t="shared" si="171"/>
        <v>#NUM!</v>
      </c>
      <c r="Z16" s="28" t="e">
        <f t="shared" si="171"/>
        <v>#NUM!</v>
      </c>
      <c r="AA16" s="28" t="e">
        <f t="shared" si="171"/>
        <v>#NUM!</v>
      </c>
      <c r="AB16" s="28" t="e">
        <f t="shared" si="171"/>
        <v>#NUM!</v>
      </c>
      <c r="AC16" s="28" t="e">
        <f t="shared" si="171"/>
        <v>#NUM!</v>
      </c>
      <c r="AD16" s="28" t="e">
        <f t="shared" si="171"/>
        <v>#NUM!</v>
      </c>
      <c r="AE16" s="28" t="e">
        <f t="shared" si="171"/>
        <v>#NUM!</v>
      </c>
      <c r="AF16" s="28" t="e">
        <f t="shared" si="171"/>
        <v>#NUM!</v>
      </c>
      <c r="AG16" s="28" t="e">
        <f t="shared" si="171"/>
        <v>#NUM!</v>
      </c>
      <c r="AH16" s="28" t="e">
        <f t="shared" si="171"/>
        <v>#NUM!</v>
      </c>
      <c r="AI16" s="28" t="e">
        <f t="shared" si="172"/>
        <v>#NUM!</v>
      </c>
      <c r="AJ16" s="28" t="e">
        <f t="shared" si="172"/>
        <v>#NUM!</v>
      </c>
      <c r="AK16" s="28" t="e">
        <f t="shared" si="172"/>
        <v>#NUM!</v>
      </c>
      <c r="AL16" s="28" t="e">
        <f t="shared" si="172"/>
        <v>#NUM!</v>
      </c>
      <c r="AM16" s="28" t="e">
        <f t="shared" si="172"/>
        <v>#NUM!</v>
      </c>
      <c r="AN16" s="28" t="e">
        <f t="shared" si="172"/>
        <v>#NUM!</v>
      </c>
      <c r="AO16" s="28" t="e">
        <f t="shared" si="172"/>
        <v>#NUM!</v>
      </c>
      <c r="AP16" s="28" t="e">
        <f t="shared" si="172"/>
        <v>#NUM!</v>
      </c>
      <c r="AQ16" s="28" t="e">
        <f t="shared" si="172"/>
        <v>#NUM!</v>
      </c>
      <c r="AR16" s="28" t="e">
        <f t="shared" si="172"/>
        <v>#NUM!</v>
      </c>
      <c r="AS16" s="28" t="e">
        <f t="shared" si="173"/>
        <v>#NUM!</v>
      </c>
      <c r="AT16" s="28" t="e">
        <f t="shared" si="173"/>
        <v>#NUM!</v>
      </c>
      <c r="AU16" s="28" t="e">
        <f t="shared" si="173"/>
        <v>#NUM!</v>
      </c>
      <c r="AV16" s="28" t="e">
        <f t="shared" si="173"/>
        <v>#NUM!</v>
      </c>
      <c r="AW16" s="28" t="e">
        <f t="shared" si="173"/>
        <v>#NUM!</v>
      </c>
      <c r="AX16" s="28" t="e">
        <f t="shared" si="173"/>
        <v>#NUM!</v>
      </c>
      <c r="AY16" s="28" t="e">
        <f t="shared" si="173"/>
        <v>#NUM!</v>
      </c>
      <c r="AZ16" s="28" t="e">
        <f t="shared" si="173"/>
        <v>#NUM!</v>
      </c>
      <c r="BA16" s="28" t="e">
        <f t="shared" si="173"/>
        <v>#NUM!</v>
      </c>
      <c r="BB16" s="28" t="e">
        <f t="shared" si="173"/>
        <v>#NUM!</v>
      </c>
      <c r="BC16" s="28" t="e">
        <f t="shared" si="174"/>
        <v>#NUM!</v>
      </c>
      <c r="BD16" s="28" t="e">
        <f t="shared" si="174"/>
        <v>#NUM!</v>
      </c>
      <c r="BE16" s="28" t="e">
        <f t="shared" si="174"/>
        <v>#NUM!</v>
      </c>
      <c r="BF16" s="28" t="e">
        <f t="shared" si="174"/>
        <v>#NUM!</v>
      </c>
      <c r="BG16" s="28" t="e">
        <f t="shared" si="174"/>
        <v>#NUM!</v>
      </c>
      <c r="BH16" s="28" t="e">
        <f t="shared" si="174"/>
        <v>#NUM!</v>
      </c>
      <c r="BI16" s="28" t="e">
        <f t="shared" si="174"/>
        <v>#NUM!</v>
      </c>
      <c r="BJ16" s="28" t="e">
        <f t="shared" si="174"/>
        <v>#NUM!</v>
      </c>
      <c r="BK16" s="28" t="e">
        <f t="shared" si="174"/>
        <v>#NUM!</v>
      </c>
      <c r="BM16" s="28">
        <f t="shared" si="20"/>
        <v>0</v>
      </c>
      <c r="BN16" s="28">
        <f t="shared" si="21"/>
        <v>0</v>
      </c>
      <c r="BO16" s="28">
        <f t="shared" si="22"/>
        <v>1995.5870678513113</v>
      </c>
      <c r="BP16" s="28">
        <f t="shared" si="23"/>
        <v>1035.7495087820589</v>
      </c>
      <c r="BQ16" s="28">
        <f t="shared" si="24"/>
        <v>214.79326186777962</v>
      </c>
      <c r="BR16" s="28">
        <f t="shared" si="25"/>
        <v>0.1165349380461648</v>
      </c>
      <c r="BS16" s="28">
        <f t="shared" si="26"/>
        <v>0</v>
      </c>
      <c r="BT16" s="28">
        <f t="shared" si="27"/>
        <v>0</v>
      </c>
      <c r="BU16" s="28">
        <f t="shared" si="28"/>
        <v>0</v>
      </c>
      <c r="BV16" s="28">
        <f t="shared" si="29"/>
        <v>0</v>
      </c>
      <c r="BW16" s="28">
        <f t="shared" si="30"/>
        <v>0</v>
      </c>
      <c r="BX16" s="28">
        <f t="shared" si="31"/>
        <v>0</v>
      </c>
      <c r="BY16" s="28">
        <f t="shared" si="32"/>
        <v>0</v>
      </c>
      <c r="BZ16" s="28">
        <f t="shared" si="33"/>
        <v>0</v>
      </c>
      <c r="CA16" s="28">
        <f t="shared" si="34"/>
        <v>0</v>
      </c>
      <c r="CB16" s="28">
        <f t="shared" si="35"/>
        <v>0</v>
      </c>
      <c r="CC16" s="28">
        <f t="shared" si="36"/>
        <v>0</v>
      </c>
      <c r="CD16" s="28">
        <f t="shared" si="37"/>
        <v>0</v>
      </c>
      <c r="CE16" s="28">
        <f t="shared" si="38"/>
        <v>0</v>
      </c>
      <c r="CF16" s="28">
        <f t="shared" si="39"/>
        <v>0</v>
      </c>
      <c r="CG16" s="28">
        <f t="shared" si="40"/>
        <v>0</v>
      </c>
      <c r="CH16" s="28">
        <f t="shared" si="41"/>
        <v>0</v>
      </c>
      <c r="CI16" s="28">
        <f t="shared" si="42"/>
        <v>0</v>
      </c>
      <c r="CJ16" s="28">
        <f t="shared" si="43"/>
        <v>0</v>
      </c>
      <c r="CK16" s="28">
        <f t="shared" si="44"/>
        <v>0</v>
      </c>
      <c r="CL16" s="28">
        <f t="shared" si="45"/>
        <v>0</v>
      </c>
      <c r="CM16" s="28">
        <f t="shared" si="46"/>
        <v>0</v>
      </c>
      <c r="CN16" s="28">
        <f t="shared" si="47"/>
        <v>0</v>
      </c>
      <c r="CO16" s="28">
        <f t="shared" si="48"/>
        <v>0</v>
      </c>
      <c r="CP16" s="28">
        <f t="shared" si="49"/>
        <v>0</v>
      </c>
      <c r="CQ16" s="28">
        <f t="shared" si="50"/>
        <v>0</v>
      </c>
      <c r="CR16" s="28">
        <f t="shared" si="51"/>
        <v>0</v>
      </c>
      <c r="CS16" s="28">
        <f t="shared" si="52"/>
        <v>0</v>
      </c>
      <c r="CT16" s="28">
        <f t="shared" si="53"/>
        <v>0</v>
      </c>
      <c r="CU16" s="28">
        <f t="shared" si="54"/>
        <v>0</v>
      </c>
      <c r="CV16" s="28">
        <f t="shared" si="55"/>
        <v>0</v>
      </c>
      <c r="CW16" s="28">
        <f t="shared" si="56"/>
        <v>0</v>
      </c>
      <c r="CX16" s="28">
        <f t="shared" si="57"/>
        <v>0</v>
      </c>
      <c r="CY16" s="28">
        <f t="shared" si="58"/>
        <v>0</v>
      </c>
      <c r="CZ16" s="28">
        <f t="shared" si="59"/>
        <v>0</v>
      </c>
      <c r="DA16" s="28">
        <f t="shared" si="60"/>
        <v>0</v>
      </c>
      <c r="DB16" s="28">
        <f t="shared" si="61"/>
        <v>0</v>
      </c>
      <c r="DC16" s="28">
        <f t="shared" si="62"/>
        <v>0</v>
      </c>
      <c r="DD16" s="28">
        <f t="shared" si="63"/>
        <v>0</v>
      </c>
      <c r="DE16" s="28">
        <f t="shared" si="64"/>
        <v>0</v>
      </c>
      <c r="DF16" s="28">
        <f t="shared" si="65"/>
        <v>0</v>
      </c>
      <c r="DG16" s="28">
        <f t="shared" si="66"/>
        <v>0</v>
      </c>
      <c r="DH16" s="28">
        <f t="shared" si="67"/>
        <v>0</v>
      </c>
      <c r="DI16" s="28">
        <f t="shared" si="68"/>
        <v>0</v>
      </c>
      <c r="DJ16" s="28">
        <f t="shared" si="69"/>
        <v>0</v>
      </c>
      <c r="DL16" s="28">
        <f t="shared" si="70"/>
        <v>10</v>
      </c>
      <c r="DM16" s="140">
        <f t="shared" si="71"/>
        <v>0</v>
      </c>
      <c r="DN16" s="140">
        <f t="shared" si="72"/>
        <v>465.26025593389545</v>
      </c>
      <c r="DO16" s="140">
        <f t="shared" si="73"/>
        <v>959.83755906925239</v>
      </c>
      <c r="DP16" s="140">
        <f t="shared" si="74"/>
        <v>820.95624691427929</v>
      </c>
      <c r="DQ16" s="140">
        <f t="shared" si="75"/>
        <v>214.67672692973346</v>
      </c>
      <c r="DR16" s="140">
        <f t="shared" si="76"/>
        <v>0.1165349380461648</v>
      </c>
      <c r="DS16" s="140">
        <f t="shared" si="77"/>
        <v>0</v>
      </c>
      <c r="DT16" s="140">
        <f t="shared" si="78"/>
        <v>0</v>
      </c>
      <c r="DU16" s="140">
        <f t="shared" si="79"/>
        <v>0</v>
      </c>
      <c r="DV16" s="140">
        <f t="shared" si="80"/>
        <v>0</v>
      </c>
      <c r="DW16" s="140">
        <f t="shared" si="81"/>
        <v>0</v>
      </c>
      <c r="DX16" s="140">
        <f t="shared" si="82"/>
        <v>0</v>
      </c>
      <c r="DY16" s="140">
        <f t="shared" si="83"/>
        <v>0</v>
      </c>
      <c r="DZ16" s="140">
        <f t="shared" si="84"/>
        <v>0</v>
      </c>
      <c r="EA16" s="140">
        <f t="shared" si="85"/>
        <v>0</v>
      </c>
      <c r="EB16" s="140">
        <f t="shared" si="86"/>
        <v>0</v>
      </c>
      <c r="EC16" s="140">
        <f t="shared" si="87"/>
        <v>0</v>
      </c>
      <c r="ED16" s="140">
        <f t="shared" si="88"/>
        <v>0</v>
      </c>
      <c r="EE16" s="140">
        <f t="shared" si="89"/>
        <v>0</v>
      </c>
      <c r="EF16" s="140">
        <f t="shared" si="90"/>
        <v>0</v>
      </c>
      <c r="EG16" s="140">
        <f t="shared" si="91"/>
        <v>0</v>
      </c>
      <c r="EH16" s="140">
        <f t="shared" si="92"/>
        <v>0</v>
      </c>
      <c r="EI16" s="140">
        <f t="shared" si="93"/>
        <v>0</v>
      </c>
      <c r="EJ16" s="140">
        <f t="shared" si="94"/>
        <v>0</v>
      </c>
      <c r="EK16" s="140">
        <f t="shared" si="95"/>
        <v>0</v>
      </c>
      <c r="EL16" s="140">
        <f t="shared" si="96"/>
        <v>0</v>
      </c>
      <c r="EM16" s="140">
        <f t="shared" si="97"/>
        <v>0</v>
      </c>
      <c r="EN16" s="140">
        <f t="shared" si="98"/>
        <v>0</v>
      </c>
      <c r="EO16" s="140">
        <f t="shared" si="99"/>
        <v>0</v>
      </c>
      <c r="EP16" s="140">
        <f t="shared" si="100"/>
        <v>0</v>
      </c>
      <c r="EQ16" s="140">
        <f t="shared" si="101"/>
        <v>0</v>
      </c>
      <c r="ER16" s="140">
        <f t="shared" si="102"/>
        <v>0</v>
      </c>
      <c r="ES16" s="140">
        <f t="shared" si="103"/>
        <v>0</v>
      </c>
      <c r="ET16" s="140">
        <f t="shared" si="104"/>
        <v>0</v>
      </c>
      <c r="EU16" s="140">
        <f t="shared" si="105"/>
        <v>0</v>
      </c>
      <c r="EV16" s="140">
        <f t="shared" si="106"/>
        <v>0</v>
      </c>
      <c r="EW16" s="140">
        <f t="shared" si="107"/>
        <v>0</v>
      </c>
      <c r="EX16" s="140">
        <f t="shared" si="108"/>
        <v>0</v>
      </c>
      <c r="EY16" s="140">
        <f t="shared" si="109"/>
        <v>0</v>
      </c>
      <c r="EZ16" s="140">
        <f t="shared" si="110"/>
        <v>0</v>
      </c>
      <c r="FA16" s="140">
        <f t="shared" si="111"/>
        <v>0</v>
      </c>
      <c r="FB16" s="140">
        <f t="shared" si="112"/>
        <v>0</v>
      </c>
      <c r="FC16" s="140">
        <f t="shared" si="113"/>
        <v>0</v>
      </c>
      <c r="FD16" s="140">
        <f t="shared" si="114"/>
        <v>0</v>
      </c>
      <c r="FE16" s="140">
        <f t="shared" si="115"/>
        <v>0</v>
      </c>
      <c r="FF16" s="140">
        <f t="shared" si="116"/>
        <v>0</v>
      </c>
      <c r="FG16" s="140">
        <f t="shared" si="117"/>
        <v>0</v>
      </c>
      <c r="FH16" s="140">
        <f t="shared" si="118"/>
        <v>0</v>
      </c>
      <c r="FI16" s="140">
        <f t="shared" si="119"/>
        <v>0</v>
      </c>
      <c r="FJ16" s="140">
        <f t="shared" si="120"/>
        <v>0</v>
      </c>
      <c r="FL16" s="28">
        <f t="shared" si="121"/>
        <v>0</v>
      </c>
      <c r="FM16" s="28">
        <f t="shared" si="122"/>
        <v>1395.7807678016864</v>
      </c>
      <c r="FN16" s="28">
        <f t="shared" si="123"/>
        <v>4799.1877953462617</v>
      </c>
      <c r="FO16" s="28">
        <f t="shared" si="124"/>
        <v>5746.693728399955</v>
      </c>
      <c r="FP16" s="28">
        <f t="shared" si="125"/>
        <v>1932.0905423676011</v>
      </c>
      <c r="FQ16" s="28">
        <f t="shared" si="126"/>
        <v>1.2818843185078128</v>
      </c>
      <c r="FR16" s="28">
        <f t="shared" si="127"/>
        <v>0</v>
      </c>
      <c r="FS16" s="28">
        <f t="shared" si="128"/>
        <v>0</v>
      </c>
      <c r="FT16" s="28">
        <f t="shared" si="129"/>
        <v>0</v>
      </c>
      <c r="FU16" s="28">
        <f t="shared" si="130"/>
        <v>0</v>
      </c>
      <c r="FV16" s="28">
        <f t="shared" si="131"/>
        <v>0</v>
      </c>
      <c r="FW16" s="28">
        <f t="shared" si="132"/>
        <v>0</v>
      </c>
      <c r="FX16" s="28">
        <f t="shared" si="133"/>
        <v>0</v>
      </c>
      <c r="FY16" s="28">
        <f t="shared" si="134"/>
        <v>0</v>
      </c>
      <c r="FZ16" s="28">
        <f t="shared" si="135"/>
        <v>0</v>
      </c>
      <c r="GA16" s="28">
        <f t="shared" si="136"/>
        <v>0</v>
      </c>
      <c r="GB16" s="28">
        <f t="shared" si="137"/>
        <v>0</v>
      </c>
      <c r="GC16" s="28">
        <f t="shared" si="138"/>
        <v>0</v>
      </c>
      <c r="GD16" s="28">
        <f t="shared" si="139"/>
        <v>0</v>
      </c>
      <c r="GE16" s="28">
        <f t="shared" si="140"/>
        <v>0</v>
      </c>
      <c r="GF16" s="28">
        <f t="shared" si="141"/>
        <v>0</v>
      </c>
      <c r="GG16" s="28">
        <f t="shared" si="142"/>
        <v>0</v>
      </c>
      <c r="GH16" s="28">
        <f t="shared" si="143"/>
        <v>0</v>
      </c>
      <c r="GI16" s="28">
        <f t="shared" si="144"/>
        <v>0</v>
      </c>
      <c r="GJ16" s="28">
        <f t="shared" si="145"/>
        <v>0</v>
      </c>
      <c r="GK16" s="28">
        <f t="shared" si="146"/>
        <v>0</v>
      </c>
      <c r="GL16" s="28">
        <f t="shared" si="147"/>
        <v>0</v>
      </c>
      <c r="GM16" s="28">
        <f t="shared" si="148"/>
        <v>0</v>
      </c>
      <c r="GN16" s="28">
        <f t="shared" si="149"/>
        <v>0</v>
      </c>
      <c r="GO16" s="28">
        <f t="shared" si="150"/>
        <v>0</v>
      </c>
      <c r="GP16" s="28">
        <f t="shared" si="151"/>
        <v>0</v>
      </c>
      <c r="GQ16" s="28">
        <f t="shared" si="152"/>
        <v>0</v>
      </c>
      <c r="GR16" s="28">
        <f t="shared" si="153"/>
        <v>0</v>
      </c>
      <c r="GS16" s="28">
        <f t="shared" si="154"/>
        <v>0</v>
      </c>
      <c r="GT16" s="28">
        <f t="shared" si="155"/>
        <v>0</v>
      </c>
      <c r="GU16" s="28">
        <f t="shared" si="156"/>
        <v>0</v>
      </c>
      <c r="GV16" s="28">
        <f t="shared" si="157"/>
        <v>0</v>
      </c>
      <c r="GW16" s="28">
        <f t="shared" si="158"/>
        <v>0</v>
      </c>
      <c r="GX16" s="28">
        <f t="shared" si="159"/>
        <v>0</v>
      </c>
      <c r="GY16" s="28">
        <f t="shared" si="160"/>
        <v>0</v>
      </c>
      <c r="GZ16" s="28">
        <f t="shared" si="161"/>
        <v>0</v>
      </c>
      <c r="HA16" s="28">
        <f t="shared" si="162"/>
        <v>0</v>
      </c>
      <c r="HB16" s="28">
        <f t="shared" si="163"/>
        <v>0</v>
      </c>
      <c r="HC16" s="28">
        <f t="shared" si="164"/>
        <v>0</v>
      </c>
      <c r="HD16" s="28">
        <f t="shared" si="165"/>
        <v>0</v>
      </c>
      <c r="HE16" s="28">
        <f t="shared" si="166"/>
        <v>0</v>
      </c>
      <c r="HF16" s="28">
        <f t="shared" si="167"/>
        <v>0</v>
      </c>
      <c r="HG16" s="28">
        <f t="shared" si="168"/>
        <v>0</v>
      </c>
      <c r="HH16" s="28">
        <f t="shared" si="169"/>
        <v>0</v>
      </c>
      <c r="HI16" s="28">
        <f t="shared" si="170"/>
        <v>0</v>
      </c>
      <c r="HK16" s="29">
        <f>IF(D16&gt;80,"",IF('inv2.計算シート'!H11=0,0,SUM(FL16:HI16)/F16))</f>
        <v>5.6383159508212888</v>
      </c>
    </row>
    <row r="17" spans="4:219">
      <c r="D17" s="28">
        <f>IF(OR('1.収穫を予測する'!$C$2="あり",'1.収穫を予測する'!$C$3="あり"),入力方法別計算!W12,'inv2.計算シート'!E12)</f>
        <v>11</v>
      </c>
      <c r="E17" s="28">
        <f>IF(OR('1.収穫を予測する'!$C$2="あり",'1.収穫を予測する'!$C$3="あり"),入力方法別計算!Z12,'inv2.計算シート'!AD12)</f>
        <v>39.961536772659677</v>
      </c>
      <c r="F17" s="28">
        <f>IF(OR('1.収穫を予測する'!$C$2="あり",'1.収穫を予測する'!$C$3="あり"),入力方法別計算!Y12,'inv2.計算シート'!AE12)</f>
        <v>2442.5788324968266</v>
      </c>
      <c r="G17" s="28">
        <f>'inv2.計算シート'!AF12</f>
        <v>0</v>
      </c>
      <c r="H17" s="28">
        <f t="shared" si="15"/>
        <v>0.76967932499318903</v>
      </c>
      <c r="I17" s="28">
        <f t="shared" si="16"/>
        <v>2654.1651939922549</v>
      </c>
      <c r="J17" s="28">
        <f t="shared" si="17"/>
        <v>40.130404653044664</v>
      </c>
      <c r="K17" s="28">
        <f t="shared" si="18"/>
        <v>1.5119784082724193E-2</v>
      </c>
      <c r="L17" s="28">
        <f t="shared" si="19"/>
        <v>2476181483.1519518</v>
      </c>
      <c r="N17" s="28">
        <f t="shared" si="9"/>
        <v>0</v>
      </c>
      <c r="O17" s="28">
        <f t="shared" si="175"/>
        <v>0</v>
      </c>
      <c r="P17" s="28">
        <f t="shared" si="175"/>
        <v>2185.766660964161</v>
      </c>
      <c r="Q17" s="28">
        <f t="shared" si="175"/>
        <v>1441.0953900301329</v>
      </c>
      <c r="R17" s="28">
        <f t="shared" si="175"/>
        <v>599.57122970849537</v>
      </c>
      <c r="S17" s="28">
        <f t="shared" si="175"/>
        <v>80.29799124871974</v>
      </c>
      <c r="T17" s="28" t="e">
        <f t="shared" si="175"/>
        <v>#NUM!</v>
      </c>
      <c r="U17" s="28" t="e">
        <f t="shared" si="175"/>
        <v>#NUM!</v>
      </c>
      <c r="V17" s="28" t="e">
        <f t="shared" si="175"/>
        <v>#NUM!</v>
      </c>
      <c r="W17" s="28" t="e">
        <f t="shared" si="175"/>
        <v>#NUM!</v>
      </c>
      <c r="X17" s="28" t="e">
        <f t="shared" si="175"/>
        <v>#NUM!</v>
      </c>
      <c r="Y17" s="28" t="e">
        <f t="shared" si="171"/>
        <v>#NUM!</v>
      </c>
      <c r="Z17" s="28" t="e">
        <f t="shared" si="171"/>
        <v>#NUM!</v>
      </c>
      <c r="AA17" s="28" t="e">
        <f t="shared" si="171"/>
        <v>#NUM!</v>
      </c>
      <c r="AB17" s="28" t="e">
        <f t="shared" si="171"/>
        <v>#NUM!</v>
      </c>
      <c r="AC17" s="28" t="e">
        <f t="shared" si="171"/>
        <v>#NUM!</v>
      </c>
      <c r="AD17" s="28" t="e">
        <f t="shared" si="171"/>
        <v>#NUM!</v>
      </c>
      <c r="AE17" s="28" t="e">
        <f t="shared" si="171"/>
        <v>#NUM!</v>
      </c>
      <c r="AF17" s="28" t="e">
        <f t="shared" si="171"/>
        <v>#NUM!</v>
      </c>
      <c r="AG17" s="28" t="e">
        <f t="shared" si="171"/>
        <v>#NUM!</v>
      </c>
      <c r="AH17" s="28" t="e">
        <f t="shared" si="171"/>
        <v>#NUM!</v>
      </c>
      <c r="AI17" s="28" t="e">
        <f t="shared" si="172"/>
        <v>#NUM!</v>
      </c>
      <c r="AJ17" s="28" t="e">
        <f t="shared" si="172"/>
        <v>#NUM!</v>
      </c>
      <c r="AK17" s="28" t="e">
        <f t="shared" si="172"/>
        <v>#NUM!</v>
      </c>
      <c r="AL17" s="28" t="e">
        <f t="shared" si="172"/>
        <v>#NUM!</v>
      </c>
      <c r="AM17" s="28" t="e">
        <f t="shared" si="172"/>
        <v>#NUM!</v>
      </c>
      <c r="AN17" s="28" t="e">
        <f t="shared" si="172"/>
        <v>#NUM!</v>
      </c>
      <c r="AO17" s="28" t="e">
        <f t="shared" si="172"/>
        <v>#NUM!</v>
      </c>
      <c r="AP17" s="28" t="e">
        <f t="shared" si="172"/>
        <v>#NUM!</v>
      </c>
      <c r="AQ17" s="28" t="e">
        <f t="shared" si="172"/>
        <v>#NUM!</v>
      </c>
      <c r="AR17" s="28" t="e">
        <f t="shared" si="172"/>
        <v>#NUM!</v>
      </c>
      <c r="AS17" s="28" t="e">
        <f t="shared" si="173"/>
        <v>#NUM!</v>
      </c>
      <c r="AT17" s="28" t="e">
        <f t="shared" si="173"/>
        <v>#NUM!</v>
      </c>
      <c r="AU17" s="28" t="e">
        <f t="shared" si="173"/>
        <v>#NUM!</v>
      </c>
      <c r="AV17" s="28" t="e">
        <f t="shared" si="173"/>
        <v>#NUM!</v>
      </c>
      <c r="AW17" s="28" t="e">
        <f t="shared" si="173"/>
        <v>#NUM!</v>
      </c>
      <c r="AX17" s="28" t="e">
        <f t="shared" si="173"/>
        <v>#NUM!</v>
      </c>
      <c r="AY17" s="28" t="e">
        <f t="shared" si="173"/>
        <v>#NUM!</v>
      </c>
      <c r="AZ17" s="28" t="e">
        <f t="shared" si="173"/>
        <v>#NUM!</v>
      </c>
      <c r="BA17" s="28" t="e">
        <f t="shared" si="173"/>
        <v>#NUM!</v>
      </c>
      <c r="BB17" s="28" t="e">
        <f t="shared" si="173"/>
        <v>#NUM!</v>
      </c>
      <c r="BC17" s="28" t="e">
        <f t="shared" si="174"/>
        <v>#NUM!</v>
      </c>
      <c r="BD17" s="28" t="e">
        <f t="shared" si="174"/>
        <v>#NUM!</v>
      </c>
      <c r="BE17" s="28" t="e">
        <f t="shared" si="174"/>
        <v>#NUM!</v>
      </c>
      <c r="BF17" s="28" t="e">
        <f t="shared" si="174"/>
        <v>#NUM!</v>
      </c>
      <c r="BG17" s="28" t="e">
        <f t="shared" si="174"/>
        <v>#NUM!</v>
      </c>
      <c r="BH17" s="28" t="e">
        <f t="shared" si="174"/>
        <v>#NUM!</v>
      </c>
      <c r="BI17" s="28" t="e">
        <f t="shared" si="174"/>
        <v>#NUM!</v>
      </c>
      <c r="BJ17" s="28" t="e">
        <f t="shared" si="174"/>
        <v>#NUM!</v>
      </c>
      <c r="BK17" s="28" t="e">
        <f t="shared" si="174"/>
        <v>#NUM!</v>
      </c>
      <c r="BM17" s="28">
        <f t="shared" si="20"/>
        <v>0</v>
      </c>
      <c r="BN17" s="28">
        <f t="shared" si="21"/>
        <v>0</v>
      </c>
      <c r="BO17" s="28">
        <f t="shared" si="22"/>
        <v>2185.766660964161</v>
      </c>
      <c r="BP17" s="28">
        <f t="shared" si="23"/>
        <v>1441.0953900301329</v>
      </c>
      <c r="BQ17" s="28">
        <f t="shared" si="24"/>
        <v>599.57122970849537</v>
      </c>
      <c r="BR17" s="28">
        <f t="shared" si="25"/>
        <v>80.29799124871974</v>
      </c>
      <c r="BS17" s="28">
        <f t="shared" si="26"/>
        <v>0</v>
      </c>
      <c r="BT17" s="28">
        <f t="shared" si="27"/>
        <v>0</v>
      </c>
      <c r="BU17" s="28">
        <f t="shared" si="28"/>
        <v>0</v>
      </c>
      <c r="BV17" s="28">
        <f t="shared" si="29"/>
        <v>0</v>
      </c>
      <c r="BW17" s="28">
        <f t="shared" si="30"/>
        <v>0</v>
      </c>
      <c r="BX17" s="28">
        <f t="shared" si="31"/>
        <v>0</v>
      </c>
      <c r="BY17" s="28">
        <f t="shared" si="32"/>
        <v>0</v>
      </c>
      <c r="BZ17" s="28">
        <f t="shared" si="33"/>
        <v>0</v>
      </c>
      <c r="CA17" s="28">
        <f t="shared" si="34"/>
        <v>0</v>
      </c>
      <c r="CB17" s="28">
        <f t="shared" si="35"/>
        <v>0</v>
      </c>
      <c r="CC17" s="28">
        <f t="shared" si="36"/>
        <v>0</v>
      </c>
      <c r="CD17" s="28">
        <f t="shared" si="37"/>
        <v>0</v>
      </c>
      <c r="CE17" s="28">
        <f t="shared" si="38"/>
        <v>0</v>
      </c>
      <c r="CF17" s="28">
        <f t="shared" si="39"/>
        <v>0</v>
      </c>
      <c r="CG17" s="28">
        <f t="shared" si="40"/>
        <v>0</v>
      </c>
      <c r="CH17" s="28">
        <f t="shared" si="41"/>
        <v>0</v>
      </c>
      <c r="CI17" s="28">
        <f t="shared" si="42"/>
        <v>0</v>
      </c>
      <c r="CJ17" s="28">
        <f t="shared" si="43"/>
        <v>0</v>
      </c>
      <c r="CK17" s="28">
        <f t="shared" si="44"/>
        <v>0</v>
      </c>
      <c r="CL17" s="28">
        <f t="shared" si="45"/>
        <v>0</v>
      </c>
      <c r="CM17" s="28">
        <f t="shared" si="46"/>
        <v>0</v>
      </c>
      <c r="CN17" s="28">
        <f t="shared" si="47"/>
        <v>0</v>
      </c>
      <c r="CO17" s="28">
        <f t="shared" si="48"/>
        <v>0</v>
      </c>
      <c r="CP17" s="28">
        <f t="shared" si="49"/>
        <v>0</v>
      </c>
      <c r="CQ17" s="28">
        <f t="shared" si="50"/>
        <v>0</v>
      </c>
      <c r="CR17" s="28">
        <f t="shared" si="51"/>
        <v>0</v>
      </c>
      <c r="CS17" s="28">
        <f t="shared" si="52"/>
        <v>0</v>
      </c>
      <c r="CT17" s="28">
        <f t="shared" si="53"/>
        <v>0</v>
      </c>
      <c r="CU17" s="28">
        <f t="shared" si="54"/>
        <v>0</v>
      </c>
      <c r="CV17" s="28">
        <f t="shared" si="55"/>
        <v>0</v>
      </c>
      <c r="CW17" s="28">
        <f t="shared" si="56"/>
        <v>0</v>
      </c>
      <c r="CX17" s="28">
        <f t="shared" si="57"/>
        <v>0</v>
      </c>
      <c r="CY17" s="28">
        <f t="shared" si="58"/>
        <v>0</v>
      </c>
      <c r="CZ17" s="28">
        <f t="shared" si="59"/>
        <v>0</v>
      </c>
      <c r="DA17" s="28">
        <f t="shared" si="60"/>
        <v>0</v>
      </c>
      <c r="DB17" s="28">
        <f t="shared" si="61"/>
        <v>0</v>
      </c>
      <c r="DC17" s="28">
        <f t="shared" si="62"/>
        <v>0</v>
      </c>
      <c r="DD17" s="28">
        <f t="shared" si="63"/>
        <v>0</v>
      </c>
      <c r="DE17" s="28">
        <f t="shared" si="64"/>
        <v>0</v>
      </c>
      <c r="DF17" s="28">
        <f t="shared" si="65"/>
        <v>0</v>
      </c>
      <c r="DG17" s="28">
        <f t="shared" si="66"/>
        <v>0</v>
      </c>
      <c r="DH17" s="28">
        <f t="shared" si="67"/>
        <v>0</v>
      </c>
      <c r="DI17" s="28">
        <f t="shared" si="68"/>
        <v>0</v>
      </c>
      <c r="DJ17" s="28">
        <f t="shared" si="69"/>
        <v>0</v>
      </c>
      <c r="DL17" s="28">
        <f t="shared" si="70"/>
        <v>11</v>
      </c>
      <c r="DM17" s="140">
        <f t="shared" si="71"/>
        <v>0</v>
      </c>
      <c r="DN17" s="140">
        <f t="shared" si="72"/>
        <v>256.81217153266562</v>
      </c>
      <c r="DO17" s="140">
        <f t="shared" si="73"/>
        <v>744.67127093402814</v>
      </c>
      <c r="DP17" s="140">
        <f t="shared" si="74"/>
        <v>841.52416032163751</v>
      </c>
      <c r="DQ17" s="140">
        <f t="shared" si="75"/>
        <v>519.2732384597756</v>
      </c>
      <c r="DR17" s="140">
        <f t="shared" si="76"/>
        <v>80.29799124871974</v>
      </c>
      <c r="DS17" s="140">
        <f t="shared" si="77"/>
        <v>0</v>
      </c>
      <c r="DT17" s="140">
        <f t="shared" si="78"/>
        <v>0</v>
      </c>
      <c r="DU17" s="140">
        <f t="shared" si="79"/>
        <v>0</v>
      </c>
      <c r="DV17" s="140">
        <f t="shared" si="80"/>
        <v>0</v>
      </c>
      <c r="DW17" s="140">
        <f t="shared" si="81"/>
        <v>0</v>
      </c>
      <c r="DX17" s="140">
        <f t="shared" si="82"/>
        <v>0</v>
      </c>
      <c r="DY17" s="140">
        <f t="shared" si="83"/>
        <v>0</v>
      </c>
      <c r="DZ17" s="140">
        <f t="shared" si="84"/>
        <v>0</v>
      </c>
      <c r="EA17" s="140">
        <f t="shared" si="85"/>
        <v>0</v>
      </c>
      <c r="EB17" s="140">
        <f t="shared" si="86"/>
        <v>0</v>
      </c>
      <c r="EC17" s="140">
        <f t="shared" si="87"/>
        <v>0</v>
      </c>
      <c r="ED17" s="140">
        <f t="shared" si="88"/>
        <v>0</v>
      </c>
      <c r="EE17" s="140">
        <f t="shared" si="89"/>
        <v>0</v>
      </c>
      <c r="EF17" s="140">
        <f t="shared" si="90"/>
        <v>0</v>
      </c>
      <c r="EG17" s="140">
        <f t="shared" si="91"/>
        <v>0</v>
      </c>
      <c r="EH17" s="140">
        <f t="shared" si="92"/>
        <v>0</v>
      </c>
      <c r="EI17" s="140">
        <f t="shared" si="93"/>
        <v>0</v>
      </c>
      <c r="EJ17" s="140">
        <f t="shared" si="94"/>
        <v>0</v>
      </c>
      <c r="EK17" s="140">
        <f t="shared" si="95"/>
        <v>0</v>
      </c>
      <c r="EL17" s="140">
        <f t="shared" si="96"/>
        <v>0</v>
      </c>
      <c r="EM17" s="140">
        <f t="shared" si="97"/>
        <v>0</v>
      </c>
      <c r="EN17" s="140">
        <f t="shared" si="98"/>
        <v>0</v>
      </c>
      <c r="EO17" s="140">
        <f t="shared" si="99"/>
        <v>0</v>
      </c>
      <c r="EP17" s="140">
        <f t="shared" si="100"/>
        <v>0</v>
      </c>
      <c r="EQ17" s="140">
        <f t="shared" si="101"/>
        <v>0</v>
      </c>
      <c r="ER17" s="140">
        <f t="shared" si="102"/>
        <v>0</v>
      </c>
      <c r="ES17" s="140">
        <f t="shared" si="103"/>
        <v>0</v>
      </c>
      <c r="ET17" s="140">
        <f t="shared" si="104"/>
        <v>0</v>
      </c>
      <c r="EU17" s="140">
        <f t="shared" si="105"/>
        <v>0</v>
      </c>
      <c r="EV17" s="140">
        <f t="shared" si="106"/>
        <v>0</v>
      </c>
      <c r="EW17" s="140">
        <f t="shared" si="107"/>
        <v>0</v>
      </c>
      <c r="EX17" s="140">
        <f t="shared" si="108"/>
        <v>0</v>
      </c>
      <c r="EY17" s="140">
        <f t="shared" si="109"/>
        <v>0</v>
      </c>
      <c r="EZ17" s="140">
        <f t="shared" si="110"/>
        <v>0</v>
      </c>
      <c r="FA17" s="140">
        <f t="shared" si="111"/>
        <v>0</v>
      </c>
      <c r="FB17" s="140">
        <f t="shared" si="112"/>
        <v>0</v>
      </c>
      <c r="FC17" s="140">
        <f t="shared" si="113"/>
        <v>0</v>
      </c>
      <c r="FD17" s="140">
        <f t="shared" si="114"/>
        <v>0</v>
      </c>
      <c r="FE17" s="140">
        <f t="shared" si="115"/>
        <v>0</v>
      </c>
      <c r="FF17" s="140">
        <f t="shared" si="116"/>
        <v>0</v>
      </c>
      <c r="FG17" s="140">
        <f t="shared" si="117"/>
        <v>0</v>
      </c>
      <c r="FH17" s="140">
        <f t="shared" si="118"/>
        <v>0</v>
      </c>
      <c r="FI17" s="140">
        <f t="shared" si="119"/>
        <v>0</v>
      </c>
      <c r="FJ17" s="140">
        <f t="shared" si="120"/>
        <v>0</v>
      </c>
      <c r="FL17" s="28">
        <f t="shared" si="121"/>
        <v>0</v>
      </c>
      <c r="FM17" s="28">
        <f t="shared" si="122"/>
        <v>770.43651459799685</v>
      </c>
      <c r="FN17" s="28">
        <f t="shared" si="123"/>
        <v>3723.3563546701407</v>
      </c>
      <c r="FO17" s="28">
        <f t="shared" si="124"/>
        <v>5890.6691222514628</v>
      </c>
      <c r="FP17" s="28">
        <f t="shared" si="125"/>
        <v>4673.4591461379805</v>
      </c>
      <c r="FQ17" s="28">
        <f t="shared" si="126"/>
        <v>883.27790373591711</v>
      </c>
      <c r="FR17" s="28">
        <f t="shared" si="127"/>
        <v>0</v>
      </c>
      <c r="FS17" s="28">
        <f t="shared" si="128"/>
        <v>0</v>
      </c>
      <c r="FT17" s="28">
        <f t="shared" si="129"/>
        <v>0</v>
      </c>
      <c r="FU17" s="28">
        <f t="shared" si="130"/>
        <v>0</v>
      </c>
      <c r="FV17" s="28">
        <f t="shared" si="131"/>
        <v>0</v>
      </c>
      <c r="FW17" s="28">
        <f t="shared" si="132"/>
        <v>0</v>
      </c>
      <c r="FX17" s="28">
        <f t="shared" si="133"/>
        <v>0</v>
      </c>
      <c r="FY17" s="28">
        <f t="shared" si="134"/>
        <v>0</v>
      </c>
      <c r="FZ17" s="28">
        <f t="shared" si="135"/>
        <v>0</v>
      </c>
      <c r="GA17" s="28">
        <f t="shared" si="136"/>
        <v>0</v>
      </c>
      <c r="GB17" s="28">
        <f t="shared" si="137"/>
        <v>0</v>
      </c>
      <c r="GC17" s="28">
        <f t="shared" si="138"/>
        <v>0</v>
      </c>
      <c r="GD17" s="28">
        <f t="shared" si="139"/>
        <v>0</v>
      </c>
      <c r="GE17" s="28">
        <f t="shared" si="140"/>
        <v>0</v>
      </c>
      <c r="GF17" s="28">
        <f t="shared" si="141"/>
        <v>0</v>
      </c>
      <c r="GG17" s="28">
        <f t="shared" si="142"/>
        <v>0</v>
      </c>
      <c r="GH17" s="28">
        <f t="shared" si="143"/>
        <v>0</v>
      </c>
      <c r="GI17" s="28">
        <f t="shared" si="144"/>
        <v>0</v>
      </c>
      <c r="GJ17" s="28">
        <f t="shared" si="145"/>
        <v>0</v>
      </c>
      <c r="GK17" s="28">
        <f t="shared" si="146"/>
        <v>0</v>
      </c>
      <c r="GL17" s="28">
        <f t="shared" si="147"/>
        <v>0</v>
      </c>
      <c r="GM17" s="28">
        <f t="shared" si="148"/>
        <v>0</v>
      </c>
      <c r="GN17" s="28">
        <f t="shared" si="149"/>
        <v>0</v>
      </c>
      <c r="GO17" s="28">
        <f t="shared" si="150"/>
        <v>0</v>
      </c>
      <c r="GP17" s="28">
        <f t="shared" si="151"/>
        <v>0</v>
      </c>
      <c r="GQ17" s="28">
        <f t="shared" si="152"/>
        <v>0</v>
      </c>
      <c r="GR17" s="28">
        <f t="shared" si="153"/>
        <v>0</v>
      </c>
      <c r="GS17" s="28">
        <f t="shared" si="154"/>
        <v>0</v>
      </c>
      <c r="GT17" s="28">
        <f t="shared" si="155"/>
        <v>0</v>
      </c>
      <c r="GU17" s="28">
        <f t="shared" si="156"/>
        <v>0</v>
      </c>
      <c r="GV17" s="28">
        <f t="shared" si="157"/>
        <v>0</v>
      </c>
      <c r="GW17" s="28">
        <f t="shared" si="158"/>
        <v>0</v>
      </c>
      <c r="GX17" s="28">
        <f t="shared" si="159"/>
        <v>0</v>
      </c>
      <c r="GY17" s="28">
        <f t="shared" si="160"/>
        <v>0</v>
      </c>
      <c r="GZ17" s="28">
        <f t="shared" si="161"/>
        <v>0</v>
      </c>
      <c r="HA17" s="28">
        <f t="shared" si="162"/>
        <v>0</v>
      </c>
      <c r="HB17" s="28">
        <f t="shared" si="163"/>
        <v>0</v>
      </c>
      <c r="HC17" s="28">
        <f t="shared" si="164"/>
        <v>0</v>
      </c>
      <c r="HD17" s="28">
        <f t="shared" si="165"/>
        <v>0</v>
      </c>
      <c r="HE17" s="28">
        <f t="shared" si="166"/>
        <v>0</v>
      </c>
      <c r="HF17" s="28">
        <f t="shared" si="167"/>
        <v>0</v>
      </c>
      <c r="HG17" s="28">
        <f t="shared" si="168"/>
        <v>0</v>
      </c>
      <c r="HH17" s="28">
        <f t="shared" si="169"/>
        <v>0</v>
      </c>
      <c r="HI17" s="28">
        <f t="shared" si="170"/>
        <v>0</v>
      </c>
      <c r="HK17" s="29">
        <f>IF(D17&gt;80,"",IF('inv2.計算シート'!H12=0,0,SUM(FL17:HI17)/F17))</f>
        <v>6.5263805733951514</v>
      </c>
    </row>
    <row r="18" spans="4:219">
      <c r="D18" s="28">
        <f>IF(OR('1.収穫を予測する'!$C$2="あり",'1.収穫を予測する'!$C$3="あり"),入力方法別計算!W13,'inv2.計算シート'!E13)</f>
        <v>12</v>
      </c>
      <c r="E18" s="28">
        <f>IF(OR('1.収穫を予測する'!$C$2="あり",'1.収穫を予測する'!$C$3="あり"),入力方法別計算!Z13,'inv2.計算シート'!AD13)</f>
        <v>55.4889430592875</v>
      </c>
      <c r="F18" s="28">
        <f>IF(OR('1.収穫を予測する'!$C$2="あり",'1.収穫を予測する'!$C$3="あり"),入力方法別計算!Y13,'inv2.計算シート'!AE13)</f>
        <v>2420.2673332583104</v>
      </c>
      <c r="G18" s="28">
        <f>'inv2.計算シート'!AF13</f>
        <v>0</v>
      </c>
      <c r="H18" s="28">
        <f t="shared" si="15"/>
        <v>0.76693772822032413</v>
      </c>
      <c r="I18" s="28">
        <f t="shared" si="16"/>
        <v>2633.9598953754612</v>
      </c>
      <c r="J18" s="28">
        <f t="shared" si="17"/>
        <v>55.732763051357992</v>
      </c>
      <c r="K18" s="28">
        <f t="shared" si="18"/>
        <v>2.1159305860810568E-2</v>
      </c>
      <c r="L18" s="28">
        <f t="shared" si="19"/>
        <v>654093253.4515909</v>
      </c>
      <c r="N18" s="28">
        <f t="shared" si="9"/>
        <v>0</v>
      </c>
      <c r="O18" s="28">
        <f t="shared" si="175"/>
        <v>0</v>
      </c>
      <c r="P18" s="28">
        <f t="shared" si="175"/>
        <v>2296.4422740744326</v>
      </c>
      <c r="Q18" s="28">
        <f t="shared" si="175"/>
        <v>1724.4920370474508</v>
      </c>
      <c r="R18" s="28">
        <f t="shared" si="175"/>
        <v>978.79690207695353</v>
      </c>
      <c r="S18" s="28">
        <f t="shared" si="175"/>
        <v>327.61008444660069</v>
      </c>
      <c r="T18" s="28">
        <f t="shared" si="175"/>
        <v>24.43534019548942</v>
      </c>
      <c r="U18" s="28" t="e">
        <f t="shared" si="175"/>
        <v>#NUM!</v>
      </c>
      <c r="V18" s="28" t="e">
        <f t="shared" si="175"/>
        <v>#NUM!</v>
      </c>
      <c r="W18" s="28" t="e">
        <f t="shared" si="175"/>
        <v>#NUM!</v>
      </c>
      <c r="X18" s="28" t="e">
        <f t="shared" si="175"/>
        <v>#NUM!</v>
      </c>
      <c r="Y18" s="28" t="e">
        <f t="shared" si="171"/>
        <v>#NUM!</v>
      </c>
      <c r="Z18" s="28" t="e">
        <f t="shared" si="171"/>
        <v>#NUM!</v>
      </c>
      <c r="AA18" s="28" t="e">
        <f t="shared" si="171"/>
        <v>#NUM!</v>
      </c>
      <c r="AB18" s="28" t="e">
        <f t="shared" si="171"/>
        <v>#NUM!</v>
      </c>
      <c r="AC18" s="28" t="e">
        <f t="shared" si="171"/>
        <v>#NUM!</v>
      </c>
      <c r="AD18" s="28" t="e">
        <f t="shared" si="171"/>
        <v>#NUM!</v>
      </c>
      <c r="AE18" s="28" t="e">
        <f t="shared" si="171"/>
        <v>#NUM!</v>
      </c>
      <c r="AF18" s="28" t="e">
        <f t="shared" si="171"/>
        <v>#NUM!</v>
      </c>
      <c r="AG18" s="28" t="e">
        <f t="shared" si="171"/>
        <v>#NUM!</v>
      </c>
      <c r="AH18" s="28" t="e">
        <f t="shared" si="171"/>
        <v>#NUM!</v>
      </c>
      <c r="AI18" s="28" t="e">
        <f t="shared" si="172"/>
        <v>#NUM!</v>
      </c>
      <c r="AJ18" s="28" t="e">
        <f t="shared" si="172"/>
        <v>#NUM!</v>
      </c>
      <c r="AK18" s="28" t="e">
        <f t="shared" si="172"/>
        <v>#NUM!</v>
      </c>
      <c r="AL18" s="28" t="e">
        <f t="shared" si="172"/>
        <v>#NUM!</v>
      </c>
      <c r="AM18" s="28" t="e">
        <f t="shared" si="172"/>
        <v>#NUM!</v>
      </c>
      <c r="AN18" s="28" t="e">
        <f t="shared" si="172"/>
        <v>#NUM!</v>
      </c>
      <c r="AO18" s="28" t="e">
        <f t="shared" si="172"/>
        <v>#NUM!</v>
      </c>
      <c r="AP18" s="28" t="e">
        <f t="shared" si="172"/>
        <v>#NUM!</v>
      </c>
      <c r="AQ18" s="28" t="e">
        <f t="shared" si="172"/>
        <v>#NUM!</v>
      </c>
      <c r="AR18" s="28" t="e">
        <f t="shared" si="172"/>
        <v>#NUM!</v>
      </c>
      <c r="AS18" s="28" t="e">
        <f t="shared" si="173"/>
        <v>#NUM!</v>
      </c>
      <c r="AT18" s="28" t="e">
        <f t="shared" si="173"/>
        <v>#NUM!</v>
      </c>
      <c r="AU18" s="28" t="e">
        <f t="shared" si="173"/>
        <v>#NUM!</v>
      </c>
      <c r="AV18" s="28" t="e">
        <f t="shared" si="173"/>
        <v>#NUM!</v>
      </c>
      <c r="AW18" s="28" t="e">
        <f t="shared" si="173"/>
        <v>#NUM!</v>
      </c>
      <c r="AX18" s="28" t="e">
        <f t="shared" si="173"/>
        <v>#NUM!</v>
      </c>
      <c r="AY18" s="28" t="e">
        <f t="shared" si="173"/>
        <v>#NUM!</v>
      </c>
      <c r="AZ18" s="28" t="e">
        <f t="shared" si="173"/>
        <v>#NUM!</v>
      </c>
      <c r="BA18" s="28" t="e">
        <f t="shared" si="173"/>
        <v>#NUM!</v>
      </c>
      <c r="BB18" s="28" t="e">
        <f t="shared" si="173"/>
        <v>#NUM!</v>
      </c>
      <c r="BC18" s="28" t="e">
        <f t="shared" si="174"/>
        <v>#NUM!</v>
      </c>
      <c r="BD18" s="28" t="e">
        <f t="shared" si="174"/>
        <v>#NUM!</v>
      </c>
      <c r="BE18" s="28" t="e">
        <f t="shared" si="174"/>
        <v>#NUM!</v>
      </c>
      <c r="BF18" s="28" t="e">
        <f t="shared" si="174"/>
        <v>#NUM!</v>
      </c>
      <c r="BG18" s="28" t="e">
        <f t="shared" si="174"/>
        <v>#NUM!</v>
      </c>
      <c r="BH18" s="28" t="e">
        <f t="shared" si="174"/>
        <v>#NUM!</v>
      </c>
      <c r="BI18" s="28" t="e">
        <f t="shared" si="174"/>
        <v>#NUM!</v>
      </c>
      <c r="BJ18" s="28" t="e">
        <f t="shared" si="174"/>
        <v>#NUM!</v>
      </c>
      <c r="BK18" s="28" t="e">
        <f t="shared" si="174"/>
        <v>#NUM!</v>
      </c>
      <c r="BM18" s="28">
        <f t="shared" si="20"/>
        <v>0</v>
      </c>
      <c r="BN18" s="28">
        <f t="shared" si="21"/>
        <v>0</v>
      </c>
      <c r="BO18" s="28">
        <f t="shared" si="22"/>
        <v>2296.4422740744326</v>
      </c>
      <c r="BP18" s="28">
        <f t="shared" si="23"/>
        <v>1724.4920370474508</v>
      </c>
      <c r="BQ18" s="28">
        <f t="shared" si="24"/>
        <v>978.79690207695353</v>
      </c>
      <c r="BR18" s="28">
        <f t="shared" si="25"/>
        <v>327.61008444660069</v>
      </c>
      <c r="BS18" s="28">
        <f t="shared" si="26"/>
        <v>24.43534019548942</v>
      </c>
      <c r="BT18" s="28">
        <f t="shared" si="27"/>
        <v>0</v>
      </c>
      <c r="BU18" s="28">
        <f t="shared" si="28"/>
        <v>0</v>
      </c>
      <c r="BV18" s="28">
        <f t="shared" si="29"/>
        <v>0</v>
      </c>
      <c r="BW18" s="28">
        <f t="shared" si="30"/>
        <v>0</v>
      </c>
      <c r="BX18" s="28">
        <f t="shared" si="31"/>
        <v>0</v>
      </c>
      <c r="BY18" s="28">
        <f t="shared" si="32"/>
        <v>0</v>
      </c>
      <c r="BZ18" s="28">
        <f t="shared" si="33"/>
        <v>0</v>
      </c>
      <c r="CA18" s="28">
        <f t="shared" si="34"/>
        <v>0</v>
      </c>
      <c r="CB18" s="28">
        <f t="shared" si="35"/>
        <v>0</v>
      </c>
      <c r="CC18" s="28">
        <f t="shared" si="36"/>
        <v>0</v>
      </c>
      <c r="CD18" s="28">
        <f t="shared" si="37"/>
        <v>0</v>
      </c>
      <c r="CE18" s="28">
        <f t="shared" si="38"/>
        <v>0</v>
      </c>
      <c r="CF18" s="28">
        <f t="shared" si="39"/>
        <v>0</v>
      </c>
      <c r="CG18" s="28">
        <f t="shared" si="40"/>
        <v>0</v>
      </c>
      <c r="CH18" s="28">
        <f t="shared" si="41"/>
        <v>0</v>
      </c>
      <c r="CI18" s="28">
        <f t="shared" si="42"/>
        <v>0</v>
      </c>
      <c r="CJ18" s="28">
        <f t="shared" si="43"/>
        <v>0</v>
      </c>
      <c r="CK18" s="28">
        <f t="shared" si="44"/>
        <v>0</v>
      </c>
      <c r="CL18" s="28">
        <f t="shared" si="45"/>
        <v>0</v>
      </c>
      <c r="CM18" s="28">
        <f t="shared" si="46"/>
        <v>0</v>
      </c>
      <c r="CN18" s="28">
        <f t="shared" si="47"/>
        <v>0</v>
      </c>
      <c r="CO18" s="28">
        <f t="shared" si="48"/>
        <v>0</v>
      </c>
      <c r="CP18" s="28">
        <f t="shared" si="49"/>
        <v>0</v>
      </c>
      <c r="CQ18" s="28">
        <f t="shared" si="50"/>
        <v>0</v>
      </c>
      <c r="CR18" s="28">
        <f t="shared" si="51"/>
        <v>0</v>
      </c>
      <c r="CS18" s="28">
        <f t="shared" si="52"/>
        <v>0</v>
      </c>
      <c r="CT18" s="28">
        <f t="shared" si="53"/>
        <v>0</v>
      </c>
      <c r="CU18" s="28">
        <f t="shared" si="54"/>
        <v>0</v>
      </c>
      <c r="CV18" s="28">
        <f t="shared" si="55"/>
        <v>0</v>
      </c>
      <c r="CW18" s="28">
        <f t="shared" si="56"/>
        <v>0</v>
      </c>
      <c r="CX18" s="28">
        <f t="shared" si="57"/>
        <v>0</v>
      </c>
      <c r="CY18" s="28">
        <f t="shared" si="58"/>
        <v>0</v>
      </c>
      <c r="CZ18" s="28">
        <f t="shared" si="59"/>
        <v>0</v>
      </c>
      <c r="DA18" s="28">
        <f t="shared" si="60"/>
        <v>0</v>
      </c>
      <c r="DB18" s="28">
        <f t="shared" si="61"/>
        <v>0</v>
      </c>
      <c r="DC18" s="28">
        <f t="shared" si="62"/>
        <v>0</v>
      </c>
      <c r="DD18" s="28">
        <f t="shared" si="63"/>
        <v>0</v>
      </c>
      <c r="DE18" s="28">
        <f t="shared" si="64"/>
        <v>0</v>
      </c>
      <c r="DF18" s="28">
        <f t="shared" si="65"/>
        <v>0</v>
      </c>
      <c r="DG18" s="28">
        <f t="shared" si="66"/>
        <v>0</v>
      </c>
      <c r="DH18" s="28">
        <f t="shared" si="67"/>
        <v>0</v>
      </c>
      <c r="DI18" s="28">
        <f t="shared" si="68"/>
        <v>0</v>
      </c>
      <c r="DJ18" s="28">
        <f t="shared" si="69"/>
        <v>0</v>
      </c>
      <c r="DL18" s="28">
        <f t="shared" si="70"/>
        <v>12</v>
      </c>
      <c r="DM18" s="140">
        <f t="shared" si="71"/>
        <v>0</v>
      </c>
      <c r="DN18" s="140">
        <f t="shared" si="72"/>
        <v>123.82505918387778</v>
      </c>
      <c r="DO18" s="140">
        <f t="shared" si="73"/>
        <v>571.95023702698177</v>
      </c>
      <c r="DP18" s="140">
        <f t="shared" si="74"/>
        <v>745.69513497049729</v>
      </c>
      <c r="DQ18" s="140">
        <f t="shared" si="75"/>
        <v>651.18681763035283</v>
      </c>
      <c r="DR18" s="140">
        <f t="shared" si="76"/>
        <v>303.17474425111129</v>
      </c>
      <c r="DS18" s="140">
        <f t="shared" si="77"/>
        <v>24.43534019548942</v>
      </c>
      <c r="DT18" s="140">
        <f t="shared" si="78"/>
        <v>0</v>
      </c>
      <c r="DU18" s="140">
        <f t="shared" si="79"/>
        <v>0</v>
      </c>
      <c r="DV18" s="140">
        <f t="shared" si="80"/>
        <v>0</v>
      </c>
      <c r="DW18" s="140">
        <f t="shared" si="81"/>
        <v>0</v>
      </c>
      <c r="DX18" s="140">
        <f t="shared" si="82"/>
        <v>0</v>
      </c>
      <c r="DY18" s="140">
        <f t="shared" si="83"/>
        <v>0</v>
      </c>
      <c r="DZ18" s="140">
        <f t="shared" si="84"/>
        <v>0</v>
      </c>
      <c r="EA18" s="140">
        <f t="shared" si="85"/>
        <v>0</v>
      </c>
      <c r="EB18" s="140">
        <f t="shared" si="86"/>
        <v>0</v>
      </c>
      <c r="EC18" s="140">
        <f t="shared" si="87"/>
        <v>0</v>
      </c>
      <c r="ED18" s="140">
        <f t="shared" si="88"/>
        <v>0</v>
      </c>
      <c r="EE18" s="140">
        <f t="shared" si="89"/>
        <v>0</v>
      </c>
      <c r="EF18" s="140">
        <f t="shared" si="90"/>
        <v>0</v>
      </c>
      <c r="EG18" s="140">
        <f t="shared" si="91"/>
        <v>0</v>
      </c>
      <c r="EH18" s="140">
        <f t="shared" si="92"/>
        <v>0</v>
      </c>
      <c r="EI18" s="140">
        <f t="shared" si="93"/>
        <v>0</v>
      </c>
      <c r="EJ18" s="140">
        <f t="shared" si="94"/>
        <v>0</v>
      </c>
      <c r="EK18" s="140">
        <f t="shared" si="95"/>
        <v>0</v>
      </c>
      <c r="EL18" s="140">
        <f t="shared" si="96"/>
        <v>0</v>
      </c>
      <c r="EM18" s="140">
        <f t="shared" si="97"/>
        <v>0</v>
      </c>
      <c r="EN18" s="140">
        <f t="shared" si="98"/>
        <v>0</v>
      </c>
      <c r="EO18" s="140">
        <f t="shared" si="99"/>
        <v>0</v>
      </c>
      <c r="EP18" s="140">
        <f t="shared" si="100"/>
        <v>0</v>
      </c>
      <c r="EQ18" s="140">
        <f t="shared" si="101"/>
        <v>0</v>
      </c>
      <c r="ER18" s="140">
        <f t="shared" si="102"/>
        <v>0</v>
      </c>
      <c r="ES18" s="140">
        <f t="shared" si="103"/>
        <v>0</v>
      </c>
      <c r="ET18" s="140">
        <f t="shared" si="104"/>
        <v>0</v>
      </c>
      <c r="EU18" s="140">
        <f t="shared" si="105"/>
        <v>0</v>
      </c>
      <c r="EV18" s="140">
        <f t="shared" si="106"/>
        <v>0</v>
      </c>
      <c r="EW18" s="140">
        <f t="shared" si="107"/>
        <v>0</v>
      </c>
      <c r="EX18" s="140">
        <f t="shared" si="108"/>
        <v>0</v>
      </c>
      <c r="EY18" s="140">
        <f t="shared" si="109"/>
        <v>0</v>
      </c>
      <c r="EZ18" s="140">
        <f t="shared" si="110"/>
        <v>0</v>
      </c>
      <c r="FA18" s="140">
        <f t="shared" si="111"/>
        <v>0</v>
      </c>
      <c r="FB18" s="140">
        <f t="shared" si="112"/>
        <v>0</v>
      </c>
      <c r="FC18" s="140">
        <f t="shared" si="113"/>
        <v>0</v>
      </c>
      <c r="FD18" s="140">
        <f t="shared" si="114"/>
        <v>0</v>
      </c>
      <c r="FE18" s="140">
        <f t="shared" si="115"/>
        <v>0</v>
      </c>
      <c r="FF18" s="140">
        <f t="shared" si="116"/>
        <v>0</v>
      </c>
      <c r="FG18" s="140">
        <f t="shared" si="117"/>
        <v>0</v>
      </c>
      <c r="FH18" s="140">
        <f t="shared" si="118"/>
        <v>0</v>
      </c>
      <c r="FI18" s="140">
        <f t="shared" si="119"/>
        <v>0</v>
      </c>
      <c r="FJ18" s="140">
        <f t="shared" si="120"/>
        <v>0</v>
      </c>
      <c r="FL18" s="28">
        <f t="shared" si="121"/>
        <v>0</v>
      </c>
      <c r="FM18" s="28">
        <f t="shared" si="122"/>
        <v>371.47517755163335</v>
      </c>
      <c r="FN18" s="28">
        <f t="shared" si="123"/>
        <v>2859.7511851349091</v>
      </c>
      <c r="FO18" s="28">
        <f t="shared" si="124"/>
        <v>5219.8659447934806</v>
      </c>
      <c r="FP18" s="28">
        <f t="shared" si="125"/>
        <v>5860.6813586731751</v>
      </c>
      <c r="FQ18" s="28">
        <f t="shared" si="126"/>
        <v>3334.9221867622241</v>
      </c>
      <c r="FR18" s="28">
        <f t="shared" si="127"/>
        <v>317.65942254136246</v>
      </c>
      <c r="FS18" s="28">
        <f t="shared" si="128"/>
        <v>0</v>
      </c>
      <c r="FT18" s="28">
        <f t="shared" si="129"/>
        <v>0</v>
      </c>
      <c r="FU18" s="28">
        <f t="shared" si="130"/>
        <v>0</v>
      </c>
      <c r="FV18" s="28">
        <f t="shared" si="131"/>
        <v>0</v>
      </c>
      <c r="FW18" s="28">
        <f t="shared" si="132"/>
        <v>0</v>
      </c>
      <c r="FX18" s="28">
        <f t="shared" si="133"/>
        <v>0</v>
      </c>
      <c r="FY18" s="28">
        <f t="shared" si="134"/>
        <v>0</v>
      </c>
      <c r="FZ18" s="28">
        <f t="shared" si="135"/>
        <v>0</v>
      </c>
      <c r="GA18" s="28">
        <f t="shared" si="136"/>
        <v>0</v>
      </c>
      <c r="GB18" s="28">
        <f t="shared" si="137"/>
        <v>0</v>
      </c>
      <c r="GC18" s="28">
        <f t="shared" si="138"/>
        <v>0</v>
      </c>
      <c r="GD18" s="28">
        <f t="shared" si="139"/>
        <v>0</v>
      </c>
      <c r="GE18" s="28">
        <f t="shared" si="140"/>
        <v>0</v>
      </c>
      <c r="GF18" s="28">
        <f t="shared" si="141"/>
        <v>0</v>
      </c>
      <c r="GG18" s="28">
        <f t="shared" si="142"/>
        <v>0</v>
      </c>
      <c r="GH18" s="28">
        <f t="shared" si="143"/>
        <v>0</v>
      </c>
      <c r="GI18" s="28">
        <f t="shared" si="144"/>
        <v>0</v>
      </c>
      <c r="GJ18" s="28">
        <f t="shared" si="145"/>
        <v>0</v>
      </c>
      <c r="GK18" s="28">
        <f t="shared" si="146"/>
        <v>0</v>
      </c>
      <c r="GL18" s="28">
        <f t="shared" si="147"/>
        <v>0</v>
      </c>
      <c r="GM18" s="28">
        <f t="shared" si="148"/>
        <v>0</v>
      </c>
      <c r="GN18" s="28">
        <f t="shared" si="149"/>
        <v>0</v>
      </c>
      <c r="GO18" s="28">
        <f t="shared" si="150"/>
        <v>0</v>
      </c>
      <c r="GP18" s="28">
        <f t="shared" si="151"/>
        <v>0</v>
      </c>
      <c r="GQ18" s="28">
        <f t="shared" si="152"/>
        <v>0</v>
      </c>
      <c r="GR18" s="28">
        <f t="shared" si="153"/>
        <v>0</v>
      </c>
      <c r="GS18" s="28">
        <f t="shared" si="154"/>
        <v>0</v>
      </c>
      <c r="GT18" s="28">
        <f t="shared" si="155"/>
        <v>0</v>
      </c>
      <c r="GU18" s="28">
        <f t="shared" si="156"/>
        <v>0</v>
      </c>
      <c r="GV18" s="28">
        <f t="shared" si="157"/>
        <v>0</v>
      </c>
      <c r="GW18" s="28">
        <f t="shared" si="158"/>
        <v>0</v>
      </c>
      <c r="GX18" s="28">
        <f t="shared" si="159"/>
        <v>0</v>
      </c>
      <c r="GY18" s="28">
        <f t="shared" si="160"/>
        <v>0</v>
      </c>
      <c r="GZ18" s="28">
        <f t="shared" si="161"/>
        <v>0</v>
      </c>
      <c r="HA18" s="28">
        <f t="shared" si="162"/>
        <v>0</v>
      </c>
      <c r="HB18" s="28">
        <f t="shared" si="163"/>
        <v>0</v>
      </c>
      <c r="HC18" s="28">
        <f t="shared" si="164"/>
        <v>0</v>
      </c>
      <c r="HD18" s="28">
        <f t="shared" si="165"/>
        <v>0</v>
      </c>
      <c r="HE18" s="28">
        <f t="shared" si="166"/>
        <v>0</v>
      </c>
      <c r="HF18" s="28">
        <f t="shared" si="167"/>
        <v>0</v>
      </c>
      <c r="HG18" s="28">
        <f t="shared" si="168"/>
        <v>0</v>
      </c>
      <c r="HH18" s="28">
        <f t="shared" si="169"/>
        <v>0</v>
      </c>
      <c r="HI18" s="28">
        <f t="shared" si="170"/>
        <v>0</v>
      </c>
      <c r="HK18" s="29">
        <f>IF(D18&gt;80,"",IF('inv2.計算シート'!H13=0,0,SUM(FL18:HI18)/F18))</f>
        <v>7.4224673566419952</v>
      </c>
    </row>
    <row r="19" spans="4:219">
      <c r="D19" s="28">
        <f>IF(OR('1.収穫を予測する'!$C$2="あり",'1.収穫を予測する'!$C$3="あり"),入力方法別計算!W14,'inv2.計算シート'!E14)</f>
        <v>13</v>
      </c>
      <c r="E19" s="28">
        <f>IF(OR('1.収穫を予測する'!$C$2="あり",'1.収穫を予測する'!$C$3="あり"),入力方法別計算!Z14,'inv2.計算シート'!AD14)</f>
        <v>73.659346899816143</v>
      </c>
      <c r="F19" s="28">
        <f>IF(OR('1.収穫を予測する'!$C$2="あり",'1.収穫を予測する'!$C$3="あり"),入力方法別計算!Y14,'inv2.計算シート'!AE14)</f>
        <v>2394.1580820435138</v>
      </c>
      <c r="G19" s="28">
        <f>'inv2.計算シート'!AF14</f>
        <v>0</v>
      </c>
      <c r="H19" s="28">
        <f t="shared" si="15"/>
        <v>0.76370073158610352</v>
      </c>
      <c r="I19" s="28">
        <f t="shared" si="16"/>
        <v>2610.3153517338028</v>
      </c>
      <c r="J19" s="28">
        <f t="shared" si="17"/>
        <v>73.998128292876245</v>
      </c>
      <c r="K19" s="28">
        <f t="shared" si="18"/>
        <v>2.8348348119596276E-2</v>
      </c>
      <c r="L19" s="28">
        <f t="shared" si="19"/>
        <v>199951789.12213889</v>
      </c>
      <c r="N19" s="28">
        <f t="shared" si="9"/>
        <v>0</v>
      </c>
      <c r="O19" s="28">
        <f t="shared" si="175"/>
        <v>0</v>
      </c>
      <c r="P19" s="28">
        <f t="shared" si="175"/>
        <v>2358.6064066446356</v>
      </c>
      <c r="Q19" s="28">
        <f t="shared" si="175"/>
        <v>1914.9613071386359</v>
      </c>
      <c r="R19" s="28">
        <f t="shared" si="175"/>
        <v>1286.5765667473263</v>
      </c>
      <c r="S19" s="28">
        <f t="shared" si="175"/>
        <v>632.39403018839505</v>
      </c>
      <c r="T19" s="28">
        <f t="shared" si="175"/>
        <v>165.24023169043062</v>
      </c>
      <c r="U19" s="28">
        <f t="shared" si="175"/>
        <v>4.4897436666367714</v>
      </c>
      <c r="V19" s="28" t="e">
        <f t="shared" si="175"/>
        <v>#NUM!</v>
      </c>
      <c r="W19" s="28" t="e">
        <f t="shared" si="175"/>
        <v>#NUM!</v>
      </c>
      <c r="X19" s="28" t="e">
        <f t="shared" si="175"/>
        <v>#NUM!</v>
      </c>
      <c r="Y19" s="28" t="e">
        <f t="shared" si="171"/>
        <v>#NUM!</v>
      </c>
      <c r="Z19" s="28" t="e">
        <f t="shared" si="171"/>
        <v>#NUM!</v>
      </c>
      <c r="AA19" s="28" t="e">
        <f t="shared" si="171"/>
        <v>#NUM!</v>
      </c>
      <c r="AB19" s="28" t="e">
        <f t="shared" si="171"/>
        <v>#NUM!</v>
      </c>
      <c r="AC19" s="28" t="e">
        <f t="shared" si="171"/>
        <v>#NUM!</v>
      </c>
      <c r="AD19" s="28" t="e">
        <f t="shared" si="171"/>
        <v>#NUM!</v>
      </c>
      <c r="AE19" s="28" t="e">
        <f t="shared" si="171"/>
        <v>#NUM!</v>
      </c>
      <c r="AF19" s="28" t="e">
        <f t="shared" si="171"/>
        <v>#NUM!</v>
      </c>
      <c r="AG19" s="28" t="e">
        <f t="shared" si="171"/>
        <v>#NUM!</v>
      </c>
      <c r="AH19" s="28" t="e">
        <f t="shared" si="171"/>
        <v>#NUM!</v>
      </c>
      <c r="AI19" s="28" t="e">
        <f t="shared" si="172"/>
        <v>#NUM!</v>
      </c>
      <c r="AJ19" s="28" t="e">
        <f t="shared" si="172"/>
        <v>#NUM!</v>
      </c>
      <c r="AK19" s="28" t="e">
        <f t="shared" si="172"/>
        <v>#NUM!</v>
      </c>
      <c r="AL19" s="28" t="e">
        <f t="shared" si="172"/>
        <v>#NUM!</v>
      </c>
      <c r="AM19" s="28" t="e">
        <f t="shared" si="172"/>
        <v>#NUM!</v>
      </c>
      <c r="AN19" s="28" t="e">
        <f t="shared" si="172"/>
        <v>#NUM!</v>
      </c>
      <c r="AO19" s="28" t="e">
        <f t="shared" si="172"/>
        <v>#NUM!</v>
      </c>
      <c r="AP19" s="28" t="e">
        <f t="shared" si="172"/>
        <v>#NUM!</v>
      </c>
      <c r="AQ19" s="28" t="e">
        <f t="shared" si="172"/>
        <v>#NUM!</v>
      </c>
      <c r="AR19" s="28" t="e">
        <f t="shared" si="172"/>
        <v>#NUM!</v>
      </c>
      <c r="AS19" s="28" t="e">
        <f t="shared" si="173"/>
        <v>#NUM!</v>
      </c>
      <c r="AT19" s="28" t="e">
        <f t="shared" si="173"/>
        <v>#NUM!</v>
      </c>
      <c r="AU19" s="28" t="e">
        <f t="shared" si="173"/>
        <v>#NUM!</v>
      </c>
      <c r="AV19" s="28" t="e">
        <f t="shared" si="173"/>
        <v>#NUM!</v>
      </c>
      <c r="AW19" s="28" t="e">
        <f t="shared" si="173"/>
        <v>#NUM!</v>
      </c>
      <c r="AX19" s="28" t="e">
        <f t="shared" si="173"/>
        <v>#NUM!</v>
      </c>
      <c r="AY19" s="28" t="e">
        <f t="shared" si="173"/>
        <v>#NUM!</v>
      </c>
      <c r="AZ19" s="28" t="e">
        <f t="shared" si="173"/>
        <v>#NUM!</v>
      </c>
      <c r="BA19" s="28" t="e">
        <f t="shared" si="173"/>
        <v>#NUM!</v>
      </c>
      <c r="BB19" s="28" t="e">
        <f t="shared" si="173"/>
        <v>#NUM!</v>
      </c>
      <c r="BC19" s="28" t="e">
        <f t="shared" si="174"/>
        <v>#NUM!</v>
      </c>
      <c r="BD19" s="28" t="e">
        <f t="shared" si="174"/>
        <v>#NUM!</v>
      </c>
      <c r="BE19" s="28" t="e">
        <f t="shared" si="174"/>
        <v>#NUM!</v>
      </c>
      <c r="BF19" s="28" t="e">
        <f t="shared" si="174"/>
        <v>#NUM!</v>
      </c>
      <c r="BG19" s="28" t="e">
        <f t="shared" si="174"/>
        <v>#NUM!</v>
      </c>
      <c r="BH19" s="28" t="e">
        <f t="shared" si="174"/>
        <v>#NUM!</v>
      </c>
      <c r="BI19" s="28" t="e">
        <f t="shared" si="174"/>
        <v>#NUM!</v>
      </c>
      <c r="BJ19" s="28" t="e">
        <f t="shared" si="174"/>
        <v>#NUM!</v>
      </c>
      <c r="BK19" s="28" t="e">
        <f t="shared" si="174"/>
        <v>#NUM!</v>
      </c>
      <c r="BM19" s="28">
        <f t="shared" si="20"/>
        <v>0</v>
      </c>
      <c r="BN19" s="28">
        <f t="shared" si="21"/>
        <v>0</v>
      </c>
      <c r="BO19" s="28">
        <f t="shared" si="22"/>
        <v>2358.6064066446356</v>
      </c>
      <c r="BP19" s="28">
        <f t="shared" si="23"/>
        <v>1914.9613071386359</v>
      </c>
      <c r="BQ19" s="28">
        <f t="shared" si="24"/>
        <v>1286.5765667473263</v>
      </c>
      <c r="BR19" s="28">
        <f t="shared" si="25"/>
        <v>632.39403018839505</v>
      </c>
      <c r="BS19" s="28">
        <f t="shared" si="26"/>
        <v>165.24023169043062</v>
      </c>
      <c r="BT19" s="28">
        <f t="shared" si="27"/>
        <v>4.4897436666367714</v>
      </c>
      <c r="BU19" s="28">
        <f t="shared" si="28"/>
        <v>0</v>
      </c>
      <c r="BV19" s="28">
        <f t="shared" si="29"/>
        <v>0</v>
      </c>
      <c r="BW19" s="28">
        <f t="shared" si="30"/>
        <v>0</v>
      </c>
      <c r="BX19" s="28">
        <f t="shared" si="31"/>
        <v>0</v>
      </c>
      <c r="BY19" s="28">
        <f t="shared" si="32"/>
        <v>0</v>
      </c>
      <c r="BZ19" s="28">
        <f t="shared" si="33"/>
        <v>0</v>
      </c>
      <c r="CA19" s="28">
        <f t="shared" si="34"/>
        <v>0</v>
      </c>
      <c r="CB19" s="28">
        <f t="shared" si="35"/>
        <v>0</v>
      </c>
      <c r="CC19" s="28">
        <f t="shared" si="36"/>
        <v>0</v>
      </c>
      <c r="CD19" s="28">
        <f t="shared" si="37"/>
        <v>0</v>
      </c>
      <c r="CE19" s="28">
        <f t="shared" si="38"/>
        <v>0</v>
      </c>
      <c r="CF19" s="28">
        <f t="shared" si="39"/>
        <v>0</v>
      </c>
      <c r="CG19" s="28">
        <f t="shared" si="40"/>
        <v>0</v>
      </c>
      <c r="CH19" s="28">
        <f t="shared" si="41"/>
        <v>0</v>
      </c>
      <c r="CI19" s="28">
        <f t="shared" si="42"/>
        <v>0</v>
      </c>
      <c r="CJ19" s="28">
        <f t="shared" si="43"/>
        <v>0</v>
      </c>
      <c r="CK19" s="28">
        <f t="shared" si="44"/>
        <v>0</v>
      </c>
      <c r="CL19" s="28">
        <f t="shared" si="45"/>
        <v>0</v>
      </c>
      <c r="CM19" s="28">
        <f t="shared" si="46"/>
        <v>0</v>
      </c>
      <c r="CN19" s="28">
        <f t="shared" si="47"/>
        <v>0</v>
      </c>
      <c r="CO19" s="28">
        <f t="shared" si="48"/>
        <v>0</v>
      </c>
      <c r="CP19" s="28">
        <f t="shared" si="49"/>
        <v>0</v>
      </c>
      <c r="CQ19" s="28">
        <f t="shared" si="50"/>
        <v>0</v>
      </c>
      <c r="CR19" s="28">
        <f t="shared" si="51"/>
        <v>0</v>
      </c>
      <c r="CS19" s="28">
        <f t="shared" si="52"/>
        <v>0</v>
      </c>
      <c r="CT19" s="28">
        <f t="shared" si="53"/>
        <v>0</v>
      </c>
      <c r="CU19" s="28">
        <f t="shared" si="54"/>
        <v>0</v>
      </c>
      <c r="CV19" s="28">
        <f t="shared" si="55"/>
        <v>0</v>
      </c>
      <c r="CW19" s="28">
        <f t="shared" si="56"/>
        <v>0</v>
      </c>
      <c r="CX19" s="28">
        <f t="shared" si="57"/>
        <v>0</v>
      </c>
      <c r="CY19" s="28">
        <f t="shared" si="58"/>
        <v>0</v>
      </c>
      <c r="CZ19" s="28">
        <f t="shared" si="59"/>
        <v>0</v>
      </c>
      <c r="DA19" s="28">
        <f t="shared" si="60"/>
        <v>0</v>
      </c>
      <c r="DB19" s="28">
        <f t="shared" si="61"/>
        <v>0</v>
      </c>
      <c r="DC19" s="28">
        <f t="shared" si="62"/>
        <v>0</v>
      </c>
      <c r="DD19" s="28">
        <f t="shared" si="63"/>
        <v>0</v>
      </c>
      <c r="DE19" s="28">
        <f t="shared" si="64"/>
        <v>0</v>
      </c>
      <c r="DF19" s="28">
        <f t="shared" si="65"/>
        <v>0</v>
      </c>
      <c r="DG19" s="28">
        <f t="shared" si="66"/>
        <v>0</v>
      </c>
      <c r="DH19" s="28">
        <f t="shared" si="67"/>
        <v>0</v>
      </c>
      <c r="DI19" s="28">
        <f t="shared" si="68"/>
        <v>0</v>
      </c>
      <c r="DJ19" s="28">
        <f t="shared" si="69"/>
        <v>0</v>
      </c>
      <c r="DL19" s="28">
        <f t="shared" si="70"/>
        <v>13</v>
      </c>
      <c r="DM19" s="140">
        <f t="shared" si="71"/>
        <v>0</v>
      </c>
      <c r="DN19" s="140">
        <f t="shared" si="72"/>
        <v>35.55167539887816</v>
      </c>
      <c r="DO19" s="140">
        <f t="shared" si="73"/>
        <v>443.64509950599972</v>
      </c>
      <c r="DP19" s="140">
        <f t="shared" si="74"/>
        <v>628.38474039130961</v>
      </c>
      <c r="DQ19" s="140">
        <f t="shared" si="75"/>
        <v>654.18253655893125</v>
      </c>
      <c r="DR19" s="140">
        <f t="shared" si="76"/>
        <v>467.15379849796443</v>
      </c>
      <c r="DS19" s="140">
        <f t="shared" si="77"/>
        <v>160.75048802379385</v>
      </c>
      <c r="DT19" s="140">
        <f t="shared" si="78"/>
        <v>4.4897436666367714</v>
      </c>
      <c r="DU19" s="140">
        <f t="shared" si="79"/>
        <v>0</v>
      </c>
      <c r="DV19" s="140">
        <f t="shared" si="80"/>
        <v>0</v>
      </c>
      <c r="DW19" s="140">
        <f t="shared" si="81"/>
        <v>0</v>
      </c>
      <c r="DX19" s="140">
        <f t="shared" si="82"/>
        <v>0</v>
      </c>
      <c r="DY19" s="140">
        <f t="shared" si="83"/>
        <v>0</v>
      </c>
      <c r="DZ19" s="140">
        <f t="shared" si="84"/>
        <v>0</v>
      </c>
      <c r="EA19" s="140">
        <f t="shared" si="85"/>
        <v>0</v>
      </c>
      <c r="EB19" s="140">
        <f t="shared" si="86"/>
        <v>0</v>
      </c>
      <c r="EC19" s="140">
        <f t="shared" si="87"/>
        <v>0</v>
      </c>
      <c r="ED19" s="140">
        <f t="shared" si="88"/>
        <v>0</v>
      </c>
      <c r="EE19" s="140">
        <f t="shared" si="89"/>
        <v>0</v>
      </c>
      <c r="EF19" s="140">
        <f t="shared" si="90"/>
        <v>0</v>
      </c>
      <c r="EG19" s="140">
        <f t="shared" si="91"/>
        <v>0</v>
      </c>
      <c r="EH19" s="140">
        <f t="shared" si="92"/>
        <v>0</v>
      </c>
      <c r="EI19" s="140">
        <f t="shared" si="93"/>
        <v>0</v>
      </c>
      <c r="EJ19" s="140">
        <f t="shared" si="94"/>
        <v>0</v>
      </c>
      <c r="EK19" s="140">
        <f t="shared" si="95"/>
        <v>0</v>
      </c>
      <c r="EL19" s="140">
        <f t="shared" si="96"/>
        <v>0</v>
      </c>
      <c r="EM19" s="140">
        <f t="shared" si="97"/>
        <v>0</v>
      </c>
      <c r="EN19" s="140">
        <f t="shared" si="98"/>
        <v>0</v>
      </c>
      <c r="EO19" s="140">
        <f t="shared" si="99"/>
        <v>0</v>
      </c>
      <c r="EP19" s="140">
        <f t="shared" si="100"/>
        <v>0</v>
      </c>
      <c r="EQ19" s="140">
        <f t="shared" si="101"/>
        <v>0</v>
      </c>
      <c r="ER19" s="140">
        <f t="shared" si="102"/>
        <v>0</v>
      </c>
      <c r="ES19" s="140">
        <f t="shared" si="103"/>
        <v>0</v>
      </c>
      <c r="ET19" s="140">
        <f t="shared" si="104"/>
        <v>0</v>
      </c>
      <c r="EU19" s="140">
        <f t="shared" si="105"/>
        <v>0</v>
      </c>
      <c r="EV19" s="140">
        <f t="shared" si="106"/>
        <v>0</v>
      </c>
      <c r="EW19" s="140">
        <f t="shared" si="107"/>
        <v>0</v>
      </c>
      <c r="EX19" s="140">
        <f t="shared" si="108"/>
        <v>0</v>
      </c>
      <c r="EY19" s="140">
        <f t="shared" si="109"/>
        <v>0</v>
      </c>
      <c r="EZ19" s="140">
        <f t="shared" si="110"/>
        <v>0</v>
      </c>
      <c r="FA19" s="140">
        <f t="shared" si="111"/>
        <v>0</v>
      </c>
      <c r="FB19" s="140">
        <f t="shared" si="112"/>
        <v>0</v>
      </c>
      <c r="FC19" s="140">
        <f t="shared" si="113"/>
        <v>0</v>
      </c>
      <c r="FD19" s="140">
        <f t="shared" si="114"/>
        <v>0</v>
      </c>
      <c r="FE19" s="140">
        <f t="shared" si="115"/>
        <v>0</v>
      </c>
      <c r="FF19" s="140">
        <f t="shared" si="116"/>
        <v>0</v>
      </c>
      <c r="FG19" s="140">
        <f t="shared" si="117"/>
        <v>0</v>
      </c>
      <c r="FH19" s="140">
        <f t="shared" si="118"/>
        <v>0</v>
      </c>
      <c r="FI19" s="140">
        <f t="shared" si="119"/>
        <v>0</v>
      </c>
      <c r="FJ19" s="140">
        <f t="shared" si="120"/>
        <v>0</v>
      </c>
      <c r="FL19" s="28">
        <f t="shared" si="121"/>
        <v>0</v>
      </c>
      <c r="FM19" s="28">
        <f t="shared" si="122"/>
        <v>106.65502619663448</v>
      </c>
      <c r="FN19" s="28">
        <f t="shared" si="123"/>
        <v>2218.2254975299984</v>
      </c>
      <c r="FO19" s="28">
        <f t="shared" si="124"/>
        <v>4398.6931827391672</v>
      </c>
      <c r="FP19" s="28">
        <f t="shared" si="125"/>
        <v>5887.6428290303811</v>
      </c>
      <c r="FQ19" s="28">
        <f t="shared" si="126"/>
        <v>5138.6917834776086</v>
      </c>
      <c r="FR19" s="28">
        <f t="shared" si="127"/>
        <v>2089.75634430932</v>
      </c>
      <c r="FS19" s="28">
        <f t="shared" si="128"/>
        <v>67.346154999551572</v>
      </c>
      <c r="FT19" s="28">
        <f t="shared" si="129"/>
        <v>0</v>
      </c>
      <c r="FU19" s="28">
        <f t="shared" si="130"/>
        <v>0</v>
      </c>
      <c r="FV19" s="28">
        <f t="shared" si="131"/>
        <v>0</v>
      </c>
      <c r="FW19" s="28">
        <f t="shared" si="132"/>
        <v>0</v>
      </c>
      <c r="FX19" s="28">
        <f t="shared" si="133"/>
        <v>0</v>
      </c>
      <c r="FY19" s="28">
        <f t="shared" si="134"/>
        <v>0</v>
      </c>
      <c r="FZ19" s="28">
        <f t="shared" si="135"/>
        <v>0</v>
      </c>
      <c r="GA19" s="28">
        <f t="shared" si="136"/>
        <v>0</v>
      </c>
      <c r="GB19" s="28">
        <f t="shared" si="137"/>
        <v>0</v>
      </c>
      <c r="GC19" s="28">
        <f t="shared" si="138"/>
        <v>0</v>
      </c>
      <c r="GD19" s="28">
        <f t="shared" si="139"/>
        <v>0</v>
      </c>
      <c r="GE19" s="28">
        <f t="shared" si="140"/>
        <v>0</v>
      </c>
      <c r="GF19" s="28">
        <f t="shared" si="141"/>
        <v>0</v>
      </c>
      <c r="GG19" s="28">
        <f t="shared" si="142"/>
        <v>0</v>
      </c>
      <c r="GH19" s="28">
        <f t="shared" si="143"/>
        <v>0</v>
      </c>
      <c r="GI19" s="28">
        <f t="shared" si="144"/>
        <v>0</v>
      </c>
      <c r="GJ19" s="28">
        <f t="shared" si="145"/>
        <v>0</v>
      </c>
      <c r="GK19" s="28">
        <f t="shared" si="146"/>
        <v>0</v>
      </c>
      <c r="GL19" s="28">
        <f t="shared" si="147"/>
        <v>0</v>
      </c>
      <c r="GM19" s="28">
        <f t="shared" si="148"/>
        <v>0</v>
      </c>
      <c r="GN19" s="28">
        <f t="shared" si="149"/>
        <v>0</v>
      </c>
      <c r="GO19" s="28">
        <f t="shared" si="150"/>
        <v>0</v>
      </c>
      <c r="GP19" s="28">
        <f t="shared" si="151"/>
        <v>0</v>
      </c>
      <c r="GQ19" s="28">
        <f t="shared" si="152"/>
        <v>0</v>
      </c>
      <c r="GR19" s="28">
        <f t="shared" si="153"/>
        <v>0</v>
      </c>
      <c r="GS19" s="28">
        <f t="shared" si="154"/>
        <v>0</v>
      </c>
      <c r="GT19" s="28">
        <f t="shared" si="155"/>
        <v>0</v>
      </c>
      <c r="GU19" s="28">
        <f t="shared" si="156"/>
        <v>0</v>
      </c>
      <c r="GV19" s="28">
        <f t="shared" si="157"/>
        <v>0</v>
      </c>
      <c r="GW19" s="28">
        <f t="shared" si="158"/>
        <v>0</v>
      </c>
      <c r="GX19" s="28">
        <f t="shared" si="159"/>
        <v>0</v>
      </c>
      <c r="GY19" s="28">
        <f t="shared" si="160"/>
        <v>0</v>
      </c>
      <c r="GZ19" s="28">
        <f t="shared" si="161"/>
        <v>0</v>
      </c>
      <c r="HA19" s="28">
        <f t="shared" si="162"/>
        <v>0</v>
      </c>
      <c r="HB19" s="28">
        <f t="shared" si="163"/>
        <v>0</v>
      </c>
      <c r="HC19" s="28">
        <f t="shared" si="164"/>
        <v>0</v>
      </c>
      <c r="HD19" s="28">
        <f t="shared" si="165"/>
        <v>0</v>
      </c>
      <c r="HE19" s="28">
        <f t="shared" si="166"/>
        <v>0</v>
      </c>
      <c r="HF19" s="28">
        <f t="shared" si="167"/>
        <v>0</v>
      </c>
      <c r="HG19" s="28">
        <f t="shared" si="168"/>
        <v>0</v>
      </c>
      <c r="HH19" s="28">
        <f t="shared" si="169"/>
        <v>0</v>
      </c>
      <c r="HI19" s="28">
        <f t="shared" si="170"/>
        <v>0</v>
      </c>
      <c r="HK19" s="29">
        <f>IF(D19&gt;80,"",IF('inv2.計算シート'!H14=0,0,SUM(FL19:HI19)/F19))</f>
        <v>8.3148272319976453</v>
      </c>
    </row>
    <row r="20" spans="4:219">
      <c r="D20" s="28">
        <f>IF(OR('1.収穫を予測する'!$C$2="あり",'1.収穫を予測する'!$C$3="あり"),入力方法別計算!W15,'inv2.計算シート'!E15)</f>
        <v>14</v>
      </c>
      <c r="E20" s="28">
        <f>IF(OR('1.収穫を予測する'!$C$2="あり",'1.収穫を予測する'!$C$3="あり"),入力方法別計算!Z15,'inv2.計算シート'!AD15)</f>
        <v>94.202860874994769</v>
      </c>
      <c r="F20" s="28">
        <f>IF(OR('1.収穫を予測する'!$C$2="あり",'1.収穫を予測する'!$C$3="あり"),入力方法別計算!Y15,'inv2.計算シート'!AE15)</f>
        <v>2364.6388830251394</v>
      </c>
      <c r="G20" s="28">
        <f>'inv2.計算シート'!AF15</f>
        <v>0</v>
      </c>
      <c r="H20" s="28">
        <f t="shared" si="15"/>
        <v>0.76000374311465269</v>
      </c>
      <c r="I20" s="28">
        <f t="shared" si="16"/>
        <v>2583.5827586113605</v>
      </c>
      <c r="J20" s="28">
        <f t="shared" si="17"/>
        <v>94.659064824487189</v>
      </c>
      <c r="K20" s="28">
        <f t="shared" si="18"/>
        <v>3.6638681114037591E-2</v>
      </c>
      <c r="L20" s="28">
        <f t="shared" si="19"/>
        <v>69287564.789827421</v>
      </c>
      <c r="N20" s="28">
        <f t="shared" si="9"/>
        <v>0</v>
      </c>
      <c r="O20" s="28">
        <f t="shared" si="175"/>
        <v>0</v>
      </c>
      <c r="P20" s="28">
        <f t="shared" si="175"/>
        <v>0</v>
      </c>
      <c r="Q20" s="28">
        <f t="shared" si="175"/>
        <v>2040.4081188023406</v>
      </c>
      <c r="R20" s="28">
        <f t="shared" si="175"/>
        <v>1518.5047049615237</v>
      </c>
      <c r="S20" s="28">
        <f t="shared" si="175"/>
        <v>916.74403587889685</v>
      </c>
      <c r="T20" s="28">
        <f t="shared" si="175"/>
        <v>386.22035254703775</v>
      </c>
      <c r="U20" s="28">
        <f t="shared" si="175"/>
        <v>72.682239698190003</v>
      </c>
      <c r="V20" s="28">
        <f t="shared" si="175"/>
        <v>0.11112556031848235</v>
      </c>
      <c r="W20" s="28" t="e">
        <f t="shared" si="175"/>
        <v>#NUM!</v>
      </c>
      <c r="X20" s="28" t="e">
        <f t="shared" si="175"/>
        <v>#NUM!</v>
      </c>
      <c r="Y20" s="28" t="e">
        <f t="shared" si="171"/>
        <v>#NUM!</v>
      </c>
      <c r="Z20" s="28" t="e">
        <f t="shared" si="171"/>
        <v>#NUM!</v>
      </c>
      <c r="AA20" s="28" t="e">
        <f t="shared" si="171"/>
        <v>#NUM!</v>
      </c>
      <c r="AB20" s="28" t="e">
        <f t="shared" si="171"/>
        <v>#NUM!</v>
      </c>
      <c r="AC20" s="28" t="e">
        <f t="shared" si="171"/>
        <v>#NUM!</v>
      </c>
      <c r="AD20" s="28" t="e">
        <f t="shared" si="171"/>
        <v>#NUM!</v>
      </c>
      <c r="AE20" s="28" t="e">
        <f t="shared" si="171"/>
        <v>#NUM!</v>
      </c>
      <c r="AF20" s="28" t="e">
        <f t="shared" si="171"/>
        <v>#NUM!</v>
      </c>
      <c r="AG20" s="28" t="e">
        <f t="shared" si="171"/>
        <v>#NUM!</v>
      </c>
      <c r="AH20" s="28" t="e">
        <f t="shared" si="171"/>
        <v>#NUM!</v>
      </c>
      <c r="AI20" s="28" t="e">
        <f t="shared" si="172"/>
        <v>#NUM!</v>
      </c>
      <c r="AJ20" s="28" t="e">
        <f t="shared" si="172"/>
        <v>#NUM!</v>
      </c>
      <c r="AK20" s="28" t="e">
        <f t="shared" si="172"/>
        <v>#NUM!</v>
      </c>
      <c r="AL20" s="28" t="e">
        <f t="shared" si="172"/>
        <v>#NUM!</v>
      </c>
      <c r="AM20" s="28" t="e">
        <f t="shared" si="172"/>
        <v>#NUM!</v>
      </c>
      <c r="AN20" s="28" t="e">
        <f t="shared" si="172"/>
        <v>#NUM!</v>
      </c>
      <c r="AO20" s="28" t="e">
        <f t="shared" si="172"/>
        <v>#NUM!</v>
      </c>
      <c r="AP20" s="28" t="e">
        <f t="shared" si="172"/>
        <v>#NUM!</v>
      </c>
      <c r="AQ20" s="28" t="e">
        <f t="shared" si="172"/>
        <v>#NUM!</v>
      </c>
      <c r="AR20" s="28" t="e">
        <f t="shared" si="172"/>
        <v>#NUM!</v>
      </c>
      <c r="AS20" s="28" t="e">
        <f t="shared" si="173"/>
        <v>#NUM!</v>
      </c>
      <c r="AT20" s="28" t="e">
        <f t="shared" si="173"/>
        <v>#NUM!</v>
      </c>
      <c r="AU20" s="28" t="e">
        <f t="shared" si="173"/>
        <v>#NUM!</v>
      </c>
      <c r="AV20" s="28" t="e">
        <f t="shared" si="173"/>
        <v>#NUM!</v>
      </c>
      <c r="AW20" s="28" t="e">
        <f t="shared" si="173"/>
        <v>#NUM!</v>
      </c>
      <c r="AX20" s="28" t="e">
        <f t="shared" si="173"/>
        <v>#NUM!</v>
      </c>
      <c r="AY20" s="28" t="e">
        <f t="shared" si="173"/>
        <v>#NUM!</v>
      </c>
      <c r="AZ20" s="28" t="e">
        <f t="shared" si="173"/>
        <v>#NUM!</v>
      </c>
      <c r="BA20" s="28" t="e">
        <f t="shared" si="173"/>
        <v>#NUM!</v>
      </c>
      <c r="BB20" s="28" t="e">
        <f t="shared" si="173"/>
        <v>#NUM!</v>
      </c>
      <c r="BC20" s="28" t="e">
        <f t="shared" si="174"/>
        <v>#NUM!</v>
      </c>
      <c r="BD20" s="28" t="e">
        <f t="shared" si="174"/>
        <v>#NUM!</v>
      </c>
      <c r="BE20" s="28" t="e">
        <f t="shared" si="174"/>
        <v>#NUM!</v>
      </c>
      <c r="BF20" s="28" t="e">
        <f t="shared" si="174"/>
        <v>#NUM!</v>
      </c>
      <c r="BG20" s="28" t="e">
        <f t="shared" si="174"/>
        <v>#NUM!</v>
      </c>
      <c r="BH20" s="28" t="e">
        <f t="shared" si="174"/>
        <v>#NUM!</v>
      </c>
      <c r="BI20" s="28" t="e">
        <f t="shared" si="174"/>
        <v>#NUM!</v>
      </c>
      <c r="BJ20" s="28" t="e">
        <f t="shared" si="174"/>
        <v>#NUM!</v>
      </c>
      <c r="BK20" s="28" t="e">
        <f t="shared" si="174"/>
        <v>#NUM!</v>
      </c>
      <c r="BM20" s="28">
        <f t="shared" si="20"/>
        <v>0</v>
      </c>
      <c r="BN20" s="28">
        <f t="shared" si="21"/>
        <v>0</v>
      </c>
      <c r="BO20" s="28">
        <f t="shared" si="22"/>
        <v>0</v>
      </c>
      <c r="BP20" s="28">
        <f t="shared" si="23"/>
        <v>2040.4081188023406</v>
      </c>
      <c r="BQ20" s="28">
        <f t="shared" si="24"/>
        <v>1518.5047049615237</v>
      </c>
      <c r="BR20" s="28">
        <f t="shared" si="25"/>
        <v>916.74403587889685</v>
      </c>
      <c r="BS20" s="28">
        <f t="shared" si="26"/>
        <v>386.22035254703775</v>
      </c>
      <c r="BT20" s="28">
        <f t="shared" si="27"/>
        <v>72.682239698190003</v>
      </c>
      <c r="BU20" s="28">
        <f t="shared" si="28"/>
        <v>0.11112556031848235</v>
      </c>
      <c r="BV20" s="28">
        <f t="shared" si="29"/>
        <v>0</v>
      </c>
      <c r="BW20" s="28">
        <f t="shared" si="30"/>
        <v>0</v>
      </c>
      <c r="BX20" s="28">
        <f t="shared" si="31"/>
        <v>0</v>
      </c>
      <c r="BY20" s="28">
        <f t="shared" si="32"/>
        <v>0</v>
      </c>
      <c r="BZ20" s="28">
        <f t="shared" si="33"/>
        <v>0</v>
      </c>
      <c r="CA20" s="28">
        <f t="shared" si="34"/>
        <v>0</v>
      </c>
      <c r="CB20" s="28">
        <f t="shared" si="35"/>
        <v>0</v>
      </c>
      <c r="CC20" s="28">
        <f t="shared" si="36"/>
        <v>0</v>
      </c>
      <c r="CD20" s="28">
        <f t="shared" si="37"/>
        <v>0</v>
      </c>
      <c r="CE20" s="28">
        <f t="shared" si="38"/>
        <v>0</v>
      </c>
      <c r="CF20" s="28">
        <f t="shared" si="39"/>
        <v>0</v>
      </c>
      <c r="CG20" s="28">
        <f t="shared" si="40"/>
        <v>0</v>
      </c>
      <c r="CH20" s="28">
        <f t="shared" si="41"/>
        <v>0</v>
      </c>
      <c r="CI20" s="28">
        <f t="shared" si="42"/>
        <v>0</v>
      </c>
      <c r="CJ20" s="28">
        <f t="shared" si="43"/>
        <v>0</v>
      </c>
      <c r="CK20" s="28">
        <f t="shared" si="44"/>
        <v>0</v>
      </c>
      <c r="CL20" s="28">
        <f t="shared" si="45"/>
        <v>0</v>
      </c>
      <c r="CM20" s="28">
        <f t="shared" si="46"/>
        <v>0</v>
      </c>
      <c r="CN20" s="28">
        <f t="shared" si="47"/>
        <v>0</v>
      </c>
      <c r="CO20" s="28">
        <f t="shared" si="48"/>
        <v>0</v>
      </c>
      <c r="CP20" s="28">
        <f t="shared" si="49"/>
        <v>0</v>
      </c>
      <c r="CQ20" s="28">
        <f t="shared" si="50"/>
        <v>0</v>
      </c>
      <c r="CR20" s="28">
        <f t="shared" si="51"/>
        <v>0</v>
      </c>
      <c r="CS20" s="28">
        <f t="shared" si="52"/>
        <v>0</v>
      </c>
      <c r="CT20" s="28">
        <f t="shared" si="53"/>
        <v>0</v>
      </c>
      <c r="CU20" s="28">
        <f t="shared" si="54"/>
        <v>0</v>
      </c>
      <c r="CV20" s="28">
        <f t="shared" si="55"/>
        <v>0</v>
      </c>
      <c r="CW20" s="28">
        <f t="shared" si="56"/>
        <v>0</v>
      </c>
      <c r="CX20" s="28">
        <f t="shared" si="57"/>
        <v>0</v>
      </c>
      <c r="CY20" s="28">
        <f t="shared" si="58"/>
        <v>0</v>
      </c>
      <c r="CZ20" s="28">
        <f t="shared" si="59"/>
        <v>0</v>
      </c>
      <c r="DA20" s="28">
        <f t="shared" si="60"/>
        <v>0</v>
      </c>
      <c r="DB20" s="28">
        <f t="shared" si="61"/>
        <v>0</v>
      </c>
      <c r="DC20" s="28">
        <f t="shared" si="62"/>
        <v>0</v>
      </c>
      <c r="DD20" s="28">
        <f t="shared" si="63"/>
        <v>0</v>
      </c>
      <c r="DE20" s="28">
        <f t="shared" si="64"/>
        <v>0</v>
      </c>
      <c r="DF20" s="28">
        <f t="shared" si="65"/>
        <v>0</v>
      </c>
      <c r="DG20" s="28">
        <f t="shared" si="66"/>
        <v>0</v>
      </c>
      <c r="DH20" s="28">
        <f t="shared" si="67"/>
        <v>0</v>
      </c>
      <c r="DI20" s="28">
        <f t="shared" si="68"/>
        <v>0</v>
      </c>
      <c r="DJ20" s="28">
        <f t="shared" si="69"/>
        <v>0</v>
      </c>
      <c r="DL20" s="28">
        <f t="shared" si="70"/>
        <v>14</v>
      </c>
      <c r="DM20" s="140">
        <f t="shared" si="71"/>
        <v>0</v>
      </c>
      <c r="DN20" s="140">
        <f t="shared" si="72"/>
        <v>0</v>
      </c>
      <c r="DO20" s="140">
        <f t="shared" si="73"/>
        <v>324.23076422279883</v>
      </c>
      <c r="DP20" s="140">
        <f t="shared" si="74"/>
        <v>521.90341384081694</v>
      </c>
      <c r="DQ20" s="140">
        <f t="shared" si="75"/>
        <v>601.7606690826268</v>
      </c>
      <c r="DR20" s="140">
        <f t="shared" si="76"/>
        <v>530.52368333185905</v>
      </c>
      <c r="DS20" s="140">
        <f t="shared" si="77"/>
        <v>313.53811284884773</v>
      </c>
      <c r="DT20" s="140">
        <f t="shared" si="78"/>
        <v>72.571114137871518</v>
      </c>
      <c r="DU20" s="140">
        <f t="shared" si="79"/>
        <v>0.11112556031848235</v>
      </c>
      <c r="DV20" s="140">
        <f t="shared" si="80"/>
        <v>0</v>
      </c>
      <c r="DW20" s="140">
        <f t="shared" si="81"/>
        <v>0</v>
      </c>
      <c r="DX20" s="140">
        <f t="shared" si="82"/>
        <v>0</v>
      </c>
      <c r="DY20" s="140">
        <f t="shared" si="83"/>
        <v>0</v>
      </c>
      <c r="DZ20" s="140">
        <f t="shared" si="84"/>
        <v>0</v>
      </c>
      <c r="EA20" s="140">
        <f t="shared" si="85"/>
        <v>0</v>
      </c>
      <c r="EB20" s="140">
        <f t="shared" si="86"/>
        <v>0</v>
      </c>
      <c r="EC20" s="140">
        <f t="shared" si="87"/>
        <v>0</v>
      </c>
      <c r="ED20" s="140">
        <f t="shared" si="88"/>
        <v>0</v>
      </c>
      <c r="EE20" s="140">
        <f t="shared" si="89"/>
        <v>0</v>
      </c>
      <c r="EF20" s="140">
        <f t="shared" si="90"/>
        <v>0</v>
      </c>
      <c r="EG20" s="140">
        <f t="shared" si="91"/>
        <v>0</v>
      </c>
      <c r="EH20" s="140">
        <f t="shared" si="92"/>
        <v>0</v>
      </c>
      <c r="EI20" s="140">
        <f t="shared" si="93"/>
        <v>0</v>
      </c>
      <c r="EJ20" s="140">
        <f t="shared" si="94"/>
        <v>0</v>
      </c>
      <c r="EK20" s="140">
        <f t="shared" si="95"/>
        <v>0</v>
      </c>
      <c r="EL20" s="140">
        <f t="shared" si="96"/>
        <v>0</v>
      </c>
      <c r="EM20" s="140">
        <f t="shared" si="97"/>
        <v>0</v>
      </c>
      <c r="EN20" s="140">
        <f t="shared" si="98"/>
        <v>0</v>
      </c>
      <c r="EO20" s="140">
        <f t="shared" si="99"/>
        <v>0</v>
      </c>
      <c r="EP20" s="140">
        <f t="shared" si="100"/>
        <v>0</v>
      </c>
      <c r="EQ20" s="140">
        <f t="shared" si="101"/>
        <v>0</v>
      </c>
      <c r="ER20" s="140">
        <f t="shared" si="102"/>
        <v>0</v>
      </c>
      <c r="ES20" s="140">
        <f t="shared" si="103"/>
        <v>0</v>
      </c>
      <c r="ET20" s="140">
        <f t="shared" si="104"/>
        <v>0</v>
      </c>
      <c r="EU20" s="140">
        <f t="shared" si="105"/>
        <v>0</v>
      </c>
      <c r="EV20" s="140">
        <f t="shared" si="106"/>
        <v>0</v>
      </c>
      <c r="EW20" s="140">
        <f t="shared" si="107"/>
        <v>0</v>
      </c>
      <c r="EX20" s="140">
        <f t="shared" si="108"/>
        <v>0</v>
      </c>
      <c r="EY20" s="140">
        <f t="shared" si="109"/>
        <v>0</v>
      </c>
      <c r="EZ20" s="140">
        <f t="shared" si="110"/>
        <v>0</v>
      </c>
      <c r="FA20" s="140">
        <f t="shared" si="111"/>
        <v>0</v>
      </c>
      <c r="FB20" s="140">
        <f t="shared" si="112"/>
        <v>0</v>
      </c>
      <c r="FC20" s="140">
        <f t="shared" si="113"/>
        <v>0</v>
      </c>
      <c r="FD20" s="140">
        <f t="shared" si="114"/>
        <v>0</v>
      </c>
      <c r="FE20" s="140">
        <f t="shared" si="115"/>
        <v>0</v>
      </c>
      <c r="FF20" s="140">
        <f t="shared" si="116"/>
        <v>0</v>
      </c>
      <c r="FG20" s="140">
        <f t="shared" si="117"/>
        <v>0</v>
      </c>
      <c r="FH20" s="140">
        <f t="shared" si="118"/>
        <v>0</v>
      </c>
      <c r="FI20" s="140">
        <f t="shared" si="119"/>
        <v>0</v>
      </c>
      <c r="FJ20" s="140">
        <f t="shared" si="120"/>
        <v>0</v>
      </c>
      <c r="FL20" s="28">
        <f t="shared" si="121"/>
        <v>0</v>
      </c>
      <c r="FM20" s="28">
        <f t="shared" si="122"/>
        <v>0</v>
      </c>
      <c r="FN20" s="28">
        <f t="shared" si="123"/>
        <v>1621.1538211139941</v>
      </c>
      <c r="FO20" s="28">
        <f t="shared" si="124"/>
        <v>3653.3238968857186</v>
      </c>
      <c r="FP20" s="28">
        <f t="shared" si="125"/>
        <v>5415.8460217436414</v>
      </c>
      <c r="FQ20" s="28">
        <f t="shared" si="126"/>
        <v>5835.7605166504491</v>
      </c>
      <c r="FR20" s="28">
        <f t="shared" si="127"/>
        <v>4075.9954670350207</v>
      </c>
      <c r="FS20" s="28">
        <f t="shared" si="128"/>
        <v>1088.5667120680728</v>
      </c>
      <c r="FT20" s="28">
        <f t="shared" si="129"/>
        <v>1.8891345254142</v>
      </c>
      <c r="FU20" s="28">
        <f t="shared" si="130"/>
        <v>0</v>
      </c>
      <c r="FV20" s="28">
        <f t="shared" si="131"/>
        <v>0</v>
      </c>
      <c r="FW20" s="28">
        <f t="shared" si="132"/>
        <v>0</v>
      </c>
      <c r="FX20" s="28">
        <f t="shared" si="133"/>
        <v>0</v>
      </c>
      <c r="FY20" s="28">
        <f t="shared" si="134"/>
        <v>0</v>
      </c>
      <c r="FZ20" s="28">
        <f t="shared" si="135"/>
        <v>0</v>
      </c>
      <c r="GA20" s="28">
        <f t="shared" si="136"/>
        <v>0</v>
      </c>
      <c r="GB20" s="28">
        <f t="shared" si="137"/>
        <v>0</v>
      </c>
      <c r="GC20" s="28">
        <f t="shared" si="138"/>
        <v>0</v>
      </c>
      <c r="GD20" s="28">
        <f t="shared" si="139"/>
        <v>0</v>
      </c>
      <c r="GE20" s="28">
        <f t="shared" si="140"/>
        <v>0</v>
      </c>
      <c r="GF20" s="28">
        <f t="shared" si="141"/>
        <v>0</v>
      </c>
      <c r="GG20" s="28">
        <f t="shared" si="142"/>
        <v>0</v>
      </c>
      <c r="GH20" s="28">
        <f t="shared" si="143"/>
        <v>0</v>
      </c>
      <c r="GI20" s="28">
        <f t="shared" si="144"/>
        <v>0</v>
      </c>
      <c r="GJ20" s="28">
        <f t="shared" si="145"/>
        <v>0</v>
      </c>
      <c r="GK20" s="28">
        <f t="shared" si="146"/>
        <v>0</v>
      </c>
      <c r="GL20" s="28">
        <f t="shared" si="147"/>
        <v>0</v>
      </c>
      <c r="GM20" s="28">
        <f t="shared" si="148"/>
        <v>0</v>
      </c>
      <c r="GN20" s="28">
        <f t="shared" si="149"/>
        <v>0</v>
      </c>
      <c r="GO20" s="28">
        <f t="shared" si="150"/>
        <v>0</v>
      </c>
      <c r="GP20" s="28">
        <f t="shared" si="151"/>
        <v>0</v>
      </c>
      <c r="GQ20" s="28">
        <f t="shared" si="152"/>
        <v>0</v>
      </c>
      <c r="GR20" s="28">
        <f t="shared" si="153"/>
        <v>0</v>
      </c>
      <c r="GS20" s="28">
        <f t="shared" si="154"/>
        <v>0</v>
      </c>
      <c r="GT20" s="28">
        <f t="shared" si="155"/>
        <v>0</v>
      </c>
      <c r="GU20" s="28">
        <f t="shared" si="156"/>
        <v>0</v>
      </c>
      <c r="GV20" s="28">
        <f t="shared" si="157"/>
        <v>0</v>
      </c>
      <c r="GW20" s="28">
        <f t="shared" si="158"/>
        <v>0</v>
      </c>
      <c r="GX20" s="28">
        <f t="shared" si="159"/>
        <v>0</v>
      </c>
      <c r="GY20" s="28">
        <f t="shared" si="160"/>
        <v>0</v>
      </c>
      <c r="GZ20" s="28">
        <f t="shared" si="161"/>
        <v>0</v>
      </c>
      <c r="HA20" s="28">
        <f t="shared" si="162"/>
        <v>0</v>
      </c>
      <c r="HB20" s="28">
        <f t="shared" si="163"/>
        <v>0</v>
      </c>
      <c r="HC20" s="28">
        <f t="shared" si="164"/>
        <v>0</v>
      </c>
      <c r="HD20" s="28">
        <f t="shared" si="165"/>
        <v>0</v>
      </c>
      <c r="HE20" s="28">
        <f t="shared" si="166"/>
        <v>0</v>
      </c>
      <c r="HF20" s="28">
        <f t="shared" si="167"/>
        <v>0</v>
      </c>
      <c r="HG20" s="28">
        <f t="shared" si="168"/>
        <v>0</v>
      </c>
      <c r="HH20" s="28">
        <f t="shared" si="169"/>
        <v>0</v>
      </c>
      <c r="HI20" s="28">
        <f t="shared" si="170"/>
        <v>0</v>
      </c>
      <c r="HK20" s="29">
        <f>IF(D20&gt;80,"",IF('inv2.計算シート'!H15=0,0,SUM(FL20:HI20)/F20))</f>
        <v>9.1737202351466589</v>
      </c>
    </row>
    <row r="21" spans="4:219">
      <c r="D21" s="28">
        <f>IF(OR('1.収穫を予測する'!$C$2="あり",'1.収穫を予測する'!$C$3="あり"),入力方法別計算!W16,'inv2.計算シート'!E16)</f>
        <v>15</v>
      </c>
      <c r="E21" s="28">
        <f>IF(OR('1.収穫を予測する'!$C$2="あり",'1.収穫を予測する'!$C$3="あり"),入力方法別計算!Z16,'inv2.計算シート'!AD16)</f>
        <v>116.79358627148142</v>
      </c>
      <c r="F21" s="28">
        <f>IF(OR('1.収穫を予測する'!$C$2="あり",'1.収穫を予測する'!$C$3="あり"),入力方法別計算!Y16,'inv2.計算シート'!AE16)</f>
        <v>2332.178023614536</v>
      </c>
      <c r="G21" s="28">
        <f>'inv2.計算シート'!AF16</f>
        <v>0</v>
      </c>
      <c r="H21" s="28">
        <f t="shared" si="15"/>
        <v>0.75589288327230664</v>
      </c>
      <c r="I21" s="28">
        <f t="shared" si="16"/>
        <v>2554.1861971908338</v>
      </c>
      <c r="J21" s="28">
        <f t="shared" si="17"/>
        <v>117.39218804277871</v>
      </c>
      <c r="K21" s="28">
        <f t="shared" si="18"/>
        <v>4.5960700974693999E-2</v>
      </c>
      <c r="L21" s="28">
        <f t="shared" si="19"/>
        <v>26774158.976325292</v>
      </c>
      <c r="N21" s="28">
        <f t="shared" si="9"/>
        <v>0</v>
      </c>
      <c r="O21" s="28">
        <f t="shared" si="175"/>
        <v>0</v>
      </c>
      <c r="P21" s="28">
        <f t="shared" si="175"/>
        <v>0</v>
      </c>
      <c r="Q21" s="28">
        <f t="shared" si="175"/>
        <v>2121.1030627221853</v>
      </c>
      <c r="R21" s="28">
        <f t="shared" si="175"/>
        <v>1687.5680404052807</v>
      </c>
      <c r="S21" s="28">
        <f t="shared" si="175"/>
        <v>1154.1933627496931</v>
      </c>
      <c r="T21" s="28">
        <f t="shared" si="175"/>
        <v>623.17745792694052</v>
      </c>
      <c r="U21" s="28">
        <f t="shared" si="175"/>
        <v>218.04315324580699</v>
      </c>
      <c r="V21" s="28">
        <f t="shared" si="175"/>
        <v>24.525423464392226</v>
      </c>
      <c r="W21" s="28" t="e">
        <f t="shared" si="175"/>
        <v>#NUM!</v>
      </c>
      <c r="X21" s="28" t="e">
        <f t="shared" si="175"/>
        <v>#NUM!</v>
      </c>
      <c r="Y21" s="28" t="e">
        <f t="shared" si="171"/>
        <v>#NUM!</v>
      </c>
      <c r="Z21" s="28" t="e">
        <f t="shared" si="171"/>
        <v>#NUM!</v>
      </c>
      <c r="AA21" s="28" t="e">
        <f t="shared" si="171"/>
        <v>#NUM!</v>
      </c>
      <c r="AB21" s="28" t="e">
        <f t="shared" si="171"/>
        <v>#NUM!</v>
      </c>
      <c r="AC21" s="28" t="e">
        <f t="shared" si="171"/>
        <v>#NUM!</v>
      </c>
      <c r="AD21" s="28" t="e">
        <f t="shared" si="171"/>
        <v>#NUM!</v>
      </c>
      <c r="AE21" s="28" t="e">
        <f t="shared" si="171"/>
        <v>#NUM!</v>
      </c>
      <c r="AF21" s="28" t="e">
        <f t="shared" si="171"/>
        <v>#NUM!</v>
      </c>
      <c r="AG21" s="28" t="e">
        <f t="shared" si="171"/>
        <v>#NUM!</v>
      </c>
      <c r="AH21" s="28" t="e">
        <f t="shared" si="171"/>
        <v>#NUM!</v>
      </c>
      <c r="AI21" s="28" t="e">
        <f t="shared" si="172"/>
        <v>#NUM!</v>
      </c>
      <c r="AJ21" s="28" t="e">
        <f t="shared" si="172"/>
        <v>#NUM!</v>
      </c>
      <c r="AK21" s="28" t="e">
        <f t="shared" si="172"/>
        <v>#NUM!</v>
      </c>
      <c r="AL21" s="28" t="e">
        <f t="shared" si="172"/>
        <v>#NUM!</v>
      </c>
      <c r="AM21" s="28" t="e">
        <f t="shared" si="172"/>
        <v>#NUM!</v>
      </c>
      <c r="AN21" s="28" t="e">
        <f t="shared" si="172"/>
        <v>#NUM!</v>
      </c>
      <c r="AO21" s="28" t="e">
        <f t="shared" si="172"/>
        <v>#NUM!</v>
      </c>
      <c r="AP21" s="28" t="e">
        <f t="shared" si="172"/>
        <v>#NUM!</v>
      </c>
      <c r="AQ21" s="28" t="e">
        <f t="shared" si="172"/>
        <v>#NUM!</v>
      </c>
      <c r="AR21" s="28" t="e">
        <f t="shared" si="172"/>
        <v>#NUM!</v>
      </c>
      <c r="AS21" s="28" t="e">
        <f t="shared" si="173"/>
        <v>#NUM!</v>
      </c>
      <c r="AT21" s="28" t="e">
        <f t="shared" si="173"/>
        <v>#NUM!</v>
      </c>
      <c r="AU21" s="28" t="e">
        <f t="shared" si="173"/>
        <v>#NUM!</v>
      </c>
      <c r="AV21" s="28" t="e">
        <f t="shared" si="173"/>
        <v>#NUM!</v>
      </c>
      <c r="AW21" s="28" t="e">
        <f t="shared" si="173"/>
        <v>#NUM!</v>
      </c>
      <c r="AX21" s="28" t="e">
        <f t="shared" si="173"/>
        <v>#NUM!</v>
      </c>
      <c r="AY21" s="28" t="e">
        <f t="shared" si="173"/>
        <v>#NUM!</v>
      </c>
      <c r="AZ21" s="28" t="e">
        <f t="shared" si="173"/>
        <v>#NUM!</v>
      </c>
      <c r="BA21" s="28" t="e">
        <f t="shared" si="173"/>
        <v>#NUM!</v>
      </c>
      <c r="BB21" s="28" t="e">
        <f t="shared" si="173"/>
        <v>#NUM!</v>
      </c>
      <c r="BC21" s="28" t="e">
        <f t="shared" si="174"/>
        <v>#NUM!</v>
      </c>
      <c r="BD21" s="28" t="e">
        <f t="shared" si="174"/>
        <v>#NUM!</v>
      </c>
      <c r="BE21" s="28" t="e">
        <f t="shared" si="174"/>
        <v>#NUM!</v>
      </c>
      <c r="BF21" s="28" t="e">
        <f t="shared" si="174"/>
        <v>#NUM!</v>
      </c>
      <c r="BG21" s="28" t="e">
        <f t="shared" si="174"/>
        <v>#NUM!</v>
      </c>
      <c r="BH21" s="28" t="e">
        <f t="shared" si="174"/>
        <v>#NUM!</v>
      </c>
      <c r="BI21" s="28" t="e">
        <f t="shared" si="174"/>
        <v>#NUM!</v>
      </c>
      <c r="BJ21" s="28" t="e">
        <f t="shared" si="174"/>
        <v>#NUM!</v>
      </c>
      <c r="BK21" s="28" t="e">
        <f t="shared" si="174"/>
        <v>#NUM!</v>
      </c>
      <c r="BM21" s="28">
        <f t="shared" si="20"/>
        <v>0</v>
      </c>
      <c r="BN21" s="28">
        <f t="shared" si="21"/>
        <v>0</v>
      </c>
      <c r="BO21" s="28">
        <f t="shared" si="22"/>
        <v>0</v>
      </c>
      <c r="BP21" s="28">
        <f t="shared" si="23"/>
        <v>2121.1030627221853</v>
      </c>
      <c r="BQ21" s="28">
        <f t="shared" si="24"/>
        <v>1687.5680404052807</v>
      </c>
      <c r="BR21" s="28">
        <f t="shared" si="25"/>
        <v>1154.1933627496931</v>
      </c>
      <c r="BS21" s="28">
        <f t="shared" si="26"/>
        <v>623.17745792694052</v>
      </c>
      <c r="BT21" s="28">
        <f t="shared" si="27"/>
        <v>218.04315324580699</v>
      </c>
      <c r="BU21" s="28">
        <f t="shared" si="28"/>
        <v>24.525423464392226</v>
      </c>
      <c r="BV21" s="28">
        <f t="shared" si="29"/>
        <v>0</v>
      </c>
      <c r="BW21" s="28">
        <f t="shared" si="30"/>
        <v>0</v>
      </c>
      <c r="BX21" s="28">
        <f t="shared" si="31"/>
        <v>0</v>
      </c>
      <c r="BY21" s="28">
        <f t="shared" si="32"/>
        <v>0</v>
      </c>
      <c r="BZ21" s="28">
        <f t="shared" si="33"/>
        <v>0</v>
      </c>
      <c r="CA21" s="28">
        <f t="shared" si="34"/>
        <v>0</v>
      </c>
      <c r="CB21" s="28">
        <f t="shared" si="35"/>
        <v>0</v>
      </c>
      <c r="CC21" s="28">
        <f t="shared" si="36"/>
        <v>0</v>
      </c>
      <c r="CD21" s="28">
        <f t="shared" si="37"/>
        <v>0</v>
      </c>
      <c r="CE21" s="28">
        <f t="shared" si="38"/>
        <v>0</v>
      </c>
      <c r="CF21" s="28">
        <f t="shared" si="39"/>
        <v>0</v>
      </c>
      <c r="CG21" s="28">
        <f t="shared" si="40"/>
        <v>0</v>
      </c>
      <c r="CH21" s="28">
        <f t="shared" si="41"/>
        <v>0</v>
      </c>
      <c r="CI21" s="28">
        <f t="shared" si="42"/>
        <v>0</v>
      </c>
      <c r="CJ21" s="28">
        <f t="shared" si="43"/>
        <v>0</v>
      </c>
      <c r="CK21" s="28">
        <f t="shared" si="44"/>
        <v>0</v>
      </c>
      <c r="CL21" s="28">
        <f t="shared" si="45"/>
        <v>0</v>
      </c>
      <c r="CM21" s="28">
        <f t="shared" si="46"/>
        <v>0</v>
      </c>
      <c r="CN21" s="28">
        <f t="shared" si="47"/>
        <v>0</v>
      </c>
      <c r="CO21" s="28">
        <f t="shared" si="48"/>
        <v>0</v>
      </c>
      <c r="CP21" s="28">
        <f t="shared" si="49"/>
        <v>0</v>
      </c>
      <c r="CQ21" s="28">
        <f t="shared" si="50"/>
        <v>0</v>
      </c>
      <c r="CR21" s="28">
        <f t="shared" si="51"/>
        <v>0</v>
      </c>
      <c r="CS21" s="28">
        <f t="shared" si="52"/>
        <v>0</v>
      </c>
      <c r="CT21" s="28">
        <f t="shared" si="53"/>
        <v>0</v>
      </c>
      <c r="CU21" s="28">
        <f t="shared" si="54"/>
        <v>0</v>
      </c>
      <c r="CV21" s="28">
        <f t="shared" si="55"/>
        <v>0</v>
      </c>
      <c r="CW21" s="28">
        <f t="shared" si="56"/>
        <v>0</v>
      </c>
      <c r="CX21" s="28">
        <f t="shared" si="57"/>
        <v>0</v>
      </c>
      <c r="CY21" s="28">
        <f t="shared" si="58"/>
        <v>0</v>
      </c>
      <c r="CZ21" s="28">
        <f t="shared" si="59"/>
        <v>0</v>
      </c>
      <c r="DA21" s="28">
        <f t="shared" si="60"/>
        <v>0</v>
      </c>
      <c r="DB21" s="28">
        <f t="shared" si="61"/>
        <v>0</v>
      </c>
      <c r="DC21" s="28">
        <f t="shared" si="62"/>
        <v>0</v>
      </c>
      <c r="DD21" s="28">
        <f t="shared" si="63"/>
        <v>0</v>
      </c>
      <c r="DE21" s="28">
        <f t="shared" si="64"/>
        <v>0</v>
      </c>
      <c r="DF21" s="28">
        <f t="shared" si="65"/>
        <v>0</v>
      </c>
      <c r="DG21" s="28">
        <f t="shared" si="66"/>
        <v>0</v>
      </c>
      <c r="DH21" s="28">
        <f t="shared" si="67"/>
        <v>0</v>
      </c>
      <c r="DI21" s="28">
        <f t="shared" si="68"/>
        <v>0</v>
      </c>
      <c r="DJ21" s="28">
        <f t="shared" si="69"/>
        <v>0</v>
      </c>
      <c r="DL21" s="28">
        <f t="shared" si="70"/>
        <v>15</v>
      </c>
      <c r="DM21" s="140">
        <f t="shared" si="71"/>
        <v>0</v>
      </c>
      <c r="DN21" s="140">
        <f t="shared" si="72"/>
        <v>0</v>
      </c>
      <c r="DO21" s="140">
        <f t="shared" si="73"/>
        <v>211.07496089235065</v>
      </c>
      <c r="DP21" s="140">
        <f t="shared" si="74"/>
        <v>433.53502231690459</v>
      </c>
      <c r="DQ21" s="140">
        <f t="shared" si="75"/>
        <v>533.37467765558767</v>
      </c>
      <c r="DR21" s="140">
        <f t="shared" si="76"/>
        <v>531.01590482275253</v>
      </c>
      <c r="DS21" s="140">
        <f t="shared" si="77"/>
        <v>405.13430468113353</v>
      </c>
      <c r="DT21" s="140">
        <f t="shared" si="78"/>
        <v>193.51772978141477</v>
      </c>
      <c r="DU21" s="140">
        <f t="shared" si="79"/>
        <v>24.525423464392226</v>
      </c>
      <c r="DV21" s="140">
        <f t="shared" si="80"/>
        <v>0</v>
      </c>
      <c r="DW21" s="140">
        <f t="shared" si="81"/>
        <v>0</v>
      </c>
      <c r="DX21" s="140">
        <f t="shared" si="82"/>
        <v>0</v>
      </c>
      <c r="DY21" s="140">
        <f t="shared" si="83"/>
        <v>0</v>
      </c>
      <c r="DZ21" s="140">
        <f t="shared" si="84"/>
        <v>0</v>
      </c>
      <c r="EA21" s="140">
        <f t="shared" si="85"/>
        <v>0</v>
      </c>
      <c r="EB21" s="140">
        <f t="shared" si="86"/>
        <v>0</v>
      </c>
      <c r="EC21" s="140">
        <f t="shared" si="87"/>
        <v>0</v>
      </c>
      <c r="ED21" s="140">
        <f t="shared" si="88"/>
        <v>0</v>
      </c>
      <c r="EE21" s="140">
        <f t="shared" si="89"/>
        <v>0</v>
      </c>
      <c r="EF21" s="140">
        <f t="shared" si="90"/>
        <v>0</v>
      </c>
      <c r="EG21" s="140">
        <f t="shared" si="91"/>
        <v>0</v>
      </c>
      <c r="EH21" s="140">
        <f t="shared" si="92"/>
        <v>0</v>
      </c>
      <c r="EI21" s="140">
        <f t="shared" si="93"/>
        <v>0</v>
      </c>
      <c r="EJ21" s="140">
        <f t="shared" si="94"/>
        <v>0</v>
      </c>
      <c r="EK21" s="140">
        <f t="shared" si="95"/>
        <v>0</v>
      </c>
      <c r="EL21" s="140">
        <f t="shared" si="96"/>
        <v>0</v>
      </c>
      <c r="EM21" s="140">
        <f t="shared" si="97"/>
        <v>0</v>
      </c>
      <c r="EN21" s="140">
        <f t="shared" si="98"/>
        <v>0</v>
      </c>
      <c r="EO21" s="140">
        <f t="shared" si="99"/>
        <v>0</v>
      </c>
      <c r="EP21" s="140">
        <f t="shared" si="100"/>
        <v>0</v>
      </c>
      <c r="EQ21" s="140">
        <f t="shared" si="101"/>
        <v>0</v>
      </c>
      <c r="ER21" s="140">
        <f t="shared" si="102"/>
        <v>0</v>
      </c>
      <c r="ES21" s="140">
        <f t="shared" si="103"/>
        <v>0</v>
      </c>
      <c r="ET21" s="140">
        <f t="shared" si="104"/>
        <v>0</v>
      </c>
      <c r="EU21" s="140">
        <f t="shared" si="105"/>
        <v>0</v>
      </c>
      <c r="EV21" s="140">
        <f t="shared" si="106"/>
        <v>0</v>
      </c>
      <c r="EW21" s="140">
        <f t="shared" si="107"/>
        <v>0</v>
      </c>
      <c r="EX21" s="140">
        <f t="shared" si="108"/>
        <v>0</v>
      </c>
      <c r="EY21" s="140">
        <f t="shared" si="109"/>
        <v>0</v>
      </c>
      <c r="EZ21" s="140">
        <f t="shared" si="110"/>
        <v>0</v>
      </c>
      <c r="FA21" s="140">
        <f t="shared" si="111"/>
        <v>0</v>
      </c>
      <c r="FB21" s="140">
        <f t="shared" si="112"/>
        <v>0</v>
      </c>
      <c r="FC21" s="140">
        <f t="shared" si="113"/>
        <v>0</v>
      </c>
      <c r="FD21" s="140">
        <f t="shared" si="114"/>
        <v>0</v>
      </c>
      <c r="FE21" s="140">
        <f t="shared" si="115"/>
        <v>0</v>
      </c>
      <c r="FF21" s="140">
        <f t="shared" si="116"/>
        <v>0</v>
      </c>
      <c r="FG21" s="140">
        <f t="shared" si="117"/>
        <v>0</v>
      </c>
      <c r="FH21" s="140">
        <f t="shared" si="118"/>
        <v>0</v>
      </c>
      <c r="FI21" s="140">
        <f t="shared" si="119"/>
        <v>0</v>
      </c>
      <c r="FJ21" s="140">
        <f t="shared" si="120"/>
        <v>0</v>
      </c>
      <c r="FL21" s="28">
        <f t="shared" si="121"/>
        <v>0</v>
      </c>
      <c r="FM21" s="28">
        <f t="shared" si="122"/>
        <v>0</v>
      </c>
      <c r="FN21" s="28">
        <f t="shared" si="123"/>
        <v>1055.3748044617532</v>
      </c>
      <c r="FO21" s="28">
        <f t="shared" si="124"/>
        <v>3034.7451562183323</v>
      </c>
      <c r="FP21" s="28">
        <f t="shared" si="125"/>
        <v>4800.3720989002886</v>
      </c>
      <c r="FQ21" s="28">
        <f t="shared" si="126"/>
        <v>5841.1749530502775</v>
      </c>
      <c r="FR21" s="28">
        <f t="shared" si="127"/>
        <v>5266.745960854736</v>
      </c>
      <c r="FS21" s="28">
        <f t="shared" si="128"/>
        <v>2902.7659467212216</v>
      </c>
      <c r="FT21" s="28">
        <f t="shared" si="129"/>
        <v>416.93219889466786</v>
      </c>
      <c r="FU21" s="28">
        <f t="shared" si="130"/>
        <v>0</v>
      </c>
      <c r="FV21" s="28">
        <f t="shared" si="131"/>
        <v>0</v>
      </c>
      <c r="FW21" s="28">
        <f t="shared" si="132"/>
        <v>0</v>
      </c>
      <c r="FX21" s="28">
        <f t="shared" si="133"/>
        <v>0</v>
      </c>
      <c r="FY21" s="28">
        <f t="shared" si="134"/>
        <v>0</v>
      </c>
      <c r="FZ21" s="28">
        <f t="shared" si="135"/>
        <v>0</v>
      </c>
      <c r="GA21" s="28">
        <f t="shared" si="136"/>
        <v>0</v>
      </c>
      <c r="GB21" s="28">
        <f t="shared" si="137"/>
        <v>0</v>
      </c>
      <c r="GC21" s="28">
        <f t="shared" si="138"/>
        <v>0</v>
      </c>
      <c r="GD21" s="28">
        <f t="shared" si="139"/>
        <v>0</v>
      </c>
      <c r="GE21" s="28">
        <f t="shared" si="140"/>
        <v>0</v>
      </c>
      <c r="GF21" s="28">
        <f t="shared" si="141"/>
        <v>0</v>
      </c>
      <c r="GG21" s="28">
        <f t="shared" si="142"/>
        <v>0</v>
      </c>
      <c r="GH21" s="28">
        <f t="shared" si="143"/>
        <v>0</v>
      </c>
      <c r="GI21" s="28">
        <f t="shared" si="144"/>
        <v>0</v>
      </c>
      <c r="GJ21" s="28">
        <f t="shared" si="145"/>
        <v>0</v>
      </c>
      <c r="GK21" s="28">
        <f t="shared" si="146"/>
        <v>0</v>
      </c>
      <c r="GL21" s="28">
        <f t="shared" si="147"/>
        <v>0</v>
      </c>
      <c r="GM21" s="28">
        <f t="shared" si="148"/>
        <v>0</v>
      </c>
      <c r="GN21" s="28">
        <f t="shared" si="149"/>
        <v>0</v>
      </c>
      <c r="GO21" s="28">
        <f t="shared" si="150"/>
        <v>0</v>
      </c>
      <c r="GP21" s="28">
        <f t="shared" si="151"/>
        <v>0</v>
      </c>
      <c r="GQ21" s="28">
        <f t="shared" si="152"/>
        <v>0</v>
      </c>
      <c r="GR21" s="28">
        <f t="shared" si="153"/>
        <v>0</v>
      </c>
      <c r="GS21" s="28">
        <f t="shared" si="154"/>
        <v>0</v>
      </c>
      <c r="GT21" s="28">
        <f t="shared" si="155"/>
        <v>0</v>
      </c>
      <c r="GU21" s="28">
        <f t="shared" si="156"/>
        <v>0</v>
      </c>
      <c r="GV21" s="28">
        <f t="shared" si="157"/>
        <v>0</v>
      </c>
      <c r="GW21" s="28">
        <f t="shared" si="158"/>
        <v>0</v>
      </c>
      <c r="GX21" s="28">
        <f t="shared" si="159"/>
        <v>0</v>
      </c>
      <c r="GY21" s="28">
        <f t="shared" si="160"/>
        <v>0</v>
      </c>
      <c r="GZ21" s="28">
        <f t="shared" si="161"/>
        <v>0</v>
      </c>
      <c r="HA21" s="28">
        <f t="shared" si="162"/>
        <v>0</v>
      </c>
      <c r="HB21" s="28">
        <f t="shared" si="163"/>
        <v>0</v>
      </c>
      <c r="HC21" s="28">
        <f t="shared" si="164"/>
        <v>0</v>
      </c>
      <c r="HD21" s="28">
        <f t="shared" si="165"/>
        <v>0</v>
      </c>
      <c r="HE21" s="28">
        <f t="shared" si="166"/>
        <v>0</v>
      </c>
      <c r="HF21" s="28">
        <f t="shared" si="167"/>
        <v>0</v>
      </c>
      <c r="HG21" s="28">
        <f t="shared" si="168"/>
        <v>0</v>
      </c>
      <c r="HH21" s="28">
        <f t="shared" si="169"/>
        <v>0</v>
      </c>
      <c r="HI21" s="28">
        <f t="shared" si="170"/>
        <v>0</v>
      </c>
      <c r="HK21" s="29">
        <f>IF(D21&gt;80,"",IF('inv2.計算シート'!H16=0,0,SUM(FL21:HI21)/F21))</f>
        <v>9.9984267422954289</v>
      </c>
    </row>
    <row r="22" spans="4:219">
      <c r="D22" s="28">
        <f>IF(OR('1.収穫を予測する'!$C$2="あり",'1.収穫を予測する'!$C$3="あり"),入力方法別計算!W17,'inv2.計算シート'!E17)</f>
        <v>16</v>
      </c>
      <c r="E22" s="28">
        <f>IF(OR('1.収穫を予測する'!$C$2="あり",'1.収穫を予測する'!$C$3="あり"),入力方法別計算!Z17,'inv2.計算シート'!AD17)</f>
        <v>141.08495811085348</v>
      </c>
      <c r="F22" s="28">
        <f>IF(OR('1.収穫を予測する'!$C$2="あり",'1.収穫を予測する'!$C$3="あり"),入力方法別計算!Y17,'inv2.計算シート'!AE17)</f>
        <v>2297.2734868044263</v>
      </c>
      <c r="G22" s="28">
        <f>'inv2.計算シート'!AF17</f>
        <v>0</v>
      </c>
      <c r="H22" s="28">
        <f t="shared" si="15"/>
        <v>0.75141966056822695</v>
      </c>
      <c r="I22" s="28">
        <f t="shared" si="16"/>
        <v>2522.5766409799376</v>
      </c>
      <c r="J22" s="28">
        <f t="shared" si="17"/>
        <v>141.85350894925602</v>
      </c>
      <c r="K22" s="28">
        <f t="shared" si="18"/>
        <v>5.6233577463934113E-2</v>
      </c>
      <c r="L22" s="28">
        <f t="shared" si="19"/>
        <v>11384009.48555728</v>
      </c>
      <c r="N22" s="28">
        <f t="shared" si="9"/>
        <v>0</v>
      </c>
      <c r="O22" s="28">
        <f t="shared" si="175"/>
        <v>0</v>
      </c>
      <c r="P22" s="28">
        <f t="shared" si="175"/>
        <v>0</v>
      </c>
      <c r="Q22" s="28">
        <f t="shared" si="175"/>
        <v>2170.7953732501692</v>
      </c>
      <c r="R22" s="28">
        <f t="shared" si="175"/>
        <v>1808.402666872367</v>
      </c>
      <c r="S22" s="28">
        <f t="shared" si="175"/>
        <v>1342.5658840277736</v>
      </c>
      <c r="T22" s="28">
        <f t="shared" si="175"/>
        <v>841.50449341388457</v>
      </c>
      <c r="U22" s="28">
        <f t="shared" si="175"/>
        <v>399.76845079597655</v>
      </c>
      <c r="V22" s="28">
        <f t="shared" si="175"/>
        <v>108.68569576925624</v>
      </c>
      <c r="W22" s="28">
        <f t="shared" si="175"/>
        <v>4.3578400210943435</v>
      </c>
      <c r="X22" s="28" t="e">
        <f t="shared" si="175"/>
        <v>#NUM!</v>
      </c>
      <c r="Y22" s="28" t="e">
        <f t="shared" ref="Y22:AH31" si="176">IF($L22/$H22*(($H22-1)*Y$3+$K22)^($H22/(1-$H22))&gt;$F22,0,$L22/$H22*(($H22-1)*Y$3+$K22)^($H22/(1-$H22)))</f>
        <v>#NUM!</v>
      </c>
      <c r="Z22" s="28" t="e">
        <f t="shared" si="176"/>
        <v>#NUM!</v>
      </c>
      <c r="AA22" s="28" t="e">
        <f t="shared" si="176"/>
        <v>#NUM!</v>
      </c>
      <c r="AB22" s="28" t="e">
        <f t="shared" si="176"/>
        <v>#NUM!</v>
      </c>
      <c r="AC22" s="28" t="e">
        <f t="shared" si="176"/>
        <v>#NUM!</v>
      </c>
      <c r="AD22" s="28" t="e">
        <f t="shared" si="176"/>
        <v>#NUM!</v>
      </c>
      <c r="AE22" s="28" t="e">
        <f t="shared" si="176"/>
        <v>#NUM!</v>
      </c>
      <c r="AF22" s="28" t="e">
        <f t="shared" si="176"/>
        <v>#NUM!</v>
      </c>
      <c r="AG22" s="28" t="e">
        <f t="shared" si="176"/>
        <v>#NUM!</v>
      </c>
      <c r="AH22" s="28" t="e">
        <f t="shared" si="176"/>
        <v>#NUM!</v>
      </c>
      <c r="AI22" s="28" t="e">
        <f t="shared" ref="AI22:AR31" si="177">IF($L22/$H22*(($H22-1)*AI$3+$K22)^($H22/(1-$H22))&gt;$F22,0,$L22/$H22*(($H22-1)*AI$3+$K22)^($H22/(1-$H22)))</f>
        <v>#NUM!</v>
      </c>
      <c r="AJ22" s="28" t="e">
        <f t="shared" si="177"/>
        <v>#NUM!</v>
      </c>
      <c r="AK22" s="28" t="e">
        <f t="shared" si="177"/>
        <v>#NUM!</v>
      </c>
      <c r="AL22" s="28" t="e">
        <f t="shared" si="177"/>
        <v>#NUM!</v>
      </c>
      <c r="AM22" s="28" t="e">
        <f t="shared" si="177"/>
        <v>#NUM!</v>
      </c>
      <c r="AN22" s="28" t="e">
        <f t="shared" si="177"/>
        <v>#NUM!</v>
      </c>
      <c r="AO22" s="28" t="e">
        <f t="shared" si="177"/>
        <v>#NUM!</v>
      </c>
      <c r="AP22" s="28" t="e">
        <f t="shared" si="177"/>
        <v>#NUM!</v>
      </c>
      <c r="AQ22" s="28" t="e">
        <f t="shared" si="177"/>
        <v>#NUM!</v>
      </c>
      <c r="AR22" s="28" t="e">
        <f t="shared" si="177"/>
        <v>#NUM!</v>
      </c>
      <c r="AS22" s="28" t="e">
        <f t="shared" ref="AS22:BB31" si="178">IF($L22/$H22*(($H22-1)*AS$3+$K22)^($H22/(1-$H22))&gt;$F22,0,$L22/$H22*(($H22-1)*AS$3+$K22)^($H22/(1-$H22)))</f>
        <v>#NUM!</v>
      </c>
      <c r="AT22" s="28" t="e">
        <f t="shared" si="178"/>
        <v>#NUM!</v>
      </c>
      <c r="AU22" s="28" t="e">
        <f t="shared" si="178"/>
        <v>#NUM!</v>
      </c>
      <c r="AV22" s="28" t="e">
        <f t="shared" si="178"/>
        <v>#NUM!</v>
      </c>
      <c r="AW22" s="28" t="e">
        <f t="shared" si="178"/>
        <v>#NUM!</v>
      </c>
      <c r="AX22" s="28" t="e">
        <f t="shared" si="178"/>
        <v>#NUM!</v>
      </c>
      <c r="AY22" s="28" t="e">
        <f t="shared" si="178"/>
        <v>#NUM!</v>
      </c>
      <c r="AZ22" s="28" t="e">
        <f t="shared" si="178"/>
        <v>#NUM!</v>
      </c>
      <c r="BA22" s="28" t="e">
        <f t="shared" si="178"/>
        <v>#NUM!</v>
      </c>
      <c r="BB22" s="28" t="e">
        <f t="shared" si="178"/>
        <v>#NUM!</v>
      </c>
      <c r="BC22" s="28" t="e">
        <f t="shared" ref="BC22:BK31" si="179">IF($L22/$H22*(($H22-1)*BC$3+$K22)^($H22/(1-$H22))&gt;$F22,0,$L22/$H22*(($H22-1)*BC$3+$K22)^($H22/(1-$H22)))</f>
        <v>#NUM!</v>
      </c>
      <c r="BD22" s="28" t="e">
        <f t="shared" si="179"/>
        <v>#NUM!</v>
      </c>
      <c r="BE22" s="28" t="e">
        <f t="shared" si="179"/>
        <v>#NUM!</v>
      </c>
      <c r="BF22" s="28" t="e">
        <f t="shared" si="179"/>
        <v>#NUM!</v>
      </c>
      <c r="BG22" s="28" t="e">
        <f t="shared" si="179"/>
        <v>#NUM!</v>
      </c>
      <c r="BH22" s="28" t="e">
        <f t="shared" si="179"/>
        <v>#NUM!</v>
      </c>
      <c r="BI22" s="28" t="e">
        <f t="shared" si="179"/>
        <v>#NUM!</v>
      </c>
      <c r="BJ22" s="28" t="e">
        <f t="shared" si="179"/>
        <v>#NUM!</v>
      </c>
      <c r="BK22" s="28" t="e">
        <f t="shared" si="179"/>
        <v>#NUM!</v>
      </c>
      <c r="BM22" s="28">
        <f t="shared" si="20"/>
        <v>0</v>
      </c>
      <c r="BN22" s="28">
        <f t="shared" si="21"/>
        <v>0</v>
      </c>
      <c r="BO22" s="28">
        <f t="shared" si="22"/>
        <v>0</v>
      </c>
      <c r="BP22" s="28">
        <f t="shared" si="23"/>
        <v>2170.7953732501692</v>
      </c>
      <c r="BQ22" s="28">
        <f t="shared" si="24"/>
        <v>1808.402666872367</v>
      </c>
      <c r="BR22" s="28">
        <f t="shared" si="25"/>
        <v>1342.5658840277736</v>
      </c>
      <c r="BS22" s="28">
        <f t="shared" si="26"/>
        <v>841.50449341388457</v>
      </c>
      <c r="BT22" s="28">
        <f t="shared" si="27"/>
        <v>399.76845079597655</v>
      </c>
      <c r="BU22" s="28">
        <f t="shared" si="28"/>
        <v>108.68569576925624</v>
      </c>
      <c r="BV22" s="28">
        <f t="shared" si="29"/>
        <v>4.3578400210943435</v>
      </c>
      <c r="BW22" s="28">
        <f t="shared" si="30"/>
        <v>0</v>
      </c>
      <c r="BX22" s="28">
        <f t="shared" si="31"/>
        <v>0</v>
      </c>
      <c r="BY22" s="28">
        <f t="shared" si="32"/>
        <v>0</v>
      </c>
      <c r="BZ22" s="28">
        <f t="shared" si="33"/>
        <v>0</v>
      </c>
      <c r="CA22" s="28">
        <f t="shared" si="34"/>
        <v>0</v>
      </c>
      <c r="CB22" s="28">
        <f t="shared" si="35"/>
        <v>0</v>
      </c>
      <c r="CC22" s="28">
        <f t="shared" si="36"/>
        <v>0</v>
      </c>
      <c r="CD22" s="28">
        <f t="shared" si="37"/>
        <v>0</v>
      </c>
      <c r="CE22" s="28">
        <f t="shared" si="38"/>
        <v>0</v>
      </c>
      <c r="CF22" s="28">
        <f t="shared" si="39"/>
        <v>0</v>
      </c>
      <c r="CG22" s="28">
        <f t="shared" si="40"/>
        <v>0</v>
      </c>
      <c r="CH22" s="28">
        <f t="shared" si="41"/>
        <v>0</v>
      </c>
      <c r="CI22" s="28">
        <f t="shared" si="42"/>
        <v>0</v>
      </c>
      <c r="CJ22" s="28">
        <f t="shared" si="43"/>
        <v>0</v>
      </c>
      <c r="CK22" s="28">
        <f t="shared" si="44"/>
        <v>0</v>
      </c>
      <c r="CL22" s="28">
        <f t="shared" si="45"/>
        <v>0</v>
      </c>
      <c r="CM22" s="28">
        <f t="shared" si="46"/>
        <v>0</v>
      </c>
      <c r="CN22" s="28">
        <f t="shared" si="47"/>
        <v>0</v>
      </c>
      <c r="CO22" s="28">
        <f t="shared" si="48"/>
        <v>0</v>
      </c>
      <c r="CP22" s="28">
        <f t="shared" si="49"/>
        <v>0</v>
      </c>
      <c r="CQ22" s="28">
        <f t="shared" si="50"/>
        <v>0</v>
      </c>
      <c r="CR22" s="28">
        <f t="shared" si="51"/>
        <v>0</v>
      </c>
      <c r="CS22" s="28">
        <f t="shared" si="52"/>
        <v>0</v>
      </c>
      <c r="CT22" s="28">
        <f t="shared" si="53"/>
        <v>0</v>
      </c>
      <c r="CU22" s="28">
        <f t="shared" si="54"/>
        <v>0</v>
      </c>
      <c r="CV22" s="28">
        <f t="shared" si="55"/>
        <v>0</v>
      </c>
      <c r="CW22" s="28">
        <f t="shared" si="56"/>
        <v>0</v>
      </c>
      <c r="CX22" s="28">
        <f t="shared" si="57"/>
        <v>0</v>
      </c>
      <c r="CY22" s="28">
        <f t="shared" si="58"/>
        <v>0</v>
      </c>
      <c r="CZ22" s="28">
        <f t="shared" si="59"/>
        <v>0</v>
      </c>
      <c r="DA22" s="28">
        <f t="shared" si="60"/>
        <v>0</v>
      </c>
      <c r="DB22" s="28">
        <f t="shared" si="61"/>
        <v>0</v>
      </c>
      <c r="DC22" s="28">
        <f t="shared" si="62"/>
        <v>0</v>
      </c>
      <c r="DD22" s="28">
        <f t="shared" si="63"/>
        <v>0</v>
      </c>
      <c r="DE22" s="28">
        <f t="shared" si="64"/>
        <v>0</v>
      </c>
      <c r="DF22" s="28">
        <f t="shared" si="65"/>
        <v>0</v>
      </c>
      <c r="DG22" s="28">
        <f t="shared" si="66"/>
        <v>0</v>
      </c>
      <c r="DH22" s="28">
        <f t="shared" si="67"/>
        <v>0</v>
      </c>
      <c r="DI22" s="28">
        <f t="shared" si="68"/>
        <v>0</v>
      </c>
      <c r="DJ22" s="28">
        <f t="shared" si="69"/>
        <v>0</v>
      </c>
      <c r="DL22" s="28">
        <f t="shared" si="70"/>
        <v>16</v>
      </c>
      <c r="DM22" s="140">
        <f t="shared" si="71"/>
        <v>0</v>
      </c>
      <c r="DN22" s="140">
        <f t="shared" si="72"/>
        <v>0</v>
      </c>
      <c r="DO22" s="140">
        <f t="shared" si="73"/>
        <v>126.47811355425711</v>
      </c>
      <c r="DP22" s="140">
        <f t="shared" si="74"/>
        <v>362.39270637780214</v>
      </c>
      <c r="DQ22" s="140">
        <f t="shared" si="75"/>
        <v>465.83678284459347</v>
      </c>
      <c r="DR22" s="140">
        <f t="shared" si="76"/>
        <v>501.06139061388899</v>
      </c>
      <c r="DS22" s="140">
        <f t="shared" si="77"/>
        <v>441.73604261790803</v>
      </c>
      <c r="DT22" s="140">
        <f t="shared" si="78"/>
        <v>291.08275502672029</v>
      </c>
      <c r="DU22" s="140">
        <f t="shared" si="79"/>
        <v>104.32785574816189</v>
      </c>
      <c r="DV22" s="140">
        <f t="shared" si="80"/>
        <v>4.3578400210943435</v>
      </c>
      <c r="DW22" s="140">
        <f t="shared" si="81"/>
        <v>0</v>
      </c>
      <c r="DX22" s="140">
        <f t="shared" si="82"/>
        <v>0</v>
      </c>
      <c r="DY22" s="140">
        <f t="shared" si="83"/>
        <v>0</v>
      </c>
      <c r="DZ22" s="140">
        <f t="shared" si="84"/>
        <v>0</v>
      </c>
      <c r="EA22" s="140">
        <f t="shared" si="85"/>
        <v>0</v>
      </c>
      <c r="EB22" s="140">
        <f t="shared" si="86"/>
        <v>0</v>
      </c>
      <c r="EC22" s="140">
        <f t="shared" si="87"/>
        <v>0</v>
      </c>
      <c r="ED22" s="140">
        <f t="shared" si="88"/>
        <v>0</v>
      </c>
      <c r="EE22" s="140">
        <f t="shared" si="89"/>
        <v>0</v>
      </c>
      <c r="EF22" s="140">
        <f t="shared" si="90"/>
        <v>0</v>
      </c>
      <c r="EG22" s="140">
        <f t="shared" si="91"/>
        <v>0</v>
      </c>
      <c r="EH22" s="140">
        <f t="shared" si="92"/>
        <v>0</v>
      </c>
      <c r="EI22" s="140">
        <f t="shared" si="93"/>
        <v>0</v>
      </c>
      <c r="EJ22" s="140">
        <f t="shared" si="94"/>
        <v>0</v>
      </c>
      <c r="EK22" s="140">
        <f t="shared" si="95"/>
        <v>0</v>
      </c>
      <c r="EL22" s="140">
        <f t="shared" si="96"/>
        <v>0</v>
      </c>
      <c r="EM22" s="140">
        <f t="shared" si="97"/>
        <v>0</v>
      </c>
      <c r="EN22" s="140">
        <f t="shared" si="98"/>
        <v>0</v>
      </c>
      <c r="EO22" s="140">
        <f t="shared" si="99"/>
        <v>0</v>
      </c>
      <c r="EP22" s="140">
        <f t="shared" si="100"/>
        <v>0</v>
      </c>
      <c r="EQ22" s="140">
        <f t="shared" si="101"/>
        <v>0</v>
      </c>
      <c r="ER22" s="140">
        <f t="shared" si="102"/>
        <v>0</v>
      </c>
      <c r="ES22" s="140">
        <f t="shared" si="103"/>
        <v>0</v>
      </c>
      <c r="ET22" s="140">
        <f t="shared" si="104"/>
        <v>0</v>
      </c>
      <c r="EU22" s="140">
        <f t="shared" si="105"/>
        <v>0</v>
      </c>
      <c r="EV22" s="140">
        <f t="shared" si="106"/>
        <v>0</v>
      </c>
      <c r="EW22" s="140">
        <f t="shared" si="107"/>
        <v>0</v>
      </c>
      <c r="EX22" s="140">
        <f t="shared" si="108"/>
        <v>0</v>
      </c>
      <c r="EY22" s="140">
        <f t="shared" si="109"/>
        <v>0</v>
      </c>
      <c r="EZ22" s="140">
        <f t="shared" si="110"/>
        <v>0</v>
      </c>
      <c r="FA22" s="140">
        <f t="shared" si="111"/>
        <v>0</v>
      </c>
      <c r="FB22" s="140">
        <f t="shared" si="112"/>
        <v>0</v>
      </c>
      <c r="FC22" s="140">
        <f t="shared" si="113"/>
        <v>0</v>
      </c>
      <c r="FD22" s="140">
        <f t="shared" si="114"/>
        <v>0</v>
      </c>
      <c r="FE22" s="140">
        <f t="shared" si="115"/>
        <v>0</v>
      </c>
      <c r="FF22" s="140">
        <f t="shared" si="116"/>
        <v>0</v>
      </c>
      <c r="FG22" s="140">
        <f t="shared" si="117"/>
        <v>0</v>
      </c>
      <c r="FH22" s="140">
        <f t="shared" si="118"/>
        <v>0</v>
      </c>
      <c r="FI22" s="140">
        <f t="shared" si="119"/>
        <v>0</v>
      </c>
      <c r="FJ22" s="140">
        <f t="shared" si="120"/>
        <v>0</v>
      </c>
      <c r="FL22" s="28">
        <f t="shared" si="121"/>
        <v>0</v>
      </c>
      <c r="FM22" s="28">
        <f t="shared" si="122"/>
        <v>0</v>
      </c>
      <c r="FN22" s="28">
        <f t="shared" si="123"/>
        <v>632.39056777128553</v>
      </c>
      <c r="FO22" s="28">
        <f t="shared" si="124"/>
        <v>2536.7489446446152</v>
      </c>
      <c r="FP22" s="28">
        <f t="shared" si="125"/>
        <v>4192.5310456013412</v>
      </c>
      <c r="FQ22" s="28">
        <f t="shared" si="126"/>
        <v>5511.6752967527791</v>
      </c>
      <c r="FR22" s="28">
        <f t="shared" si="127"/>
        <v>5742.5685540328041</v>
      </c>
      <c r="FS22" s="28">
        <f t="shared" si="128"/>
        <v>4366.2413254008043</v>
      </c>
      <c r="FT22" s="28">
        <f t="shared" si="129"/>
        <v>1773.5735477187523</v>
      </c>
      <c r="FU22" s="28">
        <f t="shared" si="130"/>
        <v>82.798960400792524</v>
      </c>
      <c r="FV22" s="28">
        <f t="shared" si="131"/>
        <v>0</v>
      </c>
      <c r="FW22" s="28">
        <f t="shared" si="132"/>
        <v>0</v>
      </c>
      <c r="FX22" s="28">
        <f t="shared" si="133"/>
        <v>0</v>
      </c>
      <c r="FY22" s="28">
        <f t="shared" si="134"/>
        <v>0</v>
      </c>
      <c r="FZ22" s="28">
        <f t="shared" si="135"/>
        <v>0</v>
      </c>
      <c r="GA22" s="28">
        <f t="shared" si="136"/>
        <v>0</v>
      </c>
      <c r="GB22" s="28">
        <f t="shared" si="137"/>
        <v>0</v>
      </c>
      <c r="GC22" s="28">
        <f t="shared" si="138"/>
        <v>0</v>
      </c>
      <c r="GD22" s="28">
        <f t="shared" si="139"/>
        <v>0</v>
      </c>
      <c r="GE22" s="28">
        <f t="shared" si="140"/>
        <v>0</v>
      </c>
      <c r="GF22" s="28">
        <f t="shared" si="141"/>
        <v>0</v>
      </c>
      <c r="GG22" s="28">
        <f t="shared" si="142"/>
        <v>0</v>
      </c>
      <c r="GH22" s="28">
        <f t="shared" si="143"/>
        <v>0</v>
      </c>
      <c r="GI22" s="28">
        <f t="shared" si="144"/>
        <v>0</v>
      </c>
      <c r="GJ22" s="28">
        <f t="shared" si="145"/>
        <v>0</v>
      </c>
      <c r="GK22" s="28">
        <f t="shared" si="146"/>
        <v>0</v>
      </c>
      <c r="GL22" s="28">
        <f t="shared" si="147"/>
        <v>0</v>
      </c>
      <c r="GM22" s="28">
        <f t="shared" si="148"/>
        <v>0</v>
      </c>
      <c r="GN22" s="28">
        <f t="shared" si="149"/>
        <v>0</v>
      </c>
      <c r="GO22" s="28">
        <f t="shared" si="150"/>
        <v>0</v>
      </c>
      <c r="GP22" s="28">
        <f t="shared" si="151"/>
        <v>0</v>
      </c>
      <c r="GQ22" s="28">
        <f t="shared" si="152"/>
        <v>0</v>
      </c>
      <c r="GR22" s="28">
        <f t="shared" si="153"/>
        <v>0</v>
      </c>
      <c r="GS22" s="28">
        <f t="shared" si="154"/>
        <v>0</v>
      </c>
      <c r="GT22" s="28">
        <f t="shared" si="155"/>
        <v>0</v>
      </c>
      <c r="GU22" s="28">
        <f t="shared" si="156"/>
        <v>0</v>
      </c>
      <c r="GV22" s="28">
        <f t="shared" si="157"/>
        <v>0</v>
      </c>
      <c r="GW22" s="28">
        <f t="shared" si="158"/>
        <v>0</v>
      </c>
      <c r="GX22" s="28">
        <f t="shared" si="159"/>
        <v>0</v>
      </c>
      <c r="GY22" s="28">
        <f t="shared" si="160"/>
        <v>0</v>
      </c>
      <c r="GZ22" s="28">
        <f t="shared" si="161"/>
        <v>0</v>
      </c>
      <c r="HA22" s="28">
        <f t="shared" si="162"/>
        <v>0</v>
      </c>
      <c r="HB22" s="28">
        <f t="shared" si="163"/>
        <v>0</v>
      </c>
      <c r="HC22" s="28">
        <f t="shared" si="164"/>
        <v>0</v>
      </c>
      <c r="HD22" s="28">
        <f t="shared" si="165"/>
        <v>0</v>
      </c>
      <c r="HE22" s="28">
        <f t="shared" si="166"/>
        <v>0</v>
      </c>
      <c r="HF22" s="28">
        <f t="shared" si="167"/>
        <v>0</v>
      </c>
      <c r="HG22" s="28">
        <f t="shared" si="168"/>
        <v>0</v>
      </c>
      <c r="HH22" s="28">
        <f t="shared" si="169"/>
        <v>0</v>
      </c>
      <c r="HI22" s="28">
        <f t="shared" si="170"/>
        <v>0</v>
      </c>
      <c r="HK22" s="29">
        <f>IF(D22&gt;80,"",IF('inv2.計算シート'!H17=0,0,SUM(FL22:HI22)/F22))</f>
        <v>10.812177298434888</v>
      </c>
    </row>
    <row r="23" spans="4:219">
      <c r="D23" s="28">
        <f>IF(OR('1.収穫を予測する'!$C$2="あり",'1.収穫を予測する'!$C$3="あり"),入力方法別計算!W18,'inv2.計算シート'!E18)</f>
        <v>17</v>
      </c>
      <c r="E23" s="28">
        <f>IF(OR('1.収穫を予測する'!$C$2="あり",'1.収穫を予測する'!$C$3="あり"),入力方法別計算!Z18,'inv2.計算シート'!AD18)</f>
        <v>166.73494876192714</v>
      </c>
      <c r="F23" s="28">
        <f>IF(OR('1.収穫を予測する'!$C$2="あり",'1.収穫を予測する'!$C$3="あり"),入力方法別計算!Y18,'inv2.計算シート'!AE18)</f>
        <v>2260.4167358238824</v>
      </c>
      <c r="G23" s="28">
        <f>'inv2.計算シート'!AF18</f>
        <v>0</v>
      </c>
      <c r="H23" s="28">
        <f t="shared" si="15"/>
        <v>0.74663707380678057</v>
      </c>
      <c r="I23" s="28">
        <f t="shared" si="16"/>
        <v>2489.1991591869942</v>
      </c>
      <c r="J23" s="28">
        <f t="shared" si="17"/>
        <v>167.70362161705165</v>
      </c>
      <c r="K23" s="28">
        <f t="shared" si="18"/>
        <v>6.7372520594867105E-2</v>
      </c>
      <c r="L23" s="28">
        <f t="shared" si="19"/>
        <v>5266497.4263157835</v>
      </c>
      <c r="N23" s="28">
        <f t="shared" si="9"/>
        <v>0</v>
      </c>
      <c r="O23" s="28">
        <f t="shared" ref="O23:X32" si="180">IF($L23/$H23*(($H23-1)*O$3+$K23)^($H23/(1-$H23))&gt;$F23,0,$L23/$H23*(($H23-1)*O$3+$K23)^($H23/(1-$H23)))</f>
        <v>0</v>
      </c>
      <c r="P23" s="28">
        <f t="shared" si="180"/>
        <v>0</v>
      </c>
      <c r="Q23" s="28">
        <f t="shared" si="180"/>
        <v>2198.7080914851786</v>
      </c>
      <c r="R23" s="28">
        <f t="shared" si="180"/>
        <v>1893.1628452252669</v>
      </c>
      <c r="S23" s="28">
        <f t="shared" si="180"/>
        <v>1488.0083016092121</v>
      </c>
      <c r="T23" s="28">
        <f t="shared" si="180"/>
        <v>1028.6963134744465</v>
      </c>
      <c r="U23" s="28">
        <f t="shared" si="180"/>
        <v>585.05516816597242</v>
      </c>
      <c r="V23" s="28">
        <f t="shared" si="180"/>
        <v>236.47533361513547</v>
      </c>
      <c r="W23" s="28">
        <f t="shared" si="180"/>
        <v>43.363036387836097</v>
      </c>
      <c r="X23" s="28">
        <f t="shared" si="180"/>
        <v>2.174247440263671E-2</v>
      </c>
      <c r="Y23" s="28" t="e">
        <f t="shared" si="176"/>
        <v>#NUM!</v>
      </c>
      <c r="Z23" s="28" t="e">
        <f t="shared" si="176"/>
        <v>#NUM!</v>
      </c>
      <c r="AA23" s="28" t="e">
        <f t="shared" si="176"/>
        <v>#NUM!</v>
      </c>
      <c r="AB23" s="28" t="e">
        <f t="shared" si="176"/>
        <v>#NUM!</v>
      </c>
      <c r="AC23" s="28" t="e">
        <f t="shared" si="176"/>
        <v>#NUM!</v>
      </c>
      <c r="AD23" s="28" t="e">
        <f t="shared" si="176"/>
        <v>#NUM!</v>
      </c>
      <c r="AE23" s="28" t="e">
        <f t="shared" si="176"/>
        <v>#NUM!</v>
      </c>
      <c r="AF23" s="28" t="e">
        <f t="shared" si="176"/>
        <v>#NUM!</v>
      </c>
      <c r="AG23" s="28" t="e">
        <f t="shared" si="176"/>
        <v>#NUM!</v>
      </c>
      <c r="AH23" s="28" t="e">
        <f t="shared" si="176"/>
        <v>#NUM!</v>
      </c>
      <c r="AI23" s="28" t="e">
        <f t="shared" si="177"/>
        <v>#NUM!</v>
      </c>
      <c r="AJ23" s="28" t="e">
        <f t="shared" si="177"/>
        <v>#NUM!</v>
      </c>
      <c r="AK23" s="28" t="e">
        <f t="shared" si="177"/>
        <v>#NUM!</v>
      </c>
      <c r="AL23" s="28" t="e">
        <f t="shared" si="177"/>
        <v>#NUM!</v>
      </c>
      <c r="AM23" s="28" t="e">
        <f t="shared" si="177"/>
        <v>#NUM!</v>
      </c>
      <c r="AN23" s="28" t="e">
        <f t="shared" si="177"/>
        <v>#NUM!</v>
      </c>
      <c r="AO23" s="28" t="e">
        <f t="shared" si="177"/>
        <v>#NUM!</v>
      </c>
      <c r="AP23" s="28" t="e">
        <f t="shared" si="177"/>
        <v>#NUM!</v>
      </c>
      <c r="AQ23" s="28" t="e">
        <f t="shared" si="177"/>
        <v>#NUM!</v>
      </c>
      <c r="AR23" s="28" t="e">
        <f t="shared" si="177"/>
        <v>#NUM!</v>
      </c>
      <c r="AS23" s="28" t="e">
        <f t="shared" si="178"/>
        <v>#NUM!</v>
      </c>
      <c r="AT23" s="28" t="e">
        <f t="shared" si="178"/>
        <v>#NUM!</v>
      </c>
      <c r="AU23" s="28" t="e">
        <f t="shared" si="178"/>
        <v>#NUM!</v>
      </c>
      <c r="AV23" s="28" t="e">
        <f t="shared" si="178"/>
        <v>#NUM!</v>
      </c>
      <c r="AW23" s="28" t="e">
        <f t="shared" si="178"/>
        <v>#NUM!</v>
      </c>
      <c r="AX23" s="28" t="e">
        <f t="shared" si="178"/>
        <v>#NUM!</v>
      </c>
      <c r="AY23" s="28" t="e">
        <f t="shared" si="178"/>
        <v>#NUM!</v>
      </c>
      <c r="AZ23" s="28" t="e">
        <f t="shared" si="178"/>
        <v>#NUM!</v>
      </c>
      <c r="BA23" s="28" t="e">
        <f t="shared" si="178"/>
        <v>#NUM!</v>
      </c>
      <c r="BB23" s="28" t="e">
        <f t="shared" si="178"/>
        <v>#NUM!</v>
      </c>
      <c r="BC23" s="28" t="e">
        <f t="shared" si="179"/>
        <v>#NUM!</v>
      </c>
      <c r="BD23" s="28" t="e">
        <f t="shared" si="179"/>
        <v>#NUM!</v>
      </c>
      <c r="BE23" s="28" t="e">
        <f t="shared" si="179"/>
        <v>#NUM!</v>
      </c>
      <c r="BF23" s="28" t="e">
        <f t="shared" si="179"/>
        <v>#NUM!</v>
      </c>
      <c r="BG23" s="28" t="e">
        <f t="shared" si="179"/>
        <v>#NUM!</v>
      </c>
      <c r="BH23" s="28" t="e">
        <f t="shared" si="179"/>
        <v>#NUM!</v>
      </c>
      <c r="BI23" s="28" t="e">
        <f t="shared" si="179"/>
        <v>#NUM!</v>
      </c>
      <c r="BJ23" s="28" t="e">
        <f t="shared" si="179"/>
        <v>#NUM!</v>
      </c>
      <c r="BK23" s="28" t="e">
        <f t="shared" si="179"/>
        <v>#NUM!</v>
      </c>
      <c r="BM23" s="28">
        <f t="shared" si="20"/>
        <v>0</v>
      </c>
      <c r="BN23" s="28">
        <f t="shared" si="21"/>
        <v>0</v>
      </c>
      <c r="BO23" s="28">
        <f t="shared" si="22"/>
        <v>0</v>
      </c>
      <c r="BP23" s="28">
        <f t="shared" si="23"/>
        <v>2198.7080914851786</v>
      </c>
      <c r="BQ23" s="28">
        <f t="shared" si="24"/>
        <v>1893.1628452252669</v>
      </c>
      <c r="BR23" s="28">
        <f t="shared" si="25"/>
        <v>1488.0083016092121</v>
      </c>
      <c r="BS23" s="28">
        <f t="shared" si="26"/>
        <v>1028.6963134744465</v>
      </c>
      <c r="BT23" s="28">
        <f t="shared" si="27"/>
        <v>585.05516816597242</v>
      </c>
      <c r="BU23" s="28">
        <f t="shared" si="28"/>
        <v>236.47533361513547</v>
      </c>
      <c r="BV23" s="28">
        <f t="shared" si="29"/>
        <v>43.363036387836097</v>
      </c>
      <c r="BW23" s="28">
        <f t="shared" si="30"/>
        <v>2.174247440263671E-2</v>
      </c>
      <c r="BX23" s="28">
        <f t="shared" si="31"/>
        <v>0</v>
      </c>
      <c r="BY23" s="28">
        <f t="shared" si="32"/>
        <v>0</v>
      </c>
      <c r="BZ23" s="28">
        <f t="shared" si="33"/>
        <v>0</v>
      </c>
      <c r="CA23" s="28">
        <f t="shared" si="34"/>
        <v>0</v>
      </c>
      <c r="CB23" s="28">
        <f t="shared" si="35"/>
        <v>0</v>
      </c>
      <c r="CC23" s="28">
        <f t="shared" si="36"/>
        <v>0</v>
      </c>
      <c r="CD23" s="28">
        <f t="shared" si="37"/>
        <v>0</v>
      </c>
      <c r="CE23" s="28">
        <f t="shared" si="38"/>
        <v>0</v>
      </c>
      <c r="CF23" s="28">
        <f t="shared" si="39"/>
        <v>0</v>
      </c>
      <c r="CG23" s="28">
        <f t="shared" si="40"/>
        <v>0</v>
      </c>
      <c r="CH23" s="28">
        <f t="shared" si="41"/>
        <v>0</v>
      </c>
      <c r="CI23" s="28">
        <f t="shared" si="42"/>
        <v>0</v>
      </c>
      <c r="CJ23" s="28">
        <f t="shared" si="43"/>
        <v>0</v>
      </c>
      <c r="CK23" s="28">
        <f t="shared" si="44"/>
        <v>0</v>
      </c>
      <c r="CL23" s="28">
        <f t="shared" si="45"/>
        <v>0</v>
      </c>
      <c r="CM23" s="28">
        <f t="shared" si="46"/>
        <v>0</v>
      </c>
      <c r="CN23" s="28">
        <f t="shared" si="47"/>
        <v>0</v>
      </c>
      <c r="CO23" s="28">
        <f t="shared" si="48"/>
        <v>0</v>
      </c>
      <c r="CP23" s="28">
        <f t="shared" si="49"/>
        <v>0</v>
      </c>
      <c r="CQ23" s="28">
        <f t="shared" si="50"/>
        <v>0</v>
      </c>
      <c r="CR23" s="28">
        <f t="shared" si="51"/>
        <v>0</v>
      </c>
      <c r="CS23" s="28">
        <f t="shared" si="52"/>
        <v>0</v>
      </c>
      <c r="CT23" s="28">
        <f t="shared" si="53"/>
        <v>0</v>
      </c>
      <c r="CU23" s="28">
        <f t="shared" si="54"/>
        <v>0</v>
      </c>
      <c r="CV23" s="28">
        <f t="shared" si="55"/>
        <v>0</v>
      </c>
      <c r="CW23" s="28">
        <f t="shared" si="56"/>
        <v>0</v>
      </c>
      <c r="CX23" s="28">
        <f t="shared" si="57"/>
        <v>0</v>
      </c>
      <c r="CY23" s="28">
        <f t="shared" si="58"/>
        <v>0</v>
      </c>
      <c r="CZ23" s="28">
        <f t="shared" si="59"/>
        <v>0</v>
      </c>
      <c r="DA23" s="28">
        <f t="shared" si="60"/>
        <v>0</v>
      </c>
      <c r="DB23" s="28">
        <f t="shared" si="61"/>
        <v>0</v>
      </c>
      <c r="DC23" s="28">
        <f t="shared" si="62"/>
        <v>0</v>
      </c>
      <c r="DD23" s="28">
        <f t="shared" si="63"/>
        <v>0</v>
      </c>
      <c r="DE23" s="28">
        <f t="shared" si="64"/>
        <v>0</v>
      </c>
      <c r="DF23" s="28">
        <f t="shared" si="65"/>
        <v>0</v>
      </c>
      <c r="DG23" s="28">
        <f t="shared" si="66"/>
        <v>0</v>
      </c>
      <c r="DH23" s="28">
        <f t="shared" si="67"/>
        <v>0</v>
      </c>
      <c r="DI23" s="28">
        <f t="shared" si="68"/>
        <v>0</v>
      </c>
      <c r="DJ23" s="28">
        <f t="shared" si="69"/>
        <v>0</v>
      </c>
      <c r="DL23" s="28">
        <f t="shared" si="70"/>
        <v>17</v>
      </c>
      <c r="DM23" s="140">
        <f t="shared" si="71"/>
        <v>0</v>
      </c>
      <c r="DN23" s="140">
        <f t="shared" si="72"/>
        <v>0</v>
      </c>
      <c r="DO23" s="140">
        <f t="shared" si="73"/>
        <v>61.708644338703834</v>
      </c>
      <c r="DP23" s="140">
        <f t="shared" si="74"/>
        <v>305.54524625991166</v>
      </c>
      <c r="DQ23" s="140">
        <f t="shared" si="75"/>
        <v>405.15454361605475</v>
      </c>
      <c r="DR23" s="140">
        <f t="shared" si="76"/>
        <v>459.31198813476567</v>
      </c>
      <c r="DS23" s="140">
        <f t="shared" si="77"/>
        <v>443.64114530847405</v>
      </c>
      <c r="DT23" s="140">
        <f t="shared" si="78"/>
        <v>348.57983455083695</v>
      </c>
      <c r="DU23" s="140">
        <f t="shared" si="79"/>
        <v>193.11229722729936</v>
      </c>
      <c r="DV23" s="140">
        <f t="shared" si="80"/>
        <v>43.341293913433461</v>
      </c>
      <c r="DW23" s="140">
        <f t="shared" si="81"/>
        <v>2.174247440263671E-2</v>
      </c>
      <c r="DX23" s="140">
        <f t="shared" si="82"/>
        <v>0</v>
      </c>
      <c r="DY23" s="140">
        <f t="shared" si="83"/>
        <v>0</v>
      </c>
      <c r="DZ23" s="140">
        <f t="shared" si="84"/>
        <v>0</v>
      </c>
      <c r="EA23" s="140">
        <f t="shared" si="85"/>
        <v>0</v>
      </c>
      <c r="EB23" s="140">
        <f t="shared" si="86"/>
        <v>0</v>
      </c>
      <c r="EC23" s="140">
        <f t="shared" si="87"/>
        <v>0</v>
      </c>
      <c r="ED23" s="140">
        <f t="shared" si="88"/>
        <v>0</v>
      </c>
      <c r="EE23" s="140">
        <f t="shared" si="89"/>
        <v>0</v>
      </c>
      <c r="EF23" s="140">
        <f t="shared" si="90"/>
        <v>0</v>
      </c>
      <c r="EG23" s="140">
        <f t="shared" si="91"/>
        <v>0</v>
      </c>
      <c r="EH23" s="140">
        <f t="shared" si="92"/>
        <v>0</v>
      </c>
      <c r="EI23" s="140">
        <f t="shared" si="93"/>
        <v>0</v>
      </c>
      <c r="EJ23" s="140">
        <f t="shared" si="94"/>
        <v>0</v>
      </c>
      <c r="EK23" s="140">
        <f t="shared" si="95"/>
        <v>0</v>
      </c>
      <c r="EL23" s="140">
        <f t="shared" si="96"/>
        <v>0</v>
      </c>
      <c r="EM23" s="140">
        <f t="shared" si="97"/>
        <v>0</v>
      </c>
      <c r="EN23" s="140">
        <f t="shared" si="98"/>
        <v>0</v>
      </c>
      <c r="EO23" s="140">
        <f t="shared" si="99"/>
        <v>0</v>
      </c>
      <c r="EP23" s="140">
        <f t="shared" si="100"/>
        <v>0</v>
      </c>
      <c r="EQ23" s="140">
        <f t="shared" si="101"/>
        <v>0</v>
      </c>
      <c r="ER23" s="140">
        <f t="shared" si="102"/>
        <v>0</v>
      </c>
      <c r="ES23" s="140">
        <f t="shared" si="103"/>
        <v>0</v>
      </c>
      <c r="ET23" s="140">
        <f t="shared" si="104"/>
        <v>0</v>
      </c>
      <c r="EU23" s="140">
        <f t="shared" si="105"/>
        <v>0</v>
      </c>
      <c r="EV23" s="140">
        <f t="shared" si="106"/>
        <v>0</v>
      </c>
      <c r="EW23" s="140">
        <f t="shared" si="107"/>
        <v>0</v>
      </c>
      <c r="EX23" s="140">
        <f t="shared" si="108"/>
        <v>0</v>
      </c>
      <c r="EY23" s="140">
        <f t="shared" si="109"/>
        <v>0</v>
      </c>
      <c r="EZ23" s="140">
        <f t="shared" si="110"/>
        <v>0</v>
      </c>
      <c r="FA23" s="140">
        <f t="shared" si="111"/>
        <v>0</v>
      </c>
      <c r="FB23" s="140">
        <f t="shared" si="112"/>
        <v>0</v>
      </c>
      <c r="FC23" s="140">
        <f t="shared" si="113"/>
        <v>0</v>
      </c>
      <c r="FD23" s="140">
        <f t="shared" si="114"/>
        <v>0</v>
      </c>
      <c r="FE23" s="140">
        <f t="shared" si="115"/>
        <v>0</v>
      </c>
      <c r="FF23" s="140">
        <f t="shared" si="116"/>
        <v>0</v>
      </c>
      <c r="FG23" s="140">
        <f t="shared" si="117"/>
        <v>0</v>
      </c>
      <c r="FH23" s="140">
        <f t="shared" si="118"/>
        <v>0</v>
      </c>
      <c r="FI23" s="140">
        <f t="shared" si="119"/>
        <v>0</v>
      </c>
      <c r="FJ23" s="140">
        <f t="shared" si="120"/>
        <v>0</v>
      </c>
      <c r="FL23" s="28">
        <f t="shared" si="121"/>
        <v>0</v>
      </c>
      <c r="FM23" s="28">
        <f t="shared" si="122"/>
        <v>0</v>
      </c>
      <c r="FN23" s="28">
        <f t="shared" si="123"/>
        <v>308.54322169351917</v>
      </c>
      <c r="FO23" s="28">
        <f t="shared" si="124"/>
        <v>2138.8167238193819</v>
      </c>
      <c r="FP23" s="28">
        <f t="shared" si="125"/>
        <v>3646.390892544493</v>
      </c>
      <c r="FQ23" s="28">
        <f t="shared" si="126"/>
        <v>5052.4318694824224</v>
      </c>
      <c r="FR23" s="28">
        <f t="shared" si="127"/>
        <v>5767.3348890101624</v>
      </c>
      <c r="FS23" s="28">
        <f t="shared" si="128"/>
        <v>5228.6975182625538</v>
      </c>
      <c r="FT23" s="28">
        <f t="shared" si="129"/>
        <v>3282.9090528640891</v>
      </c>
      <c r="FU23" s="28">
        <f t="shared" si="130"/>
        <v>823.48458435523571</v>
      </c>
      <c r="FV23" s="28">
        <f t="shared" si="131"/>
        <v>0.45659196245537093</v>
      </c>
      <c r="FW23" s="28">
        <f t="shared" si="132"/>
        <v>0</v>
      </c>
      <c r="FX23" s="28">
        <f t="shared" si="133"/>
        <v>0</v>
      </c>
      <c r="FY23" s="28">
        <f t="shared" si="134"/>
        <v>0</v>
      </c>
      <c r="FZ23" s="28">
        <f t="shared" si="135"/>
        <v>0</v>
      </c>
      <c r="GA23" s="28">
        <f t="shared" si="136"/>
        <v>0</v>
      </c>
      <c r="GB23" s="28">
        <f t="shared" si="137"/>
        <v>0</v>
      </c>
      <c r="GC23" s="28">
        <f t="shared" si="138"/>
        <v>0</v>
      </c>
      <c r="GD23" s="28">
        <f t="shared" si="139"/>
        <v>0</v>
      </c>
      <c r="GE23" s="28">
        <f t="shared" si="140"/>
        <v>0</v>
      </c>
      <c r="GF23" s="28">
        <f t="shared" si="141"/>
        <v>0</v>
      </c>
      <c r="GG23" s="28">
        <f t="shared" si="142"/>
        <v>0</v>
      </c>
      <c r="GH23" s="28">
        <f t="shared" si="143"/>
        <v>0</v>
      </c>
      <c r="GI23" s="28">
        <f t="shared" si="144"/>
        <v>0</v>
      </c>
      <c r="GJ23" s="28">
        <f t="shared" si="145"/>
        <v>0</v>
      </c>
      <c r="GK23" s="28">
        <f t="shared" si="146"/>
        <v>0</v>
      </c>
      <c r="GL23" s="28">
        <f t="shared" si="147"/>
        <v>0</v>
      </c>
      <c r="GM23" s="28">
        <f t="shared" si="148"/>
        <v>0</v>
      </c>
      <c r="GN23" s="28">
        <f t="shared" si="149"/>
        <v>0</v>
      </c>
      <c r="GO23" s="28">
        <f t="shared" si="150"/>
        <v>0</v>
      </c>
      <c r="GP23" s="28">
        <f t="shared" si="151"/>
        <v>0</v>
      </c>
      <c r="GQ23" s="28">
        <f t="shared" si="152"/>
        <v>0</v>
      </c>
      <c r="GR23" s="28">
        <f t="shared" si="153"/>
        <v>0</v>
      </c>
      <c r="GS23" s="28">
        <f t="shared" si="154"/>
        <v>0</v>
      </c>
      <c r="GT23" s="28">
        <f t="shared" si="155"/>
        <v>0</v>
      </c>
      <c r="GU23" s="28">
        <f t="shared" si="156"/>
        <v>0</v>
      </c>
      <c r="GV23" s="28">
        <f t="shared" si="157"/>
        <v>0</v>
      </c>
      <c r="GW23" s="28">
        <f t="shared" si="158"/>
        <v>0</v>
      </c>
      <c r="GX23" s="28">
        <f t="shared" si="159"/>
        <v>0</v>
      </c>
      <c r="GY23" s="28">
        <f t="shared" si="160"/>
        <v>0</v>
      </c>
      <c r="GZ23" s="28">
        <f t="shared" si="161"/>
        <v>0</v>
      </c>
      <c r="HA23" s="28">
        <f t="shared" si="162"/>
        <v>0</v>
      </c>
      <c r="HB23" s="28">
        <f t="shared" si="163"/>
        <v>0</v>
      </c>
      <c r="HC23" s="28">
        <f t="shared" si="164"/>
        <v>0</v>
      </c>
      <c r="HD23" s="28">
        <f t="shared" si="165"/>
        <v>0</v>
      </c>
      <c r="HE23" s="28">
        <f t="shared" si="166"/>
        <v>0</v>
      </c>
      <c r="HF23" s="28">
        <f t="shared" si="167"/>
        <v>0</v>
      </c>
      <c r="HG23" s="28">
        <f t="shared" si="168"/>
        <v>0</v>
      </c>
      <c r="HH23" s="28">
        <f t="shared" si="169"/>
        <v>0</v>
      </c>
      <c r="HI23" s="28">
        <f t="shared" si="170"/>
        <v>0</v>
      </c>
      <c r="HK23" s="29">
        <f>IF(D23&gt;80,"",IF('inv2.計算シート'!H18=0,0,SUM(FL23:HI23)/F23))</f>
        <v>11.612489382152352</v>
      </c>
    </row>
    <row r="24" spans="4:219">
      <c r="D24" s="28">
        <f>IF(OR('1.収穫を予測する'!$C$2="あり",'1.収穫を予測する'!$C$3="あり"),入力方法別計算!W19,'inv2.計算シート'!E19)</f>
        <v>18</v>
      </c>
      <c r="E24" s="28">
        <f>IF(OR('1.収穫を予測する'!$C$2="あり",'1.収穫を予測する'!$C$3="あり"),入力方法別計算!Z19,'inv2.計算シート'!AD19)</f>
        <v>193.42192193122111</v>
      </c>
      <c r="F24" s="28">
        <f>IF(OR('1.収穫を予測する'!$C$2="あり",'1.収穫を予測する'!$C$3="あり"),入力方法別計算!Y19,'inv2.計算シート'!AE19)</f>
        <v>2222.0699333667153</v>
      </c>
      <c r="G24" s="28">
        <f>'inv2.計算シート'!AF19</f>
        <v>0</v>
      </c>
      <c r="H24" s="28">
        <f t="shared" si="15"/>
        <v>0.74159703354773998</v>
      </c>
      <c r="I24" s="28">
        <f t="shared" si="16"/>
        <v>2454.4722864491532</v>
      </c>
      <c r="J24" s="28">
        <f t="shared" si="17"/>
        <v>194.62352971630781</v>
      </c>
      <c r="K24" s="28">
        <f t="shared" si="18"/>
        <v>7.9293431337889186E-2</v>
      </c>
      <c r="L24" s="28">
        <f t="shared" si="19"/>
        <v>2625622.8041163287</v>
      </c>
      <c r="N24" s="28">
        <f t="shared" si="9"/>
        <v>0</v>
      </c>
      <c r="O24" s="28">
        <f t="shared" si="180"/>
        <v>0</v>
      </c>
      <c r="P24" s="28">
        <f t="shared" si="180"/>
        <v>0</v>
      </c>
      <c r="Q24" s="28">
        <f t="shared" si="180"/>
        <v>2211.0896233178187</v>
      </c>
      <c r="R24" s="28">
        <f t="shared" si="180"/>
        <v>1951.0806817989051</v>
      </c>
      <c r="S24" s="28">
        <f t="shared" si="180"/>
        <v>1598.3486215234684</v>
      </c>
      <c r="T24" s="28">
        <f t="shared" si="180"/>
        <v>1183.1809248053082</v>
      </c>
      <c r="U24" s="28">
        <f t="shared" si="180"/>
        <v>756.53216024671951</v>
      </c>
      <c r="V24" s="28">
        <f t="shared" si="180"/>
        <v>382.62642013770926</v>
      </c>
      <c r="W24" s="28">
        <f t="shared" si="180"/>
        <v>123.30255104358078</v>
      </c>
      <c r="X24" s="28">
        <f t="shared" si="180"/>
        <v>10.618156995731288</v>
      </c>
      <c r="Y24" s="28" t="e">
        <f t="shared" si="176"/>
        <v>#NUM!</v>
      </c>
      <c r="Z24" s="28" t="e">
        <f t="shared" si="176"/>
        <v>#NUM!</v>
      </c>
      <c r="AA24" s="28" t="e">
        <f t="shared" si="176"/>
        <v>#NUM!</v>
      </c>
      <c r="AB24" s="28" t="e">
        <f t="shared" si="176"/>
        <v>#NUM!</v>
      </c>
      <c r="AC24" s="28" t="e">
        <f t="shared" si="176"/>
        <v>#NUM!</v>
      </c>
      <c r="AD24" s="28" t="e">
        <f t="shared" si="176"/>
        <v>#NUM!</v>
      </c>
      <c r="AE24" s="28" t="e">
        <f t="shared" si="176"/>
        <v>#NUM!</v>
      </c>
      <c r="AF24" s="28" t="e">
        <f t="shared" si="176"/>
        <v>#NUM!</v>
      </c>
      <c r="AG24" s="28" t="e">
        <f t="shared" si="176"/>
        <v>#NUM!</v>
      </c>
      <c r="AH24" s="28" t="e">
        <f t="shared" si="176"/>
        <v>#NUM!</v>
      </c>
      <c r="AI24" s="28" t="e">
        <f t="shared" si="177"/>
        <v>#NUM!</v>
      </c>
      <c r="AJ24" s="28" t="e">
        <f t="shared" si="177"/>
        <v>#NUM!</v>
      </c>
      <c r="AK24" s="28" t="e">
        <f t="shared" si="177"/>
        <v>#NUM!</v>
      </c>
      <c r="AL24" s="28" t="e">
        <f t="shared" si="177"/>
        <v>#NUM!</v>
      </c>
      <c r="AM24" s="28" t="e">
        <f t="shared" si="177"/>
        <v>#NUM!</v>
      </c>
      <c r="AN24" s="28" t="e">
        <f t="shared" si="177"/>
        <v>#NUM!</v>
      </c>
      <c r="AO24" s="28" t="e">
        <f t="shared" si="177"/>
        <v>#NUM!</v>
      </c>
      <c r="AP24" s="28" t="e">
        <f t="shared" si="177"/>
        <v>#NUM!</v>
      </c>
      <c r="AQ24" s="28" t="e">
        <f t="shared" si="177"/>
        <v>#NUM!</v>
      </c>
      <c r="AR24" s="28" t="e">
        <f t="shared" si="177"/>
        <v>#NUM!</v>
      </c>
      <c r="AS24" s="28" t="e">
        <f t="shared" si="178"/>
        <v>#NUM!</v>
      </c>
      <c r="AT24" s="28" t="e">
        <f t="shared" si="178"/>
        <v>#NUM!</v>
      </c>
      <c r="AU24" s="28" t="e">
        <f t="shared" si="178"/>
        <v>#NUM!</v>
      </c>
      <c r="AV24" s="28" t="e">
        <f t="shared" si="178"/>
        <v>#NUM!</v>
      </c>
      <c r="AW24" s="28" t="e">
        <f t="shared" si="178"/>
        <v>#NUM!</v>
      </c>
      <c r="AX24" s="28" t="e">
        <f t="shared" si="178"/>
        <v>#NUM!</v>
      </c>
      <c r="AY24" s="28" t="e">
        <f t="shared" si="178"/>
        <v>#NUM!</v>
      </c>
      <c r="AZ24" s="28" t="e">
        <f t="shared" si="178"/>
        <v>#NUM!</v>
      </c>
      <c r="BA24" s="28" t="e">
        <f t="shared" si="178"/>
        <v>#NUM!</v>
      </c>
      <c r="BB24" s="28" t="e">
        <f t="shared" si="178"/>
        <v>#NUM!</v>
      </c>
      <c r="BC24" s="28" t="e">
        <f t="shared" si="179"/>
        <v>#NUM!</v>
      </c>
      <c r="BD24" s="28" t="e">
        <f t="shared" si="179"/>
        <v>#NUM!</v>
      </c>
      <c r="BE24" s="28" t="e">
        <f t="shared" si="179"/>
        <v>#NUM!</v>
      </c>
      <c r="BF24" s="28" t="e">
        <f t="shared" si="179"/>
        <v>#NUM!</v>
      </c>
      <c r="BG24" s="28" t="e">
        <f t="shared" si="179"/>
        <v>#NUM!</v>
      </c>
      <c r="BH24" s="28" t="e">
        <f t="shared" si="179"/>
        <v>#NUM!</v>
      </c>
      <c r="BI24" s="28" t="e">
        <f t="shared" si="179"/>
        <v>#NUM!</v>
      </c>
      <c r="BJ24" s="28" t="e">
        <f t="shared" si="179"/>
        <v>#NUM!</v>
      </c>
      <c r="BK24" s="28" t="e">
        <f t="shared" si="179"/>
        <v>#NUM!</v>
      </c>
      <c r="BM24" s="28">
        <f t="shared" si="20"/>
        <v>0</v>
      </c>
      <c r="BN24" s="28">
        <f t="shared" si="21"/>
        <v>0</v>
      </c>
      <c r="BO24" s="28">
        <f t="shared" si="22"/>
        <v>0</v>
      </c>
      <c r="BP24" s="28">
        <f t="shared" si="23"/>
        <v>2211.0896233178187</v>
      </c>
      <c r="BQ24" s="28">
        <f t="shared" si="24"/>
        <v>1951.0806817989051</v>
      </c>
      <c r="BR24" s="28">
        <f t="shared" si="25"/>
        <v>1598.3486215234684</v>
      </c>
      <c r="BS24" s="28">
        <f t="shared" si="26"/>
        <v>1183.1809248053082</v>
      </c>
      <c r="BT24" s="28">
        <f t="shared" si="27"/>
        <v>756.53216024671951</v>
      </c>
      <c r="BU24" s="28">
        <f t="shared" si="28"/>
        <v>382.62642013770926</v>
      </c>
      <c r="BV24" s="28">
        <f t="shared" si="29"/>
        <v>123.30255104358078</v>
      </c>
      <c r="BW24" s="28">
        <f t="shared" si="30"/>
        <v>10.618156995731288</v>
      </c>
      <c r="BX24" s="28">
        <f t="shared" si="31"/>
        <v>0</v>
      </c>
      <c r="BY24" s="28">
        <f t="shared" si="32"/>
        <v>0</v>
      </c>
      <c r="BZ24" s="28">
        <f t="shared" si="33"/>
        <v>0</v>
      </c>
      <c r="CA24" s="28">
        <f t="shared" si="34"/>
        <v>0</v>
      </c>
      <c r="CB24" s="28">
        <f t="shared" si="35"/>
        <v>0</v>
      </c>
      <c r="CC24" s="28">
        <f t="shared" si="36"/>
        <v>0</v>
      </c>
      <c r="CD24" s="28">
        <f t="shared" si="37"/>
        <v>0</v>
      </c>
      <c r="CE24" s="28">
        <f t="shared" si="38"/>
        <v>0</v>
      </c>
      <c r="CF24" s="28">
        <f t="shared" si="39"/>
        <v>0</v>
      </c>
      <c r="CG24" s="28">
        <f t="shared" si="40"/>
        <v>0</v>
      </c>
      <c r="CH24" s="28">
        <f t="shared" si="41"/>
        <v>0</v>
      </c>
      <c r="CI24" s="28">
        <f t="shared" si="42"/>
        <v>0</v>
      </c>
      <c r="CJ24" s="28">
        <f t="shared" si="43"/>
        <v>0</v>
      </c>
      <c r="CK24" s="28">
        <f t="shared" si="44"/>
        <v>0</v>
      </c>
      <c r="CL24" s="28">
        <f t="shared" si="45"/>
        <v>0</v>
      </c>
      <c r="CM24" s="28">
        <f t="shared" si="46"/>
        <v>0</v>
      </c>
      <c r="CN24" s="28">
        <f t="shared" si="47"/>
        <v>0</v>
      </c>
      <c r="CO24" s="28">
        <f t="shared" si="48"/>
        <v>0</v>
      </c>
      <c r="CP24" s="28">
        <f t="shared" si="49"/>
        <v>0</v>
      </c>
      <c r="CQ24" s="28">
        <f t="shared" si="50"/>
        <v>0</v>
      </c>
      <c r="CR24" s="28">
        <f t="shared" si="51"/>
        <v>0</v>
      </c>
      <c r="CS24" s="28">
        <f t="shared" si="52"/>
        <v>0</v>
      </c>
      <c r="CT24" s="28">
        <f t="shared" si="53"/>
        <v>0</v>
      </c>
      <c r="CU24" s="28">
        <f t="shared" si="54"/>
        <v>0</v>
      </c>
      <c r="CV24" s="28">
        <f t="shared" si="55"/>
        <v>0</v>
      </c>
      <c r="CW24" s="28">
        <f t="shared" si="56"/>
        <v>0</v>
      </c>
      <c r="CX24" s="28">
        <f t="shared" si="57"/>
        <v>0</v>
      </c>
      <c r="CY24" s="28">
        <f t="shared" si="58"/>
        <v>0</v>
      </c>
      <c r="CZ24" s="28">
        <f t="shared" si="59"/>
        <v>0</v>
      </c>
      <c r="DA24" s="28">
        <f t="shared" si="60"/>
        <v>0</v>
      </c>
      <c r="DB24" s="28">
        <f t="shared" si="61"/>
        <v>0</v>
      </c>
      <c r="DC24" s="28">
        <f t="shared" si="62"/>
        <v>0</v>
      </c>
      <c r="DD24" s="28">
        <f t="shared" si="63"/>
        <v>0</v>
      </c>
      <c r="DE24" s="28">
        <f t="shared" si="64"/>
        <v>0</v>
      </c>
      <c r="DF24" s="28">
        <f t="shared" si="65"/>
        <v>0</v>
      </c>
      <c r="DG24" s="28">
        <f t="shared" si="66"/>
        <v>0</v>
      </c>
      <c r="DH24" s="28">
        <f t="shared" si="67"/>
        <v>0</v>
      </c>
      <c r="DI24" s="28">
        <f t="shared" si="68"/>
        <v>0</v>
      </c>
      <c r="DJ24" s="28">
        <f t="shared" si="69"/>
        <v>0</v>
      </c>
      <c r="DL24" s="28">
        <f t="shared" si="70"/>
        <v>18</v>
      </c>
      <c r="DM24" s="140">
        <f t="shared" si="71"/>
        <v>0</v>
      </c>
      <c r="DN24" s="140">
        <f t="shared" si="72"/>
        <v>0</v>
      </c>
      <c r="DO24" s="140">
        <f t="shared" si="73"/>
        <v>10.980310048896627</v>
      </c>
      <c r="DP24" s="140">
        <f t="shared" si="74"/>
        <v>260.00894151891362</v>
      </c>
      <c r="DQ24" s="140">
        <f t="shared" si="75"/>
        <v>352.73206027543665</v>
      </c>
      <c r="DR24" s="140">
        <f t="shared" si="76"/>
        <v>415.16769671816019</v>
      </c>
      <c r="DS24" s="140">
        <f t="shared" si="77"/>
        <v>426.64876455858871</v>
      </c>
      <c r="DT24" s="140">
        <f t="shared" si="78"/>
        <v>373.90574010901025</v>
      </c>
      <c r="DU24" s="140">
        <f t="shared" si="79"/>
        <v>259.3238690941285</v>
      </c>
      <c r="DV24" s="140">
        <f t="shared" si="80"/>
        <v>112.68439404784949</v>
      </c>
      <c r="DW24" s="140">
        <f t="shared" si="81"/>
        <v>10.618156995731288</v>
      </c>
      <c r="DX24" s="140">
        <f t="shared" si="82"/>
        <v>0</v>
      </c>
      <c r="DY24" s="140">
        <f t="shared" si="83"/>
        <v>0</v>
      </c>
      <c r="DZ24" s="140">
        <f t="shared" si="84"/>
        <v>0</v>
      </c>
      <c r="EA24" s="140">
        <f t="shared" si="85"/>
        <v>0</v>
      </c>
      <c r="EB24" s="140">
        <f t="shared" si="86"/>
        <v>0</v>
      </c>
      <c r="EC24" s="140">
        <f t="shared" si="87"/>
        <v>0</v>
      </c>
      <c r="ED24" s="140">
        <f t="shared" si="88"/>
        <v>0</v>
      </c>
      <c r="EE24" s="140">
        <f t="shared" si="89"/>
        <v>0</v>
      </c>
      <c r="EF24" s="140">
        <f t="shared" si="90"/>
        <v>0</v>
      </c>
      <c r="EG24" s="140">
        <f t="shared" si="91"/>
        <v>0</v>
      </c>
      <c r="EH24" s="140">
        <f t="shared" si="92"/>
        <v>0</v>
      </c>
      <c r="EI24" s="140">
        <f t="shared" si="93"/>
        <v>0</v>
      </c>
      <c r="EJ24" s="140">
        <f t="shared" si="94"/>
        <v>0</v>
      </c>
      <c r="EK24" s="140">
        <f t="shared" si="95"/>
        <v>0</v>
      </c>
      <c r="EL24" s="140">
        <f t="shared" si="96"/>
        <v>0</v>
      </c>
      <c r="EM24" s="140">
        <f t="shared" si="97"/>
        <v>0</v>
      </c>
      <c r="EN24" s="140">
        <f t="shared" si="98"/>
        <v>0</v>
      </c>
      <c r="EO24" s="140">
        <f t="shared" si="99"/>
        <v>0</v>
      </c>
      <c r="EP24" s="140">
        <f t="shared" si="100"/>
        <v>0</v>
      </c>
      <c r="EQ24" s="140">
        <f t="shared" si="101"/>
        <v>0</v>
      </c>
      <c r="ER24" s="140">
        <f t="shared" si="102"/>
        <v>0</v>
      </c>
      <c r="ES24" s="140">
        <f t="shared" si="103"/>
        <v>0</v>
      </c>
      <c r="ET24" s="140">
        <f t="shared" si="104"/>
        <v>0</v>
      </c>
      <c r="EU24" s="140">
        <f t="shared" si="105"/>
        <v>0</v>
      </c>
      <c r="EV24" s="140">
        <f t="shared" si="106"/>
        <v>0</v>
      </c>
      <c r="EW24" s="140">
        <f t="shared" si="107"/>
        <v>0</v>
      </c>
      <c r="EX24" s="140">
        <f t="shared" si="108"/>
        <v>0</v>
      </c>
      <c r="EY24" s="140">
        <f t="shared" si="109"/>
        <v>0</v>
      </c>
      <c r="EZ24" s="140">
        <f t="shared" si="110"/>
        <v>0</v>
      </c>
      <c r="FA24" s="140">
        <f t="shared" si="111"/>
        <v>0</v>
      </c>
      <c r="FB24" s="140">
        <f t="shared" si="112"/>
        <v>0</v>
      </c>
      <c r="FC24" s="140">
        <f t="shared" si="113"/>
        <v>0</v>
      </c>
      <c r="FD24" s="140">
        <f t="shared" si="114"/>
        <v>0</v>
      </c>
      <c r="FE24" s="140">
        <f t="shared" si="115"/>
        <v>0</v>
      </c>
      <c r="FF24" s="140">
        <f t="shared" si="116"/>
        <v>0</v>
      </c>
      <c r="FG24" s="140">
        <f t="shared" si="117"/>
        <v>0</v>
      </c>
      <c r="FH24" s="140">
        <f t="shared" si="118"/>
        <v>0</v>
      </c>
      <c r="FI24" s="140">
        <f t="shared" si="119"/>
        <v>0</v>
      </c>
      <c r="FJ24" s="140">
        <f t="shared" si="120"/>
        <v>0</v>
      </c>
      <c r="FL24" s="28">
        <f t="shared" si="121"/>
        <v>0</v>
      </c>
      <c r="FM24" s="28">
        <f t="shared" si="122"/>
        <v>0</v>
      </c>
      <c r="FN24" s="28">
        <f t="shared" si="123"/>
        <v>54.901550244483133</v>
      </c>
      <c r="FO24" s="28">
        <f t="shared" si="124"/>
        <v>1820.0625906323953</v>
      </c>
      <c r="FP24" s="28">
        <f t="shared" si="125"/>
        <v>3174.5885424789299</v>
      </c>
      <c r="FQ24" s="28">
        <f t="shared" si="126"/>
        <v>4566.8446638997621</v>
      </c>
      <c r="FR24" s="28">
        <f t="shared" si="127"/>
        <v>5546.433939261653</v>
      </c>
      <c r="FS24" s="28">
        <f t="shared" si="128"/>
        <v>5608.5861016351537</v>
      </c>
      <c r="FT24" s="28">
        <f t="shared" si="129"/>
        <v>4408.5057746001848</v>
      </c>
      <c r="FU24" s="28">
        <f t="shared" si="130"/>
        <v>2141.0034869091405</v>
      </c>
      <c r="FV24" s="28">
        <f t="shared" si="131"/>
        <v>222.98129691035706</v>
      </c>
      <c r="FW24" s="28">
        <f t="shared" si="132"/>
        <v>0</v>
      </c>
      <c r="FX24" s="28">
        <f t="shared" si="133"/>
        <v>0</v>
      </c>
      <c r="FY24" s="28">
        <f t="shared" si="134"/>
        <v>0</v>
      </c>
      <c r="FZ24" s="28">
        <f t="shared" si="135"/>
        <v>0</v>
      </c>
      <c r="GA24" s="28">
        <f t="shared" si="136"/>
        <v>0</v>
      </c>
      <c r="GB24" s="28">
        <f t="shared" si="137"/>
        <v>0</v>
      </c>
      <c r="GC24" s="28">
        <f t="shared" si="138"/>
        <v>0</v>
      </c>
      <c r="GD24" s="28">
        <f t="shared" si="139"/>
        <v>0</v>
      </c>
      <c r="GE24" s="28">
        <f t="shared" si="140"/>
        <v>0</v>
      </c>
      <c r="GF24" s="28">
        <f t="shared" si="141"/>
        <v>0</v>
      </c>
      <c r="GG24" s="28">
        <f t="shared" si="142"/>
        <v>0</v>
      </c>
      <c r="GH24" s="28">
        <f t="shared" si="143"/>
        <v>0</v>
      </c>
      <c r="GI24" s="28">
        <f t="shared" si="144"/>
        <v>0</v>
      </c>
      <c r="GJ24" s="28">
        <f t="shared" si="145"/>
        <v>0</v>
      </c>
      <c r="GK24" s="28">
        <f t="shared" si="146"/>
        <v>0</v>
      </c>
      <c r="GL24" s="28">
        <f t="shared" si="147"/>
        <v>0</v>
      </c>
      <c r="GM24" s="28">
        <f t="shared" si="148"/>
        <v>0</v>
      </c>
      <c r="GN24" s="28">
        <f t="shared" si="149"/>
        <v>0</v>
      </c>
      <c r="GO24" s="28">
        <f t="shared" si="150"/>
        <v>0</v>
      </c>
      <c r="GP24" s="28">
        <f t="shared" si="151"/>
        <v>0</v>
      </c>
      <c r="GQ24" s="28">
        <f t="shared" si="152"/>
        <v>0</v>
      </c>
      <c r="GR24" s="28">
        <f t="shared" si="153"/>
        <v>0</v>
      </c>
      <c r="GS24" s="28">
        <f t="shared" si="154"/>
        <v>0</v>
      </c>
      <c r="GT24" s="28">
        <f t="shared" si="155"/>
        <v>0</v>
      </c>
      <c r="GU24" s="28">
        <f t="shared" si="156"/>
        <v>0</v>
      </c>
      <c r="GV24" s="28">
        <f t="shared" si="157"/>
        <v>0</v>
      </c>
      <c r="GW24" s="28">
        <f t="shared" si="158"/>
        <v>0</v>
      </c>
      <c r="GX24" s="28">
        <f t="shared" si="159"/>
        <v>0</v>
      </c>
      <c r="GY24" s="28">
        <f t="shared" si="160"/>
        <v>0</v>
      </c>
      <c r="GZ24" s="28">
        <f t="shared" si="161"/>
        <v>0</v>
      </c>
      <c r="HA24" s="28">
        <f t="shared" si="162"/>
        <v>0</v>
      </c>
      <c r="HB24" s="28">
        <f t="shared" si="163"/>
        <v>0</v>
      </c>
      <c r="HC24" s="28">
        <f t="shared" si="164"/>
        <v>0</v>
      </c>
      <c r="HD24" s="28">
        <f t="shared" si="165"/>
        <v>0</v>
      </c>
      <c r="HE24" s="28">
        <f t="shared" si="166"/>
        <v>0</v>
      </c>
      <c r="HF24" s="28">
        <f t="shared" si="167"/>
        <v>0</v>
      </c>
      <c r="HG24" s="28">
        <f t="shared" si="168"/>
        <v>0</v>
      </c>
      <c r="HH24" s="28">
        <f t="shared" si="169"/>
        <v>0</v>
      </c>
      <c r="HI24" s="28">
        <f t="shared" si="170"/>
        <v>0</v>
      </c>
      <c r="HK24" s="29">
        <f>IF(D24&gt;80,"",IF('inv2.計算シート'!H19=0,0,SUM(FL24:HI24)/F24))</f>
        <v>12.395608046790667</v>
      </c>
    </row>
    <row r="25" spans="4:219">
      <c r="D25" s="28">
        <f>IF(OR('1.収穫を予測する'!$C$2="あり",'1.収穫を予測する'!$C$3="あり"),入力方法別計算!W20,'inv2.計算シート'!E20)</f>
        <v>19</v>
      </c>
      <c r="E25" s="28">
        <f>IF(OR('1.収穫を予測する'!$C$2="あり",'1.収穫を予測する'!$C$3="あり"),入力方法別計算!Z20,'inv2.計算シート'!AD20)</f>
        <v>220.85320850731989</v>
      </c>
      <c r="F25" s="28">
        <f>IF(OR('1.収穫を予測する'!$C$2="あり",'1.収穫を予測する'!$C$3="あり"),入力方法別計算!Y20,'inv2.計算シート'!AE20)</f>
        <v>2182.6536188672599</v>
      </c>
      <c r="G25" s="28">
        <f>'inv2.計算シート'!AF20</f>
        <v>0</v>
      </c>
      <c r="H25" s="28">
        <f t="shared" si="15"/>
        <v>0.73634881474916036</v>
      </c>
      <c r="I25" s="28">
        <f t="shared" si="16"/>
        <v>2418.7768633706269</v>
      </c>
      <c r="J25" s="28">
        <f t="shared" si="17"/>
        <v>222.32318746053454</v>
      </c>
      <c r="K25" s="28">
        <f t="shared" si="18"/>
        <v>9.1915542449302889E-2</v>
      </c>
      <c r="L25" s="28">
        <f t="shared" si="19"/>
        <v>1399008.1373249935</v>
      </c>
      <c r="N25" s="28">
        <f t="shared" si="9"/>
        <v>0</v>
      </c>
      <c r="O25" s="28">
        <f t="shared" si="180"/>
        <v>0</v>
      </c>
      <c r="P25" s="28">
        <f t="shared" si="180"/>
        <v>0</v>
      </c>
      <c r="Q25" s="28">
        <f t="shared" si="180"/>
        <v>0</v>
      </c>
      <c r="R25" s="28">
        <f t="shared" si="180"/>
        <v>1988.9673378902046</v>
      </c>
      <c r="S25" s="28">
        <f t="shared" si="180"/>
        <v>1680.7826882325589</v>
      </c>
      <c r="T25" s="28">
        <f t="shared" si="180"/>
        <v>1307.8286904826864</v>
      </c>
      <c r="U25" s="28">
        <f t="shared" si="180"/>
        <v>907.19458698415463</v>
      </c>
      <c r="V25" s="28">
        <f t="shared" si="180"/>
        <v>529.31911918636195</v>
      </c>
      <c r="W25" s="28">
        <f t="shared" si="180"/>
        <v>229.38237698088949</v>
      </c>
      <c r="X25" s="28">
        <f t="shared" si="180"/>
        <v>51.43894995380645</v>
      </c>
      <c r="Y25" s="28">
        <f t="shared" si="176"/>
        <v>0.39660923578065493</v>
      </c>
      <c r="Z25" s="28" t="e">
        <f t="shared" si="176"/>
        <v>#NUM!</v>
      </c>
      <c r="AA25" s="28" t="e">
        <f t="shared" si="176"/>
        <v>#NUM!</v>
      </c>
      <c r="AB25" s="28" t="e">
        <f t="shared" si="176"/>
        <v>#NUM!</v>
      </c>
      <c r="AC25" s="28" t="e">
        <f t="shared" si="176"/>
        <v>#NUM!</v>
      </c>
      <c r="AD25" s="28" t="e">
        <f t="shared" si="176"/>
        <v>#NUM!</v>
      </c>
      <c r="AE25" s="28" t="e">
        <f t="shared" si="176"/>
        <v>#NUM!</v>
      </c>
      <c r="AF25" s="28" t="e">
        <f t="shared" si="176"/>
        <v>#NUM!</v>
      </c>
      <c r="AG25" s="28" t="e">
        <f t="shared" si="176"/>
        <v>#NUM!</v>
      </c>
      <c r="AH25" s="28" t="e">
        <f t="shared" si="176"/>
        <v>#NUM!</v>
      </c>
      <c r="AI25" s="28" t="e">
        <f t="shared" si="177"/>
        <v>#NUM!</v>
      </c>
      <c r="AJ25" s="28" t="e">
        <f t="shared" si="177"/>
        <v>#NUM!</v>
      </c>
      <c r="AK25" s="28" t="e">
        <f t="shared" si="177"/>
        <v>#NUM!</v>
      </c>
      <c r="AL25" s="28" t="e">
        <f t="shared" si="177"/>
        <v>#NUM!</v>
      </c>
      <c r="AM25" s="28" t="e">
        <f t="shared" si="177"/>
        <v>#NUM!</v>
      </c>
      <c r="AN25" s="28" t="e">
        <f t="shared" si="177"/>
        <v>#NUM!</v>
      </c>
      <c r="AO25" s="28" t="e">
        <f t="shared" si="177"/>
        <v>#NUM!</v>
      </c>
      <c r="AP25" s="28" t="e">
        <f t="shared" si="177"/>
        <v>#NUM!</v>
      </c>
      <c r="AQ25" s="28" t="e">
        <f t="shared" si="177"/>
        <v>#NUM!</v>
      </c>
      <c r="AR25" s="28" t="e">
        <f t="shared" si="177"/>
        <v>#NUM!</v>
      </c>
      <c r="AS25" s="28" t="e">
        <f t="shared" si="178"/>
        <v>#NUM!</v>
      </c>
      <c r="AT25" s="28" t="e">
        <f t="shared" si="178"/>
        <v>#NUM!</v>
      </c>
      <c r="AU25" s="28" t="e">
        <f t="shared" si="178"/>
        <v>#NUM!</v>
      </c>
      <c r="AV25" s="28" t="e">
        <f t="shared" si="178"/>
        <v>#NUM!</v>
      </c>
      <c r="AW25" s="28" t="e">
        <f t="shared" si="178"/>
        <v>#NUM!</v>
      </c>
      <c r="AX25" s="28" t="e">
        <f t="shared" si="178"/>
        <v>#NUM!</v>
      </c>
      <c r="AY25" s="28" t="e">
        <f t="shared" si="178"/>
        <v>#NUM!</v>
      </c>
      <c r="AZ25" s="28" t="e">
        <f t="shared" si="178"/>
        <v>#NUM!</v>
      </c>
      <c r="BA25" s="28" t="e">
        <f t="shared" si="178"/>
        <v>#NUM!</v>
      </c>
      <c r="BB25" s="28" t="e">
        <f t="shared" si="178"/>
        <v>#NUM!</v>
      </c>
      <c r="BC25" s="28" t="e">
        <f t="shared" si="179"/>
        <v>#NUM!</v>
      </c>
      <c r="BD25" s="28" t="e">
        <f t="shared" si="179"/>
        <v>#NUM!</v>
      </c>
      <c r="BE25" s="28" t="e">
        <f t="shared" si="179"/>
        <v>#NUM!</v>
      </c>
      <c r="BF25" s="28" t="e">
        <f t="shared" si="179"/>
        <v>#NUM!</v>
      </c>
      <c r="BG25" s="28" t="e">
        <f t="shared" si="179"/>
        <v>#NUM!</v>
      </c>
      <c r="BH25" s="28" t="e">
        <f t="shared" si="179"/>
        <v>#NUM!</v>
      </c>
      <c r="BI25" s="28" t="e">
        <f t="shared" si="179"/>
        <v>#NUM!</v>
      </c>
      <c r="BJ25" s="28" t="e">
        <f t="shared" si="179"/>
        <v>#NUM!</v>
      </c>
      <c r="BK25" s="28" t="e">
        <f t="shared" si="179"/>
        <v>#NUM!</v>
      </c>
      <c r="BM25" s="28">
        <f t="shared" si="20"/>
        <v>0</v>
      </c>
      <c r="BN25" s="28">
        <f t="shared" si="21"/>
        <v>0</v>
      </c>
      <c r="BO25" s="28">
        <f t="shared" si="22"/>
        <v>0</v>
      </c>
      <c r="BP25" s="28">
        <f t="shared" si="23"/>
        <v>0</v>
      </c>
      <c r="BQ25" s="28">
        <f t="shared" si="24"/>
        <v>1988.9673378902046</v>
      </c>
      <c r="BR25" s="28">
        <f t="shared" si="25"/>
        <v>1680.7826882325589</v>
      </c>
      <c r="BS25" s="28">
        <f t="shared" si="26"/>
        <v>1307.8286904826864</v>
      </c>
      <c r="BT25" s="28">
        <f t="shared" si="27"/>
        <v>907.19458698415463</v>
      </c>
      <c r="BU25" s="28">
        <f t="shared" si="28"/>
        <v>529.31911918636195</v>
      </c>
      <c r="BV25" s="28">
        <f t="shared" si="29"/>
        <v>229.38237698088949</v>
      </c>
      <c r="BW25" s="28">
        <f t="shared" si="30"/>
        <v>51.43894995380645</v>
      </c>
      <c r="BX25" s="28">
        <f t="shared" si="31"/>
        <v>0.39660923578065493</v>
      </c>
      <c r="BY25" s="28">
        <f t="shared" si="32"/>
        <v>0</v>
      </c>
      <c r="BZ25" s="28">
        <f t="shared" si="33"/>
        <v>0</v>
      </c>
      <c r="CA25" s="28">
        <f t="shared" si="34"/>
        <v>0</v>
      </c>
      <c r="CB25" s="28">
        <f t="shared" si="35"/>
        <v>0</v>
      </c>
      <c r="CC25" s="28">
        <f t="shared" si="36"/>
        <v>0</v>
      </c>
      <c r="CD25" s="28">
        <f t="shared" si="37"/>
        <v>0</v>
      </c>
      <c r="CE25" s="28">
        <f t="shared" si="38"/>
        <v>0</v>
      </c>
      <c r="CF25" s="28">
        <f t="shared" si="39"/>
        <v>0</v>
      </c>
      <c r="CG25" s="28">
        <f t="shared" si="40"/>
        <v>0</v>
      </c>
      <c r="CH25" s="28">
        <f t="shared" si="41"/>
        <v>0</v>
      </c>
      <c r="CI25" s="28">
        <f t="shared" si="42"/>
        <v>0</v>
      </c>
      <c r="CJ25" s="28">
        <f t="shared" si="43"/>
        <v>0</v>
      </c>
      <c r="CK25" s="28">
        <f t="shared" si="44"/>
        <v>0</v>
      </c>
      <c r="CL25" s="28">
        <f t="shared" si="45"/>
        <v>0</v>
      </c>
      <c r="CM25" s="28">
        <f t="shared" si="46"/>
        <v>0</v>
      </c>
      <c r="CN25" s="28">
        <f t="shared" si="47"/>
        <v>0</v>
      </c>
      <c r="CO25" s="28">
        <f t="shared" si="48"/>
        <v>0</v>
      </c>
      <c r="CP25" s="28">
        <f t="shared" si="49"/>
        <v>0</v>
      </c>
      <c r="CQ25" s="28">
        <f t="shared" si="50"/>
        <v>0</v>
      </c>
      <c r="CR25" s="28">
        <f t="shared" si="51"/>
        <v>0</v>
      </c>
      <c r="CS25" s="28">
        <f t="shared" si="52"/>
        <v>0</v>
      </c>
      <c r="CT25" s="28">
        <f t="shared" si="53"/>
        <v>0</v>
      </c>
      <c r="CU25" s="28">
        <f t="shared" si="54"/>
        <v>0</v>
      </c>
      <c r="CV25" s="28">
        <f t="shared" si="55"/>
        <v>0</v>
      </c>
      <c r="CW25" s="28">
        <f t="shared" si="56"/>
        <v>0</v>
      </c>
      <c r="CX25" s="28">
        <f t="shared" si="57"/>
        <v>0</v>
      </c>
      <c r="CY25" s="28">
        <f t="shared" si="58"/>
        <v>0</v>
      </c>
      <c r="CZ25" s="28">
        <f t="shared" si="59"/>
        <v>0</v>
      </c>
      <c r="DA25" s="28">
        <f t="shared" si="60"/>
        <v>0</v>
      </c>
      <c r="DB25" s="28">
        <f t="shared" si="61"/>
        <v>0</v>
      </c>
      <c r="DC25" s="28">
        <f t="shared" si="62"/>
        <v>0</v>
      </c>
      <c r="DD25" s="28">
        <f t="shared" si="63"/>
        <v>0</v>
      </c>
      <c r="DE25" s="28">
        <f t="shared" si="64"/>
        <v>0</v>
      </c>
      <c r="DF25" s="28">
        <f t="shared" si="65"/>
        <v>0</v>
      </c>
      <c r="DG25" s="28">
        <f t="shared" si="66"/>
        <v>0</v>
      </c>
      <c r="DH25" s="28">
        <f t="shared" si="67"/>
        <v>0</v>
      </c>
      <c r="DI25" s="28">
        <f t="shared" si="68"/>
        <v>0</v>
      </c>
      <c r="DJ25" s="28">
        <f t="shared" si="69"/>
        <v>0</v>
      </c>
      <c r="DL25" s="28">
        <f t="shared" si="70"/>
        <v>19</v>
      </c>
      <c r="DM25" s="140">
        <f t="shared" si="71"/>
        <v>0</v>
      </c>
      <c r="DN25" s="140">
        <f t="shared" si="72"/>
        <v>0</v>
      </c>
      <c r="DO25" s="140">
        <f t="shared" si="73"/>
        <v>0</v>
      </c>
      <c r="DP25" s="140">
        <f t="shared" si="74"/>
        <v>193.68628097705528</v>
      </c>
      <c r="DQ25" s="140">
        <f t="shared" si="75"/>
        <v>308.18464965764565</v>
      </c>
      <c r="DR25" s="140">
        <f t="shared" si="76"/>
        <v>372.95399774987254</v>
      </c>
      <c r="DS25" s="140">
        <f t="shared" si="77"/>
        <v>400.63410349853177</v>
      </c>
      <c r="DT25" s="140">
        <f t="shared" si="78"/>
        <v>377.87546779779268</v>
      </c>
      <c r="DU25" s="140">
        <f t="shared" si="79"/>
        <v>299.93674220547246</v>
      </c>
      <c r="DV25" s="140">
        <f t="shared" si="80"/>
        <v>177.94342702708303</v>
      </c>
      <c r="DW25" s="140">
        <f t="shared" si="81"/>
        <v>51.042340718025798</v>
      </c>
      <c r="DX25" s="140">
        <f t="shared" si="82"/>
        <v>0.39660923578065493</v>
      </c>
      <c r="DY25" s="140">
        <f t="shared" si="83"/>
        <v>0</v>
      </c>
      <c r="DZ25" s="140">
        <f t="shared" si="84"/>
        <v>0</v>
      </c>
      <c r="EA25" s="140">
        <f t="shared" si="85"/>
        <v>0</v>
      </c>
      <c r="EB25" s="140">
        <f t="shared" si="86"/>
        <v>0</v>
      </c>
      <c r="EC25" s="140">
        <f t="shared" si="87"/>
        <v>0</v>
      </c>
      <c r="ED25" s="140">
        <f t="shared" si="88"/>
        <v>0</v>
      </c>
      <c r="EE25" s="140">
        <f t="shared" si="89"/>
        <v>0</v>
      </c>
      <c r="EF25" s="140">
        <f t="shared" si="90"/>
        <v>0</v>
      </c>
      <c r="EG25" s="140">
        <f t="shared" si="91"/>
        <v>0</v>
      </c>
      <c r="EH25" s="140">
        <f t="shared" si="92"/>
        <v>0</v>
      </c>
      <c r="EI25" s="140">
        <f t="shared" si="93"/>
        <v>0</v>
      </c>
      <c r="EJ25" s="140">
        <f t="shared" si="94"/>
        <v>0</v>
      </c>
      <c r="EK25" s="140">
        <f t="shared" si="95"/>
        <v>0</v>
      </c>
      <c r="EL25" s="140">
        <f t="shared" si="96"/>
        <v>0</v>
      </c>
      <c r="EM25" s="140">
        <f t="shared" si="97"/>
        <v>0</v>
      </c>
      <c r="EN25" s="140">
        <f t="shared" si="98"/>
        <v>0</v>
      </c>
      <c r="EO25" s="140">
        <f t="shared" si="99"/>
        <v>0</v>
      </c>
      <c r="EP25" s="140">
        <f t="shared" si="100"/>
        <v>0</v>
      </c>
      <c r="EQ25" s="140">
        <f t="shared" si="101"/>
        <v>0</v>
      </c>
      <c r="ER25" s="140">
        <f t="shared" si="102"/>
        <v>0</v>
      </c>
      <c r="ES25" s="140">
        <f t="shared" si="103"/>
        <v>0</v>
      </c>
      <c r="ET25" s="140">
        <f t="shared" si="104"/>
        <v>0</v>
      </c>
      <c r="EU25" s="140">
        <f t="shared" si="105"/>
        <v>0</v>
      </c>
      <c r="EV25" s="140">
        <f t="shared" si="106"/>
        <v>0</v>
      </c>
      <c r="EW25" s="140">
        <f t="shared" si="107"/>
        <v>0</v>
      </c>
      <c r="EX25" s="140">
        <f t="shared" si="108"/>
        <v>0</v>
      </c>
      <c r="EY25" s="140">
        <f t="shared" si="109"/>
        <v>0</v>
      </c>
      <c r="EZ25" s="140">
        <f t="shared" si="110"/>
        <v>0</v>
      </c>
      <c r="FA25" s="140">
        <f t="shared" si="111"/>
        <v>0</v>
      </c>
      <c r="FB25" s="140">
        <f t="shared" si="112"/>
        <v>0</v>
      </c>
      <c r="FC25" s="140">
        <f t="shared" si="113"/>
        <v>0</v>
      </c>
      <c r="FD25" s="140">
        <f t="shared" si="114"/>
        <v>0</v>
      </c>
      <c r="FE25" s="140">
        <f t="shared" si="115"/>
        <v>0</v>
      </c>
      <c r="FF25" s="140">
        <f t="shared" si="116"/>
        <v>0</v>
      </c>
      <c r="FG25" s="140">
        <f t="shared" si="117"/>
        <v>0</v>
      </c>
      <c r="FH25" s="140">
        <f t="shared" si="118"/>
        <v>0</v>
      </c>
      <c r="FI25" s="140">
        <f t="shared" si="119"/>
        <v>0</v>
      </c>
      <c r="FJ25" s="140">
        <f t="shared" si="120"/>
        <v>0</v>
      </c>
      <c r="FL25" s="28">
        <f t="shared" si="121"/>
        <v>0</v>
      </c>
      <c r="FM25" s="28">
        <f t="shared" si="122"/>
        <v>0</v>
      </c>
      <c r="FN25" s="28">
        <f t="shared" si="123"/>
        <v>0</v>
      </c>
      <c r="FO25" s="28">
        <f t="shared" si="124"/>
        <v>1355.8039668393869</v>
      </c>
      <c r="FP25" s="28">
        <f t="shared" si="125"/>
        <v>2773.6618469188106</v>
      </c>
      <c r="FQ25" s="28">
        <f t="shared" si="126"/>
        <v>4102.493975248598</v>
      </c>
      <c r="FR25" s="28">
        <f t="shared" si="127"/>
        <v>5208.2433454809134</v>
      </c>
      <c r="FS25" s="28">
        <f t="shared" si="128"/>
        <v>5668.1320169668907</v>
      </c>
      <c r="FT25" s="28">
        <f t="shared" si="129"/>
        <v>5098.9246174930322</v>
      </c>
      <c r="FU25" s="28">
        <f t="shared" si="130"/>
        <v>3380.9251135145778</v>
      </c>
      <c r="FV25" s="28">
        <f t="shared" si="131"/>
        <v>1071.8891550785418</v>
      </c>
      <c r="FW25" s="28">
        <f t="shared" si="132"/>
        <v>9.1220124229550628</v>
      </c>
      <c r="FX25" s="28">
        <f t="shared" si="133"/>
        <v>0</v>
      </c>
      <c r="FY25" s="28">
        <f t="shared" si="134"/>
        <v>0</v>
      </c>
      <c r="FZ25" s="28">
        <f t="shared" si="135"/>
        <v>0</v>
      </c>
      <c r="GA25" s="28">
        <f t="shared" si="136"/>
        <v>0</v>
      </c>
      <c r="GB25" s="28">
        <f t="shared" si="137"/>
        <v>0</v>
      </c>
      <c r="GC25" s="28">
        <f t="shared" si="138"/>
        <v>0</v>
      </c>
      <c r="GD25" s="28">
        <f t="shared" si="139"/>
        <v>0</v>
      </c>
      <c r="GE25" s="28">
        <f t="shared" si="140"/>
        <v>0</v>
      </c>
      <c r="GF25" s="28">
        <f t="shared" si="141"/>
        <v>0</v>
      </c>
      <c r="GG25" s="28">
        <f t="shared" si="142"/>
        <v>0</v>
      </c>
      <c r="GH25" s="28">
        <f t="shared" si="143"/>
        <v>0</v>
      </c>
      <c r="GI25" s="28">
        <f t="shared" si="144"/>
        <v>0</v>
      </c>
      <c r="GJ25" s="28">
        <f t="shared" si="145"/>
        <v>0</v>
      </c>
      <c r="GK25" s="28">
        <f t="shared" si="146"/>
        <v>0</v>
      </c>
      <c r="GL25" s="28">
        <f t="shared" si="147"/>
        <v>0</v>
      </c>
      <c r="GM25" s="28">
        <f t="shared" si="148"/>
        <v>0</v>
      </c>
      <c r="GN25" s="28">
        <f t="shared" si="149"/>
        <v>0</v>
      </c>
      <c r="GO25" s="28">
        <f t="shared" si="150"/>
        <v>0</v>
      </c>
      <c r="GP25" s="28">
        <f t="shared" si="151"/>
        <v>0</v>
      </c>
      <c r="GQ25" s="28">
        <f t="shared" si="152"/>
        <v>0</v>
      </c>
      <c r="GR25" s="28">
        <f t="shared" si="153"/>
        <v>0</v>
      </c>
      <c r="GS25" s="28">
        <f t="shared" si="154"/>
        <v>0</v>
      </c>
      <c r="GT25" s="28">
        <f t="shared" si="155"/>
        <v>0</v>
      </c>
      <c r="GU25" s="28">
        <f t="shared" si="156"/>
        <v>0</v>
      </c>
      <c r="GV25" s="28">
        <f t="shared" si="157"/>
        <v>0</v>
      </c>
      <c r="GW25" s="28">
        <f t="shared" si="158"/>
        <v>0</v>
      </c>
      <c r="GX25" s="28">
        <f t="shared" si="159"/>
        <v>0</v>
      </c>
      <c r="GY25" s="28">
        <f t="shared" si="160"/>
        <v>0</v>
      </c>
      <c r="GZ25" s="28">
        <f t="shared" si="161"/>
        <v>0</v>
      </c>
      <c r="HA25" s="28">
        <f t="shared" si="162"/>
        <v>0</v>
      </c>
      <c r="HB25" s="28">
        <f t="shared" si="163"/>
        <v>0</v>
      </c>
      <c r="HC25" s="28">
        <f t="shared" si="164"/>
        <v>0</v>
      </c>
      <c r="HD25" s="28">
        <f t="shared" si="165"/>
        <v>0</v>
      </c>
      <c r="HE25" s="28">
        <f t="shared" si="166"/>
        <v>0</v>
      </c>
      <c r="HF25" s="28">
        <f t="shared" si="167"/>
        <v>0</v>
      </c>
      <c r="HG25" s="28">
        <f t="shared" si="168"/>
        <v>0</v>
      </c>
      <c r="HH25" s="28">
        <f t="shared" si="169"/>
        <v>0</v>
      </c>
      <c r="HI25" s="28">
        <f t="shared" si="170"/>
        <v>0</v>
      </c>
      <c r="HK25" s="29">
        <f>IF(D25&gt;80,"",IF('inv2.計算シート'!H20=0,0,SUM(FL25:HI25)/F25))</f>
        <v>13.135018677330152</v>
      </c>
    </row>
    <row r="26" spans="4:219">
      <c r="D26" s="28">
        <f>IF(OR('1.収穫を予測する'!$C$2="あり",'1.収穫を予測する'!$C$3="あり"),入力方法別計算!W21,'inv2.計算シート'!E21)</f>
        <v>20</v>
      </c>
      <c r="E26" s="28">
        <f>IF(OR('1.収穫を予測する'!$C$2="あり",'1.収穫を予測する'!$C$3="あり"),入力方法別計算!Z21,'inv2.計算シート'!AD21)</f>
        <v>248.7686236409865</v>
      </c>
      <c r="F26" s="28">
        <f>IF(OR('1.収穫を予測する'!$C$2="あり",'1.収穫を予測する'!$C$3="あり"),入力方法別計算!Y21,'inv2.計算シート'!AE21)</f>
        <v>2142.5416547696468</v>
      </c>
      <c r="G26" s="28">
        <f>'inv2.計算シート'!AF21</f>
        <v>0</v>
      </c>
      <c r="H26" s="28">
        <f t="shared" si="15"/>
        <v>0.73093823356735499</v>
      </c>
      <c r="I26" s="28">
        <f t="shared" si="16"/>
        <v>2382.4514598630308</v>
      </c>
      <c r="J26" s="28">
        <f t="shared" si="17"/>
        <v>250.54497727600778</v>
      </c>
      <c r="K26" s="28">
        <f t="shared" si="18"/>
        <v>0.10516267865134672</v>
      </c>
      <c r="L26" s="28">
        <f t="shared" si="19"/>
        <v>790922.13161052566</v>
      </c>
      <c r="N26" s="28">
        <f t="shared" si="9"/>
        <v>0</v>
      </c>
      <c r="O26" s="28">
        <f t="shared" si="180"/>
        <v>0</v>
      </c>
      <c r="P26" s="28">
        <f t="shared" si="180"/>
        <v>0</v>
      </c>
      <c r="Q26" s="28">
        <f t="shared" si="180"/>
        <v>0</v>
      </c>
      <c r="R26" s="28">
        <f t="shared" si="180"/>
        <v>2011.819274446166</v>
      </c>
      <c r="S26" s="28">
        <f t="shared" si="180"/>
        <v>1741.2762065382876</v>
      </c>
      <c r="T26" s="28">
        <f t="shared" si="180"/>
        <v>1406.8628174658043</v>
      </c>
      <c r="U26" s="28">
        <f t="shared" si="180"/>
        <v>1035.6045531083987</v>
      </c>
      <c r="V26" s="28">
        <f t="shared" si="180"/>
        <v>666.63671768481777</v>
      </c>
      <c r="W26" s="28">
        <f t="shared" si="180"/>
        <v>346.48846989661899</v>
      </c>
      <c r="X26" s="28">
        <f t="shared" si="180"/>
        <v>119.86399226089237</v>
      </c>
      <c r="Y26" s="28">
        <f t="shared" si="176"/>
        <v>13.124061417280377</v>
      </c>
      <c r="Z26" s="28" t="e">
        <f t="shared" si="176"/>
        <v>#NUM!</v>
      </c>
      <c r="AA26" s="28" t="e">
        <f t="shared" si="176"/>
        <v>#NUM!</v>
      </c>
      <c r="AB26" s="28" t="e">
        <f t="shared" si="176"/>
        <v>#NUM!</v>
      </c>
      <c r="AC26" s="28" t="e">
        <f t="shared" si="176"/>
        <v>#NUM!</v>
      </c>
      <c r="AD26" s="28" t="e">
        <f t="shared" si="176"/>
        <v>#NUM!</v>
      </c>
      <c r="AE26" s="28" t="e">
        <f t="shared" si="176"/>
        <v>#NUM!</v>
      </c>
      <c r="AF26" s="28" t="e">
        <f t="shared" si="176"/>
        <v>#NUM!</v>
      </c>
      <c r="AG26" s="28" t="e">
        <f t="shared" si="176"/>
        <v>#NUM!</v>
      </c>
      <c r="AH26" s="28" t="e">
        <f t="shared" si="176"/>
        <v>#NUM!</v>
      </c>
      <c r="AI26" s="28" t="e">
        <f t="shared" si="177"/>
        <v>#NUM!</v>
      </c>
      <c r="AJ26" s="28" t="e">
        <f t="shared" si="177"/>
        <v>#NUM!</v>
      </c>
      <c r="AK26" s="28" t="e">
        <f t="shared" si="177"/>
        <v>#NUM!</v>
      </c>
      <c r="AL26" s="28" t="e">
        <f t="shared" si="177"/>
        <v>#NUM!</v>
      </c>
      <c r="AM26" s="28" t="e">
        <f t="shared" si="177"/>
        <v>#NUM!</v>
      </c>
      <c r="AN26" s="28" t="e">
        <f t="shared" si="177"/>
        <v>#NUM!</v>
      </c>
      <c r="AO26" s="28" t="e">
        <f t="shared" si="177"/>
        <v>#NUM!</v>
      </c>
      <c r="AP26" s="28" t="e">
        <f t="shared" si="177"/>
        <v>#NUM!</v>
      </c>
      <c r="AQ26" s="28" t="e">
        <f t="shared" si="177"/>
        <v>#NUM!</v>
      </c>
      <c r="AR26" s="28" t="e">
        <f t="shared" si="177"/>
        <v>#NUM!</v>
      </c>
      <c r="AS26" s="28" t="e">
        <f t="shared" si="178"/>
        <v>#NUM!</v>
      </c>
      <c r="AT26" s="28" t="e">
        <f t="shared" si="178"/>
        <v>#NUM!</v>
      </c>
      <c r="AU26" s="28" t="e">
        <f t="shared" si="178"/>
        <v>#NUM!</v>
      </c>
      <c r="AV26" s="28" t="e">
        <f t="shared" si="178"/>
        <v>#NUM!</v>
      </c>
      <c r="AW26" s="28" t="e">
        <f t="shared" si="178"/>
        <v>#NUM!</v>
      </c>
      <c r="AX26" s="28" t="e">
        <f t="shared" si="178"/>
        <v>#NUM!</v>
      </c>
      <c r="AY26" s="28" t="e">
        <f t="shared" si="178"/>
        <v>#NUM!</v>
      </c>
      <c r="AZ26" s="28" t="e">
        <f t="shared" si="178"/>
        <v>#NUM!</v>
      </c>
      <c r="BA26" s="28" t="e">
        <f t="shared" si="178"/>
        <v>#NUM!</v>
      </c>
      <c r="BB26" s="28" t="e">
        <f t="shared" si="178"/>
        <v>#NUM!</v>
      </c>
      <c r="BC26" s="28" t="e">
        <f t="shared" si="179"/>
        <v>#NUM!</v>
      </c>
      <c r="BD26" s="28" t="e">
        <f t="shared" si="179"/>
        <v>#NUM!</v>
      </c>
      <c r="BE26" s="28" t="e">
        <f t="shared" si="179"/>
        <v>#NUM!</v>
      </c>
      <c r="BF26" s="28" t="e">
        <f t="shared" si="179"/>
        <v>#NUM!</v>
      </c>
      <c r="BG26" s="28" t="e">
        <f t="shared" si="179"/>
        <v>#NUM!</v>
      </c>
      <c r="BH26" s="28" t="e">
        <f t="shared" si="179"/>
        <v>#NUM!</v>
      </c>
      <c r="BI26" s="28" t="e">
        <f t="shared" si="179"/>
        <v>#NUM!</v>
      </c>
      <c r="BJ26" s="28" t="e">
        <f t="shared" si="179"/>
        <v>#NUM!</v>
      </c>
      <c r="BK26" s="28" t="e">
        <f t="shared" si="179"/>
        <v>#NUM!</v>
      </c>
      <c r="BM26" s="28">
        <f t="shared" si="20"/>
        <v>0</v>
      </c>
      <c r="BN26" s="28">
        <f t="shared" si="21"/>
        <v>0</v>
      </c>
      <c r="BO26" s="28">
        <f t="shared" si="22"/>
        <v>0</v>
      </c>
      <c r="BP26" s="28">
        <f t="shared" si="23"/>
        <v>0</v>
      </c>
      <c r="BQ26" s="28">
        <f t="shared" si="24"/>
        <v>2011.819274446166</v>
      </c>
      <c r="BR26" s="28">
        <f t="shared" si="25"/>
        <v>1741.2762065382876</v>
      </c>
      <c r="BS26" s="28">
        <f t="shared" si="26"/>
        <v>1406.8628174658043</v>
      </c>
      <c r="BT26" s="28">
        <f t="shared" si="27"/>
        <v>1035.6045531083987</v>
      </c>
      <c r="BU26" s="28">
        <f t="shared" si="28"/>
        <v>666.63671768481777</v>
      </c>
      <c r="BV26" s="28">
        <f t="shared" si="29"/>
        <v>346.48846989661899</v>
      </c>
      <c r="BW26" s="28">
        <f t="shared" si="30"/>
        <v>119.86399226089237</v>
      </c>
      <c r="BX26" s="28">
        <f t="shared" si="31"/>
        <v>13.124061417280377</v>
      </c>
      <c r="BY26" s="28">
        <f t="shared" si="32"/>
        <v>0</v>
      </c>
      <c r="BZ26" s="28">
        <f t="shared" si="33"/>
        <v>0</v>
      </c>
      <c r="CA26" s="28">
        <f t="shared" si="34"/>
        <v>0</v>
      </c>
      <c r="CB26" s="28">
        <f t="shared" si="35"/>
        <v>0</v>
      </c>
      <c r="CC26" s="28">
        <f t="shared" si="36"/>
        <v>0</v>
      </c>
      <c r="CD26" s="28">
        <f t="shared" si="37"/>
        <v>0</v>
      </c>
      <c r="CE26" s="28">
        <f t="shared" si="38"/>
        <v>0</v>
      </c>
      <c r="CF26" s="28">
        <f t="shared" si="39"/>
        <v>0</v>
      </c>
      <c r="CG26" s="28">
        <f t="shared" si="40"/>
        <v>0</v>
      </c>
      <c r="CH26" s="28">
        <f t="shared" si="41"/>
        <v>0</v>
      </c>
      <c r="CI26" s="28">
        <f t="shared" si="42"/>
        <v>0</v>
      </c>
      <c r="CJ26" s="28">
        <f t="shared" si="43"/>
        <v>0</v>
      </c>
      <c r="CK26" s="28">
        <f t="shared" si="44"/>
        <v>0</v>
      </c>
      <c r="CL26" s="28">
        <f t="shared" si="45"/>
        <v>0</v>
      </c>
      <c r="CM26" s="28">
        <f t="shared" si="46"/>
        <v>0</v>
      </c>
      <c r="CN26" s="28">
        <f t="shared" si="47"/>
        <v>0</v>
      </c>
      <c r="CO26" s="28">
        <f t="shared" si="48"/>
        <v>0</v>
      </c>
      <c r="CP26" s="28">
        <f t="shared" si="49"/>
        <v>0</v>
      </c>
      <c r="CQ26" s="28">
        <f t="shared" si="50"/>
        <v>0</v>
      </c>
      <c r="CR26" s="28">
        <f t="shared" si="51"/>
        <v>0</v>
      </c>
      <c r="CS26" s="28">
        <f t="shared" si="52"/>
        <v>0</v>
      </c>
      <c r="CT26" s="28">
        <f t="shared" si="53"/>
        <v>0</v>
      </c>
      <c r="CU26" s="28">
        <f t="shared" si="54"/>
        <v>0</v>
      </c>
      <c r="CV26" s="28">
        <f t="shared" si="55"/>
        <v>0</v>
      </c>
      <c r="CW26" s="28">
        <f t="shared" si="56"/>
        <v>0</v>
      </c>
      <c r="CX26" s="28">
        <f t="shared" si="57"/>
        <v>0</v>
      </c>
      <c r="CY26" s="28">
        <f t="shared" si="58"/>
        <v>0</v>
      </c>
      <c r="CZ26" s="28">
        <f t="shared" si="59"/>
        <v>0</v>
      </c>
      <c r="DA26" s="28">
        <f t="shared" si="60"/>
        <v>0</v>
      </c>
      <c r="DB26" s="28">
        <f t="shared" si="61"/>
        <v>0</v>
      </c>
      <c r="DC26" s="28">
        <f t="shared" si="62"/>
        <v>0</v>
      </c>
      <c r="DD26" s="28">
        <f t="shared" si="63"/>
        <v>0</v>
      </c>
      <c r="DE26" s="28">
        <f t="shared" si="64"/>
        <v>0</v>
      </c>
      <c r="DF26" s="28">
        <f t="shared" si="65"/>
        <v>0</v>
      </c>
      <c r="DG26" s="28">
        <f t="shared" si="66"/>
        <v>0</v>
      </c>
      <c r="DH26" s="28">
        <f t="shared" si="67"/>
        <v>0</v>
      </c>
      <c r="DI26" s="28">
        <f t="shared" si="68"/>
        <v>0</v>
      </c>
      <c r="DJ26" s="28">
        <f t="shared" si="69"/>
        <v>0</v>
      </c>
      <c r="DL26" s="28">
        <f t="shared" si="70"/>
        <v>20</v>
      </c>
      <c r="DM26" s="140">
        <f t="shared" si="71"/>
        <v>0</v>
      </c>
      <c r="DN26" s="140">
        <f t="shared" si="72"/>
        <v>0</v>
      </c>
      <c r="DO26" s="140">
        <f t="shared" si="73"/>
        <v>0</v>
      </c>
      <c r="DP26" s="140">
        <f t="shared" si="74"/>
        <v>130.72238032348082</v>
      </c>
      <c r="DQ26" s="140">
        <f t="shared" si="75"/>
        <v>270.54306790787837</v>
      </c>
      <c r="DR26" s="140">
        <f t="shared" si="76"/>
        <v>334.41338907248337</v>
      </c>
      <c r="DS26" s="140">
        <f t="shared" si="77"/>
        <v>371.25826435740555</v>
      </c>
      <c r="DT26" s="140">
        <f t="shared" si="78"/>
        <v>368.96783542358094</v>
      </c>
      <c r="DU26" s="140">
        <f t="shared" si="79"/>
        <v>320.14824778819877</v>
      </c>
      <c r="DV26" s="140">
        <f t="shared" si="80"/>
        <v>226.62447763572663</v>
      </c>
      <c r="DW26" s="140">
        <f t="shared" si="81"/>
        <v>106.739930843612</v>
      </c>
      <c r="DX26" s="140">
        <f t="shared" si="82"/>
        <v>13.124061417280377</v>
      </c>
      <c r="DY26" s="140">
        <f t="shared" si="83"/>
        <v>0</v>
      </c>
      <c r="DZ26" s="140">
        <f t="shared" si="84"/>
        <v>0</v>
      </c>
      <c r="EA26" s="140">
        <f t="shared" si="85"/>
        <v>0</v>
      </c>
      <c r="EB26" s="140">
        <f t="shared" si="86"/>
        <v>0</v>
      </c>
      <c r="EC26" s="140">
        <f t="shared" si="87"/>
        <v>0</v>
      </c>
      <c r="ED26" s="140">
        <f t="shared" si="88"/>
        <v>0</v>
      </c>
      <c r="EE26" s="140">
        <f t="shared" si="89"/>
        <v>0</v>
      </c>
      <c r="EF26" s="140">
        <f t="shared" si="90"/>
        <v>0</v>
      </c>
      <c r="EG26" s="140">
        <f t="shared" si="91"/>
        <v>0</v>
      </c>
      <c r="EH26" s="140">
        <f t="shared" si="92"/>
        <v>0</v>
      </c>
      <c r="EI26" s="140">
        <f t="shared" si="93"/>
        <v>0</v>
      </c>
      <c r="EJ26" s="140">
        <f t="shared" si="94"/>
        <v>0</v>
      </c>
      <c r="EK26" s="140">
        <f t="shared" si="95"/>
        <v>0</v>
      </c>
      <c r="EL26" s="140">
        <f t="shared" si="96"/>
        <v>0</v>
      </c>
      <c r="EM26" s="140">
        <f t="shared" si="97"/>
        <v>0</v>
      </c>
      <c r="EN26" s="140">
        <f t="shared" si="98"/>
        <v>0</v>
      </c>
      <c r="EO26" s="140">
        <f t="shared" si="99"/>
        <v>0</v>
      </c>
      <c r="EP26" s="140">
        <f t="shared" si="100"/>
        <v>0</v>
      </c>
      <c r="EQ26" s="140">
        <f t="shared" si="101"/>
        <v>0</v>
      </c>
      <c r="ER26" s="140">
        <f t="shared" si="102"/>
        <v>0</v>
      </c>
      <c r="ES26" s="140">
        <f t="shared" si="103"/>
        <v>0</v>
      </c>
      <c r="ET26" s="140">
        <f t="shared" si="104"/>
        <v>0</v>
      </c>
      <c r="EU26" s="140">
        <f t="shared" si="105"/>
        <v>0</v>
      </c>
      <c r="EV26" s="140">
        <f t="shared" si="106"/>
        <v>0</v>
      </c>
      <c r="EW26" s="140">
        <f t="shared" si="107"/>
        <v>0</v>
      </c>
      <c r="EX26" s="140">
        <f t="shared" si="108"/>
        <v>0</v>
      </c>
      <c r="EY26" s="140">
        <f t="shared" si="109"/>
        <v>0</v>
      </c>
      <c r="EZ26" s="140">
        <f t="shared" si="110"/>
        <v>0</v>
      </c>
      <c r="FA26" s="140">
        <f t="shared" si="111"/>
        <v>0</v>
      </c>
      <c r="FB26" s="140">
        <f t="shared" si="112"/>
        <v>0</v>
      </c>
      <c r="FC26" s="140">
        <f t="shared" si="113"/>
        <v>0</v>
      </c>
      <c r="FD26" s="140">
        <f t="shared" si="114"/>
        <v>0</v>
      </c>
      <c r="FE26" s="140">
        <f t="shared" si="115"/>
        <v>0</v>
      </c>
      <c r="FF26" s="140">
        <f t="shared" si="116"/>
        <v>0</v>
      </c>
      <c r="FG26" s="140">
        <f t="shared" si="117"/>
        <v>0</v>
      </c>
      <c r="FH26" s="140">
        <f t="shared" si="118"/>
        <v>0</v>
      </c>
      <c r="FI26" s="140">
        <f t="shared" si="119"/>
        <v>0</v>
      </c>
      <c r="FJ26" s="140">
        <f t="shared" si="120"/>
        <v>0</v>
      </c>
      <c r="FL26" s="28">
        <f t="shared" si="121"/>
        <v>0</v>
      </c>
      <c r="FM26" s="28">
        <f t="shared" si="122"/>
        <v>0</v>
      </c>
      <c r="FN26" s="28">
        <f t="shared" si="123"/>
        <v>0</v>
      </c>
      <c r="FO26" s="28">
        <f t="shared" si="124"/>
        <v>915.05666226436574</v>
      </c>
      <c r="FP26" s="28">
        <f t="shared" si="125"/>
        <v>2434.8876111709051</v>
      </c>
      <c r="FQ26" s="28">
        <f t="shared" si="126"/>
        <v>3678.5472797973171</v>
      </c>
      <c r="FR26" s="28">
        <f t="shared" si="127"/>
        <v>4826.3574366462726</v>
      </c>
      <c r="FS26" s="28">
        <f t="shared" si="128"/>
        <v>5534.5175313537138</v>
      </c>
      <c r="FT26" s="28">
        <f t="shared" si="129"/>
        <v>5442.5202123993795</v>
      </c>
      <c r="FU26" s="28">
        <f t="shared" si="130"/>
        <v>4305.8650750788056</v>
      </c>
      <c r="FV26" s="28">
        <f t="shared" si="131"/>
        <v>2241.538547715852</v>
      </c>
      <c r="FW26" s="28">
        <f t="shared" si="132"/>
        <v>301.85341259744865</v>
      </c>
      <c r="FX26" s="28">
        <f t="shared" si="133"/>
        <v>0</v>
      </c>
      <c r="FY26" s="28">
        <f t="shared" si="134"/>
        <v>0</v>
      </c>
      <c r="FZ26" s="28">
        <f t="shared" si="135"/>
        <v>0</v>
      </c>
      <c r="GA26" s="28">
        <f t="shared" si="136"/>
        <v>0</v>
      </c>
      <c r="GB26" s="28">
        <f t="shared" si="137"/>
        <v>0</v>
      </c>
      <c r="GC26" s="28">
        <f t="shared" si="138"/>
        <v>0</v>
      </c>
      <c r="GD26" s="28">
        <f t="shared" si="139"/>
        <v>0</v>
      </c>
      <c r="GE26" s="28">
        <f t="shared" si="140"/>
        <v>0</v>
      </c>
      <c r="GF26" s="28">
        <f t="shared" si="141"/>
        <v>0</v>
      </c>
      <c r="GG26" s="28">
        <f t="shared" si="142"/>
        <v>0</v>
      </c>
      <c r="GH26" s="28">
        <f t="shared" si="143"/>
        <v>0</v>
      </c>
      <c r="GI26" s="28">
        <f t="shared" si="144"/>
        <v>0</v>
      </c>
      <c r="GJ26" s="28">
        <f t="shared" si="145"/>
        <v>0</v>
      </c>
      <c r="GK26" s="28">
        <f t="shared" si="146"/>
        <v>0</v>
      </c>
      <c r="GL26" s="28">
        <f t="shared" si="147"/>
        <v>0</v>
      </c>
      <c r="GM26" s="28">
        <f t="shared" si="148"/>
        <v>0</v>
      </c>
      <c r="GN26" s="28">
        <f t="shared" si="149"/>
        <v>0</v>
      </c>
      <c r="GO26" s="28">
        <f t="shared" si="150"/>
        <v>0</v>
      </c>
      <c r="GP26" s="28">
        <f t="shared" si="151"/>
        <v>0</v>
      </c>
      <c r="GQ26" s="28">
        <f t="shared" si="152"/>
        <v>0</v>
      </c>
      <c r="GR26" s="28">
        <f t="shared" si="153"/>
        <v>0</v>
      </c>
      <c r="GS26" s="28">
        <f t="shared" si="154"/>
        <v>0</v>
      </c>
      <c r="GT26" s="28">
        <f t="shared" si="155"/>
        <v>0</v>
      </c>
      <c r="GU26" s="28">
        <f t="shared" si="156"/>
        <v>0</v>
      </c>
      <c r="GV26" s="28">
        <f t="shared" si="157"/>
        <v>0</v>
      </c>
      <c r="GW26" s="28">
        <f t="shared" si="158"/>
        <v>0</v>
      </c>
      <c r="GX26" s="28">
        <f t="shared" si="159"/>
        <v>0</v>
      </c>
      <c r="GY26" s="28">
        <f t="shared" si="160"/>
        <v>0</v>
      </c>
      <c r="GZ26" s="28">
        <f t="shared" si="161"/>
        <v>0</v>
      </c>
      <c r="HA26" s="28">
        <f t="shared" si="162"/>
        <v>0</v>
      </c>
      <c r="HB26" s="28">
        <f t="shared" si="163"/>
        <v>0</v>
      </c>
      <c r="HC26" s="28">
        <f t="shared" si="164"/>
        <v>0</v>
      </c>
      <c r="HD26" s="28">
        <f t="shared" si="165"/>
        <v>0</v>
      </c>
      <c r="HE26" s="28">
        <f t="shared" si="166"/>
        <v>0</v>
      </c>
      <c r="HF26" s="28">
        <f t="shared" si="167"/>
        <v>0</v>
      </c>
      <c r="HG26" s="28">
        <f t="shared" si="168"/>
        <v>0</v>
      </c>
      <c r="HH26" s="28">
        <f t="shared" si="169"/>
        <v>0</v>
      </c>
      <c r="HI26" s="28">
        <f t="shared" si="170"/>
        <v>0</v>
      </c>
      <c r="HK26" s="29">
        <f>IF(D26&gt;80,"",IF('inv2.計算シート'!H21=0,0,SUM(FL26:HI26)/F26))</f>
        <v>13.853240007235797</v>
      </c>
    </row>
    <row r="27" spans="4:219">
      <c r="D27" s="28">
        <f>IF(OR('1.収穫を予測する'!$C$2="あり",'1.収穫を予測する'!$C$3="あり"),入力方法別計算!W22,'inv2.計算シート'!E22)</f>
        <v>21</v>
      </c>
      <c r="E27" s="28">
        <f>IF(OR('1.収穫を予測する'!$C$2="あり",'1.収穫を予測する'!$C$3="あり"),入力方法別計算!Z22,'inv2.計算シート'!AD22)</f>
        <v>276.94077799507477</v>
      </c>
      <c r="F27" s="28">
        <f>IF(OR('1.収穫を予測する'!$C$2="あり",'1.収穫を予測する'!$C$3="あり"),入力方法別計算!Y22,'inv2.計算シート'!AE22)</f>
        <v>2102.0607792894662</v>
      </c>
      <c r="G27" s="28">
        <f>'inv2.計算シート'!AF22</f>
        <v>0</v>
      </c>
      <c r="H27" s="28">
        <f t="shared" si="15"/>
        <v>0.72540729365728629</v>
      </c>
      <c r="I27" s="28">
        <f t="shared" si="16"/>
        <v>2345.7919701262567</v>
      </c>
      <c r="J27" s="28">
        <f t="shared" si="17"/>
        <v>279.0639792459109</v>
      </c>
      <c r="K27" s="28">
        <f t="shared" si="18"/>
        <v>0.11896365184969532</v>
      </c>
      <c r="L27" s="28">
        <f t="shared" si="19"/>
        <v>471414.01866364584</v>
      </c>
      <c r="N27" s="28">
        <f t="shared" si="9"/>
        <v>0</v>
      </c>
      <c r="O27" s="28">
        <f t="shared" si="180"/>
        <v>0</v>
      </c>
      <c r="P27" s="28">
        <f t="shared" si="180"/>
        <v>0</v>
      </c>
      <c r="Q27" s="28">
        <f t="shared" si="180"/>
        <v>0</v>
      </c>
      <c r="R27" s="28">
        <f t="shared" si="180"/>
        <v>2023.31865298971</v>
      </c>
      <c r="S27" s="28">
        <f t="shared" si="180"/>
        <v>1784.5755457507603</v>
      </c>
      <c r="T27" s="28">
        <f t="shared" si="180"/>
        <v>1484.5434044675908</v>
      </c>
      <c r="U27" s="28">
        <f t="shared" si="180"/>
        <v>1142.9491998897615</v>
      </c>
      <c r="V27" s="28">
        <f t="shared" si="180"/>
        <v>790.03453520925507</v>
      </c>
      <c r="W27" s="28">
        <f t="shared" si="180"/>
        <v>464.01615038093621</v>
      </c>
      <c r="X27" s="28">
        <f t="shared" si="180"/>
        <v>205.72609924995484</v>
      </c>
      <c r="Y27" s="28">
        <f t="shared" si="176"/>
        <v>48.76995079156012</v>
      </c>
      <c r="Z27" s="28">
        <f t="shared" si="176"/>
        <v>0.44525639157832836</v>
      </c>
      <c r="AA27" s="28" t="e">
        <f t="shared" si="176"/>
        <v>#NUM!</v>
      </c>
      <c r="AB27" s="28" t="e">
        <f t="shared" si="176"/>
        <v>#NUM!</v>
      </c>
      <c r="AC27" s="28" t="e">
        <f t="shared" si="176"/>
        <v>#NUM!</v>
      </c>
      <c r="AD27" s="28" t="e">
        <f t="shared" si="176"/>
        <v>#NUM!</v>
      </c>
      <c r="AE27" s="28" t="e">
        <f t="shared" si="176"/>
        <v>#NUM!</v>
      </c>
      <c r="AF27" s="28" t="e">
        <f t="shared" si="176"/>
        <v>#NUM!</v>
      </c>
      <c r="AG27" s="28" t="e">
        <f t="shared" si="176"/>
        <v>#NUM!</v>
      </c>
      <c r="AH27" s="28" t="e">
        <f t="shared" si="176"/>
        <v>#NUM!</v>
      </c>
      <c r="AI27" s="28" t="e">
        <f t="shared" si="177"/>
        <v>#NUM!</v>
      </c>
      <c r="AJ27" s="28" t="e">
        <f t="shared" si="177"/>
        <v>#NUM!</v>
      </c>
      <c r="AK27" s="28" t="e">
        <f t="shared" si="177"/>
        <v>#NUM!</v>
      </c>
      <c r="AL27" s="28" t="e">
        <f t="shared" si="177"/>
        <v>#NUM!</v>
      </c>
      <c r="AM27" s="28" t="e">
        <f t="shared" si="177"/>
        <v>#NUM!</v>
      </c>
      <c r="AN27" s="28" t="e">
        <f t="shared" si="177"/>
        <v>#NUM!</v>
      </c>
      <c r="AO27" s="28" t="e">
        <f t="shared" si="177"/>
        <v>#NUM!</v>
      </c>
      <c r="AP27" s="28" t="e">
        <f t="shared" si="177"/>
        <v>#NUM!</v>
      </c>
      <c r="AQ27" s="28" t="e">
        <f t="shared" si="177"/>
        <v>#NUM!</v>
      </c>
      <c r="AR27" s="28" t="e">
        <f t="shared" si="177"/>
        <v>#NUM!</v>
      </c>
      <c r="AS27" s="28" t="e">
        <f t="shared" si="178"/>
        <v>#NUM!</v>
      </c>
      <c r="AT27" s="28" t="e">
        <f t="shared" si="178"/>
        <v>#NUM!</v>
      </c>
      <c r="AU27" s="28" t="e">
        <f t="shared" si="178"/>
        <v>#NUM!</v>
      </c>
      <c r="AV27" s="28" t="e">
        <f t="shared" si="178"/>
        <v>#NUM!</v>
      </c>
      <c r="AW27" s="28" t="e">
        <f t="shared" si="178"/>
        <v>#NUM!</v>
      </c>
      <c r="AX27" s="28" t="e">
        <f t="shared" si="178"/>
        <v>#NUM!</v>
      </c>
      <c r="AY27" s="28" t="e">
        <f t="shared" si="178"/>
        <v>#NUM!</v>
      </c>
      <c r="AZ27" s="28" t="e">
        <f t="shared" si="178"/>
        <v>#NUM!</v>
      </c>
      <c r="BA27" s="28" t="e">
        <f t="shared" si="178"/>
        <v>#NUM!</v>
      </c>
      <c r="BB27" s="28" t="e">
        <f t="shared" si="178"/>
        <v>#NUM!</v>
      </c>
      <c r="BC27" s="28" t="e">
        <f t="shared" si="179"/>
        <v>#NUM!</v>
      </c>
      <c r="BD27" s="28" t="e">
        <f t="shared" si="179"/>
        <v>#NUM!</v>
      </c>
      <c r="BE27" s="28" t="e">
        <f t="shared" si="179"/>
        <v>#NUM!</v>
      </c>
      <c r="BF27" s="28" t="e">
        <f t="shared" si="179"/>
        <v>#NUM!</v>
      </c>
      <c r="BG27" s="28" t="e">
        <f t="shared" si="179"/>
        <v>#NUM!</v>
      </c>
      <c r="BH27" s="28" t="e">
        <f t="shared" si="179"/>
        <v>#NUM!</v>
      </c>
      <c r="BI27" s="28" t="e">
        <f t="shared" si="179"/>
        <v>#NUM!</v>
      </c>
      <c r="BJ27" s="28" t="e">
        <f t="shared" si="179"/>
        <v>#NUM!</v>
      </c>
      <c r="BK27" s="28" t="e">
        <f t="shared" si="179"/>
        <v>#NUM!</v>
      </c>
      <c r="BM27" s="28">
        <f t="shared" si="20"/>
        <v>0</v>
      </c>
      <c r="BN27" s="28">
        <f t="shared" si="21"/>
        <v>0</v>
      </c>
      <c r="BO27" s="28">
        <f t="shared" si="22"/>
        <v>0</v>
      </c>
      <c r="BP27" s="28">
        <f t="shared" si="23"/>
        <v>0</v>
      </c>
      <c r="BQ27" s="28">
        <f t="shared" si="24"/>
        <v>2023.31865298971</v>
      </c>
      <c r="BR27" s="28">
        <f t="shared" si="25"/>
        <v>1784.5755457507603</v>
      </c>
      <c r="BS27" s="28">
        <f t="shared" si="26"/>
        <v>1484.5434044675908</v>
      </c>
      <c r="BT27" s="28">
        <f t="shared" si="27"/>
        <v>1142.9491998897615</v>
      </c>
      <c r="BU27" s="28">
        <f t="shared" si="28"/>
        <v>790.03453520925507</v>
      </c>
      <c r="BV27" s="28">
        <f t="shared" si="29"/>
        <v>464.01615038093621</v>
      </c>
      <c r="BW27" s="28">
        <f t="shared" si="30"/>
        <v>205.72609924995484</v>
      </c>
      <c r="BX27" s="28">
        <f t="shared" si="31"/>
        <v>48.76995079156012</v>
      </c>
      <c r="BY27" s="28">
        <f t="shared" si="32"/>
        <v>0.44525639157832836</v>
      </c>
      <c r="BZ27" s="28">
        <f t="shared" si="33"/>
        <v>0</v>
      </c>
      <c r="CA27" s="28">
        <f t="shared" si="34"/>
        <v>0</v>
      </c>
      <c r="CB27" s="28">
        <f t="shared" si="35"/>
        <v>0</v>
      </c>
      <c r="CC27" s="28">
        <f t="shared" si="36"/>
        <v>0</v>
      </c>
      <c r="CD27" s="28">
        <f t="shared" si="37"/>
        <v>0</v>
      </c>
      <c r="CE27" s="28">
        <f t="shared" si="38"/>
        <v>0</v>
      </c>
      <c r="CF27" s="28">
        <f t="shared" si="39"/>
        <v>0</v>
      </c>
      <c r="CG27" s="28">
        <f t="shared" si="40"/>
        <v>0</v>
      </c>
      <c r="CH27" s="28">
        <f t="shared" si="41"/>
        <v>0</v>
      </c>
      <c r="CI27" s="28">
        <f t="shared" si="42"/>
        <v>0</v>
      </c>
      <c r="CJ27" s="28">
        <f t="shared" si="43"/>
        <v>0</v>
      </c>
      <c r="CK27" s="28">
        <f t="shared" si="44"/>
        <v>0</v>
      </c>
      <c r="CL27" s="28">
        <f t="shared" si="45"/>
        <v>0</v>
      </c>
      <c r="CM27" s="28">
        <f t="shared" si="46"/>
        <v>0</v>
      </c>
      <c r="CN27" s="28">
        <f t="shared" si="47"/>
        <v>0</v>
      </c>
      <c r="CO27" s="28">
        <f t="shared" si="48"/>
        <v>0</v>
      </c>
      <c r="CP27" s="28">
        <f t="shared" si="49"/>
        <v>0</v>
      </c>
      <c r="CQ27" s="28">
        <f t="shared" si="50"/>
        <v>0</v>
      </c>
      <c r="CR27" s="28">
        <f t="shared" si="51"/>
        <v>0</v>
      </c>
      <c r="CS27" s="28">
        <f t="shared" si="52"/>
        <v>0</v>
      </c>
      <c r="CT27" s="28">
        <f t="shared" si="53"/>
        <v>0</v>
      </c>
      <c r="CU27" s="28">
        <f t="shared" si="54"/>
        <v>0</v>
      </c>
      <c r="CV27" s="28">
        <f t="shared" si="55"/>
        <v>0</v>
      </c>
      <c r="CW27" s="28">
        <f t="shared" si="56"/>
        <v>0</v>
      </c>
      <c r="CX27" s="28">
        <f t="shared" si="57"/>
        <v>0</v>
      </c>
      <c r="CY27" s="28">
        <f t="shared" si="58"/>
        <v>0</v>
      </c>
      <c r="CZ27" s="28">
        <f t="shared" si="59"/>
        <v>0</v>
      </c>
      <c r="DA27" s="28">
        <f t="shared" si="60"/>
        <v>0</v>
      </c>
      <c r="DB27" s="28">
        <f t="shared" si="61"/>
        <v>0</v>
      </c>
      <c r="DC27" s="28">
        <f t="shared" si="62"/>
        <v>0</v>
      </c>
      <c r="DD27" s="28">
        <f t="shared" si="63"/>
        <v>0</v>
      </c>
      <c r="DE27" s="28">
        <f t="shared" si="64"/>
        <v>0</v>
      </c>
      <c r="DF27" s="28">
        <f t="shared" si="65"/>
        <v>0</v>
      </c>
      <c r="DG27" s="28">
        <f t="shared" si="66"/>
        <v>0</v>
      </c>
      <c r="DH27" s="28">
        <f t="shared" si="67"/>
        <v>0</v>
      </c>
      <c r="DI27" s="28">
        <f t="shared" si="68"/>
        <v>0</v>
      </c>
      <c r="DJ27" s="28">
        <f t="shared" si="69"/>
        <v>0</v>
      </c>
      <c r="DL27" s="28">
        <f t="shared" si="70"/>
        <v>21</v>
      </c>
      <c r="DM27" s="140">
        <f t="shared" si="71"/>
        <v>0</v>
      </c>
      <c r="DN27" s="140">
        <f t="shared" si="72"/>
        <v>0</v>
      </c>
      <c r="DO27" s="140">
        <f t="shared" si="73"/>
        <v>0</v>
      </c>
      <c r="DP27" s="140">
        <f t="shared" si="74"/>
        <v>78.742126299756137</v>
      </c>
      <c r="DQ27" s="140">
        <f t="shared" si="75"/>
        <v>238.74310723894973</v>
      </c>
      <c r="DR27" s="140">
        <f t="shared" si="76"/>
        <v>300.03214128316949</v>
      </c>
      <c r="DS27" s="140">
        <f t="shared" si="77"/>
        <v>341.59420457782926</v>
      </c>
      <c r="DT27" s="140">
        <f t="shared" si="78"/>
        <v>352.91466468050646</v>
      </c>
      <c r="DU27" s="140">
        <f t="shared" si="79"/>
        <v>326.01838482831886</v>
      </c>
      <c r="DV27" s="140">
        <f t="shared" si="80"/>
        <v>258.2900511309814</v>
      </c>
      <c r="DW27" s="140">
        <f t="shared" si="81"/>
        <v>156.95614845839472</v>
      </c>
      <c r="DX27" s="140">
        <f t="shared" si="82"/>
        <v>48.324694399981794</v>
      </c>
      <c r="DY27" s="140">
        <f t="shared" si="83"/>
        <v>0.44525639157832836</v>
      </c>
      <c r="DZ27" s="140">
        <f t="shared" si="84"/>
        <v>0</v>
      </c>
      <c r="EA27" s="140">
        <f t="shared" si="85"/>
        <v>0</v>
      </c>
      <c r="EB27" s="140">
        <f t="shared" si="86"/>
        <v>0</v>
      </c>
      <c r="EC27" s="140">
        <f t="shared" si="87"/>
        <v>0</v>
      </c>
      <c r="ED27" s="140">
        <f t="shared" si="88"/>
        <v>0</v>
      </c>
      <c r="EE27" s="140">
        <f t="shared" si="89"/>
        <v>0</v>
      </c>
      <c r="EF27" s="140">
        <f t="shared" si="90"/>
        <v>0</v>
      </c>
      <c r="EG27" s="140">
        <f t="shared" si="91"/>
        <v>0</v>
      </c>
      <c r="EH27" s="140">
        <f t="shared" si="92"/>
        <v>0</v>
      </c>
      <c r="EI27" s="140">
        <f t="shared" si="93"/>
        <v>0</v>
      </c>
      <c r="EJ27" s="140">
        <f t="shared" si="94"/>
        <v>0</v>
      </c>
      <c r="EK27" s="140">
        <f t="shared" si="95"/>
        <v>0</v>
      </c>
      <c r="EL27" s="140">
        <f t="shared" si="96"/>
        <v>0</v>
      </c>
      <c r="EM27" s="140">
        <f t="shared" si="97"/>
        <v>0</v>
      </c>
      <c r="EN27" s="140">
        <f t="shared" si="98"/>
        <v>0</v>
      </c>
      <c r="EO27" s="140">
        <f t="shared" si="99"/>
        <v>0</v>
      </c>
      <c r="EP27" s="140">
        <f t="shared" si="100"/>
        <v>0</v>
      </c>
      <c r="EQ27" s="140">
        <f t="shared" si="101"/>
        <v>0</v>
      </c>
      <c r="ER27" s="140">
        <f t="shared" si="102"/>
        <v>0</v>
      </c>
      <c r="ES27" s="140">
        <f t="shared" si="103"/>
        <v>0</v>
      </c>
      <c r="ET27" s="140">
        <f t="shared" si="104"/>
        <v>0</v>
      </c>
      <c r="EU27" s="140">
        <f t="shared" si="105"/>
        <v>0</v>
      </c>
      <c r="EV27" s="140">
        <f t="shared" si="106"/>
        <v>0</v>
      </c>
      <c r="EW27" s="140">
        <f t="shared" si="107"/>
        <v>0</v>
      </c>
      <c r="EX27" s="140">
        <f t="shared" si="108"/>
        <v>0</v>
      </c>
      <c r="EY27" s="140">
        <f t="shared" si="109"/>
        <v>0</v>
      </c>
      <c r="EZ27" s="140">
        <f t="shared" si="110"/>
        <v>0</v>
      </c>
      <c r="FA27" s="140">
        <f t="shared" si="111"/>
        <v>0</v>
      </c>
      <c r="FB27" s="140">
        <f t="shared" si="112"/>
        <v>0</v>
      </c>
      <c r="FC27" s="140">
        <f t="shared" si="113"/>
        <v>0</v>
      </c>
      <c r="FD27" s="140">
        <f t="shared" si="114"/>
        <v>0</v>
      </c>
      <c r="FE27" s="140">
        <f t="shared" si="115"/>
        <v>0</v>
      </c>
      <c r="FF27" s="140">
        <f t="shared" si="116"/>
        <v>0</v>
      </c>
      <c r="FG27" s="140">
        <f t="shared" si="117"/>
        <v>0</v>
      </c>
      <c r="FH27" s="140">
        <f t="shared" si="118"/>
        <v>0</v>
      </c>
      <c r="FI27" s="140">
        <f t="shared" si="119"/>
        <v>0</v>
      </c>
      <c r="FJ27" s="140">
        <f t="shared" si="120"/>
        <v>0</v>
      </c>
      <c r="FL27" s="28">
        <f t="shared" si="121"/>
        <v>0</v>
      </c>
      <c r="FM27" s="28">
        <f t="shared" si="122"/>
        <v>0</v>
      </c>
      <c r="FN27" s="28">
        <f t="shared" si="123"/>
        <v>0</v>
      </c>
      <c r="FO27" s="28">
        <f t="shared" si="124"/>
        <v>551.19488409829296</v>
      </c>
      <c r="FP27" s="28">
        <f t="shared" si="125"/>
        <v>2148.6879651505478</v>
      </c>
      <c r="FQ27" s="28">
        <f t="shared" si="126"/>
        <v>3300.3535541148644</v>
      </c>
      <c r="FR27" s="28">
        <f t="shared" si="127"/>
        <v>4440.7246595117804</v>
      </c>
      <c r="FS27" s="28">
        <f t="shared" si="128"/>
        <v>5293.7199702075968</v>
      </c>
      <c r="FT27" s="28">
        <f t="shared" si="129"/>
        <v>5542.3125420814204</v>
      </c>
      <c r="FU27" s="28">
        <f t="shared" si="130"/>
        <v>4907.5109714886466</v>
      </c>
      <c r="FV27" s="28">
        <f t="shared" si="131"/>
        <v>3296.0791176262892</v>
      </c>
      <c r="FW27" s="28">
        <f t="shared" si="132"/>
        <v>1111.4679711995814</v>
      </c>
      <c r="FX27" s="28">
        <f t="shared" si="133"/>
        <v>11.131409789458209</v>
      </c>
      <c r="FY27" s="28">
        <f t="shared" si="134"/>
        <v>0</v>
      </c>
      <c r="FZ27" s="28">
        <f t="shared" si="135"/>
        <v>0</v>
      </c>
      <c r="GA27" s="28">
        <f t="shared" si="136"/>
        <v>0</v>
      </c>
      <c r="GB27" s="28">
        <f t="shared" si="137"/>
        <v>0</v>
      </c>
      <c r="GC27" s="28">
        <f t="shared" si="138"/>
        <v>0</v>
      </c>
      <c r="GD27" s="28">
        <f t="shared" si="139"/>
        <v>0</v>
      </c>
      <c r="GE27" s="28">
        <f t="shared" si="140"/>
        <v>0</v>
      </c>
      <c r="GF27" s="28">
        <f t="shared" si="141"/>
        <v>0</v>
      </c>
      <c r="GG27" s="28">
        <f t="shared" si="142"/>
        <v>0</v>
      </c>
      <c r="GH27" s="28">
        <f t="shared" si="143"/>
        <v>0</v>
      </c>
      <c r="GI27" s="28">
        <f t="shared" si="144"/>
        <v>0</v>
      </c>
      <c r="GJ27" s="28">
        <f t="shared" si="145"/>
        <v>0</v>
      </c>
      <c r="GK27" s="28">
        <f t="shared" si="146"/>
        <v>0</v>
      </c>
      <c r="GL27" s="28">
        <f t="shared" si="147"/>
        <v>0</v>
      </c>
      <c r="GM27" s="28">
        <f t="shared" si="148"/>
        <v>0</v>
      </c>
      <c r="GN27" s="28">
        <f t="shared" si="149"/>
        <v>0</v>
      </c>
      <c r="GO27" s="28">
        <f t="shared" si="150"/>
        <v>0</v>
      </c>
      <c r="GP27" s="28">
        <f t="shared" si="151"/>
        <v>0</v>
      </c>
      <c r="GQ27" s="28">
        <f t="shared" si="152"/>
        <v>0</v>
      </c>
      <c r="GR27" s="28">
        <f t="shared" si="153"/>
        <v>0</v>
      </c>
      <c r="GS27" s="28">
        <f t="shared" si="154"/>
        <v>0</v>
      </c>
      <c r="GT27" s="28">
        <f t="shared" si="155"/>
        <v>0</v>
      </c>
      <c r="GU27" s="28">
        <f t="shared" si="156"/>
        <v>0</v>
      </c>
      <c r="GV27" s="28">
        <f t="shared" si="157"/>
        <v>0</v>
      </c>
      <c r="GW27" s="28">
        <f t="shared" si="158"/>
        <v>0</v>
      </c>
      <c r="GX27" s="28">
        <f t="shared" si="159"/>
        <v>0</v>
      </c>
      <c r="GY27" s="28">
        <f t="shared" si="160"/>
        <v>0</v>
      </c>
      <c r="GZ27" s="28">
        <f t="shared" si="161"/>
        <v>0</v>
      </c>
      <c r="HA27" s="28">
        <f t="shared" si="162"/>
        <v>0</v>
      </c>
      <c r="HB27" s="28">
        <f t="shared" si="163"/>
        <v>0</v>
      </c>
      <c r="HC27" s="28">
        <f t="shared" si="164"/>
        <v>0</v>
      </c>
      <c r="HD27" s="28">
        <f t="shared" si="165"/>
        <v>0</v>
      </c>
      <c r="HE27" s="28">
        <f t="shared" si="166"/>
        <v>0</v>
      </c>
      <c r="HF27" s="28">
        <f t="shared" si="167"/>
        <v>0</v>
      </c>
      <c r="HG27" s="28">
        <f t="shared" si="168"/>
        <v>0</v>
      </c>
      <c r="HH27" s="28">
        <f t="shared" si="169"/>
        <v>0</v>
      </c>
      <c r="HI27" s="28">
        <f t="shared" si="170"/>
        <v>0</v>
      </c>
      <c r="HK27" s="29">
        <f>IF(D27&gt;80,"",IF('inv2.計算シート'!H22=0,0,SUM(FL27:HI27)/F27))</f>
        <v>14.558657554903286</v>
      </c>
    </row>
    <row r="28" spans="4:219">
      <c r="D28" s="28">
        <f>IF(OR('1.収穫を予測する'!$C$2="あり",'1.収穫を予測する'!$C$3="あり"),入力方法別計算!W23,'inv2.計算シート'!E23)</f>
        <v>22</v>
      </c>
      <c r="E28" s="28">
        <f>IF(OR('1.収穫を予測する'!$C$2="あり",'1.収穫を予測する'!$C$3="あり"),入力方法別計算!Z23,'inv2.計算シート'!AD23)</f>
        <v>305.1735391493807</v>
      </c>
      <c r="F28" s="28">
        <f>IF(OR('1.収穫を予測する'!$C$2="あり",'1.収穫を予測する'!$C$3="あり"),入力方法別計算!Y23,'inv2.計算シート'!AE23)</f>
        <v>2061.4928172378445</v>
      </c>
      <c r="G28" s="28">
        <f>'inv2.計算シート'!AF23</f>
        <v>0</v>
      </c>
      <c r="H28" s="28">
        <f t="shared" si="15"/>
        <v>0.71979411671180515</v>
      </c>
      <c r="I28" s="28">
        <f t="shared" si="16"/>
        <v>2309.0536147712346</v>
      </c>
      <c r="J28" s="28">
        <f t="shared" si="17"/>
        <v>307.68638990917304</v>
      </c>
      <c r="K28" s="28">
        <f t="shared" si="18"/>
        <v>0.13325216354478478</v>
      </c>
      <c r="L28" s="28">
        <f t="shared" si="19"/>
        <v>294566.21357681748</v>
      </c>
      <c r="N28" s="28">
        <f t="shared" si="9"/>
        <v>0</v>
      </c>
      <c r="O28" s="28">
        <f t="shared" si="180"/>
        <v>0</v>
      </c>
      <c r="P28" s="28">
        <f t="shared" si="180"/>
        <v>0</v>
      </c>
      <c r="Q28" s="28">
        <f t="shared" si="180"/>
        <v>0</v>
      </c>
      <c r="R28" s="28">
        <f t="shared" si="180"/>
        <v>2026.2041059619341</v>
      </c>
      <c r="S28" s="28">
        <f t="shared" si="180"/>
        <v>1814.3965078385668</v>
      </c>
      <c r="T28" s="28">
        <f t="shared" si="180"/>
        <v>1544.6797052899703</v>
      </c>
      <c r="U28" s="28">
        <f t="shared" si="180"/>
        <v>1231.4654925286145</v>
      </c>
      <c r="V28" s="28">
        <f t="shared" si="180"/>
        <v>898.11613880268055</v>
      </c>
      <c r="W28" s="28">
        <f t="shared" si="180"/>
        <v>575.63343091631066</v>
      </c>
      <c r="X28" s="28">
        <f t="shared" si="180"/>
        <v>299.56310678673248</v>
      </c>
      <c r="Y28" s="28">
        <f t="shared" si="176"/>
        <v>104.10423230901864</v>
      </c>
      <c r="Z28" s="28">
        <f t="shared" si="176"/>
        <v>10.946853755753585</v>
      </c>
      <c r="AA28" s="28" t="e">
        <f t="shared" si="176"/>
        <v>#NUM!</v>
      </c>
      <c r="AB28" s="28" t="e">
        <f t="shared" si="176"/>
        <v>#NUM!</v>
      </c>
      <c r="AC28" s="28" t="e">
        <f t="shared" si="176"/>
        <v>#NUM!</v>
      </c>
      <c r="AD28" s="28" t="e">
        <f t="shared" si="176"/>
        <v>#NUM!</v>
      </c>
      <c r="AE28" s="28" t="e">
        <f t="shared" si="176"/>
        <v>#NUM!</v>
      </c>
      <c r="AF28" s="28" t="e">
        <f t="shared" si="176"/>
        <v>#NUM!</v>
      </c>
      <c r="AG28" s="28" t="e">
        <f t="shared" si="176"/>
        <v>#NUM!</v>
      </c>
      <c r="AH28" s="28" t="e">
        <f t="shared" si="176"/>
        <v>#NUM!</v>
      </c>
      <c r="AI28" s="28" t="e">
        <f t="shared" si="177"/>
        <v>#NUM!</v>
      </c>
      <c r="AJ28" s="28" t="e">
        <f t="shared" si="177"/>
        <v>#NUM!</v>
      </c>
      <c r="AK28" s="28" t="e">
        <f t="shared" si="177"/>
        <v>#NUM!</v>
      </c>
      <c r="AL28" s="28" t="e">
        <f t="shared" si="177"/>
        <v>#NUM!</v>
      </c>
      <c r="AM28" s="28" t="e">
        <f t="shared" si="177"/>
        <v>#NUM!</v>
      </c>
      <c r="AN28" s="28" t="e">
        <f t="shared" si="177"/>
        <v>#NUM!</v>
      </c>
      <c r="AO28" s="28" t="e">
        <f t="shared" si="177"/>
        <v>#NUM!</v>
      </c>
      <c r="AP28" s="28" t="e">
        <f t="shared" si="177"/>
        <v>#NUM!</v>
      </c>
      <c r="AQ28" s="28" t="e">
        <f t="shared" si="177"/>
        <v>#NUM!</v>
      </c>
      <c r="AR28" s="28" t="e">
        <f t="shared" si="177"/>
        <v>#NUM!</v>
      </c>
      <c r="AS28" s="28" t="e">
        <f t="shared" si="178"/>
        <v>#NUM!</v>
      </c>
      <c r="AT28" s="28" t="e">
        <f t="shared" si="178"/>
        <v>#NUM!</v>
      </c>
      <c r="AU28" s="28" t="e">
        <f t="shared" si="178"/>
        <v>#NUM!</v>
      </c>
      <c r="AV28" s="28" t="e">
        <f t="shared" si="178"/>
        <v>#NUM!</v>
      </c>
      <c r="AW28" s="28" t="e">
        <f t="shared" si="178"/>
        <v>#NUM!</v>
      </c>
      <c r="AX28" s="28" t="e">
        <f t="shared" si="178"/>
        <v>#NUM!</v>
      </c>
      <c r="AY28" s="28" t="e">
        <f t="shared" si="178"/>
        <v>#NUM!</v>
      </c>
      <c r="AZ28" s="28" t="e">
        <f t="shared" si="178"/>
        <v>#NUM!</v>
      </c>
      <c r="BA28" s="28" t="e">
        <f t="shared" si="178"/>
        <v>#NUM!</v>
      </c>
      <c r="BB28" s="28" t="e">
        <f t="shared" si="178"/>
        <v>#NUM!</v>
      </c>
      <c r="BC28" s="28" t="e">
        <f t="shared" si="179"/>
        <v>#NUM!</v>
      </c>
      <c r="BD28" s="28" t="e">
        <f t="shared" si="179"/>
        <v>#NUM!</v>
      </c>
      <c r="BE28" s="28" t="e">
        <f t="shared" si="179"/>
        <v>#NUM!</v>
      </c>
      <c r="BF28" s="28" t="e">
        <f t="shared" si="179"/>
        <v>#NUM!</v>
      </c>
      <c r="BG28" s="28" t="e">
        <f t="shared" si="179"/>
        <v>#NUM!</v>
      </c>
      <c r="BH28" s="28" t="e">
        <f t="shared" si="179"/>
        <v>#NUM!</v>
      </c>
      <c r="BI28" s="28" t="e">
        <f t="shared" si="179"/>
        <v>#NUM!</v>
      </c>
      <c r="BJ28" s="28" t="e">
        <f t="shared" si="179"/>
        <v>#NUM!</v>
      </c>
      <c r="BK28" s="28" t="e">
        <f t="shared" si="179"/>
        <v>#NUM!</v>
      </c>
      <c r="BM28" s="28">
        <f t="shared" si="20"/>
        <v>0</v>
      </c>
      <c r="BN28" s="28">
        <f t="shared" si="21"/>
        <v>0</v>
      </c>
      <c r="BO28" s="28">
        <f t="shared" si="22"/>
        <v>0</v>
      </c>
      <c r="BP28" s="28">
        <f t="shared" si="23"/>
        <v>0</v>
      </c>
      <c r="BQ28" s="28">
        <f t="shared" si="24"/>
        <v>2026.2041059619341</v>
      </c>
      <c r="BR28" s="28">
        <f t="shared" si="25"/>
        <v>1814.3965078385668</v>
      </c>
      <c r="BS28" s="28">
        <f t="shared" si="26"/>
        <v>1544.6797052899703</v>
      </c>
      <c r="BT28" s="28">
        <f t="shared" si="27"/>
        <v>1231.4654925286145</v>
      </c>
      <c r="BU28" s="28">
        <f t="shared" si="28"/>
        <v>898.11613880268055</v>
      </c>
      <c r="BV28" s="28">
        <f t="shared" si="29"/>
        <v>575.63343091631066</v>
      </c>
      <c r="BW28" s="28">
        <f t="shared" si="30"/>
        <v>299.56310678673248</v>
      </c>
      <c r="BX28" s="28">
        <f t="shared" si="31"/>
        <v>104.10423230901864</v>
      </c>
      <c r="BY28" s="28">
        <f t="shared" si="32"/>
        <v>10.946853755753585</v>
      </c>
      <c r="BZ28" s="28">
        <f t="shared" si="33"/>
        <v>0</v>
      </c>
      <c r="CA28" s="28">
        <f t="shared" si="34"/>
        <v>0</v>
      </c>
      <c r="CB28" s="28">
        <f t="shared" si="35"/>
        <v>0</v>
      </c>
      <c r="CC28" s="28">
        <f t="shared" si="36"/>
        <v>0</v>
      </c>
      <c r="CD28" s="28">
        <f t="shared" si="37"/>
        <v>0</v>
      </c>
      <c r="CE28" s="28">
        <f t="shared" si="38"/>
        <v>0</v>
      </c>
      <c r="CF28" s="28">
        <f t="shared" si="39"/>
        <v>0</v>
      </c>
      <c r="CG28" s="28">
        <f t="shared" si="40"/>
        <v>0</v>
      </c>
      <c r="CH28" s="28">
        <f t="shared" si="41"/>
        <v>0</v>
      </c>
      <c r="CI28" s="28">
        <f t="shared" si="42"/>
        <v>0</v>
      </c>
      <c r="CJ28" s="28">
        <f t="shared" si="43"/>
        <v>0</v>
      </c>
      <c r="CK28" s="28">
        <f t="shared" si="44"/>
        <v>0</v>
      </c>
      <c r="CL28" s="28">
        <f t="shared" si="45"/>
        <v>0</v>
      </c>
      <c r="CM28" s="28">
        <f t="shared" si="46"/>
        <v>0</v>
      </c>
      <c r="CN28" s="28">
        <f t="shared" si="47"/>
        <v>0</v>
      </c>
      <c r="CO28" s="28">
        <f t="shared" si="48"/>
        <v>0</v>
      </c>
      <c r="CP28" s="28">
        <f t="shared" si="49"/>
        <v>0</v>
      </c>
      <c r="CQ28" s="28">
        <f t="shared" si="50"/>
        <v>0</v>
      </c>
      <c r="CR28" s="28">
        <f t="shared" si="51"/>
        <v>0</v>
      </c>
      <c r="CS28" s="28">
        <f t="shared" si="52"/>
        <v>0</v>
      </c>
      <c r="CT28" s="28">
        <f t="shared" si="53"/>
        <v>0</v>
      </c>
      <c r="CU28" s="28">
        <f t="shared" si="54"/>
        <v>0</v>
      </c>
      <c r="CV28" s="28">
        <f t="shared" si="55"/>
        <v>0</v>
      </c>
      <c r="CW28" s="28">
        <f t="shared" si="56"/>
        <v>0</v>
      </c>
      <c r="CX28" s="28">
        <f t="shared" si="57"/>
        <v>0</v>
      </c>
      <c r="CY28" s="28">
        <f t="shared" si="58"/>
        <v>0</v>
      </c>
      <c r="CZ28" s="28">
        <f t="shared" si="59"/>
        <v>0</v>
      </c>
      <c r="DA28" s="28">
        <f t="shared" si="60"/>
        <v>0</v>
      </c>
      <c r="DB28" s="28">
        <f t="shared" si="61"/>
        <v>0</v>
      </c>
      <c r="DC28" s="28">
        <f t="shared" si="62"/>
        <v>0</v>
      </c>
      <c r="DD28" s="28">
        <f t="shared" si="63"/>
        <v>0</v>
      </c>
      <c r="DE28" s="28">
        <f t="shared" si="64"/>
        <v>0</v>
      </c>
      <c r="DF28" s="28">
        <f t="shared" si="65"/>
        <v>0</v>
      </c>
      <c r="DG28" s="28">
        <f t="shared" si="66"/>
        <v>0</v>
      </c>
      <c r="DH28" s="28">
        <f t="shared" si="67"/>
        <v>0</v>
      </c>
      <c r="DI28" s="28">
        <f t="shared" si="68"/>
        <v>0</v>
      </c>
      <c r="DJ28" s="28">
        <f t="shared" si="69"/>
        <v>0</v>
      </c>
      <c r="DL28" s="28">
        <f t="shared" si="70"/>
        <v>22</v>
      </c>
      <c r="DM28" s="140">
        <f t="shared" si="71"/>
        <v>0</v>
      </c>
      <c r="DN28" s="140">
        <f t="shared" si="72"/>
        <v>0</v>
      </c>
      <c r="DO28" s="140">
        <f t="shared" si="73"/>
        <v>0</v>
      </c>
      <c r="DP28" s="140">
        <f t="shared" si="74"/>
        <v>35.288711275910373</v>
      </c>
      <c r="DQ28" s="140">
        <f t="shared" si="75"/>
        <v>211.80759812336737</v>
      </c>
      <c r="DR28" s="140">
        <f t="shared" si="76"/>
        <v>269.71680254859643</v>
      </c>
      <c r="DS28" s="140">
        <f t="shared" si="77"/>
        <v>313.21421276135584</v>
      </c>
      <c r="DT28" s="140">
        <f t="shared" si="78"/>
        <v>333.34935372593395</v>
      </c>
      <c r="DU28" s="140">
        <f t="shared" si="79"/>
        <v>322.48270788636989</v>
      </c>
      <c r="DV28" s="140">
        <f t="shared" si="80"/>
        <v>276.07032412957818</v>
      </c>
      <c r="DW28" s="140">
        <f t="shared" si="81"/>
        <v>195.45887447771383</v>
      </c>
      <c r="DX28" s="140">
        <f t="shared" si="82"/>
        <v>93.157378553265062</v>
      </c>
      <c r="DY28" s="140">
        <f t="shared" si="83"/>
        <v>10.946853755753585</v>
      </c>
      <c r="DZ28" s="140">
        <f t="shared" si="84"/>
        <v>0</v>
      </c>
      <c r="EA28" s="140">
        <f t="shared" si="85"/>
        <v>0</v>
      </c>
      <c r="EB28" s="140">
        <f t="shared" si="86"/>
        <v>0</v>
      </c>
      <c r="EC28" s="140">
        <f t="shared" si="87"/>
        <v>0</v>
      </c>
      <c r="ED28" s="140">
        <f t="shared" si="88"/>
        <v>0</v>
      </c>
      <c r="EE28" s="140">
        <f t="shared" si="89"/>
        <v>0</v>
      </c>
      <c r="EF28" s="140">
        <f t="shared" si="90"/>
        <v>0</v>
      </c>
      <c r="EG28" s="140">
        <f t="shared" si="91"/>
        <v>0</v>
      </c>
      <c r="EH28" s="140">
        <f t="shared" si="92"/>
        <v>0</v>
      </c>
      <c r="EI28" s="140">
        <f t="shared" si="93"/>
        <v>0</v>
      </c>
      <c r="EJ28" s="140">
        <f t="shared" si="94"/>
        <v>0</v>
      </c>
      <c r="EK28" s="140">
        <f t="shared" si="95"/>
        <v>0</v>
      </c>
      <c r="EL28" s="140">
        <f t="shared" si="96"/>
        <v>0</v>
      </c>
      <c r="EM28" s="140">
        <f t="shared" si="97"/>
        <v>0</v>
      </c>
      <c r="EN28" s="140">
        <f t="shared" si="98"/>
        <v>0</v>
      </c>
      <c r="EO28" s="140">
        <f t="shared" si="99"/>
        <v>0</v>
      </c>
      <c r="EP28" s="140">
        <f t="shared" si="100"/>
        <v>0</v>
      </c>
      <c r="EQ28" s="140">
        <f t="shared" si="101"/>
        <v>0</v>
      </c>
      <c r="ER28" s="140">
        <f t="shared" si="102"/>
        <v>0</v>
      </c>
      <c r="ES28" s="140">
        <f t="shared" si="103"/>
        <v>0</v>
      </c>
      <c r="ET28" s="140">
        <f t="shared" si="104"/>
        <v>0</v>
      </c>
      <c r="EU28" s="140">
        <f t="shared" si="105"/>
        <v>0</v>
      </c>
      <c r="EV28" s="140">
        <f t="shared" si="106"/>
        <v>0</v>
      </c>
      <c r="EW28" s="140">
        <f t="shared" si="107"/>
        <v>0</v>
      </c>
      <c r="EX28" s="140">
        <f t="shared" si="108"/>
        <v>0</v>
      </c>
      <c r="EY28" s="140">
        <f t="shared" si="109"/>
        <v>0</v>
      </c>
      <c r="EZ28" s="140">
        <f t="shared" si="110"/>
        <v>0</v>
      </c>
      <c r="FA28" s="140">
        <f t="shared" si="111"/>
        <v>0</v>
      </c>
      <c r="FB28" s="140">
        <f t="shared" si="112"/>
        <v>0</v>
      </c>
      <c r="FC28" s="140">
        <f t="shared" si="113"/>
        <v>0</v>
      </c>
      <c r="FD28" s="140">
        <f t="shared" si="114"/>
        <v>0</v>
      </c>
      <c r="FE28" s="140">
        <f t="shared" si="115"/>
        <v>0</v>
      </c>
      <c r="FF28" s="140">
        <f t="shared" si="116"/>
        <v>0</v>
      </c>
      <c r="FG28" s="140">
        <f t="shared" si="117"/>
        <v>0</v>
      </c>
      <c r="FH28" s="140">
        <f t="shared" si="118"/>
        <v>0</v>
      </c>
      <c r="FI28" s="140">
        <f t="shared" si="119"/>
        <v>0</v>
      </c>
      <c r="FJ28" s="140">
        <f t="shared" si="120"/>
        <v>0</v>
      </c>
      <c r="FL28" s="28">
        <f t="shared" si="121"/>
        <v>0</v>
      </c>
      <c r="FM28" s="28">
        <f t="shared" si="122"/>
        <v>0</v>
      </c>
      <c r="FN28" s="28">
        <f t="shared" si="123"/>
        <v>0</v>
      </c>
      <c r="FO28" s="28">
        <f t="shared" si="124"/>
        <v>247.02097893137261</v>
      </c>
      <c r="FP28" s="28">
        <f t="shared" si="125"/>
        <v>1906.2683831103063</v>
      </c>
      <c r="FQ28" s="28">
        <f t="shared" si="126"/>
        <v>2966.884828034561</v>
      </c>
      <c r="FR28" s="28">
        <f t="shared" si="127"/>
        <v>4071.7847658976261</v>
      </c>
      <c r="FS28" s="28">
        <f t="shared" si="128"/>
        <v>5000.2403058890095</v>
      </c>
      <c r="FT28" s="28">
        <f t="shared" si="129"/>
        <v>5482.2060340682883</v>
      </c>
      <c r="FU28" s="28">
        <f t="shared" si="130"/>
        <v>5245.3361584619852</v>
      </c>
      <c r="FV28" s="28">
        <f t="shared" si="131"/>
        <v>4104.6363640319905</v>
      </c>
      <c r="FW28" s="28">
        <f t="shared" si="132"/>
        <v>2142.6197067250964</v>
      </c>
      <c r="FX28" s="28">
        <f t="shared" si="133"/>
        <v>273.67134389383961</v>
      </c>
      <c r="FY28" s="28">
        <f t="shared" si="134"/>
        <v>0</v>
      </c>
      <c r="FZ28" s="28">
        <f t="shared" si="135"/>
        <v>0</v>
      </c>
      <c r="GA28" s="28">
        <f t="shared" si="136"/>
        <v>0</v>
      </c>
      <c r="GB28" s="28">
        <f t="shared" si="137"/>
        <v>0</v>
      </c>
      <c r="GC28" s="28">
        <f t="shared" si="138"/>
        <v>0</v>
      </c>
      <c r="GD28" s="28">
        <f t="shared" si="139"/>
        <v>0</v>
      </c>
      <c r="GE28" s="28">
        <f t="shared" si="140"/>
        <v>0</v>
      </c>
      <c r="GF28" s="28">
        <f t="shared" si="141"/>
        <v>0</v>
      </c>
      <c r="GG28" s="28">
        <f t="shared" si="142"/>
        <v>0</v>
      </c>
      <c r="GH28" s="28">
        <f t="shared" si="143"/>
        <v>0</v>
      </c>
      <c r="GI28" s="28">
        <f t="shared" si="144"/>
        <v>0</v>
      </c>
      <c r="GJ28" s="28">
        <f t="shared" si="145"/>
        <v>0</v>
      </c>
      <c r="GK28" s="28">
        <f t="shared" si="146"/>
        <v>0</v>
      </c>
      <c r="GL28" s="28">
        <f t="shared" si="147"/>
        <v>0</v>
      </c>
      <c r="GM28" s="28">
        <f t="shared" si="148"/>
        <v>0</v>
      </c>
      <c r="GN28" s="28">
        <f t="shared" si="149"/>
        <v>0</v>
      </c>
      <c r="GO28" s="28">
        <f t="shared" si="150"/>
        <v>0</v>
      </c>
      <c r="GP28" s="28">
        <f t="shared" si="151"/>
        <v>0</v>
      </c>
      <c r="GQ28" s="28">
        <f t="shared" si="152"/>
        <v>0</v>
      </c>
      <c r="GR28" s="28">
        <f t="shared" si="153"/>
        <v>0</v>
      </c>
      <c r="GS28" s="28">
        <f t="shared" si="154"/>
        <v>0</v>
      </c>
      <c r="GT28" s="28">
        <f t="shared" si="155"/>
        <v>0</v>
      </c>
      <c r="GU28" s="28">
        <f t="shared" si="156"/>
        <v>0</v>
      </c>
      <c r="GV28" s="28">
        <f t="shared" si="157"/>
        <v>0</v>
      </c>
      <c r="GW28" s="28">
        <f t="shared" si="158"/>
        <v>0</v>
      </c>
      <c r="GX28" s="28">
        <f t="shared" si="159"/>
        <v>0</v>
      </c>
      <c r="GY28" s="28">
        <f t="shared" si="160"/>
        <v>0</v>
      </c>
      <c r="GZ28" s="28">
        <f t="shared" si="161"/>
        <v>0</v>
      </c>
      <c r="HA28" s="28">
        <f t="shared" si="162"/>
        <v>0</v>
      </c>
      <c r="HB28" s="28">
        <f t="shared" si="163"/>
        <v>0</v>
      </c>
      <c r="HC28" s="28">
        <f t="shared" si="164"/>
        <v>0</v>
      </c>
      <c r="HD28" s="28">
        <f t="shared" si="165"/>
        <v>0</v>
      </c>
      <c r="HE28" s="28">
        <f t="shared" si="166"/>
        <v>0</v>
      </c>
      <c r="HF28" s="28">
        <f t="shared" si="167"/>
        <v>0</v>
      </c>
      <c r="HG28" s="28">
        <f t="shared" si="168"/>
        <v>0</v>
      </c>
      <c r="HH28" s="28">
        <f t="shared" si="169"/>
        <v>0</v>
      </c>
      <c r="HI28" s="28">
        <f t="shared" si="170"/>
        <v>0</v>
      </c>
      <c r="HK28" s="29">
        <f>IF(D28&gt;80,"",IF('inv2.計算シート'!H23=0,0,SUM(FL28:HI28)/F28))</f>
        <v>15.2514083998463</v>
      </c>
    </row>
    <row r="29" spans="4:219">
      <c r="D29" s="28">
        <f>IF(OR('1.収穫を予測する'!$C$2="あり",'1.収穫を予測する'!$C$3="あり"),入力方法別計算!W24,'inv2.計算シート'!E24)</f>
        <v>23</v>
      </c>
      <c r="E29" s="28">
        <f>IF(OR('1.収穫を予測する'!$C$2="あり",'1.収穫を予測する'!$C$3="あり"),入力方法別計算!Z24,'inv2.計算シート'!AD24)</f>
        <v>333.29955187655673</v>
      </c>
      <c r="F29" s="28">
        <f>IF(OR('1.収穫を予測する'!$C$2="あり",'1.収穫を予測する'!$C$3="あり"),入力方法別計算!Y24,'inv2.計算シート'!AE24)</f>
        <v>2021.078243164015</v>
      </c>
      <c r="G29" s="28">
        <f>'inv2.計算シート'!AF24</f>
        <v>0</v>
      </c>
      <c r="H29" s="28">
        <f xml:space="preserve"> EXP( $B$3*F29 + $B$4*E29 + $B$5 ) / ( 1 + EXP( $B$3*F29 + $B$4*E29 + $B$5 ) )</f>
        <v>0.71413303360260949</v>
      </c>
      <c r="I29" s="28">
        <f t="shared" si="16"/>
        <v>2272.4541676026333</v>
      </c>
      <c r="J29" s="28">
        <f t="shared" si="17"/>
        <v>336.24700042606514</v>
      </c>
      <c r="K29" s="28">
        <f t="shared" si="18"/>
        <v>0.14796646076290068</v>
      </c>
      <c r="L29" s="28">
        <f t="shared" si="19"/>
        <v>192005.99731363534</v>
      </c>
      <c r="N29" s="28">
        <f t="shared" si="9"/>
        <v>0</v>
      </c>
      <c r="O29" s="28">
        <f t="shared" si="180"/>
        <v>0</v>
      </c>
      <c r="P29" s="28">
        <f t="shared" si="180"/>
        <v>0</v>
      </c>
      <c r="Q29" s="28">
        <f t="shared" si="180"/>
        <v>0</v>
      </c>
      <c r="R29" s="28">
        <f t="shared" si="180"/>
        <v>0</v>
      </c>
      <c r="S29" s="28">
        <f t="shared" si="180"/>
        <v>1833.6353089811964</v>
      </c>
      <c r="T29" s="28">
        <f t="shared" si="180"/>
        <v>1590.5041712079812</v>
      </c>
      <c r="U29" s="28">
        <f t="shared" si="180"/>
        <v>1303.6580854954702</v>
      </c>
      <c r="V29" s="28">
        <f t="shared" si="180"/>
        <v>991.16934436682561</v>
      </c>
      <c r="W29" s="28">
        <f t="shared" si="180"/>
        <v>678.05100501759659</v>
      </c>
      <c r="X29" s="28">
        <f t="shared" si="180"/>
        <v>394.50296276881727</v>
      </c>
      <c r="Y29" s="28">
        <f t="shared" si="176"/>
        <v>172.39459026824048</v>
      </c>
      <c r="Z29" s="28">
        <f t="shared" si="176"/>
        <v>38.595440536658529</v>
      </c>
      <c r="AA29" s="28">
        <f t="shared" si="176"/>
        <v>5.195408266847882E-2</v>
      </c>
      <c r="AB29" s="28" t="e">
        <f t="shared" si="176"/>
        <v>#NUM!</v>
      </c>
      <c r="AC29" s="28" t="e">
        <f t="shared" si="176"/>
        <v>#NUM!</v>
      </c>
      <c r="AD29" s="28" t="e">
        <f t="shared" si="176"/>
        <v>#NUM!</v>
      </c>
      <c r="AE29" s="28" t="e">
        <f t="shared" si="176"/>
        <v>#NUM!</v>
      </c>
      <c r="AF29" s="28" t="e">
        <f t="shared" si="176"/>
        <v>#NUM!</v>
      </c>
      <c r="AG29" s="28" t="e">
        <f t="shared" si="176"/>
        <v>#NUM!</v>
      </c>
      <c r="AH29" s="28" t="e">
        <f t="shared" si="176"/>
        <v>#NUM!</v>
      </c>
      <c r="AI29" s="28" t="e">
        <f t="shared" si="177"/>
        <v>#NUM!</v>
      </c>
      <c r="AJ29" s="28" t="e">
        <f t="shared" si="177"/>
        <v>#NUM!</v>
      </c>
      <c r="AK29" s="28" t="e">
        <f t="shared" si="177"/>
        <v>#NUM!</v>
      </c>
      <c r="AL29" s="28" t="e">
        <f t="shared" si="177"/>
        <v>#NUM!</v>
      </c>
      <c r="AM29" s="28" t="e">
        <f t="shared" si="177"/>
        <v>#NUM!</v>
      </c>
      <c r="AN29" s="28" t="e">
        <f t="shared" si="177"/>
        <v>#NUM!</v>
      </c>
      <c r="AO29" s="28" t="e">
        <f t="shared" si="177"/>
        <v>#NUM!</v>
      </c>
      <c r="AP29" s="28" t="e">
        <f t="shared" si="177"/>
        <v>#NUM!</v>
      </c>
      <c r="AQ29" s="28" t="e">
        <f t="shared" si="177"/>
        <v>#NUM!</v>
      </c>
      <c r="AR29" s="28" t="e">
        <f t="shared" si="177"/>
        <v>#NUM!</v>
      </c>
      <c r="AS29" s="28" t="e">
        <f t="shared" si="178"/>
        <v>#NUM!</v>
      </c>
      <c r="AT29" s="28" t="e">
        <f t="shared" si="178"/>
        <v>#NUM!</v>
      </c>
      <c r="AU29" s="28" t="e">
        <f t="shared" si="178"/>
        <v>#NUM!</v>
      </c>
      <c r="AV29" s="28" t="e">
        <f t="shared" si="178"/>
        <v>#NUM!</v>
      </c>
      <c r="AW29" s="28" t="e">
        <f t="shared" si="178"/>
        <v>#NUM!</v>
      </c>
      <c r="AX29" s="28" t="e">
        <f t="shared" si="178"/>
        <v>#NUM!</v>
      </c>
      <c r="AY29" s="28" t="e">
        <f t="shared" si="178"/>
        <v>#NUM!</v>
      </c>
      <c r="AZ29" s="28" t="e">
        <f t="shared" si="178"/>
        <v>#NUM!</v>
      </c>
      <c r="BA29" s="28" t="e">
        <f t="shared" si="178"/>
        <v>#NUM!</v>
      </c>
      <c r="BB29" s="28" t="e">
        <f t="shared" si="178"/>
        <v>#NUM!</v>
      </c>
      <c r="BC29" s="28" t="e">
        <f t="shared" si="179"/>
        <v>#NUM!</v>
      </c>
      <c r="BD29" s="28" t="e">
        <f t="shared" si="179"/>
        <v>#NUM!</v>
      </c>
      <c r="BE29" s="28" t="e">
        <f t="shared" si="179"/>
        <v>#NUM!</v>
      </c>
      <c r="BF29" s="28" t="e">
        <f t="shared" si="179"/>
        <v>#NUM!</v>
      </c>
      <c r="BG29" s="28" t="e">
        <f t="shared" si="179"/>
        <v>#NUM!</v>
      </c>
      <c r="BH29" s="28" t="e">
        <f t="shared" si="179"/>
        <v>#NUM!</v>
      </c>
      <c r="BI29" s="28" t="e">
        <f t="shared" si="179"/>
        <v>#NUM!</v>
      </c>
      <c r="BJ29" s="28" t="e">
        <f t="shared" si="179"/>
        <v>#NUM!</v>
      </c>
      <c r="BK29" s="28" t="e">
        <f t="shared" si="179"/>
        <v>#NUM!</v>
      </c>
      <c r="BM29" s="28">
        <f t="shared" si="20"/>
        <v>0</v>
      </c>
      <c r="BN29" s="28">
        <f t="shared" si="21"/>
        <v>0</v>
      </c>
      <c r="BO29" s="28">
        <f t="shared" si="22"/>
        <v>0</v>
      </c>
      <c r="BP29" s="28">
        <f t="shared" si="23"/>
        <v>0</v>
      </c>
      <c r="BQ29" s="28">
        <f t="shared" si="24"/>
        <v>0</v>
      </c>
      <c r="BR29" s="28">
        <f t="shared" si="25"/>
        <v>1833.6353089811964</v>
      </c>
      <c r="BS29" s="28">
        <f t="shared" si="26"/>
        <v>1590.5041712079812</v>
      </c>
      <c r="BT29" s="28">
        <f t="shared" si="27"/>
        <v>1303.6580854954702</v>
      </c>
      <c r="BU29" s="28">
        <f t="shared" si="28"/>
        <v>991.16934436682561</v>
      </c>
      <c r="BV29" s="28">
        <f t="shared" si="29"/>
        <v>678.05100501759659</v>
      </c>
      <c r="BW29" s="28">
        <f t="shared" si="30"/>
        <v>394.50296276881727</v>
      </c>
      <c r="BX29" s="28">
        <f t="shared" si="31"/>
        <v>172.39459026824048</v>
      </c>
      <c r="BY29" s="28">
        <f t="shared" si="32"/>
        <v>38.595440536658529</v>
      </c>
      <c r="BZ29" s="28">
        <f t="shared" si="33"/>
        <v>5.195408266847882E-2</v>
      </c>
      <c r="CA29" s="28">
        <f t="shared" si="34"/>
        <v>0</v>
      </c>
      <c r="CB29" s="28">
        <f t="shared" si="35"/>
        <v>0</v>
      </c>
      <c r="CC29" s="28">
        <f t="shared" si="36"/>
        <v>0</v>
      </c>
      <c r="CD29" s="28">
        <f t="shared" si="37"/>
        <v>0</v>
      </c>
      <c r="CE29" s="28">
        <f t="shared" si="38"/>
        <v>0</v>
      </c>
      <c r="CF29" s="28">
        <f t="shared" si="39"/>
        <v>0</v>
      </c>
      <c r="CG29" s="28">
        <f t="shared" si="40"/>
        <v>0</v>
      </c>
      <c r="CH29" s="28">
        <f t="shared" si="41"/>
        <v>0</v>
      </c>
      <c r="CI29" s="28">
        <f t="shared" si="42"/>
        <v>0</v>
      </c>
      <c r="CJ29" s="28">
        <f t="shared" si="43"/>
        <v>0</v>
      </c>
      <c r="CK29" s="28">
        <f t="shared" si="44"/>
        <v>0</v>
      </c>
      <c r="CL29" s="28">
        <f t="shared" si="45"/>
        <v>0</v>
      </c>
      <c r="CM29" s="28">
        <f t="shared" si="46"/>
        <v>0</v>
      </c>
      <c r="CN29" s="28">
        <f t="shared" si="47"/>
        <v>0</v>
      </c>
      <c r="CO29" s="28">
        <f t="shared" si="48"/>
        <v>0</v>
      </c>
      <c r="CP29" s="28">
        <f t="shared" si="49"/>
        <v>0</v>
      </c>
      <c r="CQ29" s="28">
        <f t="shared" si="50"/>
        <v>0</v>
      </c>
      <c r="CR29" s="28">
        <f t="shared" si="51"/>
        <v>0</v>
      </c>
      <c r="CS29" s="28">
        <f t="shared" si="52"/>
        <v>0</v>
      </c>
      <c r="CT29" s="28">
        <f t="shared" si="53"/>
        <v>0</v>
      </c>
      <c r="CU29" s="28">
        <f t="shared" si="54"/>
        <v>0</v>
      </c>
      <c r="CV29" s="28">
        <f t="shared" si="55"/>
        <v>0</v>
      </c>
      <c r="CW29" s="28">
        <f t="shared" si="56"/>
        <v>0</v>
      </c>
      <c r="CX29" s="28">
        <f t="shared" si="57"/>
        <v>0</v>
      </c>
      <c r="CY29" s="28">
        <f t="shared" si="58"/>
        <v>0</v>
      </c>
      <c r="CZ29" s="28">
        <f t="shared" si="59"/>
        <v>0</v>
      </c>
      <c r="DA29" s="28">
        <f t="shared" si="60"/>
        <v>0</v>
      </c>
      <c r="DB29" s="28">
        <f t="shared" si="61"/>
        <v>0</v>
      </c>
      <c r="DC29" s="28">
        <f t="shared" si="62"/>
        <v>0</v>
      </c>
      <c r="DD29" s="28">
        <f t="shared" si="63"/>
        <v>0</v>
      </c>
      <c r="DE29" s="28">
        <f t="shared" si="64"/>
        <v>0</v>
      </c>
      <c r="DF29" s="28">
        <f t="shared" si="65"/>
        <v>0</v>
      </c>
      <c r="DG29" s="28">
        <f t="shared" si="66"/>
        <v>0</v>
      </c>
      <c r="DH29" s="28">
        <f t="shared" si="67"/>
        <v>0</v>
      </c>
      <c r="DI29" s="28">
        <f t="shared" si="68"/>
        <v>0</v>
      </c>
      <c r="DJ29" s="28">
        <f t="shared" si="69"/>
        <v>0</v>
      </c>
      <c r="DL29" s="28">
        <f t="shared" si="70"/>
        <v>23</v>
      </c>
      <c r="DM29" s="140">
        <f t="shared" si="71"/>
        <v>0</v>
      </c>
      <c r="DN29" s="140">
        <f t="shared" si="72"/>
        <v>0</v>
      </c>
      <c r="DO29" s="140">
        <f t="shared" si="73"/>
        <v>0</v>
      </c>
      <c r="DP29" s="140">
        <f t="shared" si="74"/>
        <v>0</v>
      </c>
      <c r="DQ29" s="140">
        <f t="shared" si="75"/>
        <v>187.44293418281859</v>
      </c>
      <c r="DR29" s="140">
        <f t="shared" si="76"/>
        <v>243.13113777321519</v>
      </c>
      <c r="DS29" s="140">
        <f t="shared" si="77"/>
        <v>286.84608571251101</v>
      </c>
      <c r="DT29" s="140">
        <f t="shared" si="78"/>
        <v>312.48874112864462</v>
      </c>
      <c r="DU29" s="140">
        <f t="shared" si="79"/>
        <v>313.11833934922902</v>
      </c>
      <c r="DV29" s="140">
        <f t="shared" si="80"/>
        <v>283.54804224877932</v>
      </c>
      <c r="DW29" s="140">
        <f t="shared" si="81"/>
        <v>222.10837250057679</v>
      </c>
      <c r="DX29" s="140">
        <f t="shared" si="82"/>
        <v>133.79914973158196</v>
      </c>
      <c r="DY29" s="140">
        <f t="shared" si="83"/>
        <v>38.543486453990049</v>
      </c>
      <c r="DZ29" s="140">
        <f t="shared" si="84"/>
        <v>5.195408266847882E-2</v>
      </c>
      <c r="EA29" s="140">
        <f t="shared" si="85"/>
        <v>0</v>
      </c>
      <c r="EB29" s="140">
        <f t="shared" si="86"/>
        <v>0</v>
      </c>
      <c r="EC29" s="140">
        <f t="shared" si="87"/>
        <v>0</v>
      </c>
      <c r="ED29" s="140">
        <f t="shared" si="88"/>
        <v>0</v>
      </c>
      <c r="EE29" s="140">
        <f t="shared" si="89"/>
        <v>0</v>
      </c>
      <c r="EF29" s="140">
        <f t="shared" si="90"/>
        <v>0</v>
      </c>
      <c r="EG29" s="140">
        <f t="shared" si="91"/>
        <v>0</v>
      </c>
      <c r="EH29" s="140">
        <f t="shared" si="92"/>
        <v>0</v>
      </c>
      <c r="EI29" s="140">
        <f t="shared" si="93"/>
        <v>0</v>
      </c>
      <c r="EJ29" s="140">
        <f t="shared" si="94"/>
        <v>0</v>
      </c>
      <c r="EK29" s="140">
        <f t="shared" si="95"/>
        <v>0</v>
      </c>
      <c r="EL29" s="140">
        <f t="shared" si="96"/>
        <v>0</v>
      </c>
      <c r="EM29" s="140">
        <f t="shared" si="97"/>
        <v>0</v>
      </c>
      <c r="EN29" s="140">
        <f t="shared" si="98"/>
        <v>0</v>
      </c>
      <c r="EO29" s="140">
        <f t="shared" si="99"/>
        <v>0</v>
      </c>
      <c r="EP29" s="140">
        <f t="shared" si="100"/>
        <v>0</v>
      </c>
      <c r="EQ29" s="140">
        <f t="shared" si="101"/>
        <v>0</v>
      </c>
      <c r="ER29" s="140">
        <f t="shared" si="102"/>
        <v>0</v>
      </c>
      <c r="ES29" s="140">
        <f t="shared" si="103"/>
        <v>0</v>
      </c>
      <c r="ET29" s="140">
        <f t="shared" si="104"/>
        <v>0</v>
      </c>
      <c r="EU29" s="140">
        <f t="shared" si="105"/>
        <v>0</v>
      </c>
      <c r="EV29" s="140">
        <f t="shared" si="106"/>
        <v>0</v>
      </c>
      <c r="EW29" s="140">
        <f t="shared" si="107"/>
        <v>0</v>
      </c>
      <c r="EX29" s="140">
        <f t="shared" si="108"/>
        <v>0</v>
      </c>
      <c r="EY29" s="140">
        <f t="shared" si="109"/>
        <v>0</v>
      </c>
      <c r="EZ29" s="140">
        <f t="shared" si="110"/>
        <v>0</v>
      </c>
      <c r="FA29" s="140">
        <f t="shared" si="111"/>
        <v>0</v>
      </c>
      <c r="FB29" s="140">
        <f t="shared" si="112"/>
        <v>0</v>
      </c>
      <c r="FC29" s="140">
        <f t="shared" si="113"/>
        <v>0</v>
      </c>
      <c r="FD29" s="140">
        <f t="shared" si="114"/>
        <v>0</v>
      </c>
      <c r="FE29" s="140">
        <f t="shared" si="115"/>
        <v>0</v>
      </c>
      <c r="FF29" s="140">
        <f t="shared" si="116"/>
        <v>0</v>
      </c>
      <c r="FG29" s="140">
        <f t="shared" si="117"/>
        <v>0</v>
      </c>
      <c r="FH29" s="140">
        <f t="shared" si="118"/>
        <v>0</v>
      </c>
      <c r="FI29" s="140">
        <f t="shared" si="119"/>
        <v>0</v>
      </c>
      <c r="FJ29" s="140">
        <f t="shared" si="120"/>
        <v>0</v>
      </c>
      <c r="FL29" s="28">
        <f t="shared" si="121"/>
        <v>0</v>
      </c>
      <c r="FM29" s="28">
        <f t="shared" si="122"/>
        <v>0</v>
      </c>
      <c r="FN29" s="28">
        <f t="shared" si="123"/>
        <v>0</v>
      </c>
      <c r="FO29" s="28">
        <f t="shared" si="124"/>
        <v>0</v>
      </c>
      <c r="FP29" s="28">
        <f t="shared" si="125"/>
        <v>1686.9864076453673</v>
      </c>
      <c r="FQ29" s="28">
        <f t="shared" si="126"/>
        <v>2674.4425155053668</v>
      </c>
      <c r="FR29" s="28">
        <f t="shared" si="127"/>
        <v>3728.9991142626432</v>
      </c>
      <c r="FS29" s="28">
        <f t="shared" si="128"/>
        <v>4687.3311169296694</v>
      </c>
      <c r="FT29" s="28">
        <f t="shared" si="129"/>
        <v>5323.0117689368935</v>
      </c>
      <c r="FU29" s="28">
        <f t="shared" si="130"/>
        <v>5387.4128027268071</v>
      </c>
      <c r="FV29" s="28">
        <f t="shared" si="131"/>
        <v>4664.2758225121124</v>
      </c>
      <c r="FW29" s="28">
        <f t="shared" si="132"/>
        <v>3077.3804438263851</v>
      </c>
      <c r="FX29" s="28">
        <f t="shared" si="133"/>
        <v>963.58716134975123</v>
      </c>
      <c r="FY29" s="28">
        <f t="shared" si="134"/>
        <v>1.4027602320489281</v>
      </c>
      <c r="FZ29" s="28">
        <f t="shared" si="135"/>
        <v>0</v>
      </c>
      <c r="GA29" s="28">
        <f t="shared" si="136"/>
        <v>0</v>
      </c>
      <c r="GB29" s="28">
        <f t="shared" si="137"/>
        <v>0</v>
      </c>
      <c r="GC29" s="28">
        <f t="shared" si="138"/>
        <v>0</v>
      </c>
      <c r="GD29" s="28">
        <f t="shared" si="139"/>
        <v>0</v>
      </c>
      <c r="GE29" s="28">
        <f t="shared" si="140"/>
        <v>0</v>
      </c>
      <c r="GF29" s="28">
        <f t="shared" si="141"/>
        <v>0</v>
      </c>
      <c r="GG29" s="28">
        <f t="shared" si="142"/>
        <v>0</v>
      </c>
      <c r="GH29" s="28">
        <f t="shared" si="143"/>
        <v>0</v>
      </c>
      <c r="GI29" s="28">
        <f t="shared" si="144"/>
        <v>0</v>
      </c>
      <c r="GJ29" s="28">
        <f t="shared" si="145"/>
        <v>0</v>
      </c>
      <c r="GK29" s="28">
        <f t="shared" si="146"/>
        <v>0</v>
      </c>
      <c r="GL29" s="28">
        <f t="shared" si="147"/>
        <v>0</v>
      </c>
      <c r="GM29" s="28">
        <f t="shared" si="148"/>
        <v>0</v>
      </c>
      <c r="GN29" s="28">
        <f t="shared" si="149"/>
        <v>0</v>
      </c>
      <c r="GO29" s="28">
        <f t="shared" si="150"/>
        <v>0</v>
      </c>
      <c r="GP29" s="28">
        <f t="shared" si="151"/>
        <v>0</v>
      </c>
      <c r="GQ29" s="28">
        <f t="shared" si="152"/>
        <v>0</v>
      </c>
      <c r="GR29" s="28">
        <f t="shared" si="153"/>
        <v>0</v>
      </c>
      <c r="GS29" s="28">
        <f t="shared" si="154"/>
        <v>0</v>
      </c>
      <c r="GT29" s="28">
        <f t="shared" si="155"/>
        <v>0</v>
      </c>
      <c r="GU29" s="28">
        <f t="shared" si="156"/>
        <v>0</v>
      </c>
      <c r="GV29" s="28">
        <f t="shared" si="157"/>
        <v>0</v>
      </c>
      <c r="GW29" s="28">
        <f t="shared" si="158"/>
        <v>0</v>
      </c>
      <c r="GX29" s="28">
        <f t="shared" si="159"/>
        <v>0</v>
      </c>
      <c r="GY29" s="28">
        <f t="shared" si="160"/>
        <v>0</v>
      </c>
      <c r="GZ29" s="28">
        <f t="shared" si="161"/>
        <v>0</v>
      </c>
      <c r="HA29" s="28">
        <f t="shared" si="162"/>
        <v>0</v>
      </c>
      <c r="HB29" s="28">
        <f t="shared" si="163"/>
        <v>0</v>
      </c>
      <c r="HC29" s="28">
        <f t="shared" si="164"/>
        <v>0</v>
      </c>
      <c r="HD29" s="28">
        <f t="shared" si="165"/>
        <v>0</v>
      </c>
      <c r="HE29" s="28">
        <f t="shared" si="166"/>
        <v>0</v>
      </c>
      <c r="HF29" s="28">
        <f t="shared" si="167"/>
        <v>0</v>
      </c>
      <c r="HG29" s="28">
        <f t="shared" si="168"/>
        <v>0</v>
      </c>
      <c r="HH29" s="28">
        <f t="shared" si="169"/>
        <v>0</v>
      </c>
      <c r="HI29" s="28">
        <f t="shared" si="170"/>
        <v>0</v>
      </c>
      <c r="HK29" s="29">
        <f>IF(D29&gt;80,"",IF('inv2.計算シート'!H24=0,0,SUM(FL29:HI29)/F29))</f>
        <v>15.929531685782619</v>
      </c>
    </row>
    <row r="30" spans="4:219">
      <c r="D30" s="28">
        <f>IF(OR('1.収穫を予測する'!$C$2="あり",'1.収穫を予測する'!$C$3="あり"),入力方法別計算!W25,'inv2.計算シート'!E25)</f>
        <v>24</v>
      </c>
      <c r="E30" s="28">
        <f>IF(OR('1.収穫を予測する'!$C$2="あり",'1.収穫を予測する'!$C$3="あり"),入力方法別計算!Z25,'inv2.計算シート'!AD25)</f>
        <v>361.17738517365467</v>
      </c>
      <c r="F30" s="28">
        <f>IF(OR('1.収穫を予測する'!$C$2="あり",'1.収穫を予測する'!$C$3="あり"),入力方法別計算!Y25,'inv2.計算シート'!AE25)</f>
        <v>1981.0202808167626</v>
      </c>
      <c r="G30" s="28">
        <f>'inv2.計算シート'!AF25</f>
        <v>0</v>
      </c>
      <c r="H30" s="28">
        <f xml:space="preserve"> EXP( $B$3*F30 + $B$4*E30 + $B$5 ) / ( 1 + EXP( $B$3*F30 + $B$4*E30 + $B$5 ) )</f>
        <v>0.70845475889408571</v>
      </c>
      <c r="I30" s="28">
        <f t="shared" si="16"/>
        <v>2236.1776680920389</v>
      </c>
      <c r="J30" s="28">
        <f t="shared" si="17"/>
        <v>364.60630312758229</v>
      </c>
      <c r="K30" s="28">
        <f t="shared" si="18"/>
        <v>0.16304889737972977</v>
      </c>
      <c r="L30" s="28">
        <f t="shared" si="19"/>
        <v>129982.69428958141</v>
      </c>
      <c r="N30" s="28">
        <f t="shared" si="9"/>
        <v>0</v>
      </c>
      <c r="O30" s="28">
        <f t="shared" si="180"/>
        <v>0</v>
      </c>
      <c r="P30" s="28">
        <f t="shared" si="180"/>
        <v>0</v>
      </c>
      <c r="Q30" s="28">
        <f t="shared" si="180"/>
        <v>0</v>
      </c>
      <c r="R30" s="28">
        <f t="shared" si="180"/>
        <v>0</v>
      </c>
      <c r="S30" s="28">
        <f t="shared" si="180"/>
        <v>1844.5526141067132</v>
      </c>
      <c r="T30" s="28">
        <f t="shared" si="180"/>
        <v>1624.6925394623277</v>
      </c>
      <c r="U30" s="28">
        <f t="shared" si="180"/>
        <v>1361.9390772495481</v>
      </c>
      <c r="V30" s="28">
        <f t="shared" si="180"/>
        <v>1070.2979648280023</v>
      </c>
      <c r="W30" s="28">
        <f t="shared" si="180"/>
        <v>769.91610101588799</v>
      </c>
      <c r="X30" s="28">
        <f t="shared" si="180"/>
        <v>486.1278572420515</v>
      </c>
      <c r="Y30" s="28">
        <f t="shared" si="176"/>
        <v>247.38007765024295</v>
      </c>
      <c r="Z30" s="28">
        <f t="shared" si="176"/>
        <v>81.228105059361184</v>
      </c>
      <c r="AA30" s="28">
        <f t="shared" si="176"/>
        <v>5.9758805530499783</v>
      </c>
      <c r="AB30" s="28" t="e">
        <f t="shared" si="176"/>
        <v>#NUM!</v>
      </c>
      <c r="AC30" s="28" t="e">
        <f t="shared" si="176"/>
        <v>#NUM!</v>
      </c>
      <c r="AD30" s="28" t="e">
        <f t="shared" si="176"/>
        <v>#NUM!</v>
      </c>
      <c r="AE30" s="28" t="e">
        <f t="shared" si="176"/>
        <v>#NUM!</v>
      </c>
      <c r="AF30" s="28" t="e">
        <f t="shared" si="176"/>
        <v>#NUM!</v>
      </c>
      <c r="AG30" s="28" t="e">
        <f t="shared" si="176"/>
        <v>#NUM!</v>
      </c>
      <c r="AH30" s="28" t="e">
        <f t="shared" si="176"/>
        <v>#NUM!</v>
      </c>
      <c r="AI30" s="28" t="e">
        <f t="shared" si="177"/>
        <v>#NUM!</v>
      </c>
      <c r="AJ30" s="28" t="e">
        <f t="shared" si="177"/>
        <v>#NUM!</v>
      </c>
      <c r="AK30" s="28" t="e">
        <f t="shared" si="177"/>
        <v>#NUM!</v>
      </c>
      <c r="AL30" s="28" t="e">
        <f t="shared" si="177"/>
        <v>#NUM!</v>
      </c>
      <c r="AM30" s="28" t="e">
        <f t="shared" si="177"/>
        <v>#NUM!</v>
      </c>
      <c r="AN30" s="28" t="e">
        <f t="shared" si="177"/>
        <v>#NUM!</v>
      </c>
      <c r="AO30" s="28" t="e">
        <f t="shared" si="177"/>
        <v>#NUM!</v>
      </c>
      <c r="AP30" s="28" t="e">
        <f t="shared" si="177"/>
        <v>#NUM!</v>
      </c>
      <c r="AQ30" s="28" t="e">
        <f t="shared" si="177"/>
        <v>#NUM!</v>
      </c>
      <c r="AR30" s="28" t="e">
        <f t="shared" si="177"/>
        <v>#NUM!</v>
      </c>
      <c r="AS30" s="28" t="e">
        <f t="shared" si="178"/>
        <v>#NUM!</v>
      </c>
      <c r="AT30" s="28" t="e">
        <f t="shared" si="178"/>
        <v>#NUM!</v>
      </c>
      <c r="AU30" s="28" t="e">
        <f t="shared" si="178"/>
        <v>#NUM!</v>
      </c>
      <c r="AV30" s="28" t="e">
        <f t="shared" si="178"/>
        <v>#NUM!</v>
      </c>
      <c r="AW30" s="28" t="e">
        <f t="shared" si="178"/>
        <v>#NUM!</v>
      </c>
      <c r="AX30" s="28" t="e">
        <f t="shared" si="178"/>
        <v>#NUM!</v>
      </c>
      <c r="AY30" s="28" t="e">
        <f t="shared" si="178"/>
        <v>#NUM!</v>
      </c>
      <c r="AZ30" s="28" t="e">
        <f t="shared" si="178"/>
        <v>#NUM!</v>
      </c>
      <c r="BA30" s="28" t="e">
        <f t="shared" si="178"/>
        <v>#NUM!</v>
      </c>
      <c r="BB30" s="28" t="e">
        <f t="shared" si="178"/>
        <v>#NUM!</v>
      </c>
      <c r="BC30" s="28" t="e">
        <f t="shared" si="179"/>
        <v>#NUM!</v>
      </c>
      <c r="BD30" s="28" t="e">
        <f t="shared" si="179"/>
        <v>#NUM!</v>
      </c>
      <c r="BE30" s="28" t="e">
        <f t="shared" si="179"/>
        <v>#NUM!</v>
      </c>
      <c r="BF30" s="28" t="e">
        <f t="shared" si="179"/>
        <v>#NUM!</v>
      </c>
      <c r="BG30" s="28" t="e">
        <f t="shared" si="179"/>
        <v>#NUM!</v>
      </c>
      <c r="BH30" s="28" t="e">
        <f t="shared" si="179"/>
        <v>#NUM!</v>
      </c>
      <c r="BI30" s="28" t="e">
        <f t="shared" si="179"/>
        <v>#NUM!</v>
      </c>
      <c r="BJ30" s="28" t="e">
        <f t="shared" si="179"/>
        <v>#NUM!</v>
      </c>
      <c r="BK30" s="28" t="e">
        <f t="shared" si="179"/>
        <v>#NUM!</v>
      </c>
      <c r="BM30" s="28">
        <f t="shared" si="20"/>
        <v>0</v>
      </c>
      <c r="BN30" s="28">
        <f t="shared" si="21"/>
        <v>0</v>
      </c>
      <c r="BO30" s="28">
        <f t="shared" si="22"/>
        <v>0</v>
      </c>
      <c r="BP30" s="28">
        <f t="shared" si="23"/>
        <v>0</v>
      </c>
      <c r="BQ30" s="28">
        <f t="shared" si="24"/>
        <v>0</v>
      </c>
      <c r="BR30" s="28">
        <f t="shared" si="25"/>
        <v>1844.5526141067132</v>
      </c>
      <c r="BS30" s="28">
        <f t="shared" si="26"/>
        <v>1624.6925394623277</v>
      </c>
      <c r="BT30" s="28">
        <f t="shared" si="27"/>
        <v>1361.9390772495481</v>
      </c>
      <c r="BU30" s="28">
        <f t="shared" si="28"/>
        <v>1070.2979648280023</v>
      </c>
      <c r="BV30" s="28">
        <f t="shared" si="29"/>
        <v>769.91610101588799</v>
      </c>
      <c r="BW30" s="28">
        <f t="shared" si="30"/>
        <v>486.1278572420515</v>
      </c>
      <c r="BX30" s="28">
        <f t="shared" si="31"/>
        <v>247.38007765024295</v>
      </c>
      <c r="BY30" s="28">
        <f t="shared" si="32"/>
        <v>81.228105059361184</v>
      </c>
      <c r="BZ30" s="28">
        <f t="shared" si="33"/>
        <v>5.9758805530499783</v>
      </c>
      <c r="CA30" s="28">
        <f t="shared" si="34"/>
        <v>0</v>
      </c>
      <c r="CB30" s="28">
        <f t="shared" si="35"/>
        <v>0</v>
      </c>
      <c r="CC30" s="28">
        <f t="shared" si="36"/>
        <v>0</v>
      </c>
      <c r="CD30" s="28">
        <f t="shared" si="37"/>
        <v>0</v>
      </c>
      <c r="CE30" s="28">
        <f t="shared" si="38"/>
        <v>0</v>
      </c>
      <c r="CF30" s="28">
        <f t="shared" si="39"/>
        <v>0</v>
      </c>
      <c r="CG30" s="28">
        <f t="shared" si="40"/>
        <v>0</v>
      </c>
      <c r="CH30" s="28">
        <f t="shared" si="41"/>
        <v>0</v>
      </c>
      <c r="CI30" s="28">
        <f t="shared" si="42"/>
        <v>0</v>
      </c>
      <c r="CJ30" s="28">
        <f t="shared" si="43"/>
        <v>0</v>
      </c>
      <c r="CK30" s="28">
        <f t="shared" si="44"/>
        <v>0</v>
      </c>
      <c r="CL30" s="28">
        <f t="shared" si="45"/>
        <v>0</v>
      </c>
      <c r="CM30" s="28">
        <f t="shared" si="46"/>
        <v>0</v>
      </c>
      <c r="CN30" s="28">
        <f t="shared" si="47"/>
        <v>0</v>
      </c>
      <c r="CO30" s="28">
        <f t="shared" si="48"/>
        <v>0</v>
      </c>
      <c r="CP30" s="28">
        <f t="shared" si="49"/>
        <v>0</v>
      </c>
      <c r="CQ30" s="28">
        <f t="shared" si="50"/>
        <v>0</v>
      </c>
      <c r="CR30" s="28">
        <f t="shared" si="51"/>
        <v>0</v>
      </c>
      <c r="CS30" s="28">
        <f t="shared" si="52"/>
        <v>0</v>
      </c>
      <c r="CT30" s="28">
        <f t="shared" si="53"/>
        <v>0</v>
      </c>
      <c r="CU30" s="28">
        <f t="shared" si="54"/>
        <v>0</v>
      </c>
      <c r="CV30" s="28">
        <f t="shared" si="55"/>
        <v>0</v>
      </c>
      <c r="CW30" s="28">
        <f t="shared" si="56"/>
        <v>0</v>
      </c>
      <c r="CX30" s="28">
        <f t="shared" si="57"/>
        <v>0</v>
      </c>
      <c r="CY30" s="28">
        <f t="shared" si="58"/>
        <v>0</v>
      </c>
      <c r="CZ30" s="28">
        <f t="shared" si="59"/>
        <v>0</v>
      </c>
      <c r="DA30" s="28">
        <f t="shared" si="60"/>
        <v>0</v>
      </c>
      <c r="DB30" s="28">
        <f t="shared" si="61"/>
        <v>0</v>
      </c>
      <c r="DC30" s="28">
        <f t="shared" si="62"/>
        <v>0</v>
      </c>
      <c r="DD30" s="28">
        <f t="shared" si="63"/>
        <v>0</v>
      </c>
      <c r="DE30" s="28">
        <f t="shared" si="64"/>
        <v>0</v>
      </c>
      <c r="DF30" s="28">
        <f t="shared" si="65"/>
        <v>0</v>
      </c>
      <c r="DG30" s="28">
        <f t="shared" si="66"/>
        <v>0</v>
      </c>
      <c r="DH30" s="28">
        <f t="shared" si="67"/>
        <v>0</v>
      </c>
      <c r="DI30" s="28">
        <f t="shared" si="68"/>
        <v>0</v>
      </c>
      <c r="DJ30" s="28">
        <f t="shared" si="69"/>
        <v>0</v>
      </c>
      <c r="DL30" s="28">
        <f t="shared" si="70"/>
        <v>24</v>
      </c>
      <c r="DM30" s="140">
        <f t="shared" si="71"/>
        <v>0</v>
      </c>
      <c r="DN30" s="140">
        <f t="shared" si="72"/>
        <v>0</v>
      </c>
      <c r="DO30" s="140">
        <f t="shared" si="73"/>
        <v>0</v>
      </c>
      <c r="DP30" s="140">
        <f t="shared" si="74"/>
        <v>0</v>
      </c>
      <c r="DQ30" s="140">
        <f t="shared" si="75"/>
        <v>136.46766671004934</v>
      </c>
      <c r="DR30" s="140">
        <f t="shared" si="76"/>
        <v>219.86007464438558</v>
      </c>
      <c r="DS30" s="140">
        <f t="shared" si="77"/>
        <v>262.7534622127796</v>
      </c>
      <c r="DT30" s="140">
        <f t="shared" si="78"/>
        <v>291.64111242154581</v>
      </c>
      <c r="DU30" s="140">
        <f t="shared" si="79"/>
        <v>300.38186381211426</v>
      </c>
      <c r="DV30" s="140">
        <f t="shared" si="80"/>
        <v>283.78824377383648</v>
      </c>
      <c r="DW30" s="140">
        <f t="shared" si="81"/>
        <v>238.74777959180855</v>
      </c>
      <c r="DX30" s="140">
        <f t="shared" si="82"/>
        <v>166.15197259088177</v>
      </c>
      <c r="DY30" s="140">
        <f t="shared" si="83"/>
        <v>75.252224506311208</v>
      </c>
      <c r="DZ30" s="140">
        <f t="shared" si="84"/>
        <v>5.9758805530499783</v>
      </c>
      <c r="EA30" s="140">
        <f t="shared" si="85"/>
        <v>0</v>
      </c>
      <c r="EB30" s="140">
        <f t="shared" si="86"/>
        <v>0</v>
      </c>
      <c r="EC30" s="140">
        <f t="shared" si="87"/>
        <v>0</v>
      </c>
      <c r="ED30" s="140">
        <f t="shared" si="88"/>
        <v>0</v>
      </c>
      <c r="EE30" s="140">
        <f t="shared" si="89"/>
        <v>0</v>
      </c>
      <c r="EF30" s="140">
        <f t="shared" si="90"/>
        <v>0</v>
      </c>
      <c r="EG30" s="140">
        <f t="shared" si="91"/>
        <v>0</v>
      </c>
      <c r="EH30" s="140">
        <f t="shared" si="92"/>
        <v>0</v>
      </c>
      <c r="EI30" s="140">
        <f t="shared" si="93"/>
        <v>0</v>
      </c>
      <c r="EJ30" s="140">
        <f t="shared" si="94"/>
        <v>0</v>
      </c>
      <c r="EK30" s="140">
        <f t="shared" si="95"/>
        <v>0</v>
      </c>
      <c r="EL30" s="140">
        <f t="shared" si="96"/>
        <v>0</v>
      </c>
      <c r="EM30" s="140">
        <f t="shared" si="97"/>
        <v>0</v>
      </c>
      <c r="EN30" s="140">
        <f t="shared" si="98"/>
        <v>0</v>
      </c>
      <c r="EO30" s="140">
        <f t="shared" si="99"/>
        <v>0</v>
      </c>
      <c r="EP30" s="140">
        <f t="shared" si="100"/>
        <v>0</v>
      </c>
      <c r="EQ30" s="140">
        <f t="shared" si="101"/>
        <v>0</v>
      </c>
      <c r="ER30" s="140">
        <f t="shared" si="102"/>
        <v>0</v>
      </c>
      <c r="ES30" s="140">
        <f t="shared" si="103"/>
        <v>0</v>
      </c>
      <c r="ET30" s="140">
        <f t="shared" si="104"/>
        <v>0</v>
      </c>
      <c r="EU30" s="140">
        <f t="shared" si="105"/>
        <v>0</v>
      </c>
      <c r="EV30" s="140">
        <f t="shared" si="106"/>
        <v>0</v>
      </c>
      <c r="EW30" s="140">
        <f t="shared" si="107"/>
        <v>0</v>
      </c>
      <c r="EX30" s="140">
        <f t="shared" si="108"/>
        <v>0</v>
      </c>
      <c r="EY30" s="140">
        <f t="shared" si="109"/>
        <v>0</v>
      </c>
      <c r="EZ30" s="140">
        <f t="shared" si="110"/>
        <v>0</v>
      </c>
      <c r="FA30" s="140">
        <f t="shared" si="111"/>
        <v>0</v>
      </c>
      <c r="FB30" s="140">
        <f t="shared" si="112"/>
        <v>0</v>
      </c>
      <c r="FC30" s="140">
        <f t="shared" si="113"/>
        <v>0</v>
      </c>
      <c r="FD30" s="140">
        <f t="shared" si="114"/>
        <v>0</v>
      </c>
      <c r="FE30" s="140">
        <f t="shared" si="115"/>
        <v>0</v>
      </c>
      <c r="FF30" s="140">
        <f t="shared" si="116"/>
        <v>0</v>
      </c>
      <c r="FG30" s="140">
        <f t="shared" si="117"/>
        <v>0</v>
      </c>
      <c r="FH30" s="140">
        <f t="shared" si="118"/>
        <v>0</v>
      </c>
      <c r="FI30" s="140">
        <f t="shared" si="119"/>
        <v>0</v>
      </c>
      <c r="FJ30" s="140">
        <f t="shared" si="120"/>
        <v>0</v>
      </c>
      <c r="FL30" s="28">
        <f t="shared" si="121"/>
        <v>0</v>
      </c>
      <c r="FM30" s="28">
        <f t="shared" si="122"/>
        <v>0</v>
      </c>
      <c r="FN30" s="28">
        <f t="shared" si="123"/>
        <v>0</v>
      </c>
      <c r="FO30" s="28">
        <f t="shared" si="124"/>
        <v>0</v>
      </c>
      <c r="FP30" s="28">
        <f t="shared" si="125"/>
        <v>1228.2090003904441</v>
      </c>
      <c r="FQ30" s="28">
        <f t="shared" si="126"/>
        <v>2418.4608210882416</v>
      </c>
      <c r="FR30" s="28">
        <f t="shared" si="127"/>
        <v>3415.7950087661347</v>
      </c>
      <c r="FS30" s="28">
        <f t="shared" si="128"/>
        <v>4374.6166863231874</v>
      </c>
      <c r="FT30" s="28">
        <f t="shared" si="129"/>
        <v>5106.491684805942</v>
      </c>
      <c r="FU30" s="28">
        <f t="shared" si="130"/>
        <v>5391.9766317028934</v>
      </c>
      <c r="FV30" s="28">
        <f t="shared" si="131"/>
        <v>5013.7033714279796</v>
      </c>
      <c r="FW30" s="28">
        <f t="shared" si="132"/>
        <v>3821.4953695902805</v>
      </c>
      <c r="FX30" s="28">
        <f t="shared" si="133"/>
        <v>1881.3056126577801</v>
      </c>
      <c r="FY30" s="28">
        <f t="shared" si="134"/>
        <v>161.34877493234941</v>
      </c>
      <c r="FZ30" s="28">
        <f t="shared" si="135"/>
        <v>0</v>
      </c>
      <c r="GA30" s="28">
        <f t="shared" si="136"/>
        <v>0</v>
      </c>
      <c r="GB30" s="28">
        <f t="shared" si="137"/>
        <v>0</v>
      </c>
      <c r="GC30" s="28">
        <f t="shared" si="138"/>
        <v>0</v>
      </c>
      <c r="GD30" s="28">
        <f t="shared" si="139"/>
        <v>0</v>
      </c>
      <c r="GE30" s="28">
        <f t="shared" si="140"/>
        <v>0</v>
      </c>
      <c r="GF30" s="28">
        <f t="shared" si="141"/>
        <v>0</v>
      </c>
      <c r="GG30" s="28">
        <f t="shared" si="142"/>
        <v>0</v>
      </c>
      <c r="GH30" s="28">
        <f t="shared" si="143"/>
        <v>0</v>
      </c>
      <c r="GI30" s="28">
        <f t="shared" si="144"/>
        <v>0</v>
      </c>
      <c r="GJ30" s="28">
        <f t="shared" si="145"/>
        <v>0</v>
      </c>
      <c r="GK30" s="28">
        <f t="shared" si="146"/>
        <v>0</v>
      </c>
      <c r="GL30" s="28">
        <f t="shared" si="147"/>
        <v>0</v>
      </c>
      <c r="GM30" s="28">
        <f t="shared" si="148"/>
        <v>0</v>
      </c>
      <c r="GN30" s="28">
        <f t="shared" si="149"/>
        <v>0</v>
      </c>
      <c r="GO30" s="28">
        <f t="shared" si="150"/>
        <v>0</v>
      </c>
      <c r="GP30" s="28">
        <f t="shared" si="151"/>
        <v>0</v>
      </c>
      <c r="GQ30" s="28">
        <f t="shared" si="152"/>
        <v>0</v>
      </c>
      <c r="GR30" s="28">
        <f t="shared" si="153"/>
        <v>0</v>
      </c>
      <c r="GS30" s="28">
        <f t="shared" si="154"/>
        <v>0</v>
      </c>
      <c r="GT30" s="28">
        <f t="shared" si="155"/>
        <v>0</v>
      </c>
      <c r="GU30" s="28">
        <f t="shared" si="156"/>
        <v>0</v>
      </c>
      <c r="GV30" s="28">
        <f t="shared" si="157"/>
        <v>0</v>
      </c>
      <c r="GW30" s="28">
        <f t="shared" si="158"/>
        <v>0</v>
      </c>
      <c r="GX30" s="28">
        <f t="shared" si="159"/>
        <v>0</v>
      </c>
      <c r="GY30" s="28">
        <f t="shared" si="160"/>
        <v>0</v>
      </c>
      <c r="GZ30" s="28">
        <f t="shared" si="161"/>
        <v>0</v>
      </c>
      <c r="HA30" s="28">
        <f t="shared" si="162"/>
        <v>0</v>
      </c>
      <c r="HB30" s="28">
        <f t="shared" si="163"/>
        <v>0</v>
      </c>
      <c r="HC30" s="28">
        <f t="shared" si="164"/>
        <v>0</v>
      </c>
      <c r="HD30" s="28">
        <f t="shared" si="165"/>
        <v>0</v>
      </c>
      <c r="HE30" s="28">
        <f t="shared" si="166"/>
        <v>0</v>
      </c>
      <c r="HF30" s="28">
        <f t="shared" si="167"/>
        <v>0</v>
      </c>
      <c r="HG30" s="28">
        <f t="shared" si="168"/>
        <v>0</v>
      </c>
      <c r="HH30" s="28">
        <f t="shared" si="169"/>
        <v>0</v>
      </c>
      <c r="HI30" s="28">
        <f t="shared" si="170"/>
        <v>0</v>
      </c>
      <c r="HK30" s="29">
        <f>IF(D30&gt;80,"",IF('inv2.計算シート'!H25=0,0,SUM(FL30:HI30)/F30))</f>
        <v>16.563890475748416</v>
      </c>
    </row>
    <row r="31" spans="4:219">
      <c r="D31" s="28">
        <f>IF(OR('1.収穫を予測する'!$C$2="あり",'1.収穫を予測する'!$C$3="あり"),入力方法別計算!W26,'inv2.計算シート'!E26)</f>
        <v>25</v>
      </c>
      <c r="E31" s="28">
        <f>IF(OR('1.収穫を予測する'!$C$2="あり",'1.収穫を予測する'!$C$3="あり"),入力方法別計算!Z26,'inv2.計算シート'!AD26)</f>
        <v>388.68863796378736</v>
      </c>
      <c r="F31" s="28">
        <f>IF(OR('1.収穫を予測する'!$C$2="あり",'1.収穫を予測する'!$C$3="あり"),入力方法別計算!Y26,'inv2.計算シート'!AE26)</f>
        <v>1941.4890619932546</v>
      </c>
      <c r="G31" s="28">
        <f>'inv2.計算シート'!AF26</f>
        <v>0</v>
      </c>
      <c r="H31" s="28">
        <f t="shared" si="15"/>
        <v>0.70278660323370645</v>
      </c>
      <c r="I31" s="28">
        <f t="shared" si="16"/>
        <v>2200.3781876323819</v>
      </c>
      <c r="J31" s="28">
        <f t="shared" si="17"/>
        <v>392.64755939536434</v>
      </c>
      <c r="K31" s="28">
        <f t="shared" si="18"/>
        <v>0.1784454879630738</v>
      </c>
      <c r="L31" s="28">
        <f t="shared" si="19"/>
        <v>91033.275130660055</v>
      </c>
      <c r="N31" s="28">
        <f t="shared" si="9"/>
        <v>0</v>
      </c>
      <c r="O31" s="28">
        <f t="shared" si="180"/>
        <v>0</v>
      </c>
      <c r="P31" s="28">
        <f t="shared" si="180"/>
        <v>0</v>
      </c>
      <c r="Q31" s="28">
        <f t="shared" si="180"/>
        <v>0</v>
      </c>
      <c r="R31" s="28">
        <f t="shared" si="180"/>
        <v>0</v>
      </c>
      <c r="S31" s="28">
        <f t="shared" si="180"/>
        <v>1848.9206851702725</v>
      </c>
      <c r="T31" s="28">
        <f t="shared" si="180"/>
        <v>1649.434204557374</v>
      </c>
      <c r="U31" s="28">
        <f t="shared" si="180"/>
        <v>1408.4818442392334</v>
      </c>
      <c r="V31" s="28">
        <f t="shared" si="180"/>
        <v>1136.9352762779395</v>
      </c>
      <c r="W31" s="28">
        <f t="shared" si="180"/>
        <v>851.02657473090733</v>
      </c>
      <c r="X31" s="28">
        <f t="shared" si="180"/>
        <v>571.87270745897456</v>
      </c>
      <c r="Y31" s="28">
        <f t="shared" si="176"/>
        <v>324.284437675444</v>
      </c>
      <c r="Z31" s="28">
        <f t="shared" si="176"/>
        <v>134.38070998735589</v>
      </c>
      <c r="AA31" s="28">
        <f t="shared" si="176"/>
        <v>24.733855876289137</v>
      </c>
      <c r="AB31" s="28" t="e">
        <f t="shared" si="176"/>
        <v>#NUM!</v>
      </c>
      <c r="AC31" s="28" t="e">
        <f t="shared" si="176"/>
        <v>#NUM!</v>
      </c>
      <c r="AD31" s="28" t="e">
        <f t="shared" si="176"/>
        <v>#NUM!</v>
      </c>
      <c r="AE31" s="28" t="e">
        <f t="shared" si="176"/>
        <v>#NUM!</v>
      </c>
      <c r="AF31" s="28" t="e">
        <f t="shared" si="176"/>
        <v>#NUM!</v>
      </c>
      <c r="AG31" s="28" t="e">
        <f t="shared" si="176"/>
        <v>#NUM!</v>
      </c>
      <c r="AH31" s="28" t="e">
        <f t="shared" si="176"/>
        <v>#NUM!</v>
      </c>
      <c r="AI31" s="28" t="e">
        <f t="shared" si="177"/>
        <v>#NUM!</v>
      </c>
      <c r="AJ31" s="28" t="e">
        <f t="shared" si="177"/>
        <v>#NUM!</v>
      </c>
      <c r="AK31" s="28" t="e">
        <f t="shared" si="177"/>
        <v>#NUM!</v>
      </c>
      <c r="AL31" s="28" t="e">
        <f t="shared" si="177"/>
        <v>#NUM!</v>
      </c>
      <c r="AM31" s="28" t="e">
        <f t="shared" si="177"/>
        <v>#NUM!</v>
      </c>
      <c r="AN31" s="28" t="e">
        <f t="shared" si="177"/>
        <v>#NUM!</v>
      </c>
      <c r="AO31" s="28" t="e">
        <f t="shared" si="177"/>
        <v>#NUM!</v>
      </c>
      <c r="AP31" s="28" t="e">
        <f t="shared" si="177"/>
        <v>#NUM!</v>
      </c>
      <c r="AQ31" s="28" t="e">
        <f t="shared" si="177"/>
        <v>#NUM!</v>
      </c>
      <c r="AR31" s="28" t="e">
        <f t="shared" si="177"/>
        <v>#NUM!</v>
      </c>
      <c r="AS31" s="28" t="e">
        <f t="shared" si="178"/>
        <v>#NUM!</v>
      </c>
      <c r="AT31" s="28" t="e">
        <f t="shared" si="178"/>
        <v>#NUM!</v>
      </c>
      <c r="AU31" s="28" t="e">
        <f t="shared" si="178"/>
        <v>#NUM!</v>
      </c>
      <c r="AV31" s="28" t="e">
        <f t="shared" si="178"/>
        <v>#NUM!</v>
      </c>
      <c r="AW31" s="28" t="e">
        <f t="shared" si="178"/>
        <v>#NUM!</v>
      </c>
      <c r="AX31" s="28" t="e">
        <f t="shared" si="178"/>
        <v>#NUM!</v>
      </c>
      <c r="AY31" s="28" t="e">
        <f t="shared" si="178"/>
        <v>#NUM!</v>
      </c>
      <c r="AZ31" s="28" t="e">
        <f t="shared" si="178"/>
        <v>#NUM!</v>
      </c>
      <c r="BA31" s="28" t="e">
        <f t="shared" si="178"/>
        <v>#NUM!</v>
      </c>
      <c r="BB31" s="28" t="e">
        <f t="shared" si="178"/>
        <v>#NUM!</v>
      </c>
      <c r="BC31" s="28" t="e">
        <f t="shared" si="179"/>
        <v>#NUM!</v>
      </c>
      <c r="BD31" s="28" t="e">
        <f t="shared" si="179"/>
        <v>#NUM!</v>
      </c>
      <c r="BE31" s="28" t="e">
        <f t="shared" si="179"/>
        <v>#NUM!</v>
      </c>
      <c r="BF31" s="28" t="e">
        <f t="shared" si="179"/>
        <v>#NUM!</v>
      </c>
      <c r="BG31" s="28" t="e">
        <f t="shared" si="179"/>
        <v>#NUM!</v>
      </c>
      <c r="BH31" s="28" t="e">
        <f t="shared" si="179"/>
        <v>#NUM!</v>
      </c>
      <c r="BI31" s="28" t="e">
        <f t="shared" si="179"/>
        <v>#NUM!</v>
      </c>
      <c r="BJ31" s="28" t="e">
        <f t="shared" si="179"/>
        <v>#NUM!</v>
      </c>
      <c r="BK31" s="28" t="e">
        <f t="shared" si="179"/>
        <v>#NUM!</v>
      </c>
      <c r="BM31" s="28">
        <f t="shared" si="20"/>
        <v>0</v>
      </c>
      <c r="BN31" s="28">
        <f t="shared" si="21"/>
        <v>0</v>
      </c>
      <c r="BO31" s="28">
        <f t="shared" si="22"/>
        <v>0</v>
      </c>
      <c r="BP31" s="28">
        <f t="shared" si="23"/>
        <v>0</v>
      </c>
      <c r="BQ31" s="28">
        <f t="shared" si="24"/>
        <v>0</v>
      </c>
      <c r="BR31" s="28">
        <f t="shared" si="25"/>
        <v>1848.9206851702725</v>
      </c>
      <c r="BS31" s="28">
        <f t="shared" si="26"/>
        <v>1649.434204557374</v>
      </c>
      <c r="BT31" s="28">
        <f t="shared" si="27"/>
        <v>1408.4818442392334</v>
      </c>
      <c r="BU31" s="28">
        <f t="shared" si="28"/>
        <v>1136.9352762779395</v>
      </c>
      <c r="BV31" s="28">
        <f t="shared" si="29"/>
        <v>851.02657473090733</v>
      </c>
      <c r="BW31" s="28">
        <f t="shared" si="30"/>
        <v>571.87270745897456</v>
      </c>
      <c r="BX31" s="28">
        <f t="shared" si="31"/>
        <v>324.284437675444</v>
      </c>
      <c r="BY31" s="28">
        <f t="shared" si="32"/>
        <v>134.38070998735589</v>
      </c>
      <c r="BZ31" s="28">
        <f t="shared" si="33"/>
        <v>24.733855876289137</v>
      </c>
      <c r="CA31" s="28">
        <f t="shared" si="34"/>
        <v>0</v>
      </c>
      <c r="CB31" s="28">
        <f t="shared" si="35"/>
        <v>0</v>
      </c>
      <c r="CC31" s="28">
        <f t="shared" si="36"/>
        <v>0</v>
      </c>
      <c r="CD31" s="28">
        <f t="shared" si="37"/>
        <v>0</v>
      </c>
      <c r="CE31" s="28">
        <f t="shared" si="38"/>
        <v>0</v>
      </c>
      <c r="CF31" s="28">
        <f t="shared" si="39"/>
        <v>0</v>
      </c>
      <c r="CG31" s="28">
        <f t="shared" si="40"/>
        <v>0</v>
      </c>
      <c r="CH31" s="28">
        <f t="shared" si="41"/>
        <v>0</v>
      </c>
      <c r="CI31" s="28">
        <f t="shared" si="42"/>
        <v>0</v>
      </c>
      <c r="CJ31" s="28">
        <f t="shared" si="43"/>
        <v>0</v>
      </c>
      <c r="CK31" s="28">
        <f t="shared" si="44"/>
        <v>0</v>
      </c>
      <c r="CL31" s="28">
        <f t="shared" si="45"/>
        <v>0</v>
      </c>
      <c r="CM31" s="28">
        <f t="shared" si="46"/>
        <v>0</v>
      </c>
      <c r="CN31" s="28">
        <f t="shared" si="47"/>
        <v>0</v>
      </c>
      <c r="CO31" s="28">
        <f t="shared" si="48"/>
        <v>0</v>
      </c>
      <c r="CP31" s="28">
        <f t="shared" si="49"/>
        <v>0</v>
      </c>
      <c r="CQ31" s="28">
        <f t="shared" si="50"/>
        <v>0</v>
      </c>
      <c r="CR31" s="28">
        <f t="shared" si="51"/>
        <v>0</v>
      </c>
      <c r="CS31" s="28">
        <f t="shared" si="52"/>
        <v>0</v>
      </c>
      <c r="CT31" s="28">
        <f t="shared" si="53"/>
        <v>0</v>
      </c>
      <c r="CU31" s="28">
        <f t="shared" si="54"/>
        <v>0</v>
      </c>
      <c r="CV31" s="28">
        <f t="shared" si="55"/>
        <v>0</v>
      </c>
      <c r="CW31" s="28">
        <f t="shared" si="56"/>
        <v>0</v>
      </c>
      <c r="CX31" s="28">
        <f t="shared" si="57"/>
        <v>0</v>
      </c>
      <c r="CY31" s="28">
        <f t="shared" si="58"/>
        <v>0</v>
      </c>
      <c r="CZ31" s="28">
        <f t="shared" si="59"/>
        <v>0</v>
      </c>
      <c r="DA31" s="28">
        <f t="shared" si="60"/>
        <v>0</v>
      </c>
      <c r="DB31" s="28">
        <f t="shared" si="61"/>
        <v>0</v>
      </c>
      <c r="DC31" s="28">
        <f t="shared" si="62"/>
        <v>0</v>
      </c>
      <c r="DD31" s="28">
        <f t="shared" si="63"/>
        <v>0</v>
      </c>
      <c r="DE31" s="28">
        <f t="shared" si="64"/>
        <v>0</v>
      </c>
      <c r="DF31" s="28">
        <f t="shared" si="65"/>
        <v>0</v>
      </c>
      <c r="DG31" s="28">
        <f t="shared" si="66"/>
        <v>0</v>
      </c>
      <c r="DH31" s="28">
        <f t="shared" si="67"/>
        <v>0</v>
      </c>
      <c r="DI31" s="28">
        <f t="shared" si="68"/>
        <v>0</v>
      </c>
      <c r="DJ31" s="28">
        <f t="shared" si="69"/>
        <v>0</v>
      </c>
      <c r="DL31" s="28">
        <f t="shared" si="70"/>
        <v>25</v>
      </c>
      <c r="DM31" s="140">
        <f t="shared" si="71"/>
        <v>0</v>
      </c>
      <c r="DN31" s="140">
        <f t="shared" si="72"/>
        <v>0</v>
      </c>
      <c r="DO31" s="140">
        <f t="shared" si="73"/>
        <v>0</v>
      </c>
      <c r="DP31" s="140">
        <f t="shared" si="74"/>
        <v>0</v>
      </c>
      <c r="DQ31" s="140">
        <f t="shared" si="75"/>
        <v>92.568376822982145</v>
      </c>
      <c r="DR31" s="140">
        <f t="shared" si="76"/>
        <v>199.4864806128985</v>
      </c>
      <c r="DS31" s="140">
        <f t="shared" si="77"/>
        <v>240.95236031814056</v>
      </c>
      <c r="DT31" s="140">
        <f t="shared" si="78"/>
        <v>271.54656796129393</v>
      </c>
      <c r="DU31" s="140">
        <f t="shared" si="79"/>
        <v>285.90870154703214</v>
      </c>
      <c r="DV31" s="140">
        <f t="shared" si="80"/>
        <v>279.15386727193277</v>
      </c>
      <c r="DW31" s="140">
        <f t="shared" si="81"/>
        <v>247.58826978353056</v>
      </c>
      <c r="DX31" s="140">
        <f t="shared" si="82"/>
        <v>189.90372768808811</v>
      </c>
      <c r="DY31" s="140">
        <f t="shared" si="83"/>
        <v>109.64685411106674</v>
      </c>
      <c r="DZ31" s="140">
        <f t="shared" si="84"/>
        <v>24.733855876289137</v>
      </c>
      <c r="EA31" s="140">
        <f t="shared" si="85"/>
        <v>0</v>
      </c>
      <c r="EB31" s="140">
        <f t="shared" si="86"/>
        <v>0</v>
      </c>
      <c r="EC31" s="140">
        <f t="shared" si="87"/>
        <v>0</v>
      </c>
      <c r="ED31" s="140">
        <f t="shared" si="88"/>
        <v>0</v>
      </c>
      <c r="EE31" s="140">
        <f t="shared" si="89"/>
        <v>0</v>
      </c>
      <c r="EF31" s="140">
        <f t="shared" si="90"/>
        <v>0</v>
      </c>
      <c r="EG31" s="140">
        <f t="shared" si="91"/>
        <v>0</v>
      </c>
      <c r="EH31" s="140">
        <f t="shared" si="92"/>
        <v>0</v>
      </c>
      <c r="EI31" s="140">
        <f t="shared" si="93"/>
        <v>0</v>
      </c>
      <c r="EJ31" s="140">
        <f t="shared" si="94"/>
        <v>0</v>
      </c>
      <c r="EK31" s="140">
        <f t="shared" si="95"/>
        <v>0</v>
      </c>
      <c r="EL31" s="140">
        <f t="shared" si="96"/>
        <v>0</v>
      </c>
      <c r="EM31" s="140">
        <f t="shared" si="97"/>
        <v>0</v>
      </c>
      <c r="EN31" s="140">
        <f t="shared" si="98"/>
        <v>0</v>
      </c>
      <c r="EO31" s="140">
        <f t="shared" si="99"/>
        <v>0</v>
      </c>
      <c r="EP31" s="140">
        <f t="shared" si="100"/>
        <v>0</v>
      </c>
      <c r="EQ31" s="140">
        <f t="shared" si="101"/>
        <v>0</v>
      </c>
      <c r="ER31" s="140">
        <f t="shared" si="102"/>
        <v>0</v>
      </c>
      <c r="ES31" s="140">
        <f t="shared" si="103"/>
        <v>0</v>
      </c>
      <c r="ET31" s="140">
        <f t="shared" si="104"/>
        <v>0</v>
      </c>
      <c r="EU31" s="140">
        <f t="shared" si="105"/>
        <v>0</v>
      </c>
      <c r="EV31" s="140">
        <f t="shared" si="106"/>
        <v>0</v>
      </c>
      <c r="EW31" s="140">
        <f t="shared" si="107"/>
        <v>0</v>
      </c>
      <c r="EX31" s="140">
        <f t="shared" si="108"/>
        <v>0</v>
      </c>
      <c r="EY31" s="140">
        <f t="shared" si="109"/>
        <v>0</v>
      </c>
      <c r="EZ31" s="140">
        <f t="shared" si="110"/>
        <v>0</v>
      </c>
      <c r="FA31" s="140">
        <f t="shared" si="111"/>
        <v>0</v>
      </c>
      <c r="FB31" s="140">
        <f t="shared" si="112"/>
        <v>0</v>
      </c>
      <c r="FC31" s="140">
        <f t="shared" si="113"/>
        <v>0</v>
      </c>
      <c r="FD31" s="140">
        <f t="shared" si="114"/>
        <v>0</v>
      </c>
      <c r="FE31" s="140">
        <f t="shared" si="115"/>
        <v>0</v>
      </c>
      <c r="FF31" s="140">
        <f t="shared" si="116"/>
        <v>0</v>
      </c>
      <c r="FG31" s="140">
        <f t="shared" si="117"/>
        <v>0</v>
      </c>
      <c r="FH31" s="140">
        <f t="shared" si="118"/>
        <v>0</v>
      </c>
      <c r="FI31" s="140">
        <f t="shared" si="119"/>
        <v>0</v>
      </c>
      <c r="FJ31" s="140">
        <f t="shared" si="120"/>
        <v>0</v>
      </c>
      <c r="FL31" s="28">
        <f t="shared" si="121"/>
        <v>0</v>
      </c>
      <c r="FM31" s="28">
        <f t="shared" si="122"/>
        <v>0</v>
      </c>
      <c r="FN31" s="28">
        <f t="shared" si="123"/>
        <v>0</v>
      </c>
      <c r="FO31" s="28">
        <f t="shared" si="124"/>
        <v>0</v>
      </c>
      <c r="FP31" s="28">
        <f t="shared" si="125"/>
        <v>833.11539140683931</v>
      </c>
      <c r="FQ31" s="28">
        <f t="shared" si="126"/>
        <v>2194.3512867418835</v>
      </c>
      <c r="FR31" s="28">
        <f t="shared" si="127"/>
        <v>3132.3806841358273</v>
      </c>
      <c r="FS31" s="28">
        <f t="shared" si="128"/>
        <v>4073.198519419409</v>
      </c>
      <c r="FT31" s="28">
        <f t="shared" si="129"/>
        <v>4860.4479262995465</v>
      </c>
      <c r="FU31" s="28">
        <f t="shared" si="130"/>
        <v>5303.9234781667228</v>
      </c>
      <c r="FV31" s="28">
        <f t="shared" si="131"/>
        <v>5199.3536654541422</v>
      </c>
      <c r="FW31" s="28">
        <f t="shared" si="132"/>
        <v>4367.7857368260266</v>
      </c>
      <c r="FX31" s="28">
        <f t="shared" si="133"/>
        <v>2741.1713527766688</v>
      </c>
      <c r="FY31" s="28">
        <f t="shared" si="134"/>
        <v>667.81410865980672</v>
      </c>
      <c r="FZ31" s="28">
        <f t="shared" si="135"/>
        <v>0</v>
      </c>
      <c r="GA31" s="28">
        <f t="shared" si="136"/>
        <v>0</v>
      </c>
      <c r="GB31" s="28">
        <f t="shared" si="137"/>
        <v>0</v>
      </c>
      <c r="GC31" s="28">
        <f t="shared" si="138"/>
        <v>0</v>
      </c>
      <c r="GD31" s="28">
        <f t="shared" si="139"/>
        <v>0</v>
      </c>
      <c r="GE31" s="28">
        <f t="shared" si="140"/>
        <v>0</v>
      </c>
      <c r="GF31" s="28">
        <f t="shared" si="141"/>
        <v>0</v>
      </c>
      <c r="GG31" s="28">
        <f t="shared" si="142"/>
        <v>0</v>
      </c>
      <c r="GH31" s="28">
        <f t="shared" si="143"/>
        <v>0</v>
      </c>
      <c r="GI31" s="28">
        <f t="shared" si="144"/>
        <v>0</v>
      </c>
      <c r="GJ31" s="28">
        <f t="shared" si="145"/>
        <v>0</v>
      </c>
      <c r="GK31" s="28">
        <f t="shared" si="146"/>
        <v>0</v>
      </c>
      <c r="GL31" s="28">
        <f t="shared" si="147"/>
        <v>0</v>
      </c>
      <c r="GM31" s="28">
        <f t="shared" si="148"/>
        <v>0</v>
      </c>
      <c r="GN31" s="28">
        <f t="shared" si="149"/>
        <v>0</v>
      </c>
      <c r="GO31" s="28">
        <f t="shared" si="150"/>
        <v>0</v>
      </c>
      <c r="GP31" s="28">
        <f t="shared" si="151"/>
        <v>0</v>
      </c>
      <c r="GQ31" s="28">
        <f t="shared" si="152"/>
        <v>0</v>
      </c>
      <c r="GR31" s="28">
        <f t="shared" si="153"/>
        <v>0</v>
      </c>
      <c r="GS31" s="28">
        <f t="shared" si="154"/>
        <v>0</v>
      </c>
      <c r="GT31" s="28">
        <f t="shared" si="155"/>
        <v>0</v>
      </c>
      <c r="GU31" s="28">
        <f t="shared" si="156"/>
        <v>0</v>
      </c>
      <c r="GV31" s="28">
        <f t="shared" si="157"/>
        <v>0</v>
      </c>
      <c r="GW31" s="28">
        <f t="shared" si="158"/>
        <v>0</v>
      </c>
      <c r="GX31" s="28">
        <f t="shared" si="159"/>
        <v>0</v>
      </c>
      <c r="GY31" s="28">
        <f t="shared" si="160"/>
        <v>0</v>
      </c>
      <c r="GZ31" s="28">
        <f t="shared" si="161"/>
        <v>0</v>
      </c>
      <c r="HA31" s="28">
        <f t="shared" si="162"/>
        <v>0</v>
      </c>
      <c r="HB31" s="28">
        <f t="shared" si="163"/>
        <v>0</v>
      </c>
      <c r="HC31" s="28">
        <f t="shared" si="164"/>
        <v>0</v>
      </c>
      <c r="HD31" s="28">
        <f t="shared" si="165"/>
        <v>0</v>
      </c>
      <c r="HE31" s="28">
        <f t="shared" si="166"/>
        <v>0</v>
      </c>
      <c r="HF31" s="28">
        <f t="shared" si="167"/>
        <v>0</v>
      </c>
      <c r="HG31" s="28">
        <f t="shared" si="168"/>
        <v>0</v>
      </c>
      <c r="HH31" s="28">
        <f t="shared" si="169"/>
        <v>0</v>
      </c>
      <c r="HI31" s="28">
        <f t="shared" si="170"/>
        <v>0</v>
      </c>
      <c r="HK31" s="29">
        <f>IF(D31&gt;80,"",IF('inv2.計算シート'!H26=0,0,SUM(FL31:HI31)/F31))</f>
        <v>17.189662719821609</v>
      </c>
    </row>
    <row r="32" spans="4:219">
      <c r="D32" s="28">
        <f>IF(OR('1.収穫を予測する'!$C$2="あり",'1.収穫を予測する'!$C$3="あり"),入力方法別計算!W27,'inv2.計算シート'!E27)</f>
        <v>26</v>
      </c>
      <c r="E32" s="28">
        <f>IF(OR('1.収穫を予測する'!$C$2="あり",'1.収穫を予測する'!$C$3="あり"),入力方法別計算!Z27,'inv2.計算シート'!AD27)</f>
        <v>415.7351824763636</v>
      </c>
      <c r="F32" s="28">
        <f>IF(OR('1.収穫を予測する'!$C$2="あり",'1.収穫を予測する'!$C$3="あり"),入力方法別計算!Y27,'inv2.計算シート'!AE27)</f>
        <v>1902.625587555993</v>
      </c>
      <c r="G32" s="28">
        <f>'inv2.計算シート'!AF27</f>
        <v>0</v>
      </c>
      <c r="H32" s="28">
        <f t="shared" si="15"/>
        <v>0.69715269838383698</v>
      </c>
      <c r="I32" s="28">
        <f t="shared" si="16"/>
        <v>2165.1834166357489</v>
      </c>
      <c r="J32" s="28">
        <f t="shared" si="17"/>
        <v>420.27400882902998</v>
      </c>
      <c r="K32" s="28">
        <f t="shared" si="18"/>
        <v>0.19410549960799608</v>
      </c>
      <c r="L32" s="28">
        <f t="shared" si="19"/>
        <v>65728.73712915885</v>
      </c>
      <c r="N32" s="28">
        <f t="shared" si="9"/>
        <v>0</v>
      </c>
      <c r="O32" s="28">
        <f t="shared" si="180"/>
        <v>0</v>
      </c>
      <c r="P32" s="28">
        <f t="shared" si="180"/>
        <v>0</v>
      </c>
      <c r="Q32" s="28">
        <f t="shared" si="180"/>
        <v>0</v>
      </c>
      <c r="R32" s="28">
        <f t="shared" si="180"/>
        <v>0</v>
      </c>
      <c r="S32" s="28">
        <f t="shared" si="180"/>
        <v>1848.1367689340309</v>
      </c>
      <c r="T32" s="28">
        <f t="shared" si="180"/>
        <v>1666.512346488493</v>
      </c>
      <c r="U32" s="28">
        <f t="shared" si="180"/>
        <v>1445.1791465568285</v>
      </c>
      <c r="V32" s="28">
        <f t="shared" si="180"/>
        <v>1192.5837813273265</v>
      </c>
      <c r="W32" s="28">
        <f t="shared" si="180"/>
        <v>921.82120643059886</v>
      </c>
      <c r="X32" s="28">
        <f t="shared" si="180"/>
        <v>650.44356967601288</v>
      </c>
      <c r="Y32" s="28">
        <f t="shared" ref="Y32:AH41" si="181">IF($L32/$H32*(($H32-1)*Y$3+$K32)^($H32/(1-$H32))&gt;$F32,0,$L32/$H32*(($H32-1)*Y$3+$K32)^($H32/(1-$H32)))</f>
        <v>399.81305034914482</v>
      </c>
      <c r="Z32" s="28">
        <f t="shared" si="181"/>
        <v>193.7127467403854</v>
      </c>
      <c r="AA32" s="28">
        <f t="shared" si="181"/>
        <v>55.518240013441627</v>
      </c>
      <c r="AB32" s="28">
        <f t="shared" si="181"/>
        <v>1.2520736809814925</v>
      </c>
      <c r="AC32" s="28" t="e">
        <f t="shared" si="181"/>
        <v>#NUM!</v>
      </c>
      <c r="AD32" s="28" t="e">
        <f t="shared" si="181"/>
        <v>#NUM!</v>
      </c>
      <c r="AE32" s="28" t="e">
        <f t="shared" si="181"/>
        <v>#NUM!</v>
      </c>
      <c r="AF32" s="28" t="e">
        <f t="shared" si="181"/>
        <v>#NUM!</v>
      </c>
      <c r="AG32" s="28" t="e">
        <f t="shared" si="181"/>
        <v>#NUM!</v>
      </c>
      <c r="AH32" s="28" t="e">
        <f t="shared" si="181"/>
        <v>#NUM!</v>
      </c>
      <c r="AI32" s="28" t="e">
        <f t="shared" ref="AI32:AR41" si="182">IF($L32/$H32*(($H32-1)*AI$3+$K32)^($H32/(1-$H32))&gt;$F32,0,$L32/$H32*(($H32-1)*AI$3+$K32)^($H32/(1-$H32)))</f>
        <v>#NUM!</v>
      </c>
      <c r="AJ32" s="28" t="e">
        <f t="shared" si="182"/>
        <v>#NUM!</v>
      </c>
      <c r="AK32" s="28" t="e">
        <f t="shared" si="182"/>
        <v>#NUM!</v>
      </c>
      <c r="AL32" s="28" t="e">
        <f t="shared" si="182"/>
        <v>#NUM!</v>
      </c>
      <c r="AM32" s="28" t="e">
        <f t="shared" si="182"/>
        <v>#NUM!</v>
      </c>
      <c r="AN32" s="28" t="e">
        <f t="shared" si="182"/>
        <v>#NUM!</v>
      </c>
      <c r="AO32" s="28" t="e">
        <f t="shared" si="182"/>
        <v>#NUM!</v>
      </c>
      <c r="AP32" s="28" t="e">
        <f t="shared" si="182"/>
        <v>#NUM!</v>
      </c>
      <c r="AQ32" s="28" t="e">
        <f t="shared" si="182"/>
        <v>#NUM!</v>
      </c>
      <c r="AR32" s="28" t="e">
        <f t="shared" si="182"/>
        <v>#NUM!</v>
      </c>
      <c r="AS32" s="28" t="e">
        <f t="shared" ref="AS32:BB41" si="183">IF($L32/$H32*(($H32-1)*AS$3+$K32)^($H32/(1-$H32))&gt;$F32,0,$L32/$H32*(($H32-1)*AS$3+$K32)^($H32/(1-$H32)))</f>
        <v>#NUM!</v>
      </c>
      <c r="AT32" s="28" t="e">
        <f t="shared" si="183"/>
        <v>#NUM!</v>
      </c>
      <c r="AU32" s="28" t="e">
        <f t="shared" si="183"/>
        <v>#NUM!</v>
      </c>
      <c r="AV32" s="28" t="e">
        <f t="shared" si="183"/>
        <v>#NUM!</v>
      </c>
      <c r="AW32" s="28" t="e">
        <f t="shared" si="183"/>
        <v>#NUM!</v>
      </c>
      <c r="AX32" s="28" t="e">
        <f t="shared" si="183"/>
        <v>#NUM!</v>
      </c>
      <c r="AY32" s="28" t="e">
        <f t="shared" si="183"/>
        <v>#NUM!</v>
      </c>
      <c r="AZ32" s="28" t="e">
        <f t="shared" si="183"/>
        <v>#NUM!</v>
      </c>
      <c r="BA32" s="28" t="e">
        <f t="shared" si="183"/>
        <v>#NUM!</v>
      </c>
      <c r="BB32" s="28" t="e">
        <f t="shared" si="183"/>
        <v>#NUM!</v>
      </c>
      <c r="BC32" s="28" t="e">
        <f t="shared" ref="BC32:BK41" si="184">IF($L32/$H32*(($H32-1)*BC$3+$K32)^($H32/(1-$H32))&gt;$F32,0,$L32/$H32*(($H32-1)*BC$3+$K32)^($H32/(1-$H32)))</f>
        <v>#NUM!</v>
      </c>
      <c r="BD32" s="28" t="e">
        <f t="shared" si="184"/>
        <v>#NUM!</v>
      </c>
      <c r="BE32" s="28" t="e">
        <f t="shared" si="184"/>
        <v>#NUM!</v>
      </c>
      <c r="BF32" s="28" t="e">
        <f t="shared" si="184"/>
        <v>#NUM!</v>
      </c>
      <c r="BG32" s="28" t="e">
        <f t="shared" si="184"/>
        <v>#NUM!</v>
      </c>
      <c r="BH32" s="28" t="e">
        <f t="shared" si="184"/>
        <v>#NUM!</v>
      </c>
      <c r="BI32" s="28" t="e">
        <f t="shared" si="184"/>
        <v>#NUM!</v>
      </c>
      <c r="BJ32" s="28" t="e">
        <f t="shared" si="184"/>
        <v>#NUM!</v>
      </c>
      <c r="BK32" s="28" t="e">
        <f t="shared" si="184"/>
        <v>#NUM!</v>
      </c>
      <c r="BM32" s="28">
        <f t="shared" si="20"/>
        <v>0</v>
      </c>
      <c r="BN32" s="28">
        <f t="shared" si="21"/>
        <v>0</v>
      </c>
      <c r="BO32" s="28">
        <f t="shared" si="22"/>
        <v>0</v>
      </c>
      <c r="BP32" s="28">
        <f t="shared" si="23"/>
        <v>0</v>
      </c>
      <c r="BQ32" s="28">
        <f t="shared" si="24"/>
        <v>0</v>
      </c>
      <c r="BR32" s="28">
        <f t="shared" si="25"/>
        <v>1848.1367689340309</v>
      </c>
      <c r="BS32" s="28">
        <f t="shared" si="26"/>
        <v>1666.512346488493</v>
      </c>
      <c r="BT32" s="28">
        <f t="shared" si="27"/>
        <v>1445.1791465568285</v>
      </c>
      <c r="BU32" s="28">
        <f t="shared" si="28"/>
        <v>1192.5837813273265</v>
      </c>
      <c r="BV32" s="28">
        <f t="shared" si="29"/>
        <v>921.82120643059886</v>
      </c>
      <c r="BW32" s="28">
        <f t="shared" si="30"/>
        <v>650.44356967601288</v>
      </c>
      <c r="BX32" s="28">
        <f t="shared" si="31"/>
        <v>399.81305034914482</v>
      </c>
      <c r="BY32" s="28">
        <f t="shared" si="32"/>
        <v>193.7127467403854</v>
      </c>
      <c r="BZ32" s="28">
        <f t="shared" si="33"/>
        <v>55.518240013441627</v>
      </c>
      <c r="CA32" s="28">
        <f t="shared" si="34"/>
        <v>1.2520736809814925</v>
      </c>
      <c r="CB32" s="28">
        <f t="shared" si="35"/>
        <v>0</v>
      </c>
      <c r="CC32" s="28">
        <f t="shared" si="36"/>
        <v>0</v>
      </c>
      <c r="CD32" s="28">
        <f t="shared" si="37"/>
        <v>0</v>
      </c>
      <c r="CE32" s="28">
        <f t="shared" si="38"/>
        <v>0</v>
      </c>
      <c r="CF32" s="28">
        <f t="shared" si="39"/>
        <v>0</v>
      </c>
      <c r="CG32" s="28">
        <f t="shared" si="40"/>
        <v>0</v>
      </c>
      <c r="CH32" s="28">
        <f t="shared" si="41"/>
        <v>0</v>
      </c>
      <c r="CI32" s="28">
        <f t="shared" si="42"/>
        <v>0</v>
      </c>
      <c r="CJ32" s="28">
        <f t="shared" si="43"/>
        <v>0</v>
      </c>
      <c r="CK32" s="28">
        <f t="shared" si="44"/>
        <v>0</v>
      </c>
      <c r="CL32" s="28">
        <f t="shared" si="45"/>
        <v>0</v>
      </c>
      <c r="CM32" s="28">
        <f t="shared" si="46"/>
        <v>0</v>
      </c>
      <c r="CN32" s="28">
        <f t="shared" si="47"/>
        <v>0</v>
      </c>
      <c r="CO32" s="28">
        <f t="shared" si="48"/>
        <v>0</v>
      </c>
      <c r="CP32" s="28">
        <f t="shared" si="49"/>
        <v>0</v>
      </c>
      <c r="CQ32" s="28">
        <f t="shared" si="50"/>
        <v>0</v>
      </c>
      <c r="CR32" s="28">
        <f t="shared" si="51"/>
        <v>0</v>
      </c>
      <c r="CS32" s="28">
        <f t="shared" si="52"/>
        <v>0</v>
      </c>
      <c r="CT32" s="28">
        <f t="shared" si="53"/>
        <v>0</v>
      </c>
      <c r="CU32" s="28">
        <f t="shared" si="54"/>
        <v>0</v>
      </c>
      <c r="CV32" s="28">
        <f t="shared" si="55"/>
        <v>0</v>
      </c>
      <c r="CW32" s="28">
        <f t="shared" si="56"/>
        <v>0</v>
      </c>
      <c r="CX32" s="28">
        <f t="shared" si="57"/>
        <v>0</v>
      </c>
      <c r="CY32" s="28">
        <f t="shared" si="58"/>
        <v>0</v>
      </c>
      <c r="CZ32" s="28">
        <f t="shared" si="59"/>
        <v>0</v>
      </c>
      <c r="DA32" s="28">
        <f t="shared" si="60"/>
        <v>0</v>
      </c>
      <c r="DB32" s="28">
        <f t="shared" si="61"/>
        <v>0</v>
      </c>
      <c r="DC32" s="28">
        <f t="shared" si="62"/>
        <v>0</v>
      </c>
      <c r="DD32" s="28">
        <f t="shared" si="63"/>
        <v>0</v>
      </c>
      <c r="DE32" s="28">
        <f t="shared" si="64"/>
        <v>0</v>
      </c>
      <c r="DF32" s="28">
        <f t="shared" si="65"/>
        <v>0</v>
      </c>
      <c r="DG32" s="28">
        <f t="shared" si="66"/>
        <v>0</v>
      </c>
      <c r="DH32" s="28">
        <f t="shared" si="67"/>
        <v>0</v>
      </c>
      <c r="DI32" s="28">
        <f t="shared" si="68"/>
        <v>0</v>
      </c>
      <c r="DJ32" s="28">
        <f t="shared" si="69"/>
        <v>0</v>
      </c>
      <c r="DL32" s="28">
        <f t="shared" si="70"/>
        <v>26</v>
      </c>
      <c r="DM32" s="140">
        <f t="shared" si="71"/>
        <v>0</v>
      </c>
      <c r="DN32" s="140">
        <f t="shared" si="72"/>
        <v>0</v>
      </c>
      <c r="DO32" s="140">
        <f t="shared" si="73"/>
        <v>0</v>
      </c>
      <c r="DP32" s="140">
        <f t="shared" si="74"/>
        <v>0</v>
      </c>
      <c r="DQ32" s="140">
        <f t="shared" si="75"/>
        <v>54.488818621962082</v>
      </c>
      <c r="DR32" s="140">
        <f t="shared" si="76"/>
        <v>181.6244224455379</v>
      </c>
      <c r="DS32" s="140">
        <f t="shared" si="77"/>
        <v>221.33319993166447</v>
      </c>
      <c r="DT32" s="140">
        <f t="shared" si="78"/>
        <v>252.59536522950202</v>
      </c>
      <c r="DU32" s="140">
        <f t="shared" si="79"/>
        <v>270.76257489672764</v>
      </c>
      <c r="DV32" s="140">
        <f t="shared" si="80"/>
        <v>271.37763675458598</v>
      </c>
      <c r="DW32" s="140">
        <f t="shared" si="81"/>
        <v>250.63051932686807</v>
      </c>
      <c r="DX32" s="140">
        <f t="shared" si="82"/>
        <v>206.10030360875942</v>
      </c>
      <c r="DY32" s="140">
        <f t="shared" si="83"/>
        <v>138.19450672694376</v>
      </c>
      <c r="DZ32" s="140">
        <f t="shared" si="84"/>
        <v>54.266166332460138</v>
      </c>
      <c r="EA32" s="140">
        <f t="shared" si="85"/>
        <v>1.2520736809814925</v>
      </c>
      <c r="EB32" s="140">
        <f t="shared" si="86"/>
        <v>0</v>
      </c>
      <c r="EC32" s="140">
        <f t="shared" si="87"/>
        <v>0</v>
      </c>
      <c r="ED32" s="140">
        <f t="shared" si="88"/>
        <v>0</v>
      </c>
      <c r="EE32" s="140">
        <f t="shared" si="89"/>
        <v>0</v>
      </c>
      <c r="EF32" s="140">
        <f t="shared" si="90"/>
        <v>0</v>
      </c>
      <c r="EG32" s="140">
        <f t="shared" si="91"/>
        <v>0</v>
      </c>
      <c r="EH32" s="140">
        <f t="shared" si="92"/>
        <v>0</v>
      </c>
      <c r="EI32" s="140">
        <f t="shared" si="93"/>
        <v>0</v>
      </c>
      <c r="EJ32" s="140">
        <f t="shared" si="94"/>
        <v>0</v>
      </c>
      <c r="EK32" s="140">
        <f t="shared" si="95"/>
        <v>0</v>
      </c>
      <c r="EL32" s="140">
        <f t="shared" si="96"/>
        <v>0</v>
      </c>
      <c r="EM32" s="140">
        <f t="shared" si="97"/>
        <v>0</v>
      </c>
      <c r="EN32" s="140">
        <f t="shared" si="98"/>
        <v>0</v>
      </c>
      <c r="EO32" s="140">
        <f t="shared" si="99"/>
        <v>0</v>
      </c>
      <c r="EP32" s="140">
        <f t="shared" si="100"/>
        <v>0</v>
      </c>
      <c r="EQ32" s="140">
        <f t="shared" si="101"/>
        <v>0</v>
      </c>
      <c r="ER32" s="140">
        <f t="shared" si="102"/>
        <v>0</v>
      </c>
      <c r="ES32" s="140">
        <f t="shared" si="103"/>
        <v>0</v>
      </c>
      <c r="ET32" s="140">
        <f t="shared" si="104"/>
        <v>0</v>
      </c>
      <c r="EU32" s="140">
        <f t="shared" si="105"/>
        <v>0</v>
      </c>
      <c r="EV32" s="140">
        <f t="shared" si="106"/>
        <v>0</v>
      </c>
      <c r="EW32" s="140">
        <f t="shared" si="107"/>
        <v>0</v>
      </c>
      <c r="EX32" s="140">
        <f t="shared" si="108"/>
        <v>0</v>
      </c>
      <c r="EY32" s="140">
        <f t="shared" si="109"/>
        <v>0</v>
      </c>
      <c r="EZ32" s="140">
        <f t="shared" si="110"/>
        <v>0</v>
      </c>
      <c r="FA32" s="140">
        <f t="shared" si="111"/>
        <v>0</v>
      </c>
      <c r="FB32" s="140">
        <f t="shared" si="112"/>
        <v>0</v>
      </c>
      <c r="FC32" s="140">
        <f t="shared" si="113"/>
        <v>0</v>
      </c>
      <c r="FD32" s="140">
        <f t="shared" si="114"/>
        <v>0</v>
      </c>
      <c r="FE32" s="140">
        <f t="shared" si="115"/>
        <v>0</v>
      </c>
      <c r="FF32" s="140">
        <f t="shared" si="116"/>
        <v>0</v>
      </c>
      <c r="FG32" s="140">
        <f t="shared" si="117"/>
        <v>0</v>
      </c>
      <c r="FH32" s="140">
        <f t="shared" si="118"/>
        <v>0</v>
      </c>
      <c r="FI32" s="140">
        <f t="shared" si="119"/>
        <v>0</v>
      </c>
      <c r="FJ32" s="140">
        <f t="shared" si="120"/>
        <v>0</v>
      </c>
      <c r="FL32" s="28">
        <f t="shared" si="121"/>
        <v>0</v>
      </c>
      <c r="FM32" s="28">
        <f t="shared" si="122"/>
        <v>0</v>
      </c>
      <c r="FN32" s="28">
        <f t="shared" si="123"/>
        <v>0</v>
      </c>
      <c r="FO32" s="28">
        <f t="shared" si="124"/>
        <v>0</v>
      </c>
      <c r="FP32" s="28">
        <f t="shared" si="125"/>
        <v>490.39936759765874</v>
      </c>
      <c r="FQ32" s="28">
        <f t="shared" si="126"/>
        <v>1997.8686469009169</v>
      </c>
      <c r="FR32" s="28">
        <f t="shared" si="127"/>
        <v>2877.3315991116378</v>
      </c>
      <c r="FS32" s="28">
        <f t="shared" si="128"/>
        <v>3788.9304784425303</v>
      </c>
      <c r="FT32" s="28">
        <f t="shared" si="129"/>
        <v>4602.9637732443698</v>
      </c>
      <c r="FU32" s="28">
        <f t="shared" si="130"/>
        <v>5156.1750983371339</v>
      </c>
      <c r="FV32" s="28">
        <f t="shared" si="131"/>
        <v>5263.2409058642297</v>
      </c>
      <c r="FW32" s="28">
        <f t="shared" si="132"/>
        <v>4740.3069830014665</v>
      </c>
      <c r="FX32" s="28">
        <f t="shared" si="133"/>
        <v>3454.8626681735941</v>
      </c>
      <c r="FY32" s="28">
        <f t="shared" si="134"/>
        <v>1465.1864909764238</v>
      </c>
      <c r="FZ32" s="28">
        <f t="shared" si="135"/>
        <v>36.310136748463286</v>
      </c>
      <c r="GA32" s="28">
        <f t="shared" si="136"/>
        <v>0</v>
      </c>
      <c r="GB32" s="28">
        <f t="shared" si="137"/>
        <v>0</v>
      </c>
      <c r="GC32" s="28">
        <f t="shared" si="138"/>
        <v>0</v>
      </c>
      <c r="GD32" s="28">
        <f t="shared" si="139"/>
        <v>0</v>
      </c>
      <c r="GE32" s="28">
        <f t="shared" si="140"/>
        <v>0</v>
      </c>
      <c r="GF32" s="28">
        <f t="shared" si="141"/>
        <v>0</v>
      </c>
      <c r="GG32" s="28">
        <f t="shared" si="142"/>
        <v>0</v>
      </c>
      <c r="GH32" s="28">
        <f t="shared" si="143"/>
        <v>0</v>
      </c>
      <c r="GI32" s="28">
        <f t="shared" si="144"/>
        <v>0</v>
      </c>
      <c r="GJ32" s="28">
        <f t="shared" si="145"/>
        <v>0</v>
      </c>
      <c r="GK32" s="28">
        <f t="shared" si="146"/>
        <v>0</v>
      </c>
      <c r="GL32" s="28">
        <f t="shared" si="147"/>
        <v>0</v>
      </c>
      <c r="GM32" s="28">
        <f t="shared" si="148"/>
        <v>0</v>
      </c>
      <c r="GN32" s="28">
        <f t="shared" si="149"/>
        <v>0</v>
      </c>
      <c r="GO32" s="28">
        <f t="shared" si="150"/>
        <v>0</v>
      </c>
      <c r="GP32" s="28">
        <f t="shared" si="151"/>
        <v>0</v>
      </c>
      <c r="GQ32" s="28">
        <f t="shared" si="152"/>
        <v>0</v>
      </c>
      <c r="GR32" s="28">
        <f t="shared" si="153"/>
        <v>0</v>
      </c>
      <c r="GS32" s="28">
        <f t="shared" si="154"/>
        <v>0</v>
      </c>
      <c r="GT32" s="28">
        <f t="shared" si="155"/>
        <v>0</v>
      </c>
      <c r="GU32" s="28">
        <f t="shared" si="156"/>
        <v>0</v>
      </c>
      <c r="GV32" s="28">
        <f t="shared" si="157"/>
        <v>0</v>
      </c>
      <c r="GW32" s="28">
        <f t="shared" si="158"/>
        <v>0</v>
      </c>
      <c r="GX32" s="28">
        <f t="shared" si="159"/>
        <v>0</v>
      </c>
      <c r="GY32" s="28">
        <f t="shared" si="160"/>
        <v>0</v>
      </c>
      <c r="GZ32" s="28">
        <f t="shared" si="161"/>
        <v>0</v>
      </c>
      <c r="HA32" s="28">
        <f t="shared" si="162"/>
        <v>0</v>
      </c>
      <c r="HB32" s="28">
        <f t="shared" si="163"/>
        <v>0</v>
      </c>
      <c r="HC32" s="28">
        <f t="shared" si="164"/>
        <v>0</v>
      </c>
      <c r="HD32" s="28">
        <f t="shared" si="165"/>
        <v>0</v>
      </c>
      <c r="HE32" s="28">
        <f t="shared" si="166"/>
        <v>0</v>
      </c>
      <c r="HF32" s="28">
        <f t="shared" si="167"/>
        <v>0</v>
      </c>
      <c r="HG32" s="28">
        <f t="shared" si="168"/>
        <v>0</v>
      </c>
      <c r="HH32" s="28">
        <f t="shared" si="169"/>
        <v>0</v>
      </c>
      <c r="HI32" s="28">
        <f t="shared" si="170"/>
        <v>0</v>
      </c>
      <c r="HK32" s="29">
        <f>IF(D32&gt;80,"",IF('inv2.計算シート'!H27=0,0,SUM(FL32:HI32)/F32))</f>
        <v>17.803595394672758</v>
      </c>
    </row>
    <row r="33" spans="4:219">
      <c r="D33" s="28">
        <f>IF(OR('1.収穫を予測する'!$C$2="あり",'1.収穫を予測する'!$C$3="あり"),入力方法別計算!W28,'inv2.計算シート'!E28)</f>
        <v>27</v>
      </c>
      <c r="E33" s="28">
        <f>IF(OR('1.収穫を予測する'!$C$2="あり",'1.収穫を予測する'!$C$3="あり"),入力方法別計算!Z28,'inv2.計算シート'!AD28)</f>
        <v>442.23663037133468</v>
      </c>
      <c r="F33" s="28">
        <f>IF(OR('1.収穫を予測する'!$C$2="あり",'1.収穫を予測する'!$C$3="あり"),入力方法別計算!Y28,'inv2.計算シート'!AE28)</f>
        <v>1864.5453683864864</v>
      </c>
      <c r="G33" s="28">
        <f>'inv2.計算シート'!AF28</f>
        <v>0</v>
      </c>
      <c r="H33" s="28">
        <f t="shared" si="15"/>
        <v>0.69157422187684903</v>
      </c>
      <c r="I33" s="28">
        <f t="shared" si="16"/>
        <v>2130.6979617818356</v>
      </c>
      <c r="J33" s="28">
        <f t="shared" si="17"/>
        <v>447.40630562113876</v>
      </c>
      <c r="K33" s="28">
        <f t="shared" si="18"/>
        <v>0.20998110180148993</v>
      </c>
      <c r="L33" s="28">
        <f t="shared" si="19"/>
        <v>48777.152284224554</v>
      </c>
      <c r="N33" s="28">
        <f t="shared" si="9"/>
        <v>0</v>
      </c>
      <c r="O33" s="28">
        <f t="shared" ref="O33:X42" si="185">IF($L33/$H33*(($H33-1)*O$3+$K33)^($H33/(1-$H33))&gt;$F33,0,$L33/$H33*(($H33-1)*O$3+$K33)^($H33/(1-$H33)))</f>
        <v>0</v>
      </c>
      <c r="P33" s="28">
        <f t="shared" si="185"/>
        <v>0</v>
      </c>
      <c r="Q33" s="28">
        <f t="shared" si="185"/>
        <v>0</v>
      </c>
      <c r="R33" s="28">
        <f t="shared" si="185"/>
        <v>0</v>
      </c>
      <c r="S33" s="28">
        <f t="shared" si="185"/>
        <v>1843.3091311628195</v>
      </c>
      <c r="T33" s="28">
        <f t="shared" si="185"/>
        <v>1677.3780935829518</v>
      </c>
      <c r="U33" s="28">
        <f t="shared" si="185"/>
        <v>1473.6492183274106</v>
      </c>
      <c r="V33" s="28">
        <f t="shared" si="185"/>
        <v>1238.6839348435365</v>
      </c>
      <c r="W33" s="28">
        <f t="shared" si="185"/>
        <v>983.06468314194058</v>
      </c>
      <c r="X33" s="28">
        <f t="shared" si="185"/>
        <v>721.37042654861375</v>
      </c>
      <c r="Y33" s="28">
        <f t="shared" si="181"/>
        <v>471.86391772977134</v>
      </c>
      <c r="Z33" s="28">
        <f t="shared" si="181"/>
        <v>255.72084741440571</v>
      </c>
      <c r="AA33" s="28">
        <f t="shared" si="181"/>
        <v>95.414648956935935</v>
      </c>
      <c r="AB33" s="28">
        <f t="shared" si="181"/>
        <v>10.999308809420576</v>
      </c>
      <c r="AC33" s="28" t="e">
        <f t="shared" si="181"/>
        <v>#NUM!</v>
      </c>
      <c r="AD33" s="28" t="e">
        <f t="shared" si="181"/>
        <v>#NUM!</v>
      </c>
      <c r="AE33" s="28" t="e">
        <f t="shared" si="181"/>
        <v>#NUM!</v>
      </c>
      <c r="AF33" s="28" t="e">
        <f t="shared" si="181"/>
        <v>#NUM!</v>
      </c>
      <c r="AG33" s="28" t="e">
        <f t="shared" si="181"/>
        <v>#NUM!</v>
      </c>
      <c r="AH33" s="28" t="e">
        <f t="shared" si="181"/>
        <v>#NUM!</v>
      </c>
      <c r="AI33" s="28" t="e">
        <f t="shared" si="182"/>
        <v>#NUM!</v>
      </c>
      <c r="AJ33" s="28" t="e">
        <f t="shared" si="182"/>
        <v>#NUM!</v>
      </c>
      <c r="AK33" s="28" t="e">
        <f t="shared" si="182"/>
        <v>#NUM!</v>
      </c>
      <c r="AL33" s="28" t="e">
        <f t="shared" si="182"/>
        <v>#NUM!</v>
      </c>
      <c r="AM33" s="28" t="e">
        <f t="shared" si="182"/>
        <v>#NUM!</v>
      </c>
      <c r="AN33" s="28" t="e">
        <f t="shared" si="182"/>
        <v>#NUM!</v>
      </c>
      <c r="AO33" s="28" t="e">
        <f t="shared" si="182"/>
        <v>#NUM!</v>
      </c>
      <c r="AP33" s="28" t="e">
        <f t="shared" si="182"/>
        <v>#NUM!</v>
      </c>
      <c r="AQ33" s="28" t="e">
        <f t="shared" si="182"/>
        <v>#NUM!</v>
      </c>
      <c r="AR33" s="28" t="e">
        <f t="shared" si="182"/>
        <v>#NUM!</v>
      </c>
      <c r="AS33" s="28" t="e">
        <f t="shared" si="183"/>
        <v>#NUM!</v>
      </c>
      <c r="AT33" s="28" t="e">
        <f t="shared" si="183"/>
        <v>#NUM!</v>
      </c>
      <c r="AU33" s="28" t="e">
        <f t="shared" si="183"/>
        <v>#NUM!</v>
      </c>
      <c r="AV33" s="28" t="e">
        <f t="shared" si="183"/>
        <v>#NUM!</v>
      </c>
      <c r="AW33" s="28" t="e">
        <f t="shared" si="183"/>
        <v>#NUM!</v>
      </c>
      <c r="AX33" s="28" t="e">
        <f t="shared" si="183"/>
        <v>#NUM!</v>
      </c>
      <c r="AY33" s="28" t="e">
        <f t="shared" si="183"/>
        <v>#NUM!</v>
      </c>
      <c r="AZ33" s="28" t="e">
        <f t="shared" si="183"/>
        <v>#NUM!</v>
      </c>
      <c r="BA33" s="28" t="e">
        <f t="shared" si="183"/>
        <v>#NUM!</v>
      </c>
      <c r="BB33" s="28" t="e">
        <f t="shared" si="183"/>
        <v>#NUM!</v>
      </c>
      <c r="BC33" s="28" t="e">
        <f t="shared" si="184"/>
        <v>#NUM!</v>
      </c>
      <c r="BD33" s="28" t="e">
        <f t="shared" si="184"/>
        <v>#NUM!</v>
      </c>
      <c r="BE33" s="28" t="e">
        <f t="shared" si="184"/>
        <v>#NUM!</v>
      </c>
      <c r="BF33" s="28" t="e">
        <f t="shared" si="184"/>
        <v>#NUM!</v>
      </c>
      <c r="BG33" s="28" t="e">
        <f t="shared" si="184"/>
        <v>#NUM!</v>
      </c>
      <c r="BH33" s="28" t="e">
        <f t="shared" si="184"/>
        <v>#NUM!</v>
      </c>
      <c r="BI33" s="28" t="e">
        <f t="shared" si="184"/>
        <v>#NUM!</v>
      </c>
      <c r="BJ33" s="28" t="e">
        <f t="shared" si="184"/>
        <v>#NUM!</v>
      </c>
      <c r="BK33" s="28" t="e">
        <f t="shared" si="184"/>
        <v>#NUM!</v>
      </c>
      <c r="BM33" s="28">
        <f t="shared" si="20"/>
        <v>0</v>
      </c>
      <c r="BN33" s="28">
        <f t="shared" si="21"/>
        <v>0</v>
      </c>
      <c r="BO33" s="28">
        <f t="shared" si="22"/>
        <v>0</v>
      </c>
      <c r="BP33" s="28">
        <f t="shared" si="23"/>
        <v>0</v>
      </c>
      <c r="BQ33" s="28">
        <f t="shared" si="24"/>
        <v>0</v>
      </c>
      <c r="BR33" s="28">
        <f t="shared" si="25"/>
        <v>1843.3091311628195</v>
      </c>
      <c r="BS33" s="28">
        <f t="shared" si="26"/>
        <v>1677.3780935829518</v>
      </c>
      <c r="BT33" s="28">
        <f t="shared" si="27"/>
        <v>1473.6492183274106</v>
      </c>
      <c r="BU33" s="28">
        <f t="shared" si="28"/>
        <v>1238.6839348435365</v>
      </c>
      <c r="BV33" s="28">
        <f t="shared" si="29"/>
        <v>983.06468314194058</v>
      </c>
      <c r="BW33" s="28">
        <f t="shared" si="30"/>
        <v>721.37042654861375</v>
      </c>
      <c r="BX33" s="28">
        <f t="shared" si="31"/>
        <v>471.86391772977134</v>
      </c>
      <c r="BY33" s="28">
        <f t="shared" si="32"/>
        <v>255.72084741440571</v>
      </c>
      <c r="BZ33" s="28">
        <f t="shared" si="33"/>
        <v>95.414648956935935</v>
      </c>
      <c r="CA33" s="28">
        <f t="shared" si="34"/>
        <v>10.999308809420576</v>
      </c>
      <c r="CB33" s="28">
        <f t="shared" si="35"/>
        <v>0</v>
      </c>
      <c r="CC33" s="28">
        <f t="shared" si="36"/>
        <v>0</v>
      </c>
      <c r="CD33" s="28">
        <f t="shared" si="37"/>
        <v>0</v>
      </c>
      <c r="CE33" s="28">
        <f t="shared" si="38"/>
        <v>0</v>
      </c>
      <c r="CF33" s="28">
        <f t="shared" si="39"/>
        <v>0</v>
      </c>
      <c r="CG33" s="28">
        <f t="shared" si="40"/>
        <v>0</v>
      </c>
      <c r="CH33" s="28">
        <f t="shared" si="41"/>
        <v>0</v>
      </c>
      <c r="CI33" s="28">
        <f t="shared" si="42"/>
        <v>0</v>
      </c>
      <c r="CJ33" s="28">
        <f t="shared" si="43"/>
        <v>0</v>
      </c>
      <c r="CK33" s="28">
        <f t="shared" si="44"/>
        <v>0</v>
      </c>
      <c r="CL33" s="28">
        <f t="shared" si="45"/>
        <v>0</v>
      </c>
      <c r="CM33" s="28">
        <f t="shared" si="46"/>
        <v>0</v>
      </c>
      <c r="CN33" s="28">
        <f t="shared" si="47"/>
        <v>0</v>
      </c>
      <c r="CO33" s="28">
        <f t="shared" si="48"/>
        <v>0</v>
      </c>
      <c r="CP33" s="28">
        <f t="shared" si="49"/>
        <v>0</v>
      </c>
      <c r="CQ33" s="28">
        <f t="shared" si="50"/>
        <v>0</v>
      </c>
      <c r="CR33" s="28">
        <f t="shared" si="51"/>
        <v>0</v>
      </c>
      <c r="CS33" s="28">
        <f t="shared" si="52"/>
        <v>0</v>
      </c>
      <c r="CT33" s="28">
        <f t="shared" si="53"/>
        <v>0</v>
      </c>
      <c r="CU33" s="28">
        <f t="shared" si="54"/>
        <v>0</v>
      </c>
      <c r="CV33" s="28">
        <f t="shared" si="55"/>
        <v>0</v>
      </c>
      <c r="CW33" s="28">
        <f t="shared" si="56"/>
        <v>0</v>
      </c>
      <c r="CX33" s="28">
        <f t="shared" si="57"/>
        <v>0</v>
      </c>
      <c r="CY33" s="28">
        <f t="shared" si="58"/>
        <v>0</v>
      </c>
      <c r="CZ33" s="28">
        <f t="shared" si="59"/>
        <v>0</v>
      </c>
      <c r="DA33" s="28">
        <f t="shared" si="60"/>
        <v>0</v>
      </c>
      <c r="DB33" s="28">
        <f t="shared" si="61"/>
        <v>0</v>
      </c>
      <c r="DC33" s="28">
        <f t="shared" si="62"/>
        <v>0</v>
      </c>
      <c r="DD33" s="28">
        <f t="shared" si="63"/>
        <v>0</v>
      </c>
      <c r="DE33" s="28">
        <f t="shared" si="64"/>
        <v>0</v>
      </c>
      <c r="DF33" s="28">
        <f t="shared" si="65"/>
        <v>0</v>
      </c>
      <c r="DG33" s="28">
        <f t="shared" si="66"/>
        <v>0</v>
      </c>
      <c r="DH33" s="28">
        <f t="shared" si="67"/>
        <v>0</v>
      </c>
      <c r="DI33" s="28">
        <f t="shared" si="68"/>
        <v>0</v>
      </c>
      <c r="DJ33" s="28">
        <f t="shared" si="69"/>
        <v>0</v>
      </c>
      <c r="DL33" s="28">
        <f t="shared" si="70"/>
        <v>27</v>
      </c>
      <c r="DM33" s="140">
        <f t="shared" si="71"/>
        <v>0</v>
      </c>
      <c r="DN33" s="140">
        <f t="shared" si="72"/>
        <v>0</v>
      </c>
      <c r="DO33" s="140">
        <f t="shared" si="73"/>
        <v>0</v>
      </c>
      <c r="DP33" s="140">
        <f t="shared" si="74"/>
        <v>0</v>
      </c>
      <c r="DQ33" s="140">
        <f t="shared" si="75"/>
        <v>21.236237223666876</v>
      </c>
      <c r="DR33" s="140">
        <f t="shared" si="76"/>
        <v>165.93103757986773</v>
      </c>
      <c r="DS33" s="140">
        <f t="shared" si="77"/>
        <v>203.7288752555412</v>
      </c>
      <c r="DT33" s="140">
        <f t="shared" si="78"/>
        <v>234.96528348387415</v>
      </c>
      <c r="DU33" s="140">
        <f t="shared" si="79"/>
        <v>255.61925170159589</v>
      </c>
      <c r="DV33" s="140">
        <f t="shared" si="80"/>
        <v>261.69425659332683</v>
      </c>
      <c r="DW33" s="140">
        <f t="shared" si="81"/>
        <v>249.50650881884241</v>
      </c>
      <c r="DX33" s="140">
        <f t="shared" si="82"/>
        <v>216.14307031536563</v>
      </c>
      <c r="DY33" s="140">
        <f t="shared" si="83"/>
        <v>160.30619845746978</v>
      </c>
      <c r="DZ33" s="140">
        <f t="shared" si="84"/>
        <v>84.415340147515366</v>
      </c>
      <c r="EA33" s="140">
        <f t="shared" si="85"/>
        <v>10.999308809420576</v>
      </c>
      <c r="EB33" s="140">
        <f t="shared" si="86"/>
        <v>0</v>
      </c>
      <c r="EC33" s="140">
        <f t="shared" si="87"/>
        <v>0</v>
      </c>
      <c r="ED33" s="140">
        <f t="shared" si="88"/>
        <v>0</v>
      </c>
      <c r="EE33" s="140">
        <f t="shared" si="89"/>
        <v>0</v>
      </c>
      <c r="EF33" s="140">
        <f t="shared" si="90"/>
        <v>0</v>
      </c>
      <c r="EG33" s="140">
        <f t="shared" si="91"/>
        <v>0</v>
      </c>
      <c r="EH33" s="140">
        <f t="shared" si="92"/>
        <v>0</v>
      </c>
      <c r="EI33" s="140">
        <f t="shared" si="93"/>
        <v>0</v>
      </c>
      <c r="EJ33" s="140">
        <f t="shared" si="94"/>
        <v>0</v>
      </c>
      <c r="EK33" s="140">
        <f t="shared" si="95"/>
        <v>0</v>
      </c>
      <c r="EL33" s="140">
        <f t="shared" si="96"/>
        <v>0</v>
      </c>
      <c r="EM33" s="140">
        <f t="shared" si="97"/>
        <v>0</v>
      </c>
      <c r="EN33" s="140">
        <f t="shared" si="98"/>
        <v>0</v>
      </c>
      <c r="EO33" s="140">
        <f t="shared" si="99"/>
        <v>0</v>
      </c>
      <c r="EP33" s="140">
        <f t="shared" si="100"/>
        <v>0</v>
      </c>
      <c r="EQ33" s="140">
        <f t="shared" si="101"/>
        <v>0</v>
      </c>
      <c r="ER33" s="140">
        <f t="shared" si="102"/>
        <v>0</v>
      </c>
      <c r="ES33" s="140">
        <f t="shared" si="103"/>
        <v>0</v>
      </c>
      <c r="ET33" s="140">
        <f t="shared" si="104"/>
        <v>0</v>
      </c>
      <c r="EU33" s="140">
        <f t="shared" si="105"/>
        <v>0</v>
      </c>
      <c r="EV33" s="140">
        <f t="shared" si="106"/>
        <v>0</v>
      </c>
      <c r="EW33" s="140">
        <f t="shared" si="107"/>
        <v>0</v>
      </c>
      <c r="EX33" s="140">
        <f t="shared" si="108"/>
        <v>0</v>
      </c>
      <c r="EY33" s="140">
        <f t="shared" si="109"/>
        <v>0</v>
      </c>
      <c r="EZ33" s="140">
        <f t="shared" si="110"/>
        <v>0</v>
      </c>
      <c r="FA33" s="140">
        <f t="shared" si="111"/>
        <v>0</v>
      </c>
      <c r="FB33" s="140">
        <f t="shared" si="112"/>
        <v>0</v>
      </c>
      <c r="FC33" s="140">
        <f t="shared" si="113"/>
        <v>0</v>
      </c>
      <c r="FD33" s="140">
        <f t="shared" si="114"/>
        <v>0</v>
      </c>
      <c r="FE33" s="140">
        <f t="shared" si="115"/>
        <v>0</v>
      </c>
      <c r="FF33" s="140">
        <f t="shared" si="116"/>
        <v>0</v>
      </c>
      <c r="FG33" s="140">
        <f t="shared" si="117"/>
        <v>0</v>
      </c>
      <c r="FH33" s="140">
        <f t="shared" si="118"/>
        <v>0</v>
      </c>
      <c r="FI33" s="140">
        <f t="shared" si="119"/>
        <v>0</v>
      </c>
      <c r="FJ33" s="140">
        <f t="shared" si="120"/>
        <v>0</v>
      </c>
      <c r="FL33" s="28">
        <f t="shared" si="121"/>
        <v>0</v>
      </c>
      <c r="FM33" s="28">
        <f t="shared" si="122"/>
        <v>0</v>
      </c>
      <c r="FN33" s="28">
        <f t="shared" si="123"/>
        <v>0</v>
      </c>
      <c r="FO33" s="28">
        <f t="shared" si="124"/>
        <v>0</v>
      </c>
      <c r="FP33" s="28">
        <f t="shared" si="125"/>
        <v>191.12613501300189</v>
      </c>
      <c r="FQ33" s="28">
        <f t="shared" si="126"/>
        <v>1825.2414133785451</v>
      </c>
      <c r="FR33" s="28">
        <f t="shared" si="127"/>
        <v>2648.4753783220358</v>
      </c>
      <c r="FS33" s="28">
        <f t="shared" si="128"/>
        <v>3524.479252258112</v>
      </c>
      <c r="FT33" s="28">
        <f t="shared" si="129"/>
        <v>4345.5272789271303</v>
      </c>
      <c r="FU33" s="28">
        <f t="shared" si="130"/>
        <v>4972.1908752732097</v>
      </c>
      <c r="FV33" s="28">
        <f t="shared" si="131"/>
        <v>5239.6366851956909</v>
      </c>
      <c r="FW33" s="28">
        <f t="shared" si="132"/>
        <v>4971.2906172534094</v>
      </c>
      <c r="FX33" s="28">
        <f t="shared" si="133"/>
        <v>4007.6549614367445</v>
      </c>
      <c r="FY33" s="28">
        <f t="shared" si="134"/>
        <v>2279.2141839829151</v>
      </c>
      <c r="FZ33" s="28">
        <f t="shared" si="135"/>
        <v>318.9799554731967</v>
      </c>
      <c r="GA33" s="28">
        <f t="shared" si="136"/>
        <v>0</v>
      </c>
      <c r="GB33" s="28">
        <f t="shared" si="137"/>
        <v>0</v>
      </c>
      <c r="GC33" s="28">
        <f t="shared" si="138"/>
        <v>0</v>
      </c>
      <c r="GD33" s="28">
        <f t="shared" si="139"/>
        <v>0</v>
      </c>
      <c r="GE33" s="28">
        <f t="shared" si="140"/>
        <v>0</v>
      </c>
      <c r="GF33" s="28">
        <f t="shared" si="141"/>
        <v>0</v>
      </c>
      <c r="GG33" s="28">
        <f t="shared" si="142"/>
        <v>0</v>
      </c>
      <c r="GH33" s="28">
        <f t="shared" si="143"/>
        <v>0</v>
      </c>
      <c r="GI33" s="28">
        <f t="shared" si="144"/>
        <v>0</v>
      </c>
      <c r="GJ33" s="28">
        <f t="shared" si="145"/>
        <v>0</v>
      </c>
      <c r="GK33" s="28">
        <f t="shared" si="146"/>
        <v>0</v>
      </c>
      <c r="GL33" s="28">
        <f t="shared" si="147"/>
        <v>0</v>
      </c>
      <c r="GM33" s="28">
        <f t="shared" si="148"/>
        <v>0</v>
      </c>
      <c r="GN33" s="28">
        <f t="shared" si="149"/>
        <v>0</v>
      </c>
      <c r="GO33" s="28">
        <f t="shared" si="150"/>
        <v>0</v>
      </c>
      <c r="GP33" s="28">
        <f t="shared" si="151"/>
        <v>0</v>
      </c>
      <c r="GQ33" s="28">
        <f t="shared" si="152"/>
        <v>0</v>
      </c>
      <c r="GR33" s="28">
        <f t="shared" si="153"/>
        <v>0</v>
      </c>
      <c r="GS33" s="28">
        <f t="shared" si="154"/>
        <v>0</v>
      </c>
      <c r="GT33" s="28">
        <f t="shared" si="155"/>
        <v>0</v>
      </c>
      <c r="GU33" s="28">
        <f t="shared" si="156"/>
        <v>0</v>
      </c>
      <c r="GV33" s="28">
        <f t="shared" si="157"/>
        <v>0</v>
      </c>
      <c r="GW33" s="28">
        <f t="shared" si="158"/>
        <v>0</v>
      </c>
      <c r="GX33" s="28">
        <f t="shared" si="159"/>
        <v>0</v>
      </c>
      <c r="GY33" s="28">
        <f t="shared" si="160"/>
        <v>0</v>
      </c>
      <c r="GZ33" s="28">
        <f t="shared" si="161"/>
        <v>0</v>
      </c>
      <c r="HA33" s="28">
        <f t="shared" si="162"/>
        <v>0</v>
      </c>
      <c r="HB33" s="28">
        <f t="shared" si="163"/>
        <v>0</v>
      </c>
      <c r="HC33" s="28">
        <f t="shared" si="164"/>
        <v>0</v>
      </c>
      <c r="HD33" s="28">
        <f t="shared" si="165"/>
        <v>0</v>
      </c>
      <c r="HE33" s="28">
        <f t="shared" si="166"/>
        <v>0</v>
      </c>
      <c r="HF33" s="28">
        <f t="shared" si="167"/>
        <v>0</v>
      </c>
      <c r="HG33" s="28">
        <f t="shared" si="168"/>
        <v>0</v>
      </c>
      <c r="HH33" s="28">
        <f t="shared" si="169"/>
        <v>0</v>
      </c>
      <c r="HI33" s="28">
        <f t="shared" si="170"/>
        <v>0</v>
      </c>
      <c r="HK33" s="29">
        <f>IF(D33&gt;80,"",IF('inv2.計算シート'!H28=0,0,SUM(FL33:HI33)/F33))</f>
        <v>18.408678768817861</v>
      </c>
    </row>
    <row r="34" spans="4:219">
      <c r="D34" s="28">
        <f>IF(OR('1.収穫を予測する'!$C$2="あり",'1.収穫を予測する'!$C$3="あり"),入力方法別計算!W29,'inv2.計算シート'!E29)</f>
        <v>28</v>
      </c>
      <c r="E34" s="28">
        <f>IF(OR('1.収穫を予測する'!$C$2="あり",'1.収穫を予測する'!$C$3="あり"),入力方法別計算!Z29,'inv2.計算シート'!AD29)</f>
        <v>468.12805181413597</v>
      </c>
      <c r="F34" s="28">
        <f>IF(OR('1.収穫を予測する'!$C$2="あり",'1.収穫を予測する'!$C$3="あり"),入力方法別計算!Y29,'inv2.計算シート'!AE29)</f>
        <v>1827.3417028713304</v>
      </c>
      <c r="G34" s="28">
        <f>'inv2.計算シート'!AF29</f>
        <v>0</v>
      </c>
      <c r="H34" s="28">
        <f t="shared" si="15"/>
        <v>0.68606961523621968</v>
      </c>
      <c r="I34" s="28">
        <f t="shared" si="16"/>
        <v>2097.0063141100613</v>
      </c>
      <c r="J34" s="28">
        <f t="shared" si="17"/>
        <v>473.980213085824</v>
      </c>
      <c r="K34" s="28">
        <f t="shared" si="18"/>
        <v>0.22602707960227303</v>
      </c>
      <c r="L34" s="28">
        <f t="shared" si="19"/>
        <v>37102.082054529754</v>
      </c>
      <c r="N34" s="28">
        <f t="shared" si="9"/>
        <v>0</v>
      </c>
      <c r="O34" s="28">
        <f t="shared" si="185"/>
        <v>0</v>
      </c>
      <c r="P34" s="28">
        <f t="shared" si="185"/>
        <v>0</v>
      </c>
      <c r="Q34" s="28">
        <f t="shared" si="185"/>
        <v>0</v>
      </c>
      <c r="R34" s="28">
        <f t="shared" si="185"/>
        <v>0</v>
      </c>
      <c r="S34" s="28">
        <f t="shared" si="185"/>
        <v>0</v>
      </c>
      <c r="T34" s="28">
        <f t="shared" si="185"/>
        <v>1683.2138115748965</v>
      </c>
      <c r="U34" s="28">
        <f t="shared" si="185"/>
        <v>1495.2616660653384</v>
      </c>
      <c r="V34" s="28">
        <f t="shared" si="185"/>
        <v>1276.5544056815236</v>
      </c>
      <c r="W34" s="28">
        <f t="shared" si="185"/>
        <v>1035.6594042049769</v>
      </c>
      <c r="X34" s="28">
        <f t="shared" si="185"/>
        <v>784.69291424664152</v>
      </c>
      <c r="Y34" s="28">
        <f t="shared" si="181"/>
        <v>539.21138458110056</v>
      </c>
      <c r="Z34" s="28">
        <f t="shared" si="181"/>
        <v>317.82484034894588</v>
      </c>
      <c r="AA34" s="28">
        <f t="shared" si="181"/>
        <v>141.32111000937797</v>
      </c>
      <c r="AB34" s="28">
        <f t="shared" si="181"/>
        <v>30.685906929007949</v>
      </c>
      <c r="AC34" s="28" t="e">
        <f t="shared" si="181"/>
        <v>#NUM!</v>
      </c>
      <c r="AD34" s="28" t="e">
        <f t="shared" si="181"/>
        <v>#NUM!</v>
      </c>
      <c r="AE34" s="28" t="e">
        <f t="shared" si="181"/>
        <v>#NUM!</v>
      </c>
      <c r="AF34" s="28" t="e">
        <f t="shared" si="181"/>
        <v>#NUM!</v>
      </c>
      <c r="AG34" s="28" t="e">
        <f t="shared" si="181"/>
        <v>#NUM!</v>
      </c>
      <c r="AH34" s="28" t="e">
        <f t="shared" si="181"/>
        <v>#NUM!</v>
      </c>
      <c r="AI34" s="28" t="e">
        <f t="shared" si="182"/>
        <v>#NUM!</v>
      </c>
      <c r="AJ34" s="28" t="e">
        <f t="shared" si="182"/>
        <v>#NUM!</v>
      </c>
      <c r="AK34" s="28" t="e">
        <f t="shared" si="182"/>
        <v>#NUM!</v>
      </c>
      <c r="AL34" s="28" t="e">
        <f t="shared" si="182"/>
        <v>#NUM!</v>
      </c>
      <c r="AM34" s="28" t="e">
        <f t="shared" si="182"/>
        <v>#NUM!</v>
      </c>
      <c r="AN34" s="28" t="e">
        <f t="shared" si="182"/>
        <v>#NUM!</v>
      </c>
      <c r="AO34" s="28" t="e">
        <f t="shared" si="182"/>
        <v>#NUM!</v>
      </c>
      <c r="AP34" s="28" t="e">
        <f t="shared" si="182"/>
        <v>#NUM!</v>
      </c>
      <c r="AQ34" s="28" t="e">
        <f t="shared" si="182"/>
        <v>#NUM!</v>
      </c>
      <c r="AR34" s="28" t="e">
        <f t="shared" si="182"/>
        <v>#NUM!</v>
      </c>
      <c r="AS34" s="28" t="e">
        <f t="shared" si="183"/>
        <v>#NUM!</v>
      </c>
      <c r="AT34" s="28" t="e">
        <f t="shared" si="183"/>
        <v>#NUM!</v>
      </c>
      <c r="AU34" s="28" t="e">
        <f t="shared" si="183"/>
        <v>#NUM!</v>
      </c>
      <c r="AV34" s="28" t="e">
        <f t="shared" si="183"/>
        <v>#NUM!</v>
      </c>
      <c r="AW34" s="28" t="e">
        <f t="shared" si="183"/>
        <v>#NUM!</v>
      </c>
      <c r="AX34" s="28" t="e">
        <f t="shared" si="183"/>
        <v>#NUM!</v>
      </c>
      <c r="AY34" s="28" t="e">
        <f t="shared" si="183"/>
        <v>#NUM!</v>
      </c>
      <c r="AZ34" s="28" t="e">
        <f t="shared" si="183"/>
        <v>#NUM!</v>
      </c>
      <c r="BA34" s="28" t="e">
        <f t="shared" si="183"/>
        <v>#NUM!</v>
      </c>
      <c r="BB34" s="28" t="e">
        <f t="shared" si="183"/>
        <v>#NUM!</v>
      </c>
      <c r="BC34" s="28" t="e">
        <f t="shared" si="184"/>
        <v>#NUM!</v>
      </c>
      <c r="BD34" s="28" t="e">
        <f t="shared" si="184"/>
        <v>#NUM!</v>
      </c>
      <c r="BE34" s="28" t="e">
        <f t="shared" si="184"/>
        <v>#NUM!</v>
      </c>
      <c r="BF34" s="28" t="e">
        <f t="shared" si="184"/>
        <v>#NUM!</v>
      </c>
      <c r="BG34" s="28" t="e">
        <f t="shared" si="184"/>
        <v>#NUM!</v>
      </c>
      <c r="BH34" s="28" t="e">
        <f t="shared" si="184"/>
        <v>#NUM!</v>
      </c>
      <c r="BI34" s="28" t="e">
        <f t="shared" si="184"/>
        <v>#NUM!</v>
      </c>
      <c r="BJ34" s="28" t="e">
        <f t="shared" si="184"/>
        <v>#NUM!</v>
      </c>
      <c r="BK34" s="28" t="e">
        <f t="shared" si="184"/>
        <v>#NUM!</v>
      </c>
      <c r="BM34" s="28">
        <f t="shared" si="20"/>
        <v>0</v>
      </c>
      <c r="BN34" s="28">
        <f t="shared" si="21"/>
        <v>0</v>
      </c>
      <c r="BO34" s="28">
        <f t="shared" si="22"/>
        <v>0</v>
      </c>
      <c r="BP34" s="28">
        <f t="shared" si="23"/>
        <v>0</v>
      </c>
      <c r="BQ34" s="28">
        <f t="shared" si="24"/>
        <v>0</v>
      </c>
      <c r="BR34" s="28">
        <f t="shared" si="25"/>
        <v>0</v>
      </c>
      <c r="BS34" s="28">
        <f t="shared" si="26"/>
        <v>1683.2138115748965</v>
      </c>
      <c r="BT34" s="28">
        <f t="shared" si="27"/>
        <v>1495.2616660653384</v>
      </c>
      <c r="BU34" s="28">
        <f t="shared" si="28"/>
        <v>1276.5544056815236</v>
      </c>
      <c r="BV34" s="28">
        <f t="shared" si="29"/>
        <v>1035.6594042049769</v>
      </c>
      <c r="BW34" s="28">
        <f t="shared" si="30"/>
        <v>784.69291424664152</v>
      </c>
      <c r="BX34" s="28">
        <f t="shared" si="31"/>
        <v>539.21138458110056</v>
      </c>
      <c r="BY34" s="28">
        <f t="shared" si="32"/>
        <v>317.82484034894588</v>
      </c>
      <c r="BZ34" s="28">
        <f t="shared" si="33"/>
        <v>141.32111000937797</v>
      </c>
      <c r="CA34" s="28">
        <f t="shared" si="34"/>
        <v>30.685906929007949</v>
      </c>
      <c r="CB34" s="28">
        <f t="shared" si="35"/>
        <v>0</v>
      </c>
      <c r="CC34" s="28">
        <f t="shared" si="36"/>
        <v>0</v>
      </c>
      <c r="CD34" s="28">
        <f t="shared" si="37"/>
        <v>0</v>
      </c>
      <c r="CE34" s="28">
        <f t="shared" si="38"/>
        <v>0</v>
      </c>
      <c r="CF34" s="28">
        <f t="shared" si="39"/>
        <v>0</v>
      </c>
      <c r="CG34" s="28">
        <f t="shared" si="40"/>
        <v>0</v>
      </c>
      <c r="CH34" s="28">
        <f t="shared" si="41"/>
        <v>0</v>
      </c>
      <c r="CI34" s="28">
        <f t="shared" si="42"/>
        <v>0</v>
      </c>
      <c r="CJ34" s="28">
        <f t="shared" si="43"/>
        <v>0</v>
      </c>
      <c r="CK34" s="28">
        <f t="shared" si="44"/>
        <v>0</v>
      </c>
      <c r="CL34" s="28">
        <f t="shared" si="45"/>
        <v>0</v>
      </c>
      <c r="CM34" s="28">
        <f t="shared" si="46"/>
        <v>0</v>
      </c>
      <c r="CN34" s="28">
        <f t="shared" si="47"/>
        <v>0</v>
      </c>
      <c r="CO34" s="28">
        <f t="shared" si="48"/>
        <v>0</v>
      </c>
      <c r="CP34" s="28">
        <f t="shared" si="49"/>
        <v>0</v>
      </c>
      <c r="CQ34" s="28">
        <f t="shared" si="50"/>
        <v>0</v>
      </c>
      <c r="CR34" s="28">
        <f t="shared" si="51"/>
        <v>0</v>
      </c>
      <c r="CS34" s="28">
        <f t="shared" si="52"/>
        <v>0</v>
      </c>
      <c r="CT34" s="28">
        <f t="shared" si="53"/>
        <v>0</v>
      </c>
      <c r="CU34" s="28">
        <f t="shared" si="54"/>
        <v>0</v>
      </c>
      <c r="CV34" s="28">
        <f t="shared" si="55"/>
        <v>0</v>
      </c>
      <c r="CW34" s="28">
        <f t="shared" si="56"/>
        <v>0</v>
      </c>
      <c r="CX34" s="28">
        <f t="shared" si="57"/>
        <v>0</v>
      </c>
      <c r="CY34" s="28">
        <f t="shared" si="58"/>
        <v>0</v>
      </c>
      <c r="CZ34" s="28">
        <f t="shared" si="59"/>
        <v>0</v>
      </c>
      <c r="DA34" s="28">
        <f t="shared" si="60"/>
        <v>0</v>
      </c>
      <c r="DB34" s="28">
        <f t="shared" si="61"/>
        <v>0</v>
      </c>
      <c r="DC34" s="28">
        <f t="shared" si="62"/>
        <v>0</v>
      </c>
      <c r="DD34" s="28">
        <f t="shared" si="63"/>
        <v>0</v>
      </c>
      <c r="DE34" s="28">
        <f t="shared" si="64"/>
        <v>0</v>
      </c>
      <c r="DF34" s="28">
        <f t="shared" si="65"/>
        <v>0</v>
      </c>
      <c r="DG34" s="28">
        <f t="shared" si="66"/>
        <v>0</v>
      </c>
      <c r="DH34" s="28">
        <f t="shared" si="67"/>
        <v>0</v>
      </c>
      <c r="DI34" s="28">
        <f t="shared" si="68"/>
        <v>0</v>
      </c>
      <c r="DJ34" s="28">
        <f t="shared" si="69"/>
        <v>0</v>
      </c>
      <c r="DL34" s="28">
        <f t="shared" si="70"/>
        <v>28</v>
      </c>
      <c r="DM34" s="140">
        <f t="shared" si="71"/>
        <v>0</v>
      </c>
      <c r="DN34" s="140">
        <f t="shared" si="72"/>
        <v>0</v>
      </c>
      <c r="DO34" s="140">
        <f t="shared" si="73"/>
        <v>0</v>
      </c>
      <c r="DP34" s="140">
        <f t="shared" si="74"/>
        <v>0</v>
      </c>
      <c r="DQ34" s="140">
        <f t="shared" si="75"/>
        <v>0</v>
      </c>
      <c r="DR34" s="140">
        <f t="shared" si="76"/>
        <v>144.12789129643397</v>
      </c>
      <c r="DS34" s="140">
        <f t="shared" si="77"/>
        <v>187.95214550955802</v>
      </c>
      <c r="DT34" s="140">
        <f t="shared" si="78"/>
        <v>218.70726038381486</v>
      </c>
      <c r="DU34" s="140">
        <f t="shared" si="79"/>
        <v>240.89500147654667</v>
      </c>
      <c r="DV34" s="140">
        <f t="shared" si="80"/>
        <v>250.96648995833539</v>
      </c>
      <c r="DW34" s="140">
        <f t="shared" si="81"/>
        <v>245.48152966554096</v>
      </c>
      <c r="DX34" s="140">
        <f t="shared" si="82"/>
        <v>221.38654423215468</v>
      </c>
      <c r="DY34" s="140">
        <f t="shared" si="83"/>
        <v>176.50373033956791</v>
      </c>
      <c r="DZ34" s="140">
        <f t="shared" si="84"/>
        <v>110.63520308037002</v>
      </c>
      <c r="EA34" s="140">
        <f t="shared" si="85"/>
        <v>30.685906929007949</v>
      </c>
      <c r="EB34" s="140">
        <f t="shared" si="86"/>
        <v>0</v>
      </c>
      <c r="EC34" s="140">
        <f t="shared" si="87"/>
        <v>0</v>
      </c>
      <c r="ED34" s="140">
        <f t="shared" si="88"/>
        <v>0</v>
      </c>
      <c r="EE34" s="140">
        <f t="shared" si="89"/>
        <v>0</v>
      </c>
      <c r="EF34" s="140">
        <f t="shared" si="90"/>
        <v>0</v>
      </c>
      <c r="EG34" s="140">
        <f t="shared" si="91"/>
        <v>0</v>
      </c>
      <c r="EH34" s="140">
        <f t="shared" si="92"/>
        <v>0</v>
      </c>
      <c r="EI34" s="140">
        <f t="shared" si="93"/>
        <v>0</v>
      </c>
      <c r="EJ34" s="140">
        <f t="shared" si="94"/>
        <v>0</v>
      </c>
      <c r="EK34" s="140">
        <f t="shared" si="95"/>
        <v>0</v>
      </c>
      <c r="EL34" s="140">
        <f t="shared" si="96"/>
        <v>0</v>
      </c>
      <c r="EM34" s="140">
        <f t="shared" si="97"/>
        <v>0</v>
      </c>
      <c r="EN34" s="140">
        <f t="shared" si="98"/>
        <v>0</v>
      </c>
      <c r="EO34" s="140">
        <f t="shared" si="99"/>
        <v>0</v>
      </c>
      <c r="EP34" s="140">
        <f t="shared" si="100"/>
        <v>0</v>
      </c>
      <c r="EQ34" s="140">
        <f t="shared" si="101"/>
        <v>0</v>
      </c>
      <c r="ER34" s="140">
        <f t="shared" si="102"/>
        <v>0</v>
      </c>
      <c r="ES34" s="140">
        <f t="shared" si="103"/>
        <v>0</v>
      </c>
      <c r="ET34" s="140">
        <f t="shared" si="104"/>
        <v>0</v>
      </c>
      <c r="EU34" s="140">
        <f t="shared" si="105"/>
        <v>0</v>
      </c>
      <c r="EV34" s="140">
        <f t="shared" si="106"/>
        <v>0</v>
      </c>
      <c r="EW34" s="140">
        <f t="shared" si="107"/>
        <v>0</v>
      </c>
      <c r="EX34" s="140">
        <f t="shared" si="108"/>
        <v>0</v>
      </c>
      <c r="EY34" s="140">
        <f t="shared" si="109"/>
        <v>0</v>
      </c>
      <c r="EZ34" s="140">
        <f t="shared" si="110"/>
        <v>0</v>
      </c>
      <c r="FA34" s="140">
        <f t="shared" si="111"/>
        <v>0</v>
      </c>
      <c r="FB34" s="140">
        <f t="shared" si="112"/>
        <v>0</v>
      </c>
      <c r="FC34" s="140">
        <f t="shared" si="113"/>
        <v>0</v>
      </c>
      <c r="FD34" s="140">
        <f t="shared" si="114"/>
        <v>0</v>
      </c>
      <c r="FE34" s="140">
        <f t="shared" si="115"/>
        <v>0</v>
      </c>
      <c r="FF34" s="140">
        <f t="shared" si="116"/>
        <v>0</v>
      </c>
      <c r="FG34" s="140">
        <f t="shared" si="117"/>
        <v>0</v>
      </c>
      <c r="FH34" s="140">
        <f t="shared" si="118"/>
        <v>0</v>
      </c>
      <c r="FI34" s="140">
        <f t="shared" si="119"/>
        <v>0</v>
      </c>
      <c r="FJ34" s="140">
        <f t="shared" si="120"/>
        <v>0</v>
      </c>
      <c r="FL34" s="28">
        <f t="shared" si="121"/>
        <v>0</v>
      </c>
      <c r="FM34" s="28">
        <f t="shared" si="122"/>
        <v>0</v>
      </c>
      <c r="FN34" s="28">
        <f t="shared" si="123"/>
        <v>0</v>
      </c>
      <c r="FO34" s="28">
        <f t="shared" si="124"/>
        <v>0</v>
      </c>
      <c r="FP34" s="28">
        <f t="shared" si="125"/>
        <v>0</v>
      </c>
      <c r="FQ34" s="28">
        <f t="shared" si="126"/>
        <v>1585.4068042607737</v>
      </c>
      <c r="FR34" s="28">
        <f t="shared" si="127"/>
        <v>2443.3778916242545</v>
      </c>
      <c r="FS34" s="28">
        <f t="shared" si="128"/>
        <v>3280.6089057572226</v>
      </c>
      <c r="FT34" s="28">
        <f t="shared" si="129"/>
        <v>4095.2150251012936</v>
      </c>
      <c r="FU34" s="28">
        <f t="shared" si="130"/>
        <v>4768.3633092083728</v>
      </c>
      <c r="FV34" s="28">
        <f t="shared" si="131"/>
        <v>5155.1121229763603</v>
      </c>
      <c r="FW34" s="28">
        <f t="shared" si="132"/>
        <v>5091.8905173395578</v>
      </c>
      <c r="FX34" s="28">
        <f t="shared" si="133"/>
        <v>4412.593258489198</v>
      </c>
      <c r="FY34" s="28">
        <f t="shared" si="134"/>
        <v>2987.1504831699904</v>
      </c>
      <c r="FZ34" s="28">
        <f t="shared" si="135"/>
        <v>889.8913009412305</v>
      </c>
      <c r="GA34" s="28">
        <f t="shared" si="136"/>
        <v>0</v>
      </c>
      <c r="GB34" s="28">
        <f t="shared" si="137"/>
        <v>0</v>
      </c>
      <c r="GC34" s="28">
        <f t="shared" si="138"/>
        <v>0</v>
      </c>
      <c r="GD34" s="28">
        <f t="shared" si="139"/>
        <v>0</v>
      </c>
      <c r="GE34" s="28">
        <f t="shared" si="140"/>
        <v>0</v>
      </c>
      <c r="GF34" s="28">
        <f t="shared" si="141"/>
        <v>0</v>
      </c>
      <c r="GG34" s="28">
        <f t="shared" si="142"/>
        <v>0</v>
      </c>
      <c r="GH34" s="28">
        <f t="shared" si="143"/>
        <v>0</v>
      </c>
      <c r="GI34" s="28">
        <f t="shared" si="144"/>
        <v>0</v>
      </c>
      <c r="GJ34" s="28">
        <f t="shared" si="145"/>
        <v>0</v>
      </c>
      <c r="GK34" s="28">
        <f t="shared" si="146"/>
        <v>0</v>
      </c>
      <c r="GL34" s="28">
        <f t="shared" si="147"/>
        <v>0</v>
      </c>
      <c r="GM34" s="28">
        <f t="shared" si="148"/>
        <v>0</v>
      </c>
      <c r="GN34" s="28">
        <f t="shared" si="149"/>
        <v>0</v>
      </c>
      <c r="GO34" s="28">
        <f t="shared" si="150"/>
        <v>0</v>
      </c>
      <c r="GP34" s="28">
        <f t="shared" si="151"/>
        <v>0</v>
      </c>
      <c r="GQ34" s="28">
        <f t="shared" si="152"/>
        <v>0</v>
      </c>
      <c r="GR34" s="28">
        <f t="shared" si="153"/>
        <v>0</v>
      </c>
      <c r="GS34" s="28">
        <f t="shared" si="154"/>
        <v>0</v>
      </c>
      <c r="GT34" s="28">
        <f t="shared" si="155"/>
        <v>0</v>
      </c>
      <c r="GU34" s="28">
        <f t="shared" si="156"/>
        <v>0</v>
      </c>
      <c r="GV34" s="28">
        <f t="shared" si="157"/>
        <v>0</v>
      </c>
      <c r="GW34" s="28">
        <f t="shared" si="158"/>
        <v>0</v>
      </c>
      <c r="GX34" s="28">
        <f t="shared" si="159"/>
        <v>0</v>
      </c>
      <c r="GY34" s="28">
        <f t="shared" si="160"/>
        <v>0</v>
      </c>
      <c r="GZ34" s="28">
        <f t="shared" si="161"/>
        <v>0</v>
      </c>
      <c r="HA34" s="28">
        <f t="shared" si="162"/>
        <v>0</v>
      </c>
      <c r="HB34" s="28">
        <f t="shared" si="163"/>
        <v>0</v>
      </c>
      <c r="HC34" s="28">
        <f t="shared" si="164"/>
        <v>0</v>
      </c>
      <c r="HD34" s="28">
        <f t="shared" si="165"/>
        <v>0</v>
      </c>
      <c r="HE34" s="28">
        <f t="shared" si="166"/>
        <v>0</v>
      </c>
      <c r="HF34" s="28">
        <f t="shared" si="167"/>
        <v>0</v>
      </c>
      <c r="HG34" s="28">
        <f t="shared" si="168"/>
        <v>0</v>
      </c>
      <c r="HH34" s="28">
        <f t="shared" si="169"/>
        <v>0</v>
      </c>
      <c r="HI34" s="28">
        <f t="shared" si="170"/>
        <v>0</v>
      </c>
      <c r="HK34" s="29">
        <f>IF(D34&gt;80,"",IF('inv2.計算シート'!H29=0,0,SUM(FL34:HI34)/F34))</f>
        <v>18.994591741833784</v>
      </c>
    </row>
    <row r="35" spans="4:219">
      <c r="D35" s="28">
        <f>IF(OR('1.収穫を予測する'!$C$2="あり",'1.収穫を予測する'!$C$3="あり"),入力方法別計算!W30,'inv2.計算シート'!E30)</f>
        <v>29</v>
      </c>
      <c r="E35" s="28">
        <f>IF(OR('1.収穫を予測する'!$C$2="あり",'1.収穫を予測する'!$C$3="あり"),入力方法別計算!Z30,'inv2.計算シート'!AD30)</f>
        <v>493.35794750780684</v>
      </c>
      <c r="F35" s="28">
        <f>IF(OR('1.収穫を予測する'!$C$2="あり",'1.収穫を予測する'!$C$3="あり"),入力方法別計算!Y30,'inv2.計算シート'!AE30)</f>
        <v>1791.0885909113235</v>
      </c>
      <c r="G35" s="28">
        <f>'inv2.計算シート'!AF30</f>
        <v>0</v>
      </c>
      <c r="H35" s="28">
        <f t="shared" si="15"/>
        <v>0.68065479341541613</v>
      </c>
      <c r="I35" s="28">
        <f t="shared" si="16"/>
        <v>2064.1754879468608</v>
      </c>
      <c r="J35" s="28">
        <f t="shared" si="17"/>
        <v>499.94455694695785</v>
      </c>
      <c r="K35" s="28">
        <f t="shared" si="18"/>
        <v>0.24220060739323546</v>
      </c>
      <c r="L35" s="28">
        <f t="shared" si="19"/>
        <v>28856.729598361548</v>
      </c>
      <c r="N35" s="28">
        <f t="shared" si="9"/>
        <v>0</v>
      </c>
      <c r="O35" s="28">
        <f t="shared" si="185"/>
        <v>0</v>
      </c>
      <c r="P35" s="28">
        <f t="shared" si="185"/>
        <v>0</v>
      </c>
      <c r="Q35" s="28">
        <f t="shared" si="185"/>
        <v>0</v>
      </c>
      <c r="R35" s="28">
        <f t="shared" si="185"/>
        <v>0</v>
      </c>
      <c r="S35" s="28">
        <f t="shared" si="185"/>
        <v>0</v>
      </c>
      <c r="T35" s="28">
        <f t="shared" si="185"/>
        <v>1684.9850866321551</v>
      </c>
      <c r="U35" s="28">
        <f t="shared" si="185"/>
        <v>1511.169477848171</v>
      </c>
      <c r="V35" s="28">
        <f t="shared" si="185"/>
        <v>1307.3709628883589</v>
      </c>
      <c r="W35" s="28">
        <f t="shared" si="185"/>
        <v>1080.5367513515578</v>
      </c>
      <c r="X35" s="28">
        <f t="shared" si="185"/>
        <v>840.74950508181223</v>
      </c>
      <c r="Y35" s="28">
        <f t="shared" si="181"/>
        <v>601.24101756951757</v>
      </c>
      <c r="Z35" s="28">
        <f t="shared" si="181"/>
        <v>378.24319783297784</v>
      </c>
      <c r="AA35" s="28">
        <f t="shared" si="181"/>
        <v>190.56609059481397</v>
      </c>
      <c r="AB35" s="28">
        <f t="shared" si="181"/>
        <v>58.608680895988513</v>
      </c>
      <c r="AC35" s="28">
        <f t="shared" si="181"/>
        <v>1.5209794447629434</v>
      </c>
      <c r="AD35" s="28" t="e">
        <f t="shared" si="181"/>
        <v>#NUM!</v>
      </c>
      <c r="AE35" s="28" t="e">
        <f t="shared" si="181"/>
        <v>#NUM!</v>
      </c>
      <c r="AF35" s="28" t="e">
        <f t="shared" si="181"/>
        <v>#NUM!</v>
      </c>
      <c r="AG35" s="28" t="e">
        <f t="shared" si="181"/>
        <v>#NUM!</v>
      </c>
      <c r="AH35" s="28" t="e">
        <f t="shared" si="181"/>
        <v>#NUM!</v>
      </c>
      <c r="AI35" s="28" t="e">
        <f t="shared" si="182"/>
        <v>#NUM!</v>
      </c>
      <c r="AJ35" s="28" t="e">
        <f t="shared" si="182"/>
        <v>#NUM!</v>
      </c>
      <c r="AK35" s="28" t="e">
        <f t="shared" si="182"/>
        <v>#NUM!</v>
      </c>
      <c r="AL35" s="28" t="e">
        <f t="shared" si="182"/>
        <v>#NUM!</v>
      </c>
      <c r="AM35" s="28" t="e">
        <f t="shared" si="182"/>
        <v>#NUM!</v>
      </c>
      <c r="AN35" s="28" t="e">
        <f t="shared" si="182"/>
        <v>#NUM!</v>
      </c>
      <c r="AO35" s="28" t="e">
        <f t="shared" si="182"/>
        <v>#NUM!</v>
      </c>
      <c r="AP35" s="28" t="e">
        <f t="shared" si="182"/>
        <v>#NUM!</v>
      </c>
      <c r="AQ35" s="28" t="e">
        <f t="shared" si="182"/>
        <v>#NUM!</v>
      </c>
      <c r="AR35" s="28" t="e">
        <f t="shared" si="182"/>
        <v>#NUM!</v>
      </c>
      <c r="AS35" s="28" t="e">
        <f t="shared" si="183"/>
        <v>#NUM!</v>
      </c>
      <c r="AT35" s="28" t="e">
        <f t="shared" si="183"/>
        <v>#NUM!</v>
      </c>
      <c r="AU35" s="28" t="e">
        <f t="shared" si="183"/>
        <v>#NUM!</v>
      </c>
      <c r="AV35" s="28" t="e">
        <f t="shared" si="183"/>
        <v>#NUM!</v>
      </c>
      <c r="AW35" s="28" t="e">
        <f t="shared" si="183"/>
        <v>#NUM!</v>
      </c>
      <c r="AX35" s="28" t="e">
        <f t="shared" si="183"/>
        <v>#NUM!</v>
      </c>
      <c r="AY35" s="28" t="e">
        <f t="shared" si="183"/>
        <v>#NUM!</v>
      </c>
      <c r="AZ35" s="28" t="e">
        <f t="shared" si="183"/>
        <v>#NUM!</v>
      </c>
      <c r="BA35" s="28" t="e">
        <f t="shared" si="183"/>
        <v>#NUM!</v>
      </c>
      <c r="BB35" s="28" t="e">
        <f t="shared" si="183"/>
        <v>#NUM!</v>
      </c>
      <c r="BC35" s="28" t="e">
        <f t="shared" si="184"/>
        <v>#NUM!</v>
      </c>
      <c r="BD35" s="28" t="e">
        <f t="shared" si="184"/>
        <v>#NUM!</v>
      </c>
      <c r="BE35" s="28" t="e">
        <f t="shared" si="184"/>
        <v>#NUM!</v>
      </c>
      <c r="BF35" s="28" t="e">
        <f t="shared" si="184"/>
        <v>#NUM!</v>
      </c>
      <c r="BG35" s="28" t="e">
        <f t="shared" si="184"/>
        <v>#NUM!</v>
      </c>
      <c r="BH35" s="28" t="e">
        <f t="shared" si="184"/>
        <v>#NUM!</v>
      </c>
      <c r="BI35" s="28" t="e">
        <f t="shared" si="184"/>
        <v>#NUM!</v>
      </c>
      <c r="BJ35" s="28" t="e">
        <f t="shared" si="184"/>
        <v>#NUM!</v>
      </c>
      <c r="BK35" s="28" t="e">
        <f t="shared" si="184"/>
        <v>#NUM!</v>
      </c>
      <c r="BM35" s="28">
        <f t="shared" si="20"/>
        <v>0</v>
      </c>
      <c r="BN35" s="28">
        <f t="shared" si="21"/>
        <v>0</v>
      </c>
      <c r="BO35" s="28">
        <f t="shared" si="22"/>
        <v>0</v>
      </c>
      <c r="BP35" s="28">
        <f t="shared" si="23"/>
        <v>0</v>
      </c>
      <c r="BQ35" s="28">
        <f t="shared" si="24"/>
        <v>0</v>
      </c>
      <c r="BR35" s="28">
        <f t="shared" si="25"/>
        <v>0</v>
      </c>
      <c r="BS35" s="28">
        <f t="shared" si="26"/>
        <v>1684.9850866321551</v>
      </c>
      <c r="BT35" s="28">
        <f t="shared" si="27"/>
        <v>1511.169477848171</v>
      </c>
      <c r="BU35" s="28">
        <f t="shared" si="28"/>
        <v>1307.3709628883589</v>
      </c>
      <c r="BV35" s="28">
        <f t="shared" si="29"/>
        <v>1080.5367513515578</v>
      </c>
      <c r="BW35" s="28">
        <f t="shared" si="30"/>
        <v>840.74950508181223</v>
      </c>
      <c r="BX35" s="28">
        <f t="shared" si="31"/>
        <v>601.24101756951757</v>
      </c>
      <c r="BY35" s="28">
        <f t="shared" si="32"/>
        <v>378.24319783297784</v>
      </c>
      <c r="BZ35" s="28">
        <f t="shared" si="33"/>
        <v>190.56609059481397</v>
      </c>
      <c r="CA35" s="28">
        <f t="shared" si="34"/>
        <v>58.608680895988513</v>
      </c>
      <c r="CB35" s="28">
        <f t="shared" si="35"/>
        <v>1.5209794447629434</v>
      </c>
      <c r="CC35" s="28">
        <f t="shared" si="36"/>
        <v>0</v>
      </c>
      <c r="CD35" s="28">
        <f t="shared" si="37"/>
        <v>0</v>
      </c>
      <c r="CE35" s="28">
        <f t="shared" si="38"/>
        <v>0</v>
      </c>
      <c r="CF35" s="28">
        <f t="shared" si="39"/>
        <v>0</v>
      </c>
      <c r="CG35" s="28">
        <f t="shared" si="40"/>
        <v>0</v>
      </c>
      <c r="CH35" s="28">
        <f t="shared" si="41"/>
        <v>0</v>
      </c>
      <c r="CI35" s="28">
        <f t="shared" si="42"/>
        <v>0</v>
      </c>
      <c r="CJ35" s="28">
        <f t="shared" si="43"/>
        <v>0</v>
      </c>
      <c r="CK35" s="28">
        <f t="shared" si="44"/>
        <v>0</v>
      </c>
      <c r="CL35" s="28">
        <f t="shared" si="45"/>
        <v>0</v>
      </c>
      <c r="CM35" s="28">
        <f t="shared" si="46"/>
        <v>0</v>
      </c>
      <c r="CN35" s="28">
        <f t="shared" si="47"/>
        <v>0</v>
      </c>
      <c r="CO35" s="28">
        <f t="shared" si="48"/>
        <v>0</v>
      </c>
      <c r="CP35" s="28">
        <f t="shared" si="49"/>
        <v>0</v>
      </c>
      <c r="CQ35" s="28">
        <f t="shared" si="50"/>
        <v>0</v>
      </c>
      <c r="CR35" s="28">
        <f t="shared" si="51"/>
        <v>0</v>
      </c>
      <c r="CS35" s="28">
        <f t="shared" si="52"/>
        <v>0</v>
      </c>
      <c r="CT35" s="28">
        <f t="shared" si="53"/>
        <v>0</v>
      </c>
      <c r="CU35" s="28">
        <f t="shared" si="54"/>
        <v>0</v>
      </c>
      <c r="CV35" s="28">
        <f t="shared" si="55"/>
        <v>0</v>
      </c>
      <c r="CW35" s="28">
        <f t="shared" si="56"/>
        <v>0</v>
      </c>
      <c r="CX35" s="28">
        <f t="shared" si="57"/>
        <v>0</v>
      </c>
      <c r="CY35" s="28">
        <f t="shared" si="58"/>
        <v>0</v>
      </c>
      <c r="CZ35" s="28">
        <f t="shared" si="59"/>
        <v>0</v>
      </c>
      <c r="DA35" s="28">
        <f t="shared" si="60"/>
        <v>0</v>
      </c>
      <c r="DB35" s="28">
        <f t="shared" si="61"/>
        <v>0</v>
      </c>
      <c r="DC35" s="28">
        <f t="shared" si="62"/>
        <v>0</v>
      </c>
      <c r="DD35" s="28">
        <f t="shared" si="63"/>
        <v>0</v>
      </c>
      <c r="DE35" s="28">
        <f t="shared" si="64"/>
        <v>0</v>
      </c>
      <c r="DF35" s="28">
        <f t="shared" si="65"/>
        <v>0</v>
      </c>
      <c r="DG35" s="28">
        <f t="shared" si="66"/>
        <v>0</v>
      </c>
      <c r="DH35" s="28">
        <f t="shared" si="67"/>
        <v>0</v>
      </c>
      <c r="DI35" s="28">
        <f t="shared" si="68"/>
        <v>0</v>
      </c>
      <c r="DJ35" s="28">
        <f t="shared" si="69"/>
        <v>0</v>
      </c>
      <c r="DL35" s="28">
        <f t="shared" si="70"/>
        <v>29</v>
      </c>
      <c r="DM35" s="140">
        <f t="shared" si="71"/>
        <v>0</v>
      </c>
      <c r="DN35" s="140">
        <f t="shared" si="72"/>
        <v>0</v>
      </c>
      <c r="DO35" s="140">
        <f t="shared" si="73"/>
        <v>0</v>
      </c>
      <c r="DP35" s="140">
        <f t="shared" si="74"/>
        <v>0</v>
      </c>
      <c r="DQ35" s="140">
        <f t="shared" si="75"/>
        <v>0</v>
      </c>
      <c r="DR35" s="140">
        <f t="shared" si="76"/>
        <v>106.10350427916842</v>
      </c>
      <c r="DS35" s="140">
        <f t="shared" si="77"/>
        <v>173.81560878398409</v>
      </c>
      <c r="DT35" s="140">
        <f t="shared" si="78"/>
        <v>203.79851495981211</v>
      </c>
      <c r="DU35" s="140">
        <f t="shared" si="79"/>
        <v>226.83421153680115</v>
      </c>
      <c r="DV35" s="140">
        <f t="shared" si="80"/>
        <v>239.78724626974554</v>
      </c>
      <c r="DW35" s="140">
        <f t="shared" si="81"/>
        <v>239.50848751229466</v>
      </c>
      <c r="DX35" s="140">
        <f t="shared" si="82"/>
        <v>222.99781973653972</v>
      </c>
      <c r="DY35" s="140">
        <f t="shared" si="83"/>
        <v>187.67710723816387</v>
      </c>
      <c r="DZ35" s="140">
        <f t="shared" si="84"/>
        <v>131.95740969882547</v>
      </c>
      <c r="EA35" s="140">
        <f t="shared" si="85"/>
        <v>57.08770145122557</v>
      </c>
      <c r="EB35" s="140">
        <f t="shared" si="86"/>
        <v>1.5209794447629434</v>
      </c>
      <c r="EC35" s="140">
        <f t="shared" si="87"/>
        <v>0</v>
      </c>
      <c r="ED35" s="140">
        <f t="shared" si="88"/>
        <v>0</v>
      </c>
      <c r="EE35" s="140">
        <f t="shared" si="89"/>
        <v>0</v>
      </c>
      <c r="EF35" s="140">
        <f t="shared" si="90"/>
        <v>0</v>
      </c>
      <c r="EG35" s="140">
        <f t="shared" si="91"/>
        <v>0</v>
      </c>
      <c r="EH35" s="140">
        <f t="shared" si="92"/>
        <v>0</v>
      </c>
      <c r="EI35" s="140">
        <f t="shared" si="93"/>
        <v>0</v>
      </c>
      <c r="EJ35" s="140">
        <f t="shared" si="94"/>
        <v>0</v>
      </c>
      <c r="EK35" s="140">
        <f t="shared" si="95"/>
        <v>0</v>
      </c>
      <c r="EL35" s="140">
        <f t="shared" si="96"/>
        <v>0</v>
      </c>
      <c r="EM35" s="140">
        <f t="shared" si="97"/>
        <v>0</v>
      </c>
      <c r="EN35" s="140">
        <f t="shared" si="98"/>
        <v>0</v>
      </c>
      <c r="EO35" s="140">
        <f t="shared" si="99"/>
        <v>0</v>
      </c>
      <c r="EP35" s="140">
        <f t="shared" si="100"/>
        <v>0</v>
      </c>
      <c r="EQ35" s="140">
        <f t="shared" si="101"/>
        <v>0</v>
      </c>
      <c r="ER35" s="140">
        <f t="shared" si="102"/>
        <v>0</v>
      </c>
      <c r="ES35" s="140">
        <f t="shared" si="103"/>
        <v>0</v>
      </c>
      <c r="ET35" s="140">
        <f t="shared" si="104"/>
        <v>0</v>
      </c>
      <c r="EU35" s="140">
        <f t="shared" si="105"/>
        <v>0</v>
      </c>
      <c r="EV35" s="140">
        <f t="shared" si="106"/>
        <v>0</v>
      </c>
      <c r="EW35" s="140">
        <f t="shared" si="107"/>
        <v>0</v>
      </c>
      <c r="EX35" s="140">
        <f t="shared" si="108"/>
        <v>0</v>
      </c>
      <c r="EY35" s="140">
        <f t="shared" si="109"/>
        <v>0</v>
      </c>
      <c r="EZ35" s="140">
        <f t="shared" si="110"/>
        <v>0</v>
      </c>
      <c r="FA35" s="140">
        <f t="shared" si="111"/>
        <v>0</v>
      </c>
      <c r="FB35" s="140">
        <f t="shared" si="112"/>
        <v>0</v>
      </c>
      <c r="FC35" s="140">
        <f t="shared" si="113"/>
        <v>0</v>
      </c>
      <c r="FD35" s="140">
        <f t="shared" si="114"/>
        <v>0</v>
      </c>
      <c r="FE35" s="140">
        <f t="shared" si="115"/>
        <v>0</v>
      </c>
      <c r="FF35" s="140">
        <f t="shared" si="116"/>
        <v>0</v>
      </c>
      <c r="FG35" s="140">
        <f t="shared" si="117"/>
        <v>0</v>
      </c>
      <c r="FH35" s="140">
        <f t="shared" si="118"/>
        <v>0</v>
      </c>
      <c r="FI35" s="140">
        <f t="shared" si="119"/>
        <v>0</v>
      </c>
      <c r="FJ35" s="140">
        <f t="shared" si="120"/>
        <v>0</v>
      </c>
      <c r="FL35" s="28">
        <f t="shared" si="121"/>
        <v>0</v>
      </c>
      <c r="FM35" s="28">
        <f t="shared" si="122"/>
        <v>0</v>
      </c>
      <c r="FN35" s="28">
        <f t="shared" si="123"/>
        <v>0</v>
      </c>
      <c r="FO35" s="28">
        <f t="shared" si="124"/>
        <v>0</v>
      </c>
      <c r="FP35" s="28">
        <f t="shared" si="125"/>
        <v>0</v>
      </c>
      <c r="FQ35" s="28">
        <f t="shared" si="126"/>
        <v>1167.1385470708526</v>
      </c>
      <c r="FR35" s="28">
        <f t="shared" si="127"/>
        <v>2259.6029141917934</v>
      </c>
      <c r="FS35" s="28">
        <f t="shared" si="128"/>
        <v>3056.9777243971816</v>
      </c>
      <c r="FT35" s="28">
        <f t="shared" si="129"/>
        <v>3856.1815961256198</v>
      </c>
      <c r="FU35" s="28">
        <f t="shared" si="130"/>
        <v>4555.9576791251657</v>
      </c>
      <c r="FV35" s="28">
        <f t="shared" si="131"/>
        <v>5029.6782377581876</v>
      </c>
      <c r="FW35" s="28">
        <f t="shared" si="132"/>
        <v>5128.949853940414</v>
      </c>
      <c r="FX35" s="28">
        <f t="shared" si="133"/>
        <v>4691.927680954097</v>
      </c>
      <c r="FY35" s="28">
        <f t="shared" si="134"/>
        <v>3562.8500618682879</v>
      </c>
      <c r="FZ35" s="28">
        <f t="shared" si="135"/>
        <v>1655.5433420855416</v>
      </c>
      <c r="GA35" s="28">
        <f t="shared" si="136"/>
        <v>47.150362787651247</v>
      </c>
      <c r="GB35" s="28">
        <f t="shared" si="137"/>
        <v>0</v>
      </c>
      <c r="GC35" s="28">
        <f t="shared" si="138"/>
        <v>0</v>
      </c>
      <c r="GD35" s="28">
        <f t="shared" si="139"/>
        <v>0</v>
      </c>
      <c r="GE35" s="28">
        <f t="shared" si="140"/>
        <v>0</v>
      </c>
      <c r="GF35" s="28">
        <f t="shared" si="141"/>
        <v>0</v>
      </c>
      <c r="GG35" s="28">
        <f t="shared" si="142"/>
        <v>0</v>
      </c>
      <c r="GH35" s="28">
        <f t="shared" si="143"/>
        <v>0</v>
      </c>
      <c r="GI35" s="28">
        <f t="shared" si="144"/>
        <v>0</v>
      </c>
      <c r="GJ35" s="28">
        <f t="shared" si="145"/>
        <v>0</v>
      </c>
      <c r="GK35" s="28">
        <f t="shared" si="146"/>
        <v>0</v>
      </c>
      <c r="GL35" s="28">
        <f t="shared" si="147"/>
        <v>0</v>
      </c>
      <c r="GM35" s="28">
        <f t="shared" si="148"/>
        <v>0</v>
      </c>
      <c r="GN35" s="28">
        <f t="shared" si="149"/>
        <v>0</v>
      </c>
      <c r="GO35" s="28">
        <f t="shared" si="150"/>
        <v>0</v>
      </c>
      <c r="GP35" s="28">
        <f t="shared" si="151"/>
        <v>0</v>
      </c>
      <c r="GQ35" s="28">
        <f t="shared" si="152"/>
        <v>0</v>
      </c>
      <c r="GR35" s="28">
        <f t="shared" si="153"/>
        <v>0</v>
      </c>
      <c r="GS35" s="28">
        <f t="shared" si="154"/>
        <v>0</v>
      </c>
      <c r="GT35" s="28">
        <f t="shared" si="155"/>
        <v>0</v>
      </c>
      <c r="GU35" s="28">
        <f t="shared" si="156"/>
        <v>0</v>
      </c>
      <c r="GV35" s="28">
        <f t="shared" si="157"/>
        <v>0</v>
      </c>
      <c r="GW35" s="28">
        <f t="shared" si="158"/>
        <v>0</v>
      </c>
      <c r="GX35" s="28">
        <f t="shared" si="159"/>
        <v>0</v>
      </c>
      <c r="GY35" s="28">
        <f t="shared" si="160"/>
        <v>0</v>
      </c>
      <c r="GZ35" s="28">
        <f t="shared" si="161"/>
        <v>0</v>
      </c>
      <c r="HA35" s="28">
        <f t="shared" si="162"/>
        <v>0</v>
      </c>
      <c r="HB35" s="28">
        <f t="shared" si="163"/>
        <v>0</v>
      </c>
      <c r="HC35" s="28">
        <f t="shared" si="164"/>
        <v>0</v>
      </c>
      <c r="HD35" s="28">
        <f t="shared" si="165"/>
        <v>0</v>
      </c>
      <c r="HE35" s="28">
        <f t="shared" si="166"/>
        <v>0</v>
      </c>
      <c r="HF35" s="28">
        <f t="shared" si="167"/>
        <v>0</v>
      </c>
      <c r="HG35" s="28">
        <f t="shared" si="168"/>
        <v>0</v>
      </c>
      <c r="HH35" s="28">
        <f t="shared" si="169"/>
        <v>0</v>
      </c>
      <c r="HI35" s="28">
        <f t="shared" si="170"/>
        <v>0</v>
      </c>
      <c r="HK35" s="29">
        <f>IF(D35&gt;80,"",IF('inv2.計算シート'!H30=0,0,SUM(FL35:HI35)/F35))</f>
        <v>19.547865012355622</v>
      </c>
    </row>
    <row r="36" spans="4:219">
      <c r="D36" s="28">
        <f>IF(OR('1.収穫を予測する'!$C$2="あり",'1.収穫を予測する'!$C$3="あり"),入力方法別計算!W31,'inv2.計算シート'!E31)</f>
        <v>30</v>
      </c>
      <c r="E36" s="28">
        <f>IF(OR('1.収穫を予測する'!$C$2="あり",'1.収穫を予測する'!$C$3="あり"),入力方法別計算!Z31,'inv2.計算シート'!AD31)</f>
        <v>517.88645842020912</v>
      </c>
      <c r="F36" s="28">
        <f>IF(OR('1.収穫を予測する'!$C$2="あり",'1.収穫を予測する'!$C$3="あり"),入力方法別計算!Y31,'inv2.計算シート'!AE31)</f>
        <v>1755.8433063839391</v>
      </c>
      <c r="G36" s="28">
        <f>'inv2.計算シート'!AF31</f>
        <v>0</v>
      </c>
      <c r="H36" s="28">
        <f t="shared" si="15"/>
        <v>0.67534334490353531</v>
      </c>
      <c r="I36" s="28">
        <f t="shared" si="16"/>
        <v>2032.257350528268</v>
      </c>
      <c r="J36" s="28">
        <f t="shared" si="17"/>
        <v>525.25942256127712</v>
      </c>
      <c r="K36" s="28">
        <f t="shared" si="18"/>
        <v>0.25846107650920314</v>
      </c>
      <c r="L36" s="28">
        <f t="shared" si="19"/>
        <v>22899.473270603157</v>
      </c>
      <c r="N36" s="28">
        <f t="shared" si="9"/>
        <v>0</v>
      </c>
      <c r="O36" s="28">
        <f t="shared" si="185"/>
        <v>0</v>
      </c>
      <c r="P36" s="28">
        <f t="shared" si="185"/>
        <v>0</v>
      </c>
      <c r="Q36" s="28">
        <f t="shared" si="185"/>
        <v>0</v>
      </c>
      <c r="R36" s="28">
        <f t="shared" si="185"/>
        <v>0</v>
      </c>
      <c r="S36" s="28">
        <f t="shared" si="185"/>
        <v>0</v>
      </c>
      <c r="T36" s="28">
        <f t="shared" si="185"/>
        <v>1683.4826257210229</v>
      </c>
      <c r="U36" s="28">
        <f t="shared" si="185"/>
        <v>1522.3408039994238</v>
      </c>
      <c r="V36" s="28">
        <f t="shared" si="185"/>
        <v>1332.1654462127515</v>
      </c>
      <c r="W36" s="28">
        <f t="shared" si="185"/>
        <v>1118.597014488998</v>
      </c>
      <c r="X36" s="28">
        <f t="shared" si="185"/>
        <v>890.04021060271532</v>
      </c>
      <c r="Y36" s="28">
        <f t="shared" si="181"/>
        <v>657.74864711052965</v>
      </c>
      <c r="Z36" s="28">
        <f t="shared" si="181"/>
        <v>435.82075928413559</v>
      </c>
      <c r="AA36" s="28">
        <f t="shared" si="181"/>
        <v>241.0556403076551</v>
      </c>
      <c r="AB36" s="28">
        <f t="shared" si="181"/>
        <v>92.542461422296384</v>
      </c>
      <c r="AC36" s="28">
        <f t="shared" si="181"/>
        <v>10.519238605813184</v>
      </c>
      <c r="AD36" s="28" t="e">
        <f t="shared" si="181"/>
        <v>#NUM!</v>
      </c>
      <c r="AE36" s="28" t="e">
        <f t="shared" si="181"/>
        <v>#NUM!</v>
      </c>
      <c r="AF36" s="28" t="e">
        <f t="shared" si="181"/>
        <v>#NUM!</v>
      </c>
      <c r="AG36" s="28" t="e">
        <f t="shared" si="181"/>
        <v>#NUM!</v>
      </c>
      <c r="AH36" s="28" t="e">
        <f t="shared" si="181"/>
        <v>#NUM!</v>
      </c>
      <c r="AI36" s="28" t="e">
        <f t="shared" si="182"/>
        <v>#NUM!</v>
      </c>
      <c r="AJ36" s="28" t="e">
        <f t="shared" si="182"/>
        <v>#NUM!</v>
      </c>
      <c r="AK36" s="28" t="e">
        <f t="shared" si="182"/>
        <v>#NUM!</v>
      </c>
      <c r="AL36" s="28" t="e">
        <f t="shared" si="182"/>
        <v>#NUM!</v>
      </c>
      <c r="AM36" s="28" t="e">
        <f t="shared" si="182"/>
        <v>#NUM!</v>
      </c>
      <c r="AN36" s="28" t="e">
        <f t="shared" si="182"/>
        <v>#NUM!</v>
      </c>
      <c r="AO36" s="28" t="e">
        <f t="shared" si="182"/>
        <v>#NUM!</v>
      </c>
      <c r="AP36" s="28" t="e">
        <f t="shared" si="182"/>
        <v>#NUM!</v>
      </c>
      <c r="AQ36" s="28" t="e">
        <f t="shared" si="182"/>
        <v>#NUM!</v>
      </c>
      <c r="AR36" s="28" t="e">
        <f t="shared" si="182"/>
        <v>#NUM!</v>
      </c>
      <c r="AS36" s="28" t="e">
        <f t="shared" si="183"/>
        <v>#NUM!</v>
      </c>
      <c r="AT36" s="28" t="e">
        <f t="shared" si="183"/>
        <v>#NUM!</v>
      </c>
      <c r="AU36" s="28" t="e">
        <f t="shared" si="183"/>
        <v>#NUM!</v>
      </c>
      <c r="AV36" s="28" t="e">
        <f t="shared" si="183"/>
        <v>#NUM!</v>
      </c>
      <c r="AW36" s="28" t="e">
        <f t="shared" si="183"/>
        <v>#NUM!</v>
      </c>
      <c r="AX36" s="28" t="e">
        <f t="shared" si="183"/>
        <v>#NUM!</v>
      </c>
      <c r="AY36" s="28" t="e">
        <f t="shared" si="183"/>
        <v>#NUM!</v>
      </c>
      <c r="AZ36" s="28" t="e">
        <f t="shared" si="183"/>
        <v>#NUM!</v>
      </c>
      <c r="BA36" s="28" t="e">
        <f t="shared" si="183"/>
        <v>#NUM!</v>
      </c>
      <c r="BB36" s="28" t="e">
        <f t="shared" si="183"/>
        <v>#NUM!</v>
      </c>
      <c r="BC36" s="28" t="e">
        <f t="shared" si="184"/>
        <v>#NUM!</v>
      </c>
      <c r="BD36" s="28" t="e">
        <f t="shared" si="184"/>
        <v>#NUM!</v>
      </c>
      <c r="BE36" s="28" t="e">
        <f t="shared" si="184"/>
        <v>#NUM!</v>
      </c>
      <c r="BF36" s="28" t="e">
        <f t="shared" si="184"/>
        <v>#NUM!</v>
      </c>
      <c r="BG36" s="28" t="e">
        <f t="shared" si="184"/>
        <v>#NUM!</v>
      </c>
      <c r="BH36" s="28" t="e">
        <f t="shared" si="184"/>
        <v>#NUM!</v>
      </c>
      <c r="BI36" s="28" t="e">
        <f t="shared" si="184"/>
        <v>#NUM!</v>
      </c>
      <c r="BJ36" s="28" t="e">
        <f t="shared" si="184"/>
        <v>#NUM!</v>
      </c>
      <c r="BK36" s="28" t="e">
        <f t="shared" si="184"/>
        <v>#NUM!</v>
      </c>
      <c r="BM36" s="28">
        <f t="shared" si="20"/>
        <v>0</v>
      </c>
      <c r="BN36" s="28">
        <f t="shared" si="21"/>
        <v>0</v>
      </c>
      <c r="BO36" s="28">
        <f t="shared" si="22"/>
        <v>0</v>
      </c>
      <c r="BP36" s="28">
        <f t="shared" si="23"/>
        <v>0</v>
      </c>
      <c r="BQ36" s="28">
        <f t="shared" si="24"/>
        <v>0</v>
      </c>
      <c r="BR36" s="28">
        <f t="shared" si="25"/>
        <v>0</v>
      </c>
      <c r="BS36" s="28">
        <f t="shared" si="26"/>
        <v>1683.4826257210229</v>
      </c>
      <c r="BT36" s="28">
        <f t="shared" si="27"/>
        <v>1522.3408039994238</v>
      </c>
      <c r="BU36" s="28">
        <f t="shared" si="28"/>
        <v>1332.1654462127515</v>
      </c>
      <c r="BV36" s="28">
        <f t="shared" si="29"/>
        <v>1118.597014488998</v>
      </c>
      <c r="BW36" s="28">
        <f t="shared" si="30"/>
        <v>890.04021060271532</v>
      </c>
      <c r="BX36" s="28">
        <f t="shared" si="31"/>
        <v>657.74864711052965</v>
      </c>
      <c r="BY36" s="28">
        <f t="shared" si="32"/>
        <v>435.82075928413559</v>
      </c>
      <c r="BZ36" s="28">
        <f t="shared" si="33"/>
        <v>241.0556403076551</v>
      </c>
      <c r="CA36" s="28">
        <f t="shared" si="34"/>
        <v>92.542461422296384</v>
      </c>
      <c r="CB36" s="28">
        <f t="shared" si="35"/>
        <v>10.519238605813184</v>
      </c>
      <c r="CC36" s="28">
        <f t="shared" si="36"/>
        <v>0</v>
      </c>
      <c r="CD36" s="28">
        <f t="shared" si="37"/>
        <v>0</v>
      </c>
      <c r="CE36" s="28">
        <f t="shared" si="38"/>
        <v>0</v>
      </c>
      <c r="CF36" s="28">
        <f t="shared" si="39"/>
        <v>0</v>
      </c>
      <c r="CG36" s="28">
        <f t="shared" si="40"/>
        <v>0</v>
      </c>
      <c r="CH36" s="28">
        <f t="shared" si="41"/>
        <v>0</v>
      </c>
      <c r="CI36" s="28">
        <f t="shared" si="42"/>
        <v>0</v>
      </c>
      <c r="CJ36" s="28">
        <f t="shared" si="43"/>
        <v>0</v>
      </c>
      <c r="CK36" s="28">
        <f t="shared" si="44"/>
        <v>0</v>
      </c>
      <c r="CL36" s="28">
        <f t="shared" si="45"/>
        <v>0</v>
      </c>
      <c r="CM36" s="28">
        <f t="shared" si="46"/>
        <v>0</v>
      </c>
      <c r="CN36" s="28">
        <f t="shared" si="47"/>
        <v>0</v>
      </c>
      <c r="CO36" s="28">
        <f t="shared" si="48"/>
        <v>0</v>
      </c>
      <c r="CP36" s="28">
        <f t="shared" si="49"/>
        <v>0</v>
      </c>
      <c r="CQ36" s="28">
        <f t="shared" si="50"/>
        <v>0</v>
      </c>
      <c r="CR36" s="28">
        <f t="shared" si="51"/>
        <v>0</v>
      </c>
      <c r="CS36" s="28">
        <f t="shared" si="52"/>
        <v>0</v>
      </c>
      <c r="CT36" s="28">
        <f t="shared" si="53"/>
        <v>0</v>
      </c>
      <c r="CU36" s="28">
        <f t="shared" si="54"/>
        <v>0</v>
      </c>
      <c r="CV36" s="28">
        <f t="shared" si="55"/>
        <v>0</v>
      </c>
      <c r="CW36" s="28">
        <f t="shared" si="56"/>
        <v>0</v>
      </c>
      <c r="CX36" s="28">
        <f t="shared" si="57"/>
        <v>0</v>
      </c>
      <c r="CY36" s="28">
        <f t="shared" si="58"/>
        <v>0</v>
      </c>
      <c r="CZ36" s="28">
        <f t="shared" si="59"/>
        <v>0</v>
      </c>
      <c r="DA36" s="28">
        <f t="shared" si="60"/>
        <v>0</v>
      </c>
      <c r="DB36" s="28">
        <f t="shared" si="61"/>
        <v>0</v>
      </c>
      <c r="DC36" s="28">
        <f t="shared" si="62"/>
        <v>0</v>
      </c>
      <c r="DD36" s="28">
        <f t="shared" si="63"/>
        <v>0</v>
      </c>
      <c r="DE36" s="28">
        <f t="shared" si="64"/>
        <v>0</v>
      </c>
      <c r="DF36" s="28">
        <f t="shared" si="65"/>
        <v>0</v>
      </c>
      <c r="DG36" s="28">
        <f t="shared" si="66"/>
        <v>0</v>
      </c>
      <c r="DH36" s="28">
        <f t="shared" si="67"/>
        <v>0</v>
      </c>
      <c r="DI36" s="28">
        <f t="shared" si="68"/>
        <v>0</v>
      </c>
      <c r="DJ36" s="28">
        <f t="shared" si="69"/>
        <v>0</v>
      </c>
      <c r="DL36" s="28">
        <f t="shared" si="70"/>
        <v>30</v>
      </c>
      <c r="DM36" s="140">
        <f t="shared" si="71"/>
        <v>0</v>
      </c>
      <c r="DN36" s="140">
        <f t="shared" si="72"/>
        <v>0</v>
      </c>
      <c r="DO36" s="140">
        <f t="shared" si="73"/>
        <v>0</v>
      </c>
      <c r="DP36" s="140">
        <f t="shared" si="74"/>
        <v>0</v>
      </c>
      <c r="DQ36" s="140">
        <f t="shared" si="75"/>
        <v>0</v>
      </c>
      <c r="DR36" s="140">
        <f t="shared" si="76"/>
        <v>72.360680662916138</v>
      </c>
      <c r="DS36" s="140">
        <f t="shared" si="77"/>
        <v>161.14182172159917</v>
      </c>
      <c r="DT36" s="140">
        <f t="shared" si="78"/>
        <v>190.17535778667229</v>
      </c>
      <c r="DU36" s="140">
        <f t="shared" si="79"/>
        <v>213.56843172375352</v>
      </c>
      <c r="DV36" s="140">
        <f t="shared" si="80"/>
        <v>228.55680388628264</v>
      </c>
      <c r="DW36" s="140">
        <f t="shared" si="81"/>
        <v>232.29156349218567</v>
      </c>
      <c r="DX36" s="140">
        <f t="shared" si="82"/>
        <v>221.92788782639406</v>
      </c>
      <c r="DY36" s="140">
        <f t="shared" si="83"/>
        <v>194.76511897648049</v>
      </c>
      <c r="DZ36" s="140">
        <f t="shared" si="84"/>
        <v>148.51317888535871</v>
      </c>
      <c r="EA36" s="140">
        <f t="shared" si="85"/>
        <v>82.023222816483198</v>
      </c>
      <c r="EB36" s="140">
        <f t="shared" si="86"/>
        <v>10.519238605813184</v>
      </c>
      <c r="EC36" s="140">
        <f t="shared" si="87"/>
        <v>0</v>
      </c>
      <c r="ED36" s="140">
        <f t="shared" si="88"/>
        <v>0</v>
      </c>
      <c r="EE36" s="140">
        <f t="shared" si="89"/>
        <v>0</v>
      </c>
      <c r="EF36" s="140">
        <f t="shared" si="90"/>
        <v>0</v>
      </c>
      <c r="EG36" s="140">
        <f t="shared" si="91"/>
        <v>0</v>
      </c>
      <c r="EH36" s="140">
        <f t="shared" si="92"/>
        <v>0</v>
      </c>
      <c r="EI36" s="140">
        <f t="shared" si="93"/>
        <v>0</v>
      </c>
      <c r="EJ36" s="140">
        <f t="shared" si="94"/>
        <v>0</v>
      </c>
      <c r="EK36" s="140">
        <f t="shared" si="95"/>
        <v>0</v>
      </c>
      <c r="EL36" s="140">
        <f t="shared" si="96"/>
        <v>0</v>
      </c>
      <c r="EM36" s="140">
        <f t="shared" si="97"/>
        <v>0</v>
      </c>
      <c r="EN36" s="140">
        <f t="shared" si="98"/>
        <v>0</v>
      </c>
      <c r="EO36" s="140">
        <f t="shared" si="99"/>
        <v>0</v>
      </c>
      <c r="EP36" s="140">
        <f t="shared" si="100"/>
        <v>0</v>
      </c>
      <c r="EQ36" s="140">
        <f t="shared" si="101"/>
        <v>0</v>
      </c>
      <c r="ER36" s="140">
        <f t="shared" si="102"/>
        <v>0</v>
      </c>
      <c r="ES36" s="140">
        <f t="shared" si="103"/>
        <v>0</v>
      </c>
      <c r="ET36" s="140">
        <f t="shared" si="104"/>
        <v>0</v>
      </c>
      <c r="EU36" s="140">
        <f t="shared" si="105"/>
        <v>0</v>
      </c>
      <c r="EV36" s="140">
        <f t="shared" si="106"/>
        <v>0</v>
      </c>
      <c r="EW36" s="140">
        <f t="shared" si="107"/>
        <v>0</v>
      </c>
      <c r="EX36" s="140">
        <f t="shared" si="108"/>
        <v>0</v>
      </c>
      <c r="EY36" s="140">
        <f t="shared" si="109"/>
        <v>0</v>
      </c>
      <c r="EZ36" s="140">
        <f t="shared" si="110"/>
        <v>0</v>
      </c>
      <c r="FA36" s="140">
        <f t="shared" si="111"/>
        <v>0</v>
      </c>
      <c r="FB36" s="140">
        <f t="shared" si="112"/>
        <v>0</v>
      </c>
      <c r="FC36" s="140">
        <f t="shared" si="113"/>
        <v>0</v>
      </c>
      <c r="FD36" s="140">
        <f t="shared" si="114"/>
        <v>0</v>
      </c>
      <c r="FE36" s="140">
        <f t="shared" si="115"/>
        <v>0</v>
      </c>
      <c r="FF36" s="140">
        <f t="shared" si="116"/>
        <v>0</v>
      </c>
      <c r="FG36" s="140">
        <f t="shared" si="117"/>
        <v>0</v>
      </c>
      <c r="FH36" s="140">
        <f t="shared" si="118"/>
        <v>0</v>
      </c>
      <c r="FI36" s="140">
        <f t="shared" si="119"/>
        <v>0</v>
      </c>
      <c r="FJ36" s="140">
        <f t="shared" si="120"/>
        <v>0</v>
      </c>
      <c r="FL36" s="28">
        <f t="shared" si="121"/>
        <v>0</v>
      </c>
      <c r="FM36" s="28">
        <f t="shared" si="122"/>
        <v>0</v>
      </c>
      <c r="FN36" s="28">
        <f t="shared" si="123"/>
        <v>0</v>
      </c>
      <c r="FO36" s="28">
        <f t="shared" si="124"/>
        <v>0</v>
      </c>
      <c r="FP36" s="28">
        <f t="shared" si="125"/>
        <v>0</v>
      </c>
      <c r="FQ36" s="28">
        <f t="shared" si="126"/>
        <v>795.96748729207752</v>
      </c>
      <c r="FR36" s="28">
        <f t="shared" si="127"/>
        <v>2094.8436823807892</v>
      </c>
      <c r="FS36" s="28">
        <f t="shared" si="128"/>
        <v>2852.6303668000846</v>
      </c>
      <c r="FT36" s="28">
        <f t="shared" si="129"/>
        <v>3630.6633393038101</v>
      </c>
      <c r="FU36" s="28">
        <f t="shared" si="130"/>
        <v>4342.5792738393702</v>
      </c>
      <c r="FV36" s="28">
        <f t="shared" si="131"/>
        <v>4878.1228333358995</v>
      </c>
      <c r="FW36" s="28">
        <f t="shared" si="132"/>
        <v>5104.3414200070629</v>
      </c>
      <c r="FX36" s="28">
        <f t="shared" si="133"/>
        <v>4869.127974412012</v>
      </c>
      <c r="FY36" s="28">
        <f t="shared" si="134"/>
        <v>4009.8558299046854</v>
      </c>
      <c r="FZ36" s="28">
        <f t="shared" si="135"/>
        <v>2378.6734616780127</v>
      </c>
      <c r="GA36" s="28">
        <f t="shared" si="136"/>
        <v>326.09639678020869</v>
      </c>
      <c r="GB36" s="28">
        <f t="shared" si="137"/>
        <v>0</v>
      </c>
      <c r="GC36" s="28">
        <f t="shared" si="138"/>
        <v>0</v>
      </c>
      <c r="GD36" s="28">
        <f t="shared" si="139"/>
        <v>0</v>
      </c>
      <c r="GE36" s="28">
        <f t="shared" si="140"/>
        <v>0</v>
      </c>
      <c r="GF36" s="28">
        <f t="shared" si="141"/>
        <v>0</v>
      </c>
      <c r="GG36" s="28">
        <f t="shared" si="142"/>
        <v>0</v>
      </c>
      <c r="GH36" s="28">
        <f t="shared" si="143"/>
        <v>0</v>
      </c>
      <c r="GI36" s="28">
        <f t="shared" si="144"/>
        <v>0</v>
      </c>
      <c r="GJ36" s="28">
        <f t="shared" si="145"/>
        <v>0</v>
      </c>
      <c r="GK36" s="28">
        <f t="shared" si="146"/>
        <v>0</v>
      </c>
      <c r="GL36" s="28">
        <f t="shared" si="147"/>
        <v>0</v>
      </c>
      <c r="GM36" s="28">
        <f t="shared" si="148"/>
        <v>0</v>
      </c>
      <c r="GN36" s="28">
        <f t="shared" si="149"/>
        <v>0</v>
      </c>
      <c r="GO36" s="28">
        <f t="shared" si="150"/>
        <v>0</v>
      </c>
      <c r="GP36" s="28">
        <f t="shared" si="151"/>
        <v>0</v>
      </c>
      <c r="GQ36" s="28">
        <f t="shared" si="152"/>
        <v>0</v>
      </c>
      <c r="GR36" s="28">
        <f t="shared" si="153"/>
        <v>0</v>
      </c>
      <c r="GS36" s="28">
        <f t="shared" si="154"/>
        <v>0</v>
      </c>
      <c r="GT36" s="28">
        <f t="shared" si="155"/>
        <v>0</v>
      </c>
      <c r="GU36" s="28">
        <f t="shared" si="156"/>
        <v>0</v>
      </c>
      <c r="GV36" s="28">
        <f t="shared" si="157"/>
        <v>0</v>
      </c>
      <c r="GW36" s="28">
        <f t="shared" si="158"/>
        <v>0</v>
      </c>
      <c r="GX36" s="28">
        <f t="shared" si="159"/>
        <v>0</v>
      </c>
      <c r="GY36" s="28">
        <f t="shared" si="160"/>
        <v>0</v>
      </c>
      <c r="GZ36" s="28">
        <f t="shared" si="161"/>
        <v>0</v>
      </c>
      <c r="HA36" s="28">
        <f t="shared" si="162"/>
        <v>0</v>
      </c>
      <c r="HB36" s="28">
        <f t="shared" si="163"/>
        <v>0</v>
      </c>
      <c r="HC36" s="28">
        <f t="shared" si="164"/>
        <v>0</v>
      </c>
      <c r="HD36" s="28">
        <f t="shared" si="165"/>
        <v>0</v>
      </c>
      <c r="HE36" s="28">
        <f t="shared" si="166"/>
        <v>0</v>
      </c>
      <c r="HF36" s="28">
        <f t="shared" si="167"/>
        <v>0</v>
      </c>
      <c r="HG36" s="28">
        <f t="shared" si="168"/>
        <v>0</v>
      </c>
      <c r="HH36" s="28">
        <f t="shared" si="169"/>
        <v>0</v>
      </c>
      <c r="HI36" s="28">
        <f t="shared" si="170"/>
        <v>0</v>
      </c>
      <c r="HK36" s="29">
        <f>IF(D36&gt;80,"",IF('inv2.計算シート'!H31=0,0,SUM(FL36:HI36)/F36))</f>
        <v>20.094561933545869</v>
      </c>
    </row>
    <row r="37" spans="4:219">
      <c r="D37" s="28">
        <f>IF(OR('1.収穫を予測する'!$C$2="あり",'1.収穫を予測する'!$C$3="あり"),入力方法別計算!W32,'inv2.計算シート'!E32)</f>
        <v>31</v>
      </c>
      <c r="E37" s="28">
        <f>IF(OR('1.収穫を予測する'!$C$2="あり",'1.収穫を予測する'!$C$3="あり"),入力方法別計算!Z32,'inv2.計算シート'!AD32)</f>
        <v>541.68379136323779</v>
      </c>
      <c r="F37" s="28">
        <f>IF(OR('1.収穫を予測する'!$C$2="あり",'1.収穫を予測する'!$C$3="あり"),入力方法別計算!Y32,'inv2.計算シート'!AE32)</f>
        <v>1721.6486594457183</v>
      </c>
      <c r="G37" s="28">
        <f>'inv2.計算シート'!AF32</f>
        <v>0</v>
      </c>
      <c r="H37" s="28">
        <f t="shared" si="15"/>
        <v>0.67014672268173825</v>
      </c>
      <c r="I37" s="28">
        <f t="shared" si="16"/>
        <v>2001.2906707414622</v>
      </c>
      <c r="J37" s="28">
        <f t="shared" si="17"/>
        <v>549.89457449315205</v>
      </c>
      <c r="K37" s="28">
        <f t="shared" si="18"/>
        <v>0.27476996846710955</v>
      </c>
      <c r="L37" s="28">
        <f t="shared" si="19"/>
        <v>18505.409259693944</v>
      </c>
      <c r="N37" s="28">
        <f t="shared" si="9"/>
        <v>0</v>
      </c>
      <c r="O37" s="28">
        <f t="shared" si="185"/>
        <v>0</v>
      </c>
      <c r="P37" s="28">
        <f t="shared" si="185"/>
        <v>0</v>
      </c>
      <c r="Q37" s="28">
        <f t="shared" si="185"/>
        <v>0</v>
      </c>
      <c r="R37" s="28">
        <f t="shared" si="185"/>
        <v>0</v>
      </c>
      <c r="S37" s="28">
        <f t="shared" si="185"/>
        <v>0</v>
      </c>
      <c r="T37" s="28">
        <f t="shared" si="185"/>
        <v>1679.3557379472636</v>
      </c>
      <c r="U37" s="28">
        <f t="shared" si="185"/>
        <v>1529.5878511001338</v>
      </c>
      <c r="V37" s="28">
        <f t="shared" si="185"/>
        <v>1351.8345229478634</v>
      </c>
      <c r="W37" s="28">
        <f t="shared" si="185"/>
        <v>1150.6785928345371</v>
      </c>
      <c r="X37" s="28">
        <f t="shared" si="185"/>
        <v>933.13928132337367</v>
      </c>
      <c r="Y37" s="28">
        <f t="shared" si="181"/>
        <v>708.79555572671541</v>
      </c>
      <c r="Z37" s="28">
        <f t="shared" si="181"/>
        <v>489.8680904286951</v>
      </c>
      <c r="AA37" s="28">
        <f t="shared" si="181"/>
        <v>291.2429485055099</v>
      </c>
      <c r="AB37" s="28">
        <f t="shared" si="181"/>
        <v>130.40029001066029</v>
      </c>
      <c r="AC37" s="28">
        <f t="shared" si="181"/>
        <v>27.129737067505989</v>
      </c>
      <c r="AD37" s="28" t="e">
        <f t="shared" si="181"/>
        <v>#NUM!</v>
      </c>
      <c r="AE37" s="28" t="e">
        <f t="shared" si="181"/>
        <v>#NUM!</v>
      </c>
      <c r="AF37" s="28" t="e">
        <f t="shared" si="181"/>
        <v>#NUM!</v>
      </c>
      <c r="AG37" s="28" t="e">
        <f t="shared" si="181"/>
        <v>#NUM!</v>
      </c>
      <c r="AH37" s="28" t="e">
        <f t="shared" si="181"/>
        <v>#NUM!</v>
      </c>
      <c r="AI37" s="28" t="e">
        <f t="shared" si="182"/>
        <v>#NUM!</v>
      </c>
      <c r="AJ37" s="28" t="e">
        <f t="shared" si="182"/>
        <v>#NUM!</v>
      </c>
      <c r="AK37" s="28" t="e">
        <f t="shared" si="182"/>
        <v>#NUM!</v>
      </c>
      <c r="AL37" s="28" t="e">
        <f t="shared" si="182"/>
        <v>#NUM!</v>
      </c>
      <c r="AM37" s="28" t="e">
        <f t="shared" si="182"/>
        <v>#NUM!</v>
      </c>
      <c r="AN37" s="28" t="e">
        <f t="shared" si="182"/>
        <v>#NUM!</v>
      </c>
      <c r="AO37" s="28" t="e">
        <f t="shared" si="182"/>
        <v>#NUM!</v>
      </c>
      <c r="AP37" s="28" t="e">
        <f t="shared" si="182"/>
        <v>#NUM!</v>
      </c>
      <c r="AQ37" s="28" t="e">
        <f t="shared" si="182"/>
        <v>#NUM!</v>
      </c>
      <c r="AR37" s="28" t="e">
        <f t="shared" si="182"/>
        <v>#NUM!</v>
      </c>
      <c r="AS37" s="28" t="e">
        <f t="shared" si="183"/>
        <v>#NUM!</v>
      </c>
      <c r="AT37" s="28" t="e">
        <f t="shared" si="183"/>
        <v>#NUM!</v>
      </c>
      <c r="AU37" s="28" t="e">
        <f t="shared" si="183"/>
        <v>#NUM!</v>
      </c>
      <c r="AV37" s="28" t="e">
        <f t="shared" si="183"/>
        <v>#NUM!</v>
      </c>
      <c r="AW37" s="28" t="e">
        <f t="shared" si="183"/>
        <v>#NUM!</v>
      </c>
      <c r="AX37" s="28" t="e">
        <f t="shared" si="183"/>
        <v>#NUM!</v>
      </c>
      <c r="AY37" s="28" t="e">
        <f t="shared" si="183"/>
        <v>#NUM!</v>
      </c>
      <c r="AZ37" s="28" t="e">
        <f t="shared" si="183"/>
        <v>#NUM!</v>
      </c>
      <c r="BA37" s="28" t="e">
        <f t="shared" si="183"/>
        <v>#NUM!</v>
      </c>
      <c r="BB37" s="28" t="e">
        <f t="shared" si="183"/>
        <v>#NUM!</v>
      </c>
      <c r="BC37" s="28" t="e">
        <f t="shared" si="184"/>
        <v>#NUM!</v>
      </c>
      <c r="BD37" s="28" t="e">
        <f t="shared" si="184"/>
        <v>#NUM!</v>
      </c>
      <c r="BE37" s="28" t="e">
        <f t="shared" si="184"/>
        <v>#NUM!</v>
      </c>
      <c r="BF37" s="28" t="e">
        <f t="shared" si="184"/>
        <v>#NUM!</v>
      </c>
      <c r="BG37" s="28" t="e">
        <f t="shared" si="184"/>
        <v>#NUM!</v>
      </c>
      <c r="BH37" s="28" t="e">
        <f t="shared" si="184"/>
        <v>#NUM!</v>
      </c>
      <c r="BI37" s="28" t="e">
        <f t="shared" si="184"/>
        <v>#NUM!</v>
      </c>
      <c r="BJ37" s="28" t="e">
        <f t="shared" si="184"/>
        <v>#NUM!</v>
      </c>
      <c r="BK37" s="28" t="e">
        <f t="shared" si="184"/>
        <v>#NUM!</v>
      </c>
      <c r="BM37" s="28">
        <f t="shared" si="20"/>
        <v>0</v>
      </c>
      <c r="BN37" s="28">
        <f t="shared" si="21"/>
        <v>0</v>
      </c>
      <c r="BO37" s="28">
        <f t="shared" si="22"/>
        <v>0</v>
      </c>
      <c r="BP37" s="28">
        <f t="shared" si="23"/>
        <v>0</v>
      </c>
      <c r="BQ37" s="28">
        <f t="shared" si="24"/>
        <v>0</v>
      </c>
      <c r="BR37" s="28">
        <f t="shared" si="25"/>
        <v>0</v>
      </c>
      <c r="BS37" s="28">
        <f t="shared" si="26"/>
        <v>1679.3557379472636</v>
      </c>
      <c r="BT37" s="28">
        <f t="shared" si="27"/>
        <v>1529.5878511001338</v>
      </c>
      <c r="BU37" s="28">
        <f t="shared" si="28"/>
        <v>1351.8345229478634</v>
      </c>
      <c r="BV37" s="28">
        <f t="shared" si="29"/>
        <v>1150.6785928345371</v>
      </c>
      <c r="BW37" s="28">
        <f t="shared" si="30"/>
        <v>933.13928132337367</v>
      </c>
      <c r="BX37" s="28">
        <f t="shared" si="31"/>
        <v>708.79555572671541</v>
      </c>
      <c r="BY37" s="28">
        <f t="shared" si="32"/>
        <v>489.8680904286951</v>
      </c>
      <c r="BZ37" s="28">
        <f t="shared" si="33"/>
        <v>291.2429485055099</v>
      </c>
      <c r="CA37" s="28">
        <f t="shared" si="34"/>
        <v>130.40029001066029</v>
      </c>
      <c r="CB37" s="28">
        <f t="shared" si="35"/>
        <v>27.129737067505989</v>
      </c>
      <c r="CC37" s="28">
        <f t="shared" si="36"/>
        <v>0</v>
      </c>
      <c r="CD37" s="28">
        <f t="shared" si="37"/>
        <v>0</v>
      </c>
      <c r="CE37" s="28">
        <f t="shared" si="38"/>
        <v>0</v>
      </c>
      <c r="CF37" s="28">
        <f t="shared" si="39"/>
        <v>0</v>
      </c>
      <c r="CG37" s="28">
        <f t="shared" si="40"/>
        <v>0</v>
      </c>
      <c r="CH37" s="28">
        <f t="shared" si="41"/>
        <v>0</v>
      </c>
      <c r="CI37" s="28">
        <f t="shared" si="42"/>
        <v>0</v>
      </c>
      <c r="CJ37" s="28">
        <f t="shared" si="43"/>
        <v>0</v>
      </c>
      <c r="CK37" s="28">
        <f t="shared" si="44"/>
        <v>0</v>
      </c>
      <c r="CL37" s="28">
        <f t="shared" si="45"/>
        <v>0</v>
      </c>
      <c r="CM37" s="28">
        <f t="shared" si="46"/>
        <v>0</v>
      </c>
      <c r="CN37" s="28">
        <f t="shared" si="47"/>
        <v>0</v>
      </c>
      <c r="CO37" s="28">
        <f t="shared" si="48"/>
        <v>0</v>
      </c>
      <c r="CP37" s="28">
        <f t="shared" si="49"/>
        <v>0</v>
      </c>
      <c r="CQ37" s="28">
        <f t="shared" si="50"/>
        <v>0</v>
      </c>
      <c r="CR37" s="28">
        <f t="shared" si="51"/>
        <v>0</v>
      </c>
      <c r="CS37" s="28">
        <f t="shared" si="52"/>
        <v>0</v>
      </c>
      <c r="CT37" s="28">
        <f t="shared" si="53"/>
        <v>0</v>
      </c>
      <c r="CU37" s="28">
        <f t="shared" si="54"/>
        <v>0</v>
      </c>
      <c r="CV37" s="28">
        <f t="shared" si="55"/>
        <v>0</v>
      </c>
      <c r="CW37" s="28">
        <f t="shared" si="56"/>
        <v>0</v>
      </c>
      <c r="CX37" s="28">
        <f t="shared" si="57"/>
        <v>0</v>
      </c>
      <c r="CY37" s="28">
        <f t="shared" si="58"/>
        <v>0</v>
      </c>
      <c r="CZ37" s="28">
        <f t="shared" si="59"/>
        <v>0</v>
      </c>
      <c r="DA37" s="28">
        <f t="shared" si="60"/>
        <v>0</v>
      </c>
      <c r="DB37" s="28">
        <f t="shared" si="61"/>
        <v>0</v>
      </c>
      <c r="DC37" s="28">
        <f t="shared" si="62"/>
        <v>0</v>
      </c>
      <c r="DD37" s="28">
        <f t="shared" si="63"/>
        <v>0</v>
      </c>
      <c r="DE37" s="28">
        <f t="shared" si="64"/>
        <v>0</v>
      </c>
      <c r="DF37" s="28">
        <f t="shared" si="65"/>
        <v>0</v>
      </c>
      <c r="DG37" s="28">
        <f t="shared" si="66"/>
        <v>0</v>
      </c>
      <c r="DH37" s="28">
        <f t="shared" si="67"/>
        <v>0</v>
      </c>
      <c r="DI37" s="28">
        <f t="shared" si="68"/>
        <v>0</v>
      </c>
      <c r="DJ37" s="28">
        <f t="shared" si="69"/>
        <v>0</v>
      </c>
      <c r="DL37" s="28">
        <f t="shared" si="70"/>
        <v>31</v>
      </c>
      <c r="DM37" s="140">
        <f t="shared" si="71"/>
        <v>0</v>
      </c>
      <c r="DN37" s="140">
        <f t="shared" si="72"/>
        <v>0</v>
      </c>
      <c r="DO37" s="140">
        <f t="shared" si="73"/>
        <v>0</v>
      </c>
      <c r="DP37" s="140">
        <f t="shared" si="74"/>
        <v>0</v>
      </c>
      <c r="DQ37" s="140">
        <f t="shared" si="75"/>
        <v>0</v>
      </c>
      <c r="DR37" s="140">
        <f t="shared" si="76"/>
        <v>42.292921498454689</v>
      </c>
      <c r="DS37" s="140">
        <f t="shared" si="77"/>
        <v>149.76788684712983</v>
      </c>
      <c r="DT37" s="140">
        <f t="shared" si="78"/>
        <v>177.75332815227034</v>
      </c>
      <c r="DU37" s="140">
        <f t="shared" si="79"/>
        <v>201.15593011332635</v>
      </c>
      <c r="DV37" s="140">
        <f t="shared" si="80"/>
        <v>217.53931151116342</v>
      </c>
      <c r="DW37" s="140">
        <f t="shared" si="81"/>
        <v>224.34372559665826</v>
      </c>
      <c r="DX37" s="140">
        <f t="shared" si="82"/>
        <v>218.92746529802031</v>
      </c>
      <c r="DY37" s="140">
        <f t="shared" si="83"/>
        <v>198.6251419231852</v>
      </c>
      <c r="DZ37" s="140">
        <f t="shared" si="84"/>
        <v>160.84265849484962</v>
      </c>
      <c r="EA37" s="140">
        <f t="shared" si="85"/>
        <v>103.2705529431543</v>
      </c>
      <c r="EB37" s="140">
        <f t="shared" si="86"/>
        <v>27.129737067505989</v>
      </c>
      <c r="EC37" s="140">
        <f t="shared" si="87"/>
        <v>0</v>
      </c>
      <c r="ED37" s="140">
        <f t="shared" si="88"/>
        <v>0</v>
      </c>
      <c r="EE37" s="140">
        <f t="shared" si="89"/>
        <v>0</v>
      </c>
      <c r="EF37" s="140">
        <f t="shared" si="90"/>
        <v>0</v>
      </c>
      <c r="EG37" s="140">
        <f t="shared" si="91"/>
        <v>0</v>
      </c>
      <c r="EH37" s="140">
        <f t="shared" si="92"/>
        <v>0</v>
      </c>
      <c r="EI37" s="140">
        <f t="shared" si="93"/>
        <v>0</v>
      </c>
      <c r="EJ37" s="140">
        <f t="shared" si="94"/>
        <v>0</v>
      </c>
      <c r="EK37" s="140">
        <f t="shared" si="95"/>
        <v>0</v>
      </c>
      <c r="EL37" s="140">
        <f t="shared" si="96"/>
        <v>0</v>
      </c>
      <c r="EM37" s="140">
        <f t="shared" si="97"/>
        <v>0</v>
      </c>
      <c r="EN37" s="140">
        <f t="shared" si="98"/>
        <v>0</v>
      </c>
      <c r="EO37" s="140">
        <f t="shared" si="99"/>
        <v>0</v>
      </c>
      <c r="EP37" s="140">
        <f t="shared" si="100"/>
        <v>0</v>
      </c>
      <c r="EQ37" s="140">
        <f t="shared" si="101"/>
        <v>0</v>
      </c>
      <c r="ER37" s="140">
        <f t="shared" si="102"/>
        <v>0</v>
      </c>
      <c r="ES37" s="140">
        <f t="shared" si="103"/>
        <v>0</v>
      </c>
      <c r="ET37" s="140">
        <f t="shared" si="104"/>
        <v>0</v>
      </c>
      <c r="EU37" s="140">
        <f t="shared" si="105"/>
        <v>0</v>
      </c>
      <c r="EV37" s="140">
        <f t="shared" si="106"/>
        <v>0</v>
      </c>
      <c r="EW37" s="140">
        <f t="shared" si="107"/>
        <v>0</v>
      </c>
      <c r="EX37" s="140">
        <f t="shared" si="108"/>
        <v>0</v>
      </c>
      <c r="EY37" s="140">
        <f t="shared" si="109"/>
        <v>0</v>
      </c>
      <c r="EZ37" s="140">
        <f t="shared" si="110"/>
        <v>0</v>
      </c>
      <c r="FA37" s="140">
        <f t="shared" si="111"/>
        <v>0</v>
      </c>
      <c r="FB37" s="140">
        <f t="shared" si="112"/>
        <v>0</v>
      </c>
      <c r="FC37" s="140">
        <f t="shared" si="113"/>
        <v>0</v>
      </c>
      <c r="FD37" s="140">
        <f t="shared" si="114"/>
        <v>0</v>
      </c>
      <c r="FE37" s="140">
        <f t="shared" si="115"/>
        <v>0</v>
      </c>
      <c r="FF37" s="140">
        <f t="shared" si="116"/>
        <v>0</v>
      </c>
      <c r="FG37" s="140">
        <f t="shared" si="117"/>
        <v>0</v>
      </c>
      <c r="FH37" s="140">
        <f t="shared" si="118"/>
        <v>0</v>
      </c>
      <c r="FI37" s="140">
        <f t="shared" si="119"/>
        <v>0</v>
      </c>
      <c r="FJ37" s="140">
        <f t="shared" si="120"/>
        <v>0</v>
      </c>
      <c r="FL37" s="28">
        <f t="shared" si="121"/>
        <v>0</v>
      </c>
      <c r="FM37" s="28">
        <f t="shared" si="122"/>
        <v>0</v>
      </c>
      <c r="FN37" s="28">
        <f t="shared" si="123"/>
        <v>0</v>
      </c>
      <c r="FO37" s="28">
        <f t="shared" si="124"/>
        <v>0</v>
      </c>
      <c r="FP37" s="28">
        <f t="shared" si="125"/>
        <v>0</v>
      </c>
      <c r="FQ37" s="28">
        <f t="shared" si="126"/>
        <v>465.22213648300158</v>
      </c>
      <c r="FR37" s="28">
        <f t="shared" si="127"/>
        <v>1946.9825290126878</v>
      </c>
      <c r="FS37" s="28">
        <f t="shared" si="128"/>
        <v>2666.2999222840554</v>
      </c>
      <c r="FT37" s="28">
        <f t="shared" si="129"/>
        <v>3419.6508119265482</v>
      </c>
      <c r="FU37" s="28">
        <f t="shared" si="130"/>
        <v>4133.2469187121051</v>
      </c>
      <c r="FV37" s="28">
        <f t="shared" si="131"/>
        <v>4711.2182375298235</v>
      </c>
      <c r="FW37" s="28">
        <f t="shared" si="132"/>
        <v>5035.3317018544667</v>
      </c>
      <c r="FX37" s="28">
        <f t="shared" si="133"/>
        <v>4965.6285480796296</v>
      </c>
      <c r="FY37" s="28">
        <f t="shared" si="134"/>
        <v>4342.7517793609395</v>
      </c>
      <c r="FZ37" s="28">
        <f t="shared" si="135"/>
        <v>2994.8460353514747</v>
      </c>
      <c r="GA37" s="28">
        <f t="shared" si="136"/>
        <v>841.02184909268567</v>
      </c>
      <c r="GB37" s="28">
        <f t="shared" si="137"/>
        <v>0</v>
      </c>
      <c r="GC37" s="28">
        <f t="shared" si="138"/>
        <v>0</v>
      </c>
      <c r="GD37" s="28">
        <f t="shared" si="139"/>
        <v>0</v>
      </c>
      <c r="GE37" s="28">
        <f t="shared" si="140"/>
        <v>0</v>
      </c>
      <c r="GF37" s="28">
        <f t="shared" si="141"/>
        <v>0</v>
      </c>
      <c r="GG37" s="28">
        <f t="shared" si="142"/>
        <v>0</v>
      </c>
      <c r="GH37" s="28">
        <f t="shared" si="143"/>
        <v>0</v>
      </c>
      <c r="GI37" s="28">
        <f t="shared" si="144"/>
        <v>0</v>
      </c>
      <c r="GJ37" s="28">
        <f t="shared" si="145"/>
        <v>0</v>
      </c>
      <c r="GK37" s="28">
        <f t="shared" si="146"/>
        <v>0</v>
      </c>
      <c r="GL37" s="28">
        <f t="shared" si="147"/>
        <v>0</v>
      </c>
      <c r="GM37" s="28">
        <f t="shared" si="148"/>
        <v>0</v>
      </c>
      <c r="GN37" s="28">
        <f t="shared" si="149"/>
        <v>0</v>
      </c>
      <c r="GO37" s="28">
        <f t="shared" si="150"/>
        <v>0</v>
      </c>
      <c r="GP37" s="28">
        <f t="shared" si="151"/>
        <v>0</v>
      </c>
      <c r="GQ37" s="28">
        <f t="shared" si="152"/>
        <v>0</v>
      </c>
      <c r="GR37" s="28">
        <f t="shared" si="153"/>
        <v>0</v>
      </c>
      <c r="GS37" s="28">
        <f t="shared" si="154"/>
        <v>0</v>
      </c>
      <c r="GT37" s="28">
        <f t="shared" si="155"/>
        <v>0</v>
      </c>
      <c r="GU37" s="28">
        <f t="shared" si="156"/>
        <v>0</v>
      </c>
      <c r="GV37" s="28">
        <f t="shared" si="157"/>
        <v>0</v>
      </c>
      <c r="GW37" s="28">
        <f t="shared" si="158"/>
        <v>0</v>
      </c>
      <c r="GX37" s="28">
        <f t="shared" si="159"/>
        <v>0</v>
      </c>
      <c r="GY37" s="28">
        <f t="shared" si="160"/>
        <v>0</v>
      </c>
      <c r="GZ37" s="28">
        <f t="shared" si="161"/>
        <v>0</v>
      </c>
      <c r="HA37" s="28">
        <f t="shared" si="162"/>
        <v>0</v>
      </c>
      <c r="HB37" s="28">
        <f t="shared" si="163"/>
        <v>0</v>
      </c>
      <c r="HC37" s="28">
        <f t="shared" si="164"/>
        <v>0</v>
      </c>
      <c r="HD37" s="28">
        <f t="shared" si="165"/>
        <v>0</v>
      </c>
      <c r="HE37" s="28">
        <f t="shared" si="166"/>
        <v>0</v>
      </c>
      <c r="HF37" s="28">
        <f t="shared" si="167"/>
        <v>0</v>
      </c>
      <c r="HG37" s="28">
        <f t="shared" si="168"/>
        <v>0</v>
      </c>
      <c r="HH37" s="28">
        <f t="shared" si="169"/>
        <v>0</v>
      </c>
      <c r="HI37" s="28">
        <f t="shared" si="170"/>
        <v>0</v>
      </c>
      <c r="HK37" s="29">
        <f>IF(D37&gt;80,"",IF('inv2.計算シート'!H32=0,0,SUM(FL37:HI37)/F37))</f>
        <v>20.632665250715974</v>
      </c>
    </row>
    <row r="38" spans="4:219">
      <c r="D38" s="28">
        <f>IF(OR('1.収穫を予測する'!$C$2="あり",'1.収穫を予測する'!$C$3="あり"),入力方法別計算!W33,'inv2.計算シート'!E33)</f>
        <v>32</v>
      </c>
      <c r="E38" s="28">
        <f>IF(OR('1.収穫を予測する'!$C$2="あり",'1.収穫を予測する'!$C$3="あり"),入力方法別計算!Z33,'inv2.計算シート'!AD33)</f>
        <v>564.72883682475288</v>
      </c>
      <c r="F38" s="28">
        <f>IF(OR('1.収穫を予測する'!$C$2="あり",'1.収穫を予測する'!$C$3="あり"),入力方法別計算!Y33,'inv2.計算シート'!AE33)</f>
        <v>1688.534982584606</v>
      </c>
      <c r="G38" s="28">
        <f>'inv2.計算シート'!AF33</f>
        <v>0</v>
      </c>
      <c r="H38" s="28">
        <f t="shared" si="15"/>
        <v>0.66507442640359737</v>
      </c>
      <c r="I38" s="28">
        <f t="shared" si="16"/>
        <v>1971.3029176941959</v>
      </c>
      <c r="J38" s="28">
        <f t="shared" si="17"/>
        <v>573.82807491568019</v>
      </c>
      <c r="K38" s="28">
        <f t="shared" si="18"/>
        <v>0.29109076528272909</v>
      </c>
      <c r="L38" s="28">
        <f t="shared" si="19"/>
        <v>15202.76951547544</v>
      </c>
      <c r="N38" s="28">
        <f t="shared" si="9"/>
        <v>0</v>
      </c>
      <c r="O38" s="28">
        <f t="shared" si="185"/>
        <v>0</v>
      </c>
      <c r="P38" s="28">
        <f t="shared" si="185"/>
        <v>0</v>
      </c>
      <c r="Q38" s="28">
        <f t="shared" si="185"/>
        <v>0</v>
      </c>
      <c r="R38" s="28">
        <f t="shared" si="185"/>
        <v>0</v>
      </c>
      <c r="S38" s="28">
        <f t="shared" si="185"/>
        <v>0</v>
      </c>
      <c r="T38" s="28">
        <f t="shared" si="185"/>
        <v>1673.1390103756328</v>
      </c>
      <c r="U38" s="28">
        <f t="shared" si="185"/>
        <v>1533.5920275623714</v>
      </c>
      <c r="V38" s="28">
        <f t="shared" si="185"/>
        <v>1367.1526065993521</v>
      </c>
      <c r="W38" s="28">
        <f t="shared" si="185"/>
        <v>1177.5444967643059</v>
      </c>
      <c r="X38" s="28">
        <f t="shared" si="185"/>
        <v>970.64108077295668</v>
      </c>
      <c r="Y38" s="28">
        <f t="shared" si="181"/>
        <v>754.60723220042087</v>
      </c>
      <c r="Z38" s="28">
        <f t="shared" si="181"/>
        <v>540.02986433929357</v>
      </c>
      <c r="AA38" s="28">
        <f t="shared" si="181"/>
        <v>340.04015943771668</v>
      </c>
      <c r="AB38" s="28">
        <f t="shared" si="181"/>
        <v>170.43841141684894</v>
      </c>
      <c r="AC38" s="28">
        <f t="shared" si="181"/>
        <v>49.857479656148818</v>
      </c>
      <c r="AD38" s="28">
        <f t="shared" si="181"/>
        <v>0.16753317773252099</v>
      </c>
      <c r="AE38" s="28" t="e">
        <f t="shared" si="181"/>
        <v>#NUM!</v>
      </c>
      <c r="AF38" s="28" t="e">
        <f t="shared" si="181"/>
        <v>#NUM!</v>
      </c>
      <c r="AG38" s="28" t="e">
        <f t="shared" si="181"/>
        <v>#NUM!</v>
      </c>
      <c r="AH38" s="28" t="e">
        <f t="shared" si="181"/>
        <v>#NUM!</v>
      </c>
      <c r="AI38" s="28" t="e">
        <f t="shared" si="182"/>
        <v>#NUM!</v>
      </c>
      <c r="AJ38" s="28" t="e">
        <f t="shared" si="182"/>
        <v>#NUM!</v>
      </c>
      <c r="AK38" s="28" t="e">
        <f t="shared" si="182"/>
        <v>#NUM!</v>
      </c>
      <c r="AL38" s="28" t="e">
        <f t="shared" si="182"/>
        <v>#NUM!</v>
      </c>
      <c r="AM38" s="28" t="e">
        <f t="shared" si="182"/>
        <v>#NUM!</v>
      </c>
      <c r="AN38" s="28" t="e">
        <f t="shared" si="182"/>
        <v>#NUM!</v>
      </c>
      <c r="AO38" s="28" t="e">
        <f t="shared" si="182"/>
        <v>#NUM!</v>
      </c>
      <c r="AP38" s="28" t="e">
        <f t="shared" si="182"/>
        <v>#NUM!</v>
      </c>
      <c r="AQ38" s="28" t="e">
        <f t="shared" si="182"/>
        <v>#NUM!</v>
      </c>
      <c r="AR38" s="28" t="e">
        <f t="shared" si="182"/>
        <v>#NUM!</v>
      </c>
      <c r="AS38" s="28" t="e">
        <f t="shared" si="183"/>
        <v>#NUM!</v>
      </c>
      <c r="AT38" s="28" t="e">
        <f t="shared" si="183"/>
        <v>#NUM!</v>
      </c>
      <c r="AU38" s="28" t="e">
        <f t="shared" si="183"/>
        <v>#NUM!</v>
      </c>
      <c r="AV38" s="28" t="e">
        <f t="shared" si="183"/>
        <v>#NUM!</v>
      </c>
      <c r="AW38" s="28" t="e">
        <f t="shared" si="183"/>
        <v>#NUM!</v>
      </c>
      <c r="AX38" s="28" t="e">
        <f t="shared" si="183"/>
        <v>#NUM!</v>
      </c>
      <c r="AY38" s="28" t="e">
        <f t="shared" si="183"/>
        <v>#NUM!</v>
      </c>
      <c r="AZ38" s="28" t="e">
        <f t="shared" si="183"/>
        <v>#NUM!</v>
      </c>
      <c r="BA38" s="28" t="e">
        <f t="shared" si="183"/>
        <v>#NUM!</v>
      </c>
      <c r="BB38" s="28" t="e">
        <f t="shared" si="183"/>
        <v>#NUM!</v>
      </c>
      <c r="BC38" s="28" t="e">
        <f t="shared" si="184"/>
        <v>#NUM!</v>
      </c>
      <c r="BD38" s="28" t="e">
        <f t="shared" si="184"/>
        <v>#NUM!</v>
      </c>
      <c r="BE38" s="28" t="e">
        <f t="shared" si="184"/>
        <v>#NUM!</v>
      </c>
      <c r="BF38" s="28" t="e">
        <f t="shared" si="184"/>
        <v>#NUM!</v>
      </c>
      <c r="BG38" s="28" t="e">
        <f t="shared" si="184"/>
        <v>#NUM!</v>
      </c>
      <c r="BH38" s="28" t="e">
        <f t="shared" si="184"/>
        <v>#NUM!</v>
      </c>
      <c r="BI38" s="28" t="e">
        <f t="shared" si="184"/>
        <v>#NUM!</v>
      </c>
      <c r="BJ38" s="28" t="e">
        <f t="shared" si="184"/>
        <v>#NUM!</v>
      </c>
      <c r="BK38" s="28" t="e">
        <f t="shared" si="184"/>
        <v>#NUM!</v>
      </c>
      <c r="BM38" s="28">
        <f t="shared" si="20"/>
        <v>0</v>
      </c>
      <c r="BN38" s="28">
        <f t="shared" si="21"/>
        <v>0</v>
      </c>
      <c r="BO38" s="28">
        <f t="shared" si="22"/>
        <v>0</v>
      </c>
      <c r="BP38" s="28">
        <f t="shared" si="23"/>
        <v>0</v>
      </c>
      <c r="BQ38" s="28">
        <f t="shared" si="24"/>
        <v>0</v>
      </c>
      <c r="BR38" s="28">
        <f t="shared" si="25"/>
        <v>0</v>
      </c>
      <c r="BS38" s="28">
        <f t="shared" si="26"/>
        <v>1673.1390103756328</v>
      </c>
      <c r="BT38" s="28">
        <f t="shared" si="27"/>
        <v>1533.5920275623714</v>
      </c>
      <c r="BU38" s="28">
        <f t="shared" si="28"/>
        <v>1367.1526065993521</v>
      </c>
      <c r="BV38" s="28">
        <f t="shared" si="29"/>
        <v>1177.5444967643059</v>
      </c>
      <c r="BW38" s="28">
        <f t="shared" si="30"/>
        <v>970.64108077295668</v>
      </c>
      <c r="BX38" s="28">
        <f t="shared" si="31"/>
        <v>754.60723220042087</v>
      </c>
      <c r="BY38" s="28">
        <f t="shared" si="32"/>
        <v>540.02986433929357</v>
      </c>
      <c r="BZ38" s="28">
        <f t="shared" si="33"/>
        <v>340.04015943771668</v>
      </c>
      <c r="CA38" s="28">
        <f t="shared" si="34"/>
        <v>170.43841141684894</v>
      </c>
      <c r="CB38" s="28">
        <f t="shared" si="35"/>
        <v>49.857479656148818</v>
      </c>
      <c r="CC38" s="28">
        <f t="shared" si="36"/>
        <v>0.16753317773252099</v>
      </c>
      <c r="CD38" s="28">
        <f t="shared" si="37"/>
        <v>0</v>
      </c>
      <c r="CE38" s="28">
        <f t="shared" si="38"/>
        <v>0</v>
      </c>
      <c r="CF38" s="28">
        <f t="shared" si="39"/>
        <v>0</v>
      </c>
      <c r="CG38" s="28">
        <f t="shared" si="40"/>
        <v>0</v>
      </c>
      <c r="CH38" s="28">
        <f t="shared" si="41"/>
        <v>0</v>
      </c>
      <c r="CI38" s="28">
        <f t="shared" si="42"/>
        <v>0</v>
      </c>
      <c r="CJ38" s="28">
        <f t="shared" si="43"/>
        <v>0</v>
      </c>
      <c r="CK38" s="28">
        <f t="shared" si="44"/>
        <v>0</v>
      </c>
      <c r="CL38" s="28">
        <f t="shared" si="45"/>
        <v>0</v>
      </c>
      <c r="CM38" s="28">
        <f t="shared" si="46"/>
        <v>0</v>
      </c>
      <c r="CN38" s="28">
        <f t="shared" si="47"/>
        <v>0</v>
      </c>
      <c r="CO38" s="28">
        <f t="shared" si="48"/>
        <v>0</v>
      </c>
      <c r="CP38" s="28">
        <f t="shared" si="49"/>
        <v>0</v>
      </c>
      <c r="CQ38" s="28">
        <f t="shared" si="50"/>
        <v>0</v>
      </c>
      <c r="CR38" s="28">
        <f t="shared" si="51"/>
        <v>0</v>
      </c>
      <c r="CS38" s="28">
        <f t="shared" si="52"/>
        <v>0</v>
      </c>
      <c r="CT38" s="28">
        <f t="shared" si="53"/>
        <v>0</v>
      </c>
      <c r="CU38" s="28">
        <f t="shared" si="54"/>
        <v>0</v>
      </c>
      <c r="CV38" s="28">
        <f t="shared" si="55"/>
        <v>0</v>
      </c>
      <c r="CW38" s="28">
        <f t="shared" si="56"/>
        <v>0</v>
      </c>
      <c r="CX38" s="28">
        <f t="shared" si="57"/>
        <v>0</v>
      </c>
      <c r="CY38" s="28">
        <f t="shared" si="58"/>
        <v>0</v>
      </c>
      <c r="CZ38" s="28">
        <f t="shared" si="59"/>
        <v>0</v>
      </c>
      <c r="DA38" s="28">
        <f t="shared" si="60"/>
        <v>0</v>
      </c>
      <c r="DB38" s="28">
        <f t="shared" si="61"/>
        <v>0</v>
      </c>
      <c r="DC38" s="28">
        <f t="shared" si="62"/>
        <v>0</v>
      </c>
      <c r="DD38" s="28">
        <f t="shared" si="63"/>
        <v>0</v>
      </c>
      <c r="DE38" s="28">
        <f t="shared" si="64"/>
        <v>0</v>
      </c>
      <c r="DF38" s="28">
        <f t="shared" si="65"/>
        <v>0</v>
      </c>
      <c r="DG38" s="28">
        <f t="shared" si="66"/>
        <v>0</v>
      </c>
      <c r="DH38" s="28">
        <f t="shared" si="67"/>
        <v>0</v>
      </c>
      <c r="DI38" s="28">
        <f t="shared" si="68"/>
        <v>0</v>
      </c>
      <c r="DJ38" s="28">
        <f t="shared" si="69"/>
        <v>0</v>
      </c>
      <c r="DL38" s="28">
        <f t="shared" si="70"/>
        <v>32</v>
      </c>
      <c r="DM38" s="140">
        <f t="shared" si="71"/>
        <v>0</v>
      </c>
      <c r="DN38" s="140">
        <f t="shared" si="72"/>
        <v>0</v>
      </c>
      <c r="DO38" s="140">
        <f t="shared" si="73"/>
        <v>0</v>
      </c>
      <c r="DP38" s="140">
        <f t="shared" si="74"/>
        <v>0</v>
      </c>
      <c r="DQ38" s="140">
        <f t="shared" si="75"/>
        <v>0</v>
      </c>
      <c r="DR38" s="140">
        <f t="shared" si="76"/>
        <v>15.395972208973262</v>
      </c>
      <c r="DS38" s="140">
        <f t="shared" si="77"/>
        <v>139.54698281326137</v>
      </c>
      <c r="DT38" s="140">
        <f t="shared" si="78"/>
        <v>166.4394209630193</v>
      </c>
      <c r="DU38" s="140">
        <f t="shared" si="79"/>
        <v>189.60810983504621</v>
      </c>
      <c r="DV38" s="140">
        <f t="shared" si="80"/>
        <v>206.90341599134922</v>
      </c>
      <c r="DW38" s="140">
        <f t="shared" si="81"/>
        <v>216.03384857253582</v>
      </c>
      <c r="DX38" s="140">
        <f t="shared" si="82"/>
        <v>214.5773678611273</v>
      </c>
      <c r="DY38" s="140">
        <f t="shared" si="83"/>
        <v>199.98970490157689</v>
      </c>
      <c r="DZ38" s="140">
        <f t="shared" si="84"/>
        <v>169.60174802086775</v>
      </c>
      <c r="EA38" s="140">
        <f t="shared" si="85"/>
        <v>120.58093176070011</v>
      </c>
      <c r="EB38" s="140">
        <f t="shared" si="86"/>
        <v>49.689946478416296</v>
      </c>
      <c r="EC38" s="140">
        <f t="shared" si="87"/>
        <v>0.16753317773252099</v>
      </c>
      <c r="ED38" s="140">
        <f t="shared" si="88"/>
        <v>0</v>
      </c>
      <c r="EE38" s="140">
        <f t="shared" si="89"/>
        <v>0</v>
      </c>
      <c r="EF38" s="140">
        <f t="shared" si="90"/>
        <v>0</v>
      </c>
      <c r="EG38" s="140">
        <f t="shared" si="91"/>
        <v>0</v>
      </c>
      <c r="EH38" s="140">
        <f t="shared" si="92"/>
        <v>0</v>
      </c>
      <c r="EI38" s="140">
        <f t="shared" si="93"/>
        <v>0</v>
      </c>
      <c r="EJ38" s="140">
        <f t="shared" si="94"/>
        <v>0</v>
      </c>
      <c r="EK38" s="140">
        <f t="shared" si="95"/>
        <v>0</v>
      </c>
      <c r="EL38" s="140">
        <f t="shared" si="96"/>
        <v>0</v>
      </c>
      <c r="EM38" s="140">
        <f t="shared" si="97"/>
        <v>0</v>
      </c>
      <c r="EN38" s="140">
        <f t="shared" si="98"/>
        <v>0</v>
      </c>
      <c r="EO38" s="140">
        <f t="shared" si="99"/>
        <v>0</v>
      </c>
      <c r="EP38" s="140">
        <f t="shared" si="100"/>
        <v>0</v>
      </c>
      <c r="EQ38" s="140">
        <f t="shared" si="101"/>
        <v>0</v>
      </c>
      <c r="ER38" s="140">
        <f t="shared" si="102"/>
        <v>0</v>
      </c>
      <c r="ES38" s="140">
        <f t="shared" si="103"/>
        <v>0</v>
      </c>
      <c r="ET38" s="140">
        <f t="shared" si="104"/>
        <v>0</v>
      </c>
      <c r="EU38" s="140">
        <f t="shared" si="105"/>
        <v>0</v>
      </c>
      <c r="EV38" s="140">
        <f t="shared" si="106"/>
        <v>0</v>
      </c>
      <c r="EW38" s="140">
        <f t="shared" si="107"/>
        <v>0</v>
      </c>
      <c r="EX38" s="140">
        <f t="shared" si="108"/>
        <v>0</v>
      </c>
      <c r="EY38" s="140">
        <f t="shared" si="109"/>
        <v>0</v>
      </c>
      <c r="EZ38" s="140">
        <f t="shared" si="110"/>
        <v>0</v>
      </c>
      <c r="FA38" s="140">
        <f t="shared" si="111"/>
        <v>0</v>
      </c>
      <c r="FB38" s="140">
        <f t="shared" si="112"/>
        <v>0</v>
      </c>
      <c r="FC38" s="140">
        <f t="shared" si="113"/>
        <v>0</v>
      </c>
      <c r="FD38" s="140">
        <f t="shared" si="114"/>
        <v>0</v>
      </c>
      <c r="FE38" s="140">
        <f t="shared" si="115"/>
        <v>0</v>
      </c>
      <c r="FF38" s="140">
        <f t="shared" si="116"/>
        <v>0</v>
      </c>
      <c r="FG38" s="140">
        <f t="shared" si="117"/>
        <v>0</v>
      </c>
      <c r="FH38" s="140">
        <f t="shared" si="118"/>
        <v>0</v>
      </c>
      <c r="FI38" s="140">
        <f t="shared" si="119"/>
        <v>0</v>
      </c>
      <c r="FJ38" s="140">
        <f t="shared" si="120"/>
        <v>0</v>
      </c>
      <c r="FL38" s="28">
        <f t="shared" si="121"/>
        <v>0</v>
      </c>
      <c r="FM38" s="28">
        <f t="shared" si="122"/>
        <v>0</v>
      </c>
      <c r="FN38" s="28">
        <f t="shared" si="123"/>
        <v>0</v>
      </c>
      <c r="FO38" s="28">
        <f t="shared" si="124"/>
        <v>0</v>
      </c>
      <c r="FP38" s="28">
        <f t="shared" si="125"/>
        <v>0</v>
      </c>
      <c r="FQ38" s="28">
        <f t="shared" si="126"/>
        <v>169.35569429870588</v>
      </c>
      <c r="FR38" s="28">
        <f t="shared" si="127"/>
        <v>1814.1107765723978</v>
      </c>
      <c r="FS38" s="28">
        <f t="shared" si="128"/>
        <v>2496.5913144452898</v>
      </c>
      <c r="FT38" s="28">
        <f t="shared" si="129"/>
        <v>3223.3378671957853</v>
      </c>
      <c r="FU38" s="28">
        <f t="shared" si="130"/>
        <v>3931.1649038356354</v>
      </c>
      <c r="FV38" s="28">
        <f t="shared" si="131"/>
        <v>4536.7108200232524</v>
      </c>
      <c r="FW38" s="28">
        <f t="shared" si="132"/>
        <v>4935.2794608059276</v>
      </c>
      <c r="FX38" s="28">
        <f t="shared" si="133"/>
        <v>4999.742622539422</v>
      </c>
      <c r="FY38" s="28">
        <f t="shared" si="134"/>
        <v>4579.2471965634295</v>
      </c>
      <c r="FZ38" s="28">
        <f t="shared" si="135"/>
        <v>3496.8470210603032</v>
      </c>
      <c r="GA38" s="28">
        <f t="shared" si="136"/>
        <v>1540.3883408309052</v>
      </c>
      <c r="GB38" s="28">
        <f t="shared" si="137"/>
        <v>5.5285948651731927</v>
      </c>
      <c r="GC38" s="28">
        <f t="shared" si="138"/>
        <v>0</v>
      </c>
      <c r="GD38" s="28">
        <f t="shared" si="139"/>
        <v>0</v>
      </c>
      <c r="GE38" s="28">
        <f t="shared" si="140"/>
        <v>0</v>
      </c>
      <c r="GF38" s="28">
        <f t="shared" si="141"/>
        <v>0</v>
      </c>
      <c r="GG38" s="28">
        <f t="shared" si="142"/>
        <v>0</v>
      </c>
      <c r="GH38" s="28">
        <f t="shared" si="143"/>
        <v>0</v>
      </c>
      <c r="GI38" s="28">
        <f t="shared" si="144"/>
        <v>0</v>
      </c>
      <c r="GJ38" s="28">
        <f t="shared" si="145"/>
        <v>0</v>
      </c>
      <c r="GK38" s="28">
        <f t="shared" si="146"/>
        <v>0</v>
      </c>
      <c r="GL38" s="28">
        <f t="shared" si="147"/>
        <v>0</v>
      </c>
      <c r="GM38" s="28">
        <f t="shared" si="148"/>
        <v>0</v>
      </c>
      <c r="GN38" s="28">
        <f t="shared" si="149"/>
        <v>0</v>
      </c>
      <c r="GO38" s="28">
        <f t="shared" si="150"/>
        <v>0</v>
      </c>
      <c r="GP38" s="28">
        <f t="shared" si="151"/>
        <v>0</v>
      </c>
      <c r="GQ38" s="28">
        <f t="shared" si="152"/>
        <v>0</v>
      </c>
      <c r="GR38" s="28">
        <f t="shared" si="153"/>
        <v>0</v>
      </c>
      <c r="GS38" s="28">
        <f t="shared" si="154"/>
        <v>0</v>
      </c>
      <c r="GT38" s="28">
        <f t="shared" si="155"/>
        <v>0</v>
      </c>
      <c r="GU38" s="28">
        <f t="shared" si="156"/>
        <v>0</v>
      </c>
      <c r="GV38" s="28">
        <f t="shared" si="157"/>
        <v>0</v>
      </c>
      <c r="GW38" s="28">
        <f t="shared" si="158"/>
        <v>0</v>
      </c>
      <c r="GX38" s="28">
        <f t="shared" si="159"/>
        <v>0</v>
      </c>
      <c r="GY38" s="28">
        <f t="shared" si="160"/>
        <v>0</v>
      </c>
      <c r="GZ38" s="28">
        <f t="shared" si="161"/>
        <v>0</v>
      </c>
      <c r="HA38" s="28">
        <f t="shared" si="162"/>
        <v>0</v>
      </c>
      <c r="HB38" s="28">
        <f t="shared" si="163"/>
        <v>0</v>
      </c>
      <c r="HC38" s="28">
        <f t="shared" si="164"/>
        <v>0</v>
      </c>
      <c r="HD38" s="28">
        <f t="shared" si="165"/>
        <v>0</v>
      </c>
      <c r="HE38" s="28">
        <f t="shared" si="166"/>
        <v>0</v>
      </c>
      <c r="HF38" s="28">
        <f t="shared" si="167"/>
        <v>0</v>
      </c>
      <c r="HG38" s="28">
        <f t="shared" si="168"/>
        <v>0</v>
      </c>
      <c r="HH38" s="28">
        <f t="shared" si="169"/>
        <v>0</v>
      </c>
      <c r="HI38" s="28">
        <f t="shared" si="170"/>
        <v>0</v>
      </c>
      <c r="HK38" s="29">
        <f>IF(D38&gt;80,"",IF('inv2.計算シート'!H33=0,0,SUM(FL38:HI38)/F38))</f>
        <v>21.15935114257902</v>
      </c>
    </row>
    <row r="39" spans="4:219">
      <c r="D39" s="28">
        <f>IF(OR('1.収穫を予測する'!$C$2="あり",'1.収穫を予測する'!$C$3="あり"),入力方法別計算!W34,'inv2.計算シート'!E34)</f>
        <v>33</v>
      </c>
      <c r="E39" s="28">
        <f>IF(OR('1.収穫を予測する'!$C$2="あり",'1.収穫を予測する'!$C$3="あり"),入力方法別計算!Z34,'inv2.計算シート'!AD34)</f>
        <v>587.00795620860049</v>
      </c>
      <c r="F39" s="28">
        <f>IF(OR('1.収穫を予測する'!$C$2="あり",'1.収穫を予測する'!$C$3="あり"),入力方法別計算!Y34,'inv2.計算シート'!AE34)</f>
        <v>1656.5218732479841</v>
      </c>
      <c r="G39" s="28">
        <f>'inv2.計算シート'!AF34</f>
        <v>0</v>
      </c>
      <c r="H39" s="28">
        <f t="shared" si="15"/>
        <v>0.66013417611521097</v>
      </c>
      <c r="I39" s="28">
        <f t="shared" si="16"/>
        <v>1942.3118388391276</v>
      </c>
      <c r="J39" s="28">
        <f t="shared" si="17"/>
        <v>597.04507788189744</v>
      </c>
      <c r="K39" s="28">
        <f t="shared" si="18"/>
        <v>0.30738888881959175</v>
      </c>
      <c r="L39" s="28">
        <f t="shared" si="19"/>
        <v>12677.503114521431</v>
      </c>
      <c r="N39" s="28">
        <f t="shared" ref="N39:N60" si="186">IF($L39/$H39*(($H39-1)*N$3+$K39)^($H39/(1-$H39))&gt;$F39,0,$L39/$H39*(($H39-1)*N$3+$K39)^($H39/(1-$H39)))</f>
        <v>0</v>
      </c>
      <c r="O39" s="28">
        <f t="shared" si="185"/>
        <v>0</v>
      </c>
      <c r="P39" s="28">
        <f t="shared" si="185"/>
        <v>0</v>
      </c>
      <c r="Q39" s="28">
        <f t="shared" si="185"/>
        <v>0</v>
      </c>
      <c r="R39" s="28">
        <f t="shared" si="185"/>
        <v>0</v>
      </c>
      <c r="S39" s="28">
        <f t="shared" si="185"/>
        <v>0</v>
      </c>
      <c r="T39" s="28">
        <f t="shared" si="185"/>
        <v>0</v>
      </c>
      <c r="U39" s="28">
        <f t="shared" si="185"/>
        <v>1534.9253166175911</v>
      </c>
      <c r="V39" s="28">
        <f t="shared" si="185"/>
        <v>1378.7859429707169</v>
      </c>
      <c r="W39" s="28">
        <f t="shared" si="185"/>
        <v>1199.8788325932435</v>
      </c>
      <c r="X39" s="28">
        <f t="shared" si="185"/>
        <v>1003.1276261584516</v>
      </c>
      <c r="Y39" s="28">
        <f t="shared" si="181"/>
        <v>795.50408441444677</v>
      </c>
      <c r="Z39" s="28">
        <f t="shared" si="181"/>
        <v>586.18346638828564</v>
      </c>
      <c r="AA39" s="28">
        <f t="shared" si="181"/>
        <v>386.72149546256026</v>
      </c>
      <c r="AB39" s="28">
        <f t="shared" si="181"/>
        <v>211.28825691116552</v>
      </c>
      <c r="AC39" s="28">
        <f t="shared" si="181"/>
        <v>77.062192188756356</v>
      </c>
      <c r="AD39" s="28">
        <f t="shared" si="181"/>
        <v>5.2494434678146513</v>
      </c>
      <c r="AE39" s="28" t="e">
        <f t="shared" si="181"/>
        <v>#NUM!</v>
      </c>
      <c r="AF39" s="28" t="e">
        <f t="shared" si="181"/>
        <v>#NUM!</v>
      </c>
      <c r="AG39" s="28" t="e">
        <f t="shared" si="181"/>
        <v>#NUM!</v>
      </c>
      <c r="AH39" s="28" t="e">
        <f t="shared" si="181"/>
        <v>#NUM!</v>
      </c>
      <c r="AI39" s="28" t="e">
        <f t="shared" si="182"/>
        <v>#NUM!</v>
      </c>
      <c r="AJ39" s="28" t="e">
        <f t="shared" si="182"/>
        <v>#NUM!</v>
      </c>
      <c r="AK39" s="28" t="e">
        <f t="shared" si="182"/>
        <v>#NUM!</v>
      </c>
      <c r="AL39" s="28" t="e">
        <f t="shared" si="182"/>
        <v>#NUM!</v>
      </c>
      <c r="AM39" s="28" t="e">
        <f t="shared" si="182"/>
        <v>#NUM!</v>
      </c>
      <c r="AN39" s="28" t="e">
        <f t="shared" si="182"/>
        <v>#NUM!</v>
      </c>
      <c r="AO39" s="28" t="e">
        <f t="shared" si="182"/>
        <v>#NUM!</v>
      </c>
      <c r="AP39" s="28" t="e">
        <f t="shared" si="182"/>
        <v>#NUM!</v>
      </c>
      <c r="AQ39" s="28" t="e">
        <f t="shared" si="182"/>
        <v>#NUM!</v>
      </c>
      <c r="AR39" s="28" t="e">
        <f t="shared" si="182"/>
        <v>#NUM!</v>
      </c>
      <c r="AS39" s="28" t="e">
        <f t="shared" si="183"/>
        <v>#NUM!</v>
      </c>
      <c r="AT39" s="28" t="e">
        <f t="shared" si="183"/>
        <v>#NUM!</v>
      </c>
      <c r="AU39" s="28" t="e">
        <f t="shared" si="183"/>
        <v>#NUM!</v>
      </c>
      <c r="AV39" s="28" t="e">
        <f t="shared" si="183"/>
        <v>#NUM!</v>
      </c>
      <c r="AW39" s="28" t="e">
        <f t="shared" si="183"/>
        <v>#NUM!</v>
      </c>
      <c r="AX39" s="28" t="e">
        <f t="shared" si="183"/>
        <v>#NUM!</v>
      </c>
      <c r="AY39" s="28" t="e">
        <f t="shared" si="183"/>
        <v>#NUM!</v>
      </c>
      <c r="AZ39" s="28" t="e">
        <f t="shared" si="183"/>
        <v>#NUM!</v>
      </c>
      <c r="BA39" s="28" t="e">
        <f t="shared" si="183"/>
        <v>#NUM!</v>
      </c>
      <c r="BB39" s="28" t="e">
        <f t="shared" si="183"/>
        <v>#NUM!</v>
      </c>
      <c r="BC39" s="28" t="e">
        <f t="shared" si="184"/>
        <v>#NUM!</v>
      </c>
      <c r="BD39" s="28" t="e">
        <f t="shared" si="184"/>
        <v>#NUM!</v>
      </c>
      <c r="BE39" s="28" t="e">
        <f t="shared" si="184"/>
        <v>#NUM!</v>
      </c>
      <c r="BF39" s="28" t="e">
        <f t="shared" si="184"/>
        <v>#NUM!</v>
      </c>
      <c r="BG39" s="28" t="e">
        <f t="shared" si="184"/>
        <v>#NUM!</v>
      </c>
      <c r="BH39" s="28" t="e">
        <f t="shared" si="184"/>
        <v>#NUM!</v>
      </c>
      <c r="BI39" s="28" t="e">
        <f t="shared" si="184"/>
        <v>#NUM!</v>
      </c>
      <c r="BJ39" s="28" t="e">
        <f t="shared" si="184"/>
        <v>#NUM!</v>
      </c>
      <c r="BK39" s="28" t="e">
        <f t="shared" si="184"/>
        <v>#NUM!</v>
      </c>
      <c r="BM39" s="28">
        <f t="shared" si="20"/>
        <v>0</v>
      </c>
      <c r="BN39" s="28">
        <f t="shared" si="21"/>
        <v>0</v>
      </c>
      <c r="BO39" s="28">
        <f t="shared" si="22"/>
        <v>0</v>
      </c>
      <c r="BP39" s="28">
        <f t="shared" si="23"/>
        <v>0</v>
      </c>
      <c r="BQ39" s="28">
        <f t="shared" si="24"/>
        <v>0</v>
      </c>
      <c r="BR39" s="28">
        <f t="shared" si="25"/>
        <v>0</v>
      </c>
      <c r="BS39" s="28">
        <f t="shared" si="26"/>
        <v>0</v>
      </c>
      <c r="BT39" s="28">
        <f t="shared" si="27"/>
        <v>1534.9253166175911</v>
      </c>
      <c r="BU39" s="28">
        <f t="shared" si="28"/>
        <v>1378.7859429707169</v>
      </c>
      <c r="BV39" s="28">
        <f t="shared" si="29"/>
        <v>1199.8788325932435</v>
      </c>
      <c r="BW39" s="28">
        <f t="shared" si="30"/>
        <v>1003.1276261584516</v>
      </c>
      <c r="BX39" s="28">
        <f t="shared" si="31"/>
        <v>795.50408441444677</v>
      </c>
      <c r="BY39" s="28">
        <f t="shared" si="32"/>
        <v>586.18346638828564</v>
      </c>
      <c r="BZ39" s="28">
        <f t="shared" si="33"/>
        <v>386.72149546256026</v>
      </c>
      <c r="CA39" s="28">
        <f t="shared" si="34"/>
        <v>211.28825691116552</v>
      </c>
      <c r="CB39" s="28">
        <f t="shared" si="35"/>
        <v>77.062192188756356</v>
      </c>
      <c r="CC39" s="28">
        <f t="shared" si="36"/>
        <v>5.2494434678146513</v>
      </c>
      <c r="CD39" s="28">
        <f t="shared" si="37"/>
        <v>0</v>
      </c>
      <c r="CE39" s="28">
        <f t="shared" si="38"/>
        <v>0</v>
      </c>
      <c r="CF39" s="28">
        <f t="shared" si="39"/>
        <v>0</v>
      </c>
      <c r="CG39" s="28">
        <f t="shared" si="40"/>
        <v>0</v>
      </c>
      <c r="CH39" s="28">
        <f t="shared" si="41"/>
        <v>0</v>
      </c>
      <c r="CI39" s="28">
        <f t="shared" si="42"/>
        <v>0</v>
      </c>
      <c r="CJ39" s="28">
        <f t="shared" si="43"/>
        <v>0</v>
      </c>
      <c r="CK39" s="28">
        <f t="shared" si="44"/>
        <v>0</v>
      </c>
      <c r="CL39" s="28">
        <f t="shared" si="45"/>
        <v>0</v>
      </c>
      <c r="CM39" s="28">
        <f t="shared" si="46"/>
        <v>0</v>
      </c>
      <c r="CN39" s="28">
        <f t="shared" si="47"/>
        <v>0</v>
      </c>
      <c r="CO39" s="28">
        <f t="shared" si="48"/>
        <v>0</v>
      </c>
      <c r="CP39" s="28">
        <f t="shared" si="49"/>
        <v>0</v>
      </c>
      <c r="CQ39" s="28">
        <f t="shared" si="50"/>
        <v>0</v>
      </c>
      <c r="CR39" s="28">
        <f t="shared" si="51"/>
        <v>0</v>
      </c>
      <c r="CS39" s="28">
        <f t="shared" si="52"/>
        <v>0</v>
      </c>
      <c r="CT39" s="28">
        <f t="shared" si="53"/>
        <v>0</v>
      </c>
      <c r="CU39" s="28">
        <f t="shared" si="54"/>
        <v>0</v>
      </c>
      <c r="CV39" s="28">
        <f t="shared" si="55"/>
        <v>0</v>
      </c>
      <c r="CW39" s="28">
        <f t="shared" si="56"/>
        <v>0</v>
      </c>
      <c r="CX39" s="28">
        <f t="shared" si="57"/>
        <v>0</v>
      </c>
      <c r="CY39" s="28">
        <f t="shared" si="58"/>
        <v>0</v>
      </c>
      <c r="CZ39" s="28">
        <f t="shared" si="59"/>
        <v>0</v>
      </c>
      <c r="DA39" s="28">
        <f t="shared" si="60"/>
        <v>0</v>
      </c>
      <c r="DB39" s="28">
        <f t="shared" si="61"/>
        <v>0</v>
      </c>
      <c r="DC39" s="28">
        <f t="shared" si="62"/>
        <v>0</v>
      </c>
      <c r="DD39" s="28">
        <f t="shared" si="63"/>
        <v>0</v>
      </c>
      <c r="DE39" s="28">
        <f t="shared" si="64"/>
        <v>0</v>
      </c>
      <c r="DF39" s="28">
        <f t="shared" si="65"/>
        <v>0</v>
      </c>
      <c r="DG39" s="28">
        <f t="shared" si="66"/>
        <v>0</v>
      </c>
      <c r="DH39" s="28">
        <f t="shared" si="67"/>
        <v>0</v>
      </c>
      <c r="DI39" s="28">
        <f t="shared" si="68"/>
        <v>0</v>
      </c>
      <c r="DJ39" s="28">
        <f t="shared" si="69"/>
        <v>0</v>
      </c>
      <c r="DL39" s="28">
        <f t="shared" si="70"/>
        <v>33</v>
      </c>
      <c r="DM39" s="140">
        <f t="shared" si="71"/>
        <v>0</v>
      </c>
      <c r="DN39" s="140">
        <f t="shared" si="72"/>
        <v>0</v>
      </c>
      <c r="DO39" s="140">
        <f t="shared" si="73"/>
        <v>0</v>
      </c>
      <c r="DP39" s="140">
        <f t="shared" si="74"/>
        <v>0</v>
      </c>
      <c r="DQ39" s="140">
        <f t="shared" si="75"/>
        <v>0</v>
      </c>
      <c r="DR39" s="140">
        <f t="shared" si="76"/>
        <v>0</v>
      </c>
      <c r="DS39" s="140">
        <f t="shared" si="77"/>
        <v>121.59655663039302</v>
      </c>
      <c r="DT39" s="140">
        <f t="shared" si="78"/>
        <v>156.13937364687422</v>
      </c>
      <c r="DU39" s="140">
        <f t="shared" si="79"/>
        <v>178.90711037747337</v>
      </c>
      <c r="DV39" s="140">
        <f t="shared" si="80"/>
        <v>196.75120643479192</v>
      </c>
      <c r="DW39" s="140">
        <f t="shared" si="81"/>
        <v>207.6235417440048</v>
      </c>
      <c r="DX39" s="140">
        <f t="shared" si="82"/>
        <v>209.32061802616113</v>
      </c>
      <c r="DY39" s="140">
        <f t="shared" si="83"/>
        <v>199.46197092572538</v>
      </c>
      <c r="DZ39" s="140">
        <f t="shared" si="84"/>
        <v>175.43323855139474</v>
      </c>
      <c r="EA39" s="140">
        <f t="shared" si="85"/>
        <v>134.22606472240915</v>
      </c>
      <c r="EB39" s="140">
        <f t="shared" si="86"/>
        <v>71.812748720941698</v>
      </c>
      <c r="EC39" s="140">
        <f t="shared" si="87"/>
        <v>5.2494434678146513</v>
      </c>
      <c r="ED39" s="140">
        <f t="shared" si="88"/>
        <v>0</v>
      </c>
      <c r="EE39" s="140">
        <f t="shared" si="89"/>
        <v>0</v>
      </c>
      <c r="EF39" s="140">
        <f t="shared" si="90"/>
        <v>0</v>
      </c>
      <c r="EG39" s="140">
        <f t="shared" si="91"/>
        <v>0</v>
      </c>
      <c r="EH39" s="140">
        <f t="shared" si="92"/>
        <v>0</v>
      </c>
      <c r="EI39" s="140">
        <f t="shared" si="93"/>
        <v>0</v>
      </c>
      <c r="EJ39" s="140">
        <f t="shared" si="94"/>
        <v>0</v>
      </c>
      <c r="EK39" s="140">
        <f t="shared" si="95"/>
        <v>0</v>
      </c>
      <c r="EL39" s="140">
        <f t="shared" si="96"/>
        <v>0</v>
      </c>
      <c r="EM39" s="140">
        <f t="shared" si="97"/>
        <v>0</v>
      </c>
      <c r="EN39" s="140">
        <f t="shared" si="98"/>
        <v>0</v>
      </c>
      <c r="EO39" s="140">
        <f t="shared" si="99"/>
        <v>0</v>
      </c>
      <c r="EP39" s="140">
        <f t="shared" si="100"/>
        <v>0</v>
      </c>
      <c r="EQ39" s="140">
        <f t="shared" si="101"/>
        <v>0</v>
      </c>
      <c r="ER39" s="140">
        <f t="shared" si="102"/>
        <v>0</v>
      </c>
      <c r="ES39" s="140">
        <f t="shared" si="103"/>
        <v>0</v>
      </c>
      <c r="ET39" s="140">
        <f t="shared" si="104"/>
        <v>0</v>
      </c>
      <c r="EU39" s="140">
        <f t="shared" si="105"/>
        <v>0</v>
      </c>
      <c r="EV39" s="140">
        <f t="shared" si="106"/>
        <v>0</v>
      </c>
      <c r="EW39" s="140">
        <f t="shared" si="107"/>
        <v>0</v>
      </c>
      <c r="EX39" s="140">
        <f t="shared" si="108"/>
        <v>0</v>
      </c>
      <c r="EY39" s="140">
        <f t="shared" si="109"/>
        <v>0</v>
      </c>
      <c r="EZ39" s="140">
        <f t="shared" si="110"/>
        <v>0</v>
      </c>
      <c r="FA39" s="140">
        <f t="shared" si="111"/>
        <v>0</v>
      </c>
      <c r="FB39" s="140">
        <f t="shared" si="112"/>
        <v>0</v>
      </c>
      <c r="FC39" s="140">
        <f t="shared" si="113"/>
        <v>0</v>
      </c>
      <c r="FD39" s="140">
        <f t="shared" si="114"/>
        <v>0</v>
      </c>
      <c r="FE39" s="140">
        <f t="shared" si="115"/>
        <v>0</v>
      </c>
      <c r="FF39" s="140">
        <f t="shared" si="116"/>
        <v>0</v>
      </c>
      <c r="FG39" s="140">
        <f t="shared" si="117"/>
        <v>0</v>
      </c>
      <c r="FH39" s="140">
        <f t="shared" si="118"/>
        <v>0</v>
      </c>
      <c r="FI39" s="140">
        <f t="shared" si="119"/>
        <v>0</v>
      </c>
      <c r="FJ39" s="140">
        <f t="shared" si="120"/>
        <v>0</v>
      </c>
      <c r="FL39" s="28">
        <f t="shared" si="121"/>
        <v>0</v>
      </c>
      <c r="FM39" s="28">
        <f t="shared" si="122"/>
        <v>0</v>
      </c>
      <c r="FN39" s="28">
        <f t="shared" si="123"/>
        <v>0</v>
      </c>
      <c r="FO39" s="28">
        <f t="shared" si="124"/>
        <v>0</v>
      </c>
      <c r="FP39" s="28">
        <f t="shared" si="125"/>
        <v>0</v>
      </c>
      <c r="FQ39" s="28">
        <f t="shared" si="126"/>
        <v>0</v>
      </c>
      <c r="FR39" s="28">
        <f t="shared" si="127"/>
        <v>1580.7552361951093</v>
      </c>
      <c r="FS39" s="28">
        <f t="shared" si="128"/>
        <v>2342.0906047031131</v>
      </c>
      <c r="FT39" s="28">
        <f t="shared" si="129"/>
        <v>3041.4208764170471</v>
      </c>
      <c r="FU39" s="28">
        <f t="shared" si="130"/>
        <v>3738.2729222610465</v>
      </c>
      <c r="FV39" s="28">
        <f t="shared" si="131"/>
        <v>4360.0943766241007</v>
      </c>
      <c r="FW39" s="28">
        <f t="shared" si="132"/>
        <v>4814.3742146017057</v>
      </c>
      <c r="FX39" s="28">
        <f t="shared" si="133"/>
        <v>4986.549273143135</v>
      </c>
      <c r="FY39" s="28">
        <f t="shared" si="134"/>
        <v>4736.6974408876576</v>
      </c>
      <c r="FZ39" s="28">
        <f t="shared" si="135"/>
        <v>3892.5558769498653</v>
      </c>
      <c r="GA39" s="28">
        <f t="shared" si="136"/>
        <v>2226.1952103491926</v>
      </c>
      <c r="GB39" s="28">
        <f t="shared" si="137"/>
        <v>173.23163443788349</v>
      </c>
      <c r="GC39" s="28">
        <f t="shared" si="138"/>
        <v>0</v>
      </c>
      <c r="GD39" s="28">
        <f t="shared" si="139"/>
        <v>0</v>
      </c>
      <c r="GE39" s="28">
        <f t="shared" si="140"/>
        <v>0</v>
      </c>
      <c r="GF39" s="28">
        <f t="shared" si="141"/>
        <v>0</v>
      </c>
      <c r="GG39" s="28">
        <f t="shared" si="142"/>
        <v>0</v>
      </c>
      <c r="GH39" s="28">
        <f t="shared" si="143"/>
        <v>0</v>
      </c>
      <c r="GI39" s="28">
        <f t="shared" si="144"/>
        <v>0</v>
      </c>
      <c r="GJ39" s="28">
        <f t="shared" si="145"/>
        <v>0</v>
      </c>
      <c r="GK39" s="28">
        <f t="shared" si="146"/>
        <v>0</v>
      </c>
      <c r="GL39" s="28">
        <f t="shared" si="147"/>
        <v>0</v>
      </c>
      <c r="GM39" s="28">
        <f t="shared" si="148"/>
        <v>0</v>
      </c>
      <c r="GN39" s="28">
        <f t="shared" si="149"/>
        <v>0</v>
      </c>
      <c r="GO39" s="28">
        <f t="shared" si="150"/>
        <v>0</v>
      </c>
      <c r="GP39" s="28">
        <f t="shared" si="151"/>
        <v>0</v>
      </c>
      <c r="GQ39" s="28">
        <f t="shared" si="152"/>
        <v>0</v>
      </c>
      <c r="GR39" s="28">
        <f t="shared" si="153"/>
        <v>0</v>
      </c>
      <c r="GS39" s="28">
        <f t="shared" si="154"/>
        <v>0</v>
      </c>
      <c r="GT39" s="28">
        <f t="shared" si="155"/>
        <v>0</v>
      </c>
      <c r="GU39" s="28">
        <f t="shared" si="156"/>
        <v>0</v>
      </c>
      <c r="GV39" s="28">
        <f t="shared" si="157"/>
        <v>0</v>
      </c>
      <c r="GW39" s="28">
        <f t="shared" si="158"/>
        <v>0</v>
      </c>
      <c r="GX39" s="28">
        <f t="shared" si="159"/>
        <v>0</v>
      </c>
      <c r="GY39" s="28">
        <f t="shared" si="160"/>
        <v>0</v>
      </c>
      <c r="GZ39" s="28">
        <f t="shared" si="161"/>
        <v>0</v>
      </c>
      <c r="HA39" s="28">
        <f t="shared" si="162"/>
        <v>0</v>
      </c>
      <c r="HB39" s="28">
        <f t="shared" si="163"/>
        <v>0</v>
      </c>
      <c r="HC39" s="28">
        <f t="shared" si="164"/>
        <v>0</v>
      </c>
      <c r="HD39" s="28">
        <f t="shared" si="165"/>
        <v>0</v>
      </c>
      <c r="HE39" s="28">
        <f t="shared" si="166"/>
        <v>0</v>
      </c>
      <c r="HF39" s="28">
        <f t="shared" si="167"/>
        <v>0</v>
      </c>
      <c r="HG39" s="28">
        <f t="shared" si="168"/>
        <v>0</v>
      </c>
      <c r="HH39" s="28">
        <f t="shared" si="169"/>
        <v>0</v>
      </c>
      <c r="HI39" s="28">
        <f t="shared" si="170"/>
        <v>0</v>
      </c>
      <c r="HK39" s="29">
        <f>IF(D39&gt;80,"",IF('inv2.計算シート'!H34=0,0,SUM(FL39:HI39)/F39))</f>
        <v>21.667228333179235</v>
      </c>
    </row>
    <row r="40" spans="4:219">
      <c r="D40" s="28">
        <f>IF(OR('1.収穫を予測する'!$C$2="あり",'1.収穫を予測する'!$C$3="あり"),入力方法別計算!W35,'inv2.計算シート'!E35)</f>
        <v>34</v>
      </c>
      <c r="E40" s="28">
        <f>IF(OR('1.収穫を予測する'!$C$2="あり",'1.収穫を予測する'!$C$3="あり"),入力方法別計算!Z35,'inv2.計算シート'!AD35)</f>
        <v>608.51391756086798</v>
      </c>
      <c r="F40" s="28">
        <f>IF(OR('1.収穫を予測する'!$C$2="あり",'1.収穫を予測する'!$C$3="あり"),入力方法別計算!Y35,'inv2.計算シート'!AE35)</f>
        <v>1625.6197231092119</v>
      </c>
      <c r="G40" s="28">
        <f>'inv2.計算シート'!AF35</f>
        <v>0</v>
      </c>
      <c r="H40" s="28">
        <f t="shared" si="15"/>
        <v>0.65533207769204305</v>
      </c>
      <c r="I40" s="28">
        <f t="shared" si="16"/>
        <v>1914.3268448779368</v>
      </c>
      <c r="J40" s="28">
        <f t="shared" si="17"/>
        <v>619.53677825569252</v>
      </c>
      <c r="K40" s="28">
        <f t="shared" si="18"/>
        <v>0.32363166191465914</v>
      </c>
      <c r="L40" s="28">
        <f t="shared" si="19"/>
        <v>10716.150515404905</v>
      </c>
      <c r="N40" s="28">
        <f t="shared" si="186"/>
        <v>0</v>
      </c>
      <c r="O40" s="28">
        <f t="shared" si="185"/>
        <v>0</v>
      </c>
      <c r="P40" s="28">
        <f t="shared" si="185"/>
        <v>0</v>
      </c>
      <c r="Q40" s="28">
        <f t="shared" si="185"/>
        <v>0</v>
      </c>
      <c r="R40" s="28">
        <f t="shared" si="185"/>
        <v>0</v>
      </c>
      <c r="S40" s="28">
        <f t="shared" si="185"/>
        <v>0</v>
      </c>
      <c r="T40" s="28">
        <f t="shared" si="185"/>
        <v>0</v>
      </c>
      <c r="U40" s="28">
        <f t="shared" si="185"/>
        <v>1534.0682085292744</v>
      </c>
      <c r="V40" s="28">
        <f t="shared" si="185"/>
        <v>1387.3063381957111</v>
      </c>
      <c r="W40" s="28">
        <f t="shared" si="185"/>
        <v>1218.2888370534167</v>
      </c>
      <c r="X40" s="28">
        <f t="shared" si="185"/>
        <v>1031.1501047563843</v>
      </c>
      <c r="Y40" s="28">
        <f t="shared" si="181"/>
        <v>831.85489300255676</v>
      </c>
      <c r="Z40" s="28">
        <f t="shared" si="181"/>
        <v>628.36357609445463</v>
      </c>
      <c r="AA40" s="28">
        <f t="shared" si="181"/>
        <v>430.83621817839008</v>
      </c>
      <c r="AB40" s="28">
        <f t="shared" si="181"/>
        <v>251.92216712067011</v>
      </c>
      <c r="AC40" s="28">
        <f t="shared" si="181"/>
        <v>107.26361555287787</v>
      </c>
      <c r="AD40" s="28">
        <f t="shared" si="181"/>
        <v>16.718128187214766</v>
      </c>
      <c r="AE40" s="28" t="e">
        <f t="shared" si="181"/>
        <v>#NUM!</v>
      </c>
      <c r="AF40" s="28" t="e">
        <f t="shared" si="181"/>
        <v>#NUM!</v>
      </c>
      <c r="AG40" s="28" t="e">
        <f t="shared" si="181"/>
        <v>#NUM!</v>
      </c>
      <c r="AH40" s="28" t="e">
        <f t="shared" si="181"/>
        <v>#NUM!</v>
      </c>
      <c r="AI40" s="28" t="e">
        <f t="shared" si="182"/>
        <v>#NUM!</v>
      </c>
      <c r="AJ40" s="28" t="e">
        <f t="shared" si="182"/>
        <v>#NUM!</v>
      </c>
      <c r="AK40" s="28" t="e">
        <f t="shared" si="182"/>
        <v>#NUM!</v>
      </c>
      <c r="AL40" s="28" t="e">
        <f t="shared" si="182"/>
        <v>#NUM!</v>
      </c>
      <c r="AM40" s="28" t="e">
        <f t="shared" si="182"/>
        <v>#NUM!</v>
      </c>
      <c r="AN40" s="28" t="e">
        <f t="shared" si="182"/>
        <v>#NUM!</v>
      </c>
      <c r="AO40" s="28" t="e">
        <f t="shared" si="182"/>
        <v>#NUM!</v>
      </c>
      <c r="AP40" s="28" t="e">
        <f t="shared" si="182"/>
        <v>#NUM!</v>
      </c>
      <c r="AQ40" s="28" t="e">
        <f t="shared" si="182"/>
        <v>#NUM!</v>
      </c>
      <c r="AR40" s="28" t="e">
        <f t="shared" si="182"/>
        <v>#NUM!</v>
      </c>
      <c r="AS40" s="28" t="e">
        <f t="shared" si="183"/>
        <v>#NUM!</v>
      </c>
      <c r="AT40" s="28" t="e">
        <f t="shared" si="183"/>
        <v>#NUM!</v>
      </c>
      <c r="AU40" s="28" t="e">
        <f t="shared" si="183"/>
        <v>#NUM!</v>
      </c>
      <c r="AV40" s="28" t="e">
        <f t="shared" si="183"/>
        <v>#NUM!</v>
      </c>
      <c r="AW40" s="28" t="e">
        <f t="shared" si="183"/>
        <v>#NUM!</v>
      </c>
      <c r="AX40" s="28" t="e">
        <f t="shared" si="183"/>
        <v>#NUM!</v>
      </c>
      <c r="AY40" s="28" t="e">
        <f t="shared" si="183"/>
        <v>#NUM!</v>
      </c>
      <c r="AZ40" s="28" t="e">
        <f t="shared" si="183"/>
        <v>#NUM!</v>
      </c>
      <c r="BA40" s="28" t="e">
        <f t="shared" si="183"/>
        <v>#NUM!</v>
      </c>
      <c r="BB40" s="28" t="e">
        <f t="shared" si="183"/>
        <v>#NUM!</v>
      </c>
      <c r="BC40" s="28" t="e">
        <f t="shared" si="184"/>
        <v>#NUM!</v>
      </c>
      <c r="BD40" s="28" t="e">
        <f t="shared" si="184"/>
        <v>#NUM!</v>
      </c>
      <c r="BE40" s="28" t="e">
        <f t="shared" si="184"/>
        <v>#NUM!</v>
      </c>
      <c r="BF40" s="28" t="e">
        <f t="shared" si="184"/>
        <v>#NUM!</v>
      </c>
      <c r="BG40" s="28" t="e">
        <f t="shared" si="184"/>
        <v>#NUM!</v>
      </c>
      <c r="BH40" s="28" t="e">
        <f t="shared" si="184"/>
        <v>#NUM!</v>
      </c>
      <c r="BI40" s="28" t="e">
        <f t="shared" si="184"/>
        <v>#NUM!</v>
      </c>
      <c r="BJ40" s="28" t="e">
        <f t="shared" si="184"/>
        <v>#NUM!</v>
      </c>
      <c r="BK40" s="28" t="e">
        <f t="shared" si="184"/>
        <v>#NUM!</v>
      </c>
      <c r="BM40" s="28">
        <f t="shared" si="20"/>
        <v>0</v>
      </c>
      <c r="BN40" s="28">
        <f t="shared" si="21"/>
        <v>0</v>
      </c>
      <c r="BO40" s="28">
        <f t="shared" si="22"/>
        <v>0</v>
      </c>
      <c r="BP40" s="28">
        <f t="shared" si="23"/>
        <v>0</v>
      </c>
      <c r="BQ40" s="28">
        <f t="shared" si="24"/>
        <v>0</v>
      </c>
      <c r="BR40" s="28">
        <f t="shared" si="25"/>
        <v>0</v>
      </c>
      <c r="BS40" s="28">
        <f t="shared" si="26"/>
        <v>0</v>
      </c>
      <c r="BT40" s="28">
        <f t="shared" si="27"/>
        <v>1534.0682085292744</v>
      </c>
      <c r="BU40" s="28">
        <f t="shared" si="28"/>
        <v>1387.3063381957111</v>
      </c>
      <c r="BV40" s="28">
        <f t="shared" si="29"/>
        <v>1218.2888370534167</v>
      </c>
      <c r="BW40" s="28">
        <f t="shared" si="30"/>
        <v>1031.1501047563843</v>
      </c>
      <c r="BX40" s="28">
        <f t="shared" si="31"/>
        <v>831.85489300255676</v>
      </c>
      <c r="BY40" s="28">
        <f t="shared" si="32"/>
        <v>628.36357609445463</v>
      </c>
      <c r="BZ40" s="28">
        <f t="shared" si="33"/>
        <v>430.83621817839008</v>
      </c>
      <c r="CA40" s="28">
        <f t="shared" si="34"/>
        <v>251.92216712067011</v>
      </c>
      <c r="CB40" s="28">
        <f t="shared" si="35"/>
        <v>107.26361555287787</v>
      </c>
      <c r="CC40" s="28">
        <f t="shared" si="36"/>
        <v>16.718128187214766</v>
      </c>
      <c r="CD40" s="28">
        <f t="shared" si="37"/>
        <v>0</v>
      </c>
      <c r="CE40" s="28">
        <f t="shared" si="38"/>
        <v>0</v>
      </c>
      <c r="CF40" s="28">
        <f t="shared" si="39"/>
        <v>0</v>
      </c>
      <c r="CG40" s="28">
        <f t="shared" si="40"/>
        <v>0</v>
      </c>
      <c r="CH40" s="28">
        <f t="shared" si="41"/>
        <v>0</v>
      </c>
      <c r="CI40" s="28">
        <f t="shared" si="42"/>
        <v>0</v>
      </c>
      <c r="CJ40" s="28">
        <f t="shared" si="43"/>
        <v>0</v>
      </c>
      <c r="CK40" s="28">
        <f t="shared" si="44"/>
        <v>0</v>
      </c>
      <c r="CL40" s="28">
        <f t="shared" si="45"/>
        <v>0</v>
      </c>
      <c r="CM40" s="28">
        <f t="shared" si="46"/>
        <v>0</v>
      </c>
      <c r="CN40" s="28">
        <f t="shared" si="47"/>
        <v>0</v>
      </c>
      <c r="CO40" s="28">
        <f t="shared" si="48"/>
        <v>0</v>
      </c>
      <c r="CP40" s="28">
        <f t="shared" si="49"/>
        <v>0</v>
      </c>
      <c r="CQ40" s="28">
        <f t="shared" si="50"/>
        <v>0</v>
      </c>
      <c r="CR40" s="28">
        <f t="shared" si="51"/>
        <v>0</v>
      </c>
      <c r="CS40" s="28">
        <f t="shared" si="52"/>
        <v>0</v>
      </c>
      <c r="CT40" s="28">
        <f t="shared" si="53"/>
        <v>0</v>
      </c>
      <c r="CU40" s="28">
        <f t="shared" si="54"/>
        <v>0</v>
      </c>
      <c r="CV40" s="28">
        <f t="shared" si="55"/>
        <v>0</v>
      </c>
      <c r="CW40" s="28">
        <f t="shared" si="56"/>
        <v>0</v>
      </c>
      <c r="CX40" s="28">
        <f t="shared" si="57"/>
        <v>0</v>
      </c>
      <c r="CY40" s="28">
        <f t="shared" si="58"/>
        <v>0</v>
      </c>
      <c r="CZ40" s="28">
        <f t="shared" si="59"/>
        <v>0</v>
      </c>
      <c r="DA40" s="28">
        <f t="shared" si="60"/>
        <v>0</v>
      </c>
      <c r="DB40" s="28">
        <f t="shared" si="61"/>
        <v>0</v>
      </c>
      <c r="DC40" s="28">
        <f t="shared" si="62"/>
        <v>0</v>
      </c>
      <c r="DD40" s="28">
        <f t="shared" si="63"/>
        <v>0</v>
      </c>
      <c r="DE40" s="28">
        <f t="shared" si="64"/>
        <v>0</v>
      </c>
      <c r="DF40" s="28">
        <f t="shared" si="65"/>
        <v>0</v>
      </c>
      <c r="DG40" s="28">
        <f t="shared" si="66"/>
        <v>0</v>
      </c>
      <c r="DH40" s="28">
        <f t="shared" si="67"/>
        <v>0</v>
      </c>
      <c r="DI40" s="28">
        <f t="shared" si="68"/>
        <v>0</v>
      </c>
      <c r="DJ40" s="28">
        <f t="shared" si="69"/>
        <v>0</v>
      </c>
      <c r="DL40" s="28">
        <f t="shared" si="70"/>
        <v>34</v>
      </c>
      <c r="DM40" s="140">
        <f t="shared" si="71"/>
        <v>0</v>
      </c>
      <c r="DN40" s="140">
        <f t="shared" si="72"/>
        <v>0</v>
      </c>
      <c r="DO40" s="140">
        <f t="shared" si="73"/>
        <v>0</v>
      </c>
      <c r="DP40" s="140">
        <f t="shared" si="74"/>
        <v>0</v>
      </c>
      <c r="DQ40" s="140">
        <f t="shared" si="75"/>
        <v>0</v>
      </c>
      <c r="DR40" s="140">
        <f t="shared" si="76"/>
        <v>0</v>
      </c>
      <c r="DS40" s="140">
        <f t="shared" si="77"/>
        <v>91.551514579937475</v>
      </c>
      <c r="DT40" s="140">
        <f t="shared" si="78"/>
        <v>146.76187033356337</v>
      </c>
      <c r="DU40" s="140">
        <f t="shared" si="79"/>
        <v>169.01750114229435</v>
      </c>
      <c r="DV40" s="140">
        <f t="shared" si="80"/>
        <v>187.13873229703245</v>
      </c>
      <c r="DW40" s="140">
        <f t="shared" si="81"/>
        <v>199.29521175382752</v>
      </c>
      <c r="DX40" s="140">
        <f t="shared" si="82"/>
        <v>203.49131690810214</v>
      </c>
      <c r="DY40" s="140">
        <f t="shared" si="83"/>
        <v>197.52735791606455</v>
      </c>
      <c r="DZ40" s="140">
        <f t="shared" si="84"/>
        <v>178.91405105771997</v>
      </c>
      <c r="EA40" s="140">
        <f t="shared" si="85"/>
        <v>144.65855156779224</v>
      </c>
      <c r="EB40" s="140">
        <f t="shared" si="86"/>
        <v>90.545487365663092</v>
      </c>
      <c r="EC40" s="140">
        <f t="shared" si="87"/>
        <v>16.718128187214766</v>
      </c>
      <c r="ED40" s="140">
        <f t="shared" si="88"/>
        <v>0</v>
      </c>
      <c r="EE40" s="140">
        <f t="shared" si="89"/>
        <v>0</v>
      </c>
      <c r="EF40" s="140">
        <f t="shared" si="90"/>
        <v>0</v>
      </c>
      <c r="EG40" s="140">
        <f t="shared" si="91"/>
        <v>0</v>
      </c>
      <c r="EH40" s="140">
        <f t="shared" si="92"/>
        <v>0</v>
      </c>
      <c r="EI40" s="140">
        <f t="shared" si="93"/>
        <v>0</v>
      </c>
      <c r="EJ40" s="140">
        <f t="shared" si="94"/>
        <v>0</v>
      </c>
      <c r="EK40" s="140">
        <f t="shared" si="95"/>
        <v>0</v>
      </c>
      <c r="EL40" s="140">
        <f t="shared" si="96"/>
        <v>0</v>
      </c>
      <c r="EM40" s="140">
        <f t="shared" si="97"/>
        <v>0</v>
      </c>
      <c r="EN40" s="140">
        <f t="shared" si="98"/>
        <v>0</v>
      </c>
      <c r="EO40" s="140">
        <f t="shared" si="99"/>
        <v>0</v>
      </c>
      <c r="EP40" s="140">
        <f t="shared" si="100"/>
        <v>0</v>
      </c>
      <c r="EQ40" s="140">
        <f t="shared" si="101"/>
        <v>0</v>
      </c>
      <c r="ER40" s="140">
        <f t="shared" si="102"/>
        <v>0</v>
      </c>
      <c r="ES40" s="140">
        <f t="shared" si="103"/>
        <v>0</v>
      </c>
      <c r="ET40" s="140">
        <f t="shared" si="104"/>
        <v>0</v>
      </c>
      <c r="EU40" s="140">
        <f t="shared" si="105"/>
        <v>0</v>
      </c>
      <c r="EV40" s="140">
        <f t="shared" si="106"/>
        <v>0</v>
      </c>
      <c r="EW40" s="140">
        <f t="shared" si="107"/>
        <v>0</v>
      </c>
      <c r="EX40" s="140">
        <f t="shared" si="108"/>
        <v>0</v>
      </c>
      <c r="EY40" s="140">
        <f t="shared" si="109"/>
        <v>0</v>
      </c>
      <c r="EZ40" s="140">
        <f t="shared" si="110"/>
        <v>0</v>
      </c>
      <c r="FA40" s="140">
        <f t="shared" si="111"/>
        <v>0</v>
      </c>
      <c r="FB40" s="140">
        <f t="shared" si="112"/>
        <v>0</v>
      </c>
      <c r="FC40" s="140">
        <f t="shared" si="113"/>
        <v>0</v>
      </c>
      <c r="FD40" s="140">
        <f t="shared" si="114"/>
        <v>0</v>
      </c>
      <c r="FE40" s="140">
        <f t="shared" si="115"/>
        <v>0</v>
      </c>
      <c r="FF40" s="140">
        <f t="shared" si="116"/>
        <v>0</v>
      </c>
      <c r="FG40" s="140">
        <f t="shared" si="117"/>
        <v>0</v>
      </c>
      <c r="FH40" s="140">
        <f t="shared" si="118"/>
        <v>0</v>
      </c>
      <c r="FI40" s="140">
        <f t="shared" ref="FI40:FI71" si="187">IF(AND(DI40=0,DJ40&lt;&gt;0),$F40-DJ40,DI40-DJ40)</f>
        <v>0</v>
      </c>
      <c r="FJ40" s="140">
        <f t="shared" si="120"/>
        <v>0</v>
      </c>
      <c r="FL40" s="28">
        <f t="shared" si="121"/>
        <v>0</v>
      </c>
      <c r="FM40" s="28">
        <f t="shared" si="122"/>
        <v>0</v>
      </c>
      <c r="FN40" s="28">
        <f t="shared" si="123"/>
        <v>0</v>
      </c>
      <c r="FO40" s="28">
        <f t="shared" si="124"/>
        <v>0</v>
      </c>
      <c r="FP40" s="28">
        <f t="shared" si="125"/>
        <v>0</v>
      </c>
      <c r="FQ40" s="28">
        <f t="shared" si="126"/>
        <v>0</v>
      </c>
      <c r="FR40" s="28">
        <f t="shared" si="127"/>
        <v>1190.1696895391872</v>
      </c>
      <c r="FS40" s="28">
        <f t="shared" si="128"/>
        <v>2201.4280550034505</v>
      </c>
      <c r="FT40" s="28">
        <f t="shared" si="129"/>
        <v>2873.2975194190039</v>
      </c>
      <c r="FU40" s="28">
        <f t="shared" si="130"/>
        <v>3555.6359136436167</v>
      </c>
      <c r="FV40" s="28">
        <f t="shared" si="131"/>
        <v>4185.1994468303783</v>
      </c>
      <c r="FW40" s="28">
        <f t="shared" si="132"/>
        <v>4680.3002888863493</v>
      </c>
      <c r="FX40" s="28">
        <f t="shared" si="133"/>
        <v>4938.1839479016135</v>
      </c>
      <c r="FY40" s="28">
        <f t="shared" si="134"/>
        <v>4830.6793785584396</v>
      </c>
      <c r="FZ40" s="28">
        <f t="shared" si="135"/>
        <v>4195.0979954659751</v>
      </c>
      <c r="GA40" s="28">
        <f t="shared" si="136"/>
        <v>2806.9101083355558</v>
      </c>
      <c r="GB40" s="28">
        <f t="shared" si="137"/>
        <v>551.69823017808733</v>
      </c>
      <c r="GC40" s="28">
        <f t="shared" si="138"/>
        <v>0</v>
      </c>
      <c r="GD40" s="28">
        <f t="shared" si="139"/>
        <v>0</v>
      </c>
      <c r="GE40" s="28">
        <f t="shared" si="140"/>
        <v>0</v>
      </c>
      <c r="GF40" s="28">
        <f t="shared" si="141"/>
        <v>0</v>
      </c>
      <c r="GG40" s="28">
        <f t="shared" si="142"/>
        <v>0</v>
      </c>
      <c r="GH40" s="28">
        <f t="shared" si="143"/>
        <v>0</v>
      </c>
      <c r="GI40" s="28">
        <f t="shared" si="144"/>
        <v>0</v>
      </c>
      <c r="GJ40" s="28">
        <f t="shared" si="145"/>
        <v>0</v>
      </c>
      <c r="GK40" s="28">
        <f t="shared" si="146"/>
        <v>0</v>
      </c>
      <c r="GL40" s="28">
        <f t="shared" si="147"/>
        <v>0</v>
      </c>
      <c r="GM40" s="28">
        <f t="shared" si="148"/>
        <v>0</v>
      </c>
      <c r="GN40" s="28">
        <f t="shared" si="149"/>
        <v>0</v>
      </c>
      <c r="GO40" s="28">
        <f t="shared" si="150"/>
        <v>0</v>
      </c>
      <c r="GP40" s="28">
        <f t="shared" si="151"/>
        <v>0</v>
      </c>
      <c r="GQ40" s="28">
        <f t="shared" si="152"/>
        <v>0</v>
      </c>
      <c r="GR40" s="28">
        <f t="shared" si="153"/>
        <v>0</v>
      </c>
      <c r="GS40" s="28">
        <f t="shared" si="154"/>
        <v>0</v>
      </c>
      <c r="GT40" s="28">
        <f t="shared" si="155"/>
        <v>0</v>
      </c>
      <c r="GU40" s="28">
        <f t="shared" si="156"/>
        <v>0</v>
      </c>
      <c r="GV40" s="28">
        <f t="shared" si="157"/>
        <v>0</v>
      </c>
      <c r="GW40" s="28">
        <f t="shared" si="158"/>
        <v>0</v>
      </c>
      <c r="GX40" s="28">
        <f t="shared" si="159"/>
        <v>0</v>
      </c>
      <c r="GY40" s="28">
        <f t="shared" si="160"/>
        <v>0</v>
      </c>
      <c r="GZ40" s="28">
        <f t="shared" si="161"/>
        <v>0</v>
      </c>
      <c r="HA40" s="28">
        <f t="shared" si="162"/>
        <v>0</v>
      </c>
      <c r="HB40" s="28">
        <f t="shared" si="163"/>
        <v>0</v>
      </c>
      <c r="HC40" s="28">
        <f t="shared" si="164"/>
        <v>0</v>
      </c>
      <c r="HD40" s="28">
        <f t="shared" si="165"/>
        <v>0</v>
      </c>
      <c r="HE40" s="28">
        <f t="shared" si="166"/>
        <v>0</v>
      </c>
      <c r="HF40" s="28">
        <f t="shared" si="167"/>
        <v>0</v>
      </c>
      <c r="HG40" s="28">
        <f t="shared" si="168"/>
        <v>0</v>
      </c>
      <c r="HH40" s="28">
        <f t="shared" si="169"/>
        <v>0</v>
      </c>
      <c r="HI40" s="28">
        <f t="shared" si="170"/>
        <v>0</v>
      </c>
      <c r="HK40" s="29">
        <f>IF(D40&gt;80,"",IF('inv2.計算シート'!H35=0,0,SUM(FL40:HI40)/F40))</f>
        <v>22.15069124831388</v>
      </c>
    </row>
    <row r="41" spans="4:219">
      <c r="D41" s="28">
        <f>IF(OR('1.収穫を予測する'!$C$2="あり",'1.収穫を予測する'!$C$3="あり"),入力方法別計算!W36,'inv2.計算シート'!E36)</f>
        <v>35</v>
      </c>
      <c r="E41" s="28">
        <f>IF(OR('1.収穫を予測する'!$C$2="あり",'1.収穫を予測する'!$C$3="あり"),入力方法別計算!Z36,'inv2.計算シート'!AD36)</f>
        <v>629.24496120151093</v>
      </c>
      <c r="F41" s="28">
        <f>IF(OR('1.収穫を予測する'!$C$2="あり",'1.収穫を予測する'!$C$3="あり"),入力方法別計算!Y36,'inv2.計算シート'!AE36)</f>
        <v>1595.831060671715</v>
      </c>
      <c r="G41" s="28">
        <f>'inv2.計算シート'!AF36</f>
        <v>0</v>
      </c>
      <c r="H41" s="28">
        <f t="shared" si="15"/>
        <v>0.65067278003227491</v>
      </c>
      <c r="I41" s="28">
        <f t="shared" si="16"/>
        <v>1887.3502256238821</v>
      </c>
      <c r="J41" s="28">
        <f t="shared" si="17"/>
        <v>641.29949627207213</v>
      </c>
      <c r="K41" s="28">
        <f t="shared" si="18"/>
        <v>0.3397882849538878</v>
      </c>
      <c r="L41" s="28">
        <f t="shared" si="19"/>
        <v>9170.810206571392</v>
      </c>
      <c r="N41" s="28">
        <f t="shared" si="186"/>
        <v>0</v>
      </c>
      <c r="O41" s="28">
        <f t="shared" si="185"/>
        <v>0</v>
      </c>
      <c r="P41" s="28">
        <f t="shared" si="185"/>
        <v>0</v>
      </c>
      <c r="Q41" s="28">
        <f t="shared" si="185"/>
        <v>0</v>
      </c>
      <c r="R41" s="28">
        <f t="shared" si="185"/>
        <v>0</v>
      </c>
      <c r="S41" s="28">
        <f t="shared" si="185"/>
        <v>0</v>
      </c>
      <c r="T41" s="28">
        <f t="shared" si="185"/>
        <v>0</v>
      </c>
      <c r="U41" s="28">
        <f t="shared" si="185"/>
        <v>1531.4246433622357</v>
      </c>
      <c r="V41" s="28">
        <f t="shared" si="185"/>
        <v>1393.2038147311318</v>
      </c>
      <c r="W41" s="28">
        <f t="shared" si="185"/>
        <v>1233.309801035386</v>
      </c>
      <c r="X41" s="28">
        <f t="shared" si="185"/>
        <v>1055.2192931164191</v>
      </c>
      <c r="Y41" s="28">
        <f t="shared" si="181"/>
        <v>864.04615216811828</v>
      </c>
      <c r="Z41" s="28">
        <f t="shared" si="181"/>
        <v>666.70734033324004</v>
      </c>
      <c r="AA41" s="28">
        <f t="shared" si="181"/>
        <v>472.13680990690824</v>
      </c>
      <c r="AB41" s="28">
        <f t="shared" si="181"/>
        <v>291.5981473166197</v>
      </c>
      <c r="AC41" s="28">
        <f t="shared" si="181"/>
        <v>139.22920566185064</v>
      </c>
      <c r="AD41" s="28">
        <f t="shared" si="181"/>
        <v>33.292825294029001</v>
      </c>
      <c r="AE41" s="28" t="e">
        <f t="shared" si="181"/>
        <v>#NUM!</v>
      </c>
      <c r="AF41" s="28" t="e">
        <f t="shared" si="181"/>
        <v>#NUM!</v>
      </c>
      <c r="AG41" s="28" t="e">
        <f t="shared" si="181"/>
        <v>#NUM!</v>
      </c>
      <c r="AH41" s="28" t="e">
        <f t="shared" si="181"/>
        <v>#NUM!</v>
      </c>
      <c r="AI41" s="28" t="e">
        <f t="shared" si="182"/>
        <v>#NUM!</v>
      </c>
      <c r="AJ41" s="28" t="e">
        <f t="shared" si="182"/>
        <v>#NUM!</v>
      </c>
      <c r="AK41" s="28" t="e">
        <f t="shared" si="182"/>
        <v>#NUM!</v>
      </c>
      <c r="AL41" s="28" t="e">
        <f t="shared" si="182"/>
        <v>#NUM!</v>
      </c>
      <c r="AM41" s="28" t="e">
        <f t="shared" si="182"/>
        <v>#NUM!</v>
      </c>
      <c r="AN41" s="28" t="e">
        <f t="shared" si="182"/>
        <v>#NUM!</v>
      </c>
      <c r="AO41" s="28" t="e">
        <f t="shared" si="182"/>
        <v>#NUM!</v>
      </c>
      <c r="AP41" s="28" t="e">
        <f t="shared" si="182"/>
        <v>#NUM!</v>
      </c>
      <c r="AQ41" s="28" t="e">
        <f t="shared" si="182"/>
        <v>#NUM!</v>
      </c>
      <c r="AR41" s="28" t="e">
        <f t="shared" si="182"/>
        <v>#NUM!</v>
      </c>
      <c r="AS41" s="28" t="e">
        <f t="shared" si="183"/>
        <v>#NUM!</v>
      </c>
      <c r="AT41" s="28" t="e">
        <f t="shared" si="183"/>
        <v>#NUM!</v>
      </c>
      <c r="AU41" s="28" t="e">
        <f t="shared" si="183"/>
        <v>#NUM!</v>
      </c>
      <c r="AV41" s="28" t="e">
        <f t="shared" si="183"/>
        <v>#NUM!</v>
      </c>
      <c r="AW41" s="28" t="e">
        <f t="shared" si="183"/>
        <v>#NUM!</v>
      </c>
      <c r="AX41" s="28" t="e">
        <f t="shared" si="183"/>
        <v>#NUM!</v>
      </c>
      <c r="AY41" s="28" t="e">
        <f t="shared" si="183"/>
        <v>#NUM!</v>
      </c>
      <c r="AZ41" s="28" t="e">
        <f t="shared" si="183"/>
        <v>#NUM!</v>
      </c>
      <c r="BA41" s="28" t="e">
        <f t="shared" si="183"/>
        <v>#NUM!</v>
      </c>
      <c r="BB41" s="28" t="e">
        <f t="shared" si="183"/>
        <v>#NUM!</v>
      </c>
      <c r="BC41" s="28" t="e">
        <f t="shared" si="184"/>
        <v>#NUM!</v>
      </c>
      <c r="BD41" s="28" t="e">
        <f t="shared" si="184"/>
        <v>#NUM!</v>
      </c>
      <c r="BE41" s="28" t="e">
        <f t="shared" si="184"/>
        <v>#NUM!</v>
      </c>
      <c r="BF41" s="28" t="e">
        <f t="shared" si="184"/>
        <v>#NUM!</v>
      </c>
      <c r="BG41" s="28" t="e">
        <f t="shared" si="184"/>
        <v>#NUM!</v>
      </c>
      <c r="BH41" s="28" t="e">
        <f t="shared" si="184"/>
        <v>#NUM!</v>
      </c>
      <c r="BI41" s="28" t="e">
        <f t="shared" si="184"/>
        <v>#NUM!</v>
      </c>
      <c r="BJ41" s="28" t="e">
        <f t="shared" si="184"/>
        <v>#NUM!</v>
      </c>
      <c r="BK41" s="28" t="e">
        <f t="shared" si="184"/>
        <v>#NUM!</v>
      </c>
      <c r="BM41" s="28">
        <f t="shared" si="20"/>
        <v>0</v>
      </c>
      <c r="BN41" s="28">
        <f t="shared" si="21"/>
        <v>0</v>
      </c>
      <c r="BO41" s="28">
        <f t="shared" si="22"/>
        <v>0</v>
      </c>
      <c r="BP41" s="28">
        <f t="shared" si="23"/>
        <v>0</v>
      </c>
      <c r="BQ41" s="28">
        <f t="shared" si="24"/>
        <v>0</v>
      </c>
      <c r="BR41" s="28">
        <f t="shared" si="25"/>
        <v>0</v>
      </c>
      <c r="BS41" s="28">
        <f t="shared" si="26"/>
        <v>0</v>
      </c>
      <c r="BT41" s="28">
        <f t="shared" si="27"/>
        <v>1531.4246433622357</v>
      </c>
      <c r="BU41" s="28">
        <f t="shared" si="28"/>
        <v>1393.2038147311318</v>
      </c>
      <c r="BV41" s="28">
        <f t="shared" si="29"/>
        <v>1233.309801035386</v>
      </c>
      <c r="BW41" s="28">
        <f t="shared" si="30"/>
        <v>1055.2192931164191</v>
      </c>
      <c r="BX41" s="28">
        <f t="shared" si="31"/>
        <v>864.04615216811828</v>
      </c>
      <c r="BY41" s="28">
        <f t="shared" si="32"/>
        <v>666.70734033324004</v>
      </c>
      <c r="BZ41" s="28">
        <f t="shared" si="33"/>
        <v>472.13680990690824</v>
      </c>
      <c r="CA41" s="28">
        <f t="shared" si="34"/>
        <v>291.5981473166197</v>
      </c>
      <c r="CB41" s="28">
        <f t="shared" si="35"/>
        <v>139.22920566185064</v>
      </c>
      <c r="CC41" s="28">
        <f t="shared" si="36"/>
        <v>33.292825294029001</v>
      </c>
      <c r="CD41" s="28">
        <f t="shared" si="37"/>
        <v>0</v>
      </c>
      <c r="CE41" s="28">
        <f t="shared" si="38"/>
        <v>0</v>
      </c>
      <c r="CF41" s="28">
        <f t="shared" si="39"/>
        <v>0</v>
      </c>
      <c r="CG41" s="28">
        <f t="shared" si="40"/>
        <v>0</v>
      </c>
      <c r="CH41" s="28">
        <f t="shared" si="41"/>
        <v>0</v>
      </c>
      <c r="CI41" s="28">
        <f t="shared" si="42"/>
        <v>0</v>
      </c>
      <c r="CJ41" s="28">
        <f t="shared" si="43"/>
        <v>0</v>
      </c>
      <c r="CK41" s="28">
        <f t="shared" si="44"/>
        <v>0</v>
      </c>
      <c r="CL41" s="28">
        <f t="shared" si="45"/>
        <v>0</v>
      </c>
      <c r="CM41" s="28">
        <f t="shared" si="46"/>
        <v>0</v>
      </c>
      <c r="CN41" s="28">
        <f t="shared" si="47"/>
        <v>0</v>
      </c>
      <c r="CO41" s="28">
        <f t="shared" si="48"/>
        <v>0</v>
      </c>
      <c r="CP41" s="28">
        <f t="shared" si="49"/>
        <v>0</v>
      </c>
      <c r="CQ41" s="28">
        <f t="shared" si="50"/>
        <v>0</v>
      </c>
      <c r="CR41" s="28">
        <f t="shared" si="51"/>
        <v>0</v>
      </c>
      <c r="CS41" s="28">
        <f t="shared" si="52"/>
        <v>0</v>
      </c>
      <c r="CT41" s="28">
        <f t="shared" si="53"/>
        <v>0</v>
      </c>
      <c r="CU41" s="28">
        <f t="shared" si="54"/>
        <v>0</v>
      </c>
      <c r="CV41" s="28">
        <f t="shared" si="55"/>
        <v>0</v>
      </c>
      <c r="CW41" s="28">
        <f t="shared" si="56"/>
        <v>0</v>
      </c>
      <c r="CX41" s="28">
        <f t="shared" si="57"/>
        <v>0</v>
      </c>
      <c r="CY41" s="28">
        <f t="shared" si="58"/>
        <v>0</v>
      </c>
      <c r="CZ41" s="28">
        <f t="shared" si="59"/>
        <v>0</v>
      </c>
      <c r="DA41" s="28">
        <f t="shared" si="60"/>
        <v>0</v>
      </c>
      <c r="DB41" s="28">
        <f t="shared" si="61"/>
        <v>0</v>
      </c>
      <c r="DC41" s="28">
        <f t="shared" si="62"/>
        <v>0</v>
      </c>
      <c r="DD41" s="28">
        <f t="shared" si="63"/>
        <v>0</v>
      </c>
      <c r="DE41" s="28">
        <f t="shared" si="64"/>
        <v>0</v>
      </c>
      <c r="DF41" s="28">
        <f t="shared" si="65"/>
        <v>0</v>
      </c>
      <c r="DG41" s="28">
        <f t="shared" si="66"/>
        <v>0</v>
      </c>
      <c r="DH41" s="28">
        <f t="shared" si="67"/>
        <v>0</v>
      </c>
      <c r="DI41" s="28">
        <f t="shared" si="68"/>
        <v>0</v>
      </c>
      <c r="DJ41" s="28">
        <f t="shared" si="69"/>
        <v>0</v>
      </c>
      <c r="DL41" s="28">
        <f t="shared" si="70"/>
        <v>35</v>
      </c>
      <c r="DM41" s="140">
        <f t="shared" si="71"/>
        <v>0</v>
      </c>
      <c r="DN41" s="140">
        <f t="shared" si="72"/>
        <v>0</v>
      </c>
      <c r="DO41" s="140">
        <f t="shared" si="73"/>
        <v>0</v>
      </c>
      <c r="DP41" s="140">
        <f t="shared" si="74"/>
        <v>0</v>
      </c>
      <c r="DQ41" s="140">
        <f t="shared" si="75"/>
        <v>0</v>
      </c>
      <c r="DR41" s="140">
        <f t="shared" si="76"/>
        <v>0</v>
      </c>
      <c r="DS41" s="140">
        <f t="shared" si="77"/>
        <v>64.406417309479366</v>
      </c>
      <c r="DT41" s="140">
        <f t="shared" si="78"/>
        <v>138.22082863110381</v>
      </c>
      <c r="DU41" s="140">
        <f t="shared" si="79"/>
        <v>159.8940136957458</v>
      </c>
      <c r="DV41" s="140">
        <f t="shared" si="80"/>
        <v>178.09050791896698</v>
      </c>
      <c r="DW41" s="140">
        <f t="shared" si="81"/>
        <v>191.17314094830078</v>
      </c>
      <c r="DX41" s="140">
        <f t="shared" si="82"/>
        <v>197.33881183487824</v>
      </c>
      <c r="DY41" s="140">
        <f t="shared" si="83"/>
        <v>194.5705304263318</v>
      </c>
      <c r="DZ41" s="140">
        <f t="shared" si="84"/>
        <v>180.53866259028854</v>
      </c>
      <c r="EA41" s="140">
        <f t="shared" si="85"/>
        <v>152.36894165476906</v>
      </c>
      <c r="EB41" s="140">
        <f t="shared" si="86"/>
        <v>105.93638036782164</v>
      </c>
      <c r="EC41" s="140">
        <f t="shared" si="87"/>
        <v>33.292825294029001</v>
      </c>
      <c r="ED41" s="140">
        <f t="shared" si="88"/>
        <v>0</v>
      </c>
      <c r="EE41" s="140">
        <f t="shared" si="89"/>
        <v>0</v>
      </c>
      <c r="EF41" s="140">
        <f t="shared" si="90"/>
        <v>0</v>
      </c>
      <c r="EG41" s="140">
        <f t="shared" si="91"/>
        <v>0</v>
      </c>
      <c r="EH41" s="140">
        <f t="shared" si="92"/>
        <v>0</v>
      </c>
      <c r="EI41" s="140">
        <f t="shared" si="93"/>
        <v>0</v>
      </c>
      <c r="EJ41" s="140">
        <f t="shared" si="94"/>
        <v>0</v>
      </c>
      <c r="EK41" s="140">
        <f t="shared" si="95"/>
        <v>0</v>
      </c>
      <c r="EL41" s="140">
        <f t="shared" si="96"/>
        <v>0</v>
      </c>
      <c r="EM41" s="140">
        <f t="shared" si="97"/>
        <v>0</v>
      </c>
      <c r="EN41" s="140">
        <f t="shared" si="98"/>
        <v>0</v>
      </c>
      <c r="EO41" s="140">
        <f t="shared" si="99"/>
        <v>0</v>
      </c>
      <c r="EP41" s="140">
        <f t="shared" si="100"/>
        <v>0</v>
      </c>
      <c r="EQ41" s="140">
        <f t="shared" si="101"/>
        <v>0</v>
      </c>
      <c r="ER41" s="140">
        <f t="shared" si="102"/>
        <v>0</v>
      </c>
      <c r="ES41" s="140">
        <f t="shared" si="103"/>
        <v>0</v>
      </c>
      <c r="ET41" s="140">
        <f t="shared" si="104"/>
        <v>0</v>
      </c>
      <c r="EU41" s="140">
        <f t="shared" si="105"/>
        <v>0</v>
      </c>
      <c r="EV41" s="140">
        <f t="shared" si="106"/>
        <v>0</v>
      </c>
      <c r="EW41" s="140">
        <f t="shared" si="107"/>
        <v>0</v>
      </c>
      <c r="EX41" s="140">
        <f t="shared" si="108"/>
        <v>0</v>
      </c>
      <c r="EY41" s="140">
        <f t="shared" si="109"/>
        <v>0</v>
      </c>
      <c r="EZ41" s="140">
        <f t="shared" si="110"/>
        <v>0</v>
      </c>
      <c r="FA41" s="140">
        <f t="shared" si="111"/>
        <v>0</v>
      </c>
      <c r="FB41" s="140">
        <f t="shared" si="112"/>
        <v>0</v>
      </c>
      <c r="FC41" s="140">
        <f t="shared" si="113"/>
        <v>0</v>
      </c>
      <c r="FD41" s="140">
        <f t="shared" si="114"/>
        <v>0</v>
      </c>
      <c r="FE41" s="140">
        <f t="shared" si="115"/>
        <v>0</v>
      </c>
      <c r="FF41" s="140">
        <f t="shared" si="116"/>
        <v>0</v>
      </c>
      <c r="FG41" s="140">
        <f t="shared" si="117"/>
        <v>0</v>
      </c>
      <c r="FH41" s="140">
        <f t="shared" si="118"/>
        <v>0</v>
      </c>
      <c r="FI41" s="140">
        <f t="shared" si="187"/>
        <v>0</v>
      </c>
      <c r="FJ41" s="140">
        <f t="shared" si="120"/>
        <v>0</v>
      </c>
      <c r="FL41" s="28">
        <f t="shared" si="121"/>
        <v>0</v>
      </c>
      <c r="FM41" s="28">
        <f t="shared" si="122"/>
        <v>0</v>
      </c>
      <c r="FN41" s="28">
        <f t="shared" si="123"/>
        <v>0</v>
      </c>
      <c r="FO41" s="28">
        <f t="shared" si="124"/>
        <v>0</v>
      </c>
      <c r="FP41" s="28">
        <f t="shared" si="125"/>
        <v>0</v>
      </c>
      <c r="FQ41" s="28">
        <f t="shared" si="126"/>
        <v>0</v>
      </c>
      <c r="FR41" s="28">
        <f t="shared" si="127"/>
        <v>837.28342502323176</v>
      </c>
      <c r="FS41" s="28">
        <f t="shared" si="128"/>
        <v>2073.3124294665572</v>
      </c>
      <c r="FT41" s="28">
        <f t="shared" si="129"/>
        <v>2718.1982328276786</v>
      </c>
      <c r="FU41" s="28">
        <f t="shared" si="130"/>
        <v>3383.7196504603726</v>
      </c>
      <c r="FV41" s="28">
        <f t="shared" si="131"/>
        <v>4014.6359599143166</v>
      </c>
      <c r="FW41" s="28">
        <f t="shared" si="132"/>
        <v>4538.7926722021994</v>
      </c>
      <c r="FX41" s="28">
        <f t="shared" si="133"/>
        <v>4864.2632606582947</v>
      </c>
      <c r="FY41" s="28">
        <f t="shared" si="134"/>
        <v>4874.5438899377905</v>
      </c>
      <c r="FZ41" s="28">
        <f t="shared" si="135"/>
        <v>4418.6993079883032</v>
      </c>
      <c r="GA41" s="28">
        <f t="shared" si="136"/>
        <v>3284.0277914024709</v>
      </c>
      <c r="GB41" s="28">
        <f t="shared" si="137"/>
        <v>1098.663234702957</v>
      </c>
      <c r="GC41" s="28">
        <f t="shared" si="138"/>
        <v>0</v>
      </c>
      <c r="GD41" s="28">
        <f t="shared" si="139"/>
        <v>0</v>
      </c>
      <c r="GE41" s="28">
        <f t="shared" si="140"/>
        <v>0</v>
      </c>
      <c r="GF41" s="28">
        <f t="shared" si="141"/>
        <v>0</v>
      </c>
      <c r="GG41" s="28">
        <f t="shared" si="142"/>
        <v>0</v>
      </c>
      <c r="GH41" s="28">
        <f t="shared" si="143"/>
        <v>0</v>
      </c>
      <c r="GI41" s="28">
        <f t="shared" si="144"/>
        <v>0</v>
      </c>
      <c r="GJ41" s="28">
        <f t="shared" si="145"/>
        <v>0</v>
      </c>
      <c r="GK41" s="28">
        <f t="shared" si="146"/>
        <v>0</v>
      </c>
      <c r="GL41" s="28">
        <f t="shared" si="147"/>
        <v>0</v>
      </c>
      <c r="GM41" s="28">
        <f t="shared" si="148"/>
        <v>0</v>
      </c>
      <c r="GN41" s="28">
        <f t="shared" si="149"/>
        <v>0</v>
      </c>
      <c r="GO41" s="28">
        <f t="shared" si="150"/>
        <v>0</v>
      </c>
      <c r="GP41" s="28">
        <f t="shared" si="151"/>
        <v>0</v>
      </c>
      <c r="GQ41" s="28">
        <f t="shared" si="152"/>
        <v>0</v>
      </c>
      <c r="GR41" s="28">
        <f t="shared" si="153"/>
        <v>0</v>
      </c>
      <c r="GS41" s="28">
        <f t="shared" si="154"/>
        <v>0</v>
      </c>
      <c r="GT41" s="28">
        <f t="shared" si="155"/>
        <v>0</v>
      </c>
      <c r="GU41" s="28">
        <f t="shared" si="156"/>
        <v>0</v>
      </c>
      <c r="GV41" s="28">
        <f t="shared" si="157"/>
        <v>0</v>
      </c>
      <c r="GW41" s="28">
        <f t="shared" si="158"/>
        <v>0</v>
      </c>
      <c r="GX41" s="28">
        <f t="shared" si="159"/>
        <v>0</v>
      </c>
      <c r="GY41" s="28">
        <f t="shared" si="160"/>
        <v>0</v>
      </c>
      <c r="GZ41" s="28">
        <f t="shared" si="161"/>
        <v>0</v>
      </c>
      <c r="HA41" s="28">
        <f t="shared" si="162"/>
        <v>0</v>
      </c>
      <c r="HB41" s="28">
        <f t="shared" si="163"/>
        <v>0</v>
      </c>
      <c r="HC41" s="28">
        <f t="shared" si="164"/>
        <v>0</v>
      </c>
      <c r="HD41" s="28">
        <f t="shared" si="165"/>
        <v>0</v>
      </c>
      <c r="HE41" s="28">
        <f t="shared" si="166"/>
        <v>0</v>
      </c>
      <c r="HF41" s="28">
        <f t="shared" si="167"/>
        <v>0</v>
      </c>
      <c r="HG41" s="28">
        <f t="shared" si="168"/>
        <v>0</v>
      </c>
      <c r="HH41" s="28">
        <f t="shared" si="169"/>
        <v>0</v>
      </c>
      <c r="HI41" s="28">
        <f t="shared" si="170"/>
        <v>0</v>
      </c>
      <c r="HK41" s="29">
        <f>IF(D41&gt;80,"",IF('inv2.計算シート'!H36=0,0,SUM(FL41:HI41)/F41))</f>
        <v>22.625289571307398</v>
      </c>
    </row>
    <row r="42" spans="4:219">
      <c r="D42" s="28">
        <f>IF(OR('1.収穫を予測する'!$C$2="あり",'1.収穫を予測する'!$C$3="あり"),入力方法別計算!W37,'inv2.計算シート'!E37)</f>
        <v>36</v>
      </c>
      <c r="E42" s="28">
        <f>IF(OR('1.収穫を予測する'!$C$2="あり",'1.収穫を予測する'!$C$3="あり"),入力方法別計算!Z37,'inv2.計算シート'!AD37)</f>
        <v>649.20397904230583</v>
      </c>
      <c r="F42" s="28">
        <f>IF(OR('1.収穫を予測する'!$C$2="あり",'1.収穫を予測する'!$C$3="あり"),入力方法別計算!Y37,'inv2.計算シート'!AE37)</f>
        <v>1567.1517305159559</v>
      </c>
      <c r="G42" s="28">
        <f>'inv2.計算シート'!AF37</f>
        <v>0</v>
      </c>
      <c r="H42" s="28">
        <f t="shared" si="15"/>
        <v>0.6461596239471501</v>
      </c>
      <c r="I42" s="28">
        <f t="shared" si="16"/>
        <v>1861.3782179281156</v>
      </c>
      <c r="J42" s="28">
        <f t="shared" si="17"/>
        <v>662.33388091956351</v>
      </c>
      <c r="K42" s="28">
        <f t="shared" si="18"/>
        <v>0.35582982251549167</v>
      </c>
      <c r="L42" s="28">
        <f t="shared" si="19"/>
        <v>7937.1695112811622</v>
      </c>
      <c r="N42" s="28">
        <f t="shared" si="186"/>
        <v>0</v>
      </c>
      <c r="O42" s="28">
        <f t="shared" si="185"/>
        <v>0</v>
      </c>
      <c r="P42" s="28">
        <f t="shared" si="185"/>
        <v>0</v>
      </c>
      <c r="Q42" s="28">
        <f t="shared" si="185"/>
        <v>0</v>
      </c>
      <c r="R42" s="28">
        <f t="shared" si="185"/>
        <v>0</v>
      </c>
      <c r="S42" s="28">
        <f t="shared" si="185"/>
        <v>0</v>
      </c>
      <c r="T42" s="28">
        <f t="shared" si="185"/>
        <v>0</v>
      </c>
      <c r="U42" s="28">
        <f t="shared" si="185"/>
        <v>1527.3344240822742</v>
      </c>
      <c r="V42" s="28">
        <f t="shared" si="185"/>
        <v>1396.8979215643885</v>
      </c>
      <c r="W42" s="28">
        <f t="shared" si="185"/>
        <v>1245.4113067242254</v>
      </c>
      <c r="X42" s="28">
        <f t="shared" si="185"/>
        <v>1075.8015601011712</v>
      </c>
      <c r="Y42" s="28">
        <f t="shared" ref="Y42:AH51" si="188">IF($L42/$H42*(($H42-1)*Y$3+$K42)^($H42/(1-$H42))&gt;$F42,0,$L42/$H42*(($H42-1)*Y$3+$K42)^($H42/(1-$H42)))</f>
        <v>892.46237233137299</v>
      </c>
      <c r="Z42" s="28">
        <f t="shared" si="188"/>
        <v>701.41519654566207</v>
      </c>
      <c r="AA42" s="28">
        <f t="shared" si="188"/>
        <v>510.52234822740451</v>
      </c>
      <c r="AB42" s="28">
        <f t="shared" si="188"/>
        <v>329.80295624887225</v>
      </c>
      <c r="AC42" s="28">
        <f t="shared" si="188"/>
        <v>171.97995686301761</v>
      </c>
      <c r="AD42" s="28">
        <f t="shared" si="188"/>
        <v>53.680265294782764</v>
      </c>
      <c r="AE42" s="28">
        <f t="shared" si="188"/>
        <v>6.5877261834120904E-2</v>
      </c>
      <c r="AF42" s="28" t="e">
        <f t="shared" si="188"/>
        <v>#NUM!</v>
      </c>
      <c r="AG42" s="28" t="e">
        <f t="shared" si="188"/>
        <v>#NUM!</v>
      </c>
      <c r="AH42" s="28" t="e">
        <f t="shared" si="188"/>
        <v>#NUM!</v>
      </c>
      <c r="AI42" s="28" t="e">
        <f t="shared" ref="AI42:AR51" si="189">IF($L42/$H42*(($H42-1)*AI$3+$K42)^($H42/(1-$H42))&gt;$F42,0,$L42/$H42*(($H42-1)*AI$3+$K42)^($H42/(1-$H42)))</f>
        <v>#NUM!</v>
      </c>
      <c r="AJ42" s="28" t="e">
        <f t="shared" si="189"/>
        <v>#NUM!</v>
      </c>
      <c r="AK42" s="28" t="e">
        <f t="shared" si="189"/>
        <v>#NUM!</v>
      </c>
      <c r="AL42" s="28" t="e">
        <f t="shared" si="189"/>
        <v>#NUM!</v>
      </c>
      <c r="AM42" s="28" t="e">
        <f t="shared" si="189"/>
        <v>#NUM!</v>
      </c>
      <c r="AN42" s="28" t="e">
        <f t="shared" si="189"/>
        <v>#NUM!</v>
      </c>
      <c r="AO42" s="28" t="e">
        <f t="shared" si="189"/>
        <v>#NUM!</v>
      </c>
      <c r="AP42" s="28" t="e">
        <f t="shared" si="189"/>
        <v>#NUM!</v>
      </c>
      <c r="AQ42" s="28" t="e">
        <f t="shared" si="189"/>
        <v>#NUM!</v>
      </c>
      <c r="AR42" s="28" t="e">
        <f t="shared" si="189"/>
        <v>#NUM!</v>
      </c>
      <c r="AS42" s="28" t="e">
        <f t="shared" ref="AS42:BB51" si="190">IF($L42/$H42*(($H42-1)*AS$3+$K42)^($H42/(1-$H42))&gt;$F42,0,$L42/$H42*(($H42-1)*AS$3+$K42)^($H42/(1-$H42)))</f>
        <v>#NUM!</v>
      </c>
      <c r="AT42" s="28" t="e">
        <f t="shared" si="190"/>
        <v>#NUM!</v>
      </c>
      <c r="AU42" s="28" t="e">
        <f t="shared" si="190"/>
        <v>#NUM!</v>
      </c>
      <c r="AV42" s="28" t="e">
        <f t="shared" si="190"/>
        <v>#NUM!</v>
      </c>
      <c r="AW42" s="28" t="e">
        <f t="shared" si="190"/>
        <v>#NUM!</v>
      </c>
      <c r="AX42" s="28" t="e">
        <f t="shared" si="190"/>
        <v>#NUM!</v>
      </c>
      <c r="AY42" s="28" t="e">
        <f t="shared" si="190"/>
        <v>#NUM!</v>
      </c>
      <c r="AZ42" s="28" t="e">
        <f t="shared" si="190"/>
        <v>#NUM!</v>
      </c>
      <c r="BA42" s="28" t="e">
        <f t="shared" si="190"/>
        <v>#NUM!</v>
      </c>
      <c r="BB42" s="28" t="e">
        <f t="shared" si="190"/>
        <v>#NUM!</v>
      </c>
      <c r="BC42" s="28" t="e">
        <f t="shared" ref="BC42:BK51" si="191">IF($L42/$H42*(($H42-1)*BC$3+$K42)^($H42/(1-$H42))&gt;$F42,0,$L42/$H42*(($H42-1)*BC$3+$K42)^($H42/(1-$H42)))</f>
        <v>#NUM!</v>
      </c>
      <c r="BD42" s="28" t="e">
        <f t="shared" si="191"/>
        <v>#NUM!</v>
      </c>
      <c r="BE42" s="28" t="e">
        <f t="shared" si="191"/>
        <v>#NUM!</v>
      </c>
      <c r="BF42" s="28" t="e">
        <f t="shared" si="191"/>
        <v>#NUM!</v>
      </c>
      <c r="BG42" s="28" t="e">
        <f t="shared" si="191"/>
        <v>#NUM!</v>
      </c>
      <c r="BH42" s="28" t="e">
        <f t="shared" si="191"/>
        <v>#NUM!</v>
      </c>
      <c r="BI42" s="28" t="e">
        <f t="shared" si="191"/>
        <v>#NUM!</v>
      </c>
      <c r="BJ42" s="28" t="e">
        <f t="shared" si="191"/>
        <v>#NUM!</v>
      </c>
      <c r="BK42" s="28" t="e">
        <f t="shared" si="191"/>
        <v>#NUM!</v>
      </c>
      <c r="BM42" s="28">
        <f t="shared" si="20"/>
        <v>0</v>
      </c>
      <c r="BN42" s="28">
        <f t="shared" si="21"/>
        <v>0</v>
      </c>
      <c r="BO42" s="28">
        <f t="shared" si="22"/>
        <v>0</v>
      </c>
      <c r="BP42" s="28">
        <f t="shared" si="23"/>
        <v>0</v>
      </c>
      <c r="BQ42" s="28">
        <f t="shared" si="24"/>
        <v>0</v>
      </c>
      <c r="BR42" s="28">
        <f t="shared" si="25"/>
        <v>0</v>
      </c>
      <c r="BS42" s="28">
        <f t="shared" si="26"/>
        <v>0</v>
      </c>
      <c r="BT42" s="28">
        <f t="shared" si="27"/>
        <v>1527.3344240822742</v>
      </c>
      <c r="BU42" s="28">
        <f t="shared" si="28"/>
        <v>1396.8979215643885</v>
      </c>
      <c r="BV42" s="28">
        <f t="shared" si="29"/>
        <v>1245.4113067242254</v>
      </c>
      <c r="BW42" s="28">
        <f t="shared" si="30"/>
        <v>1075.8015601011712</v>
      </c>
      <c r="BX42" s="28">
        <f t="shared" si="31"/>
        <v>892.46237233137299</v>
      </c>
      <c r="BY42" s="28">
        <f t="shared" si="32"/>
        <v>701.41519654566207</v>
      </c>
      <c r="BZ42" s="28">
        <f t="shared" si="33"/>
        <v>510.52234822740451</v>
      </c>
      <c r="CA42" s="28">
        <f t="shared" si="34"/>
        <v>329.80295624887225</v>
      </c>
      <c r="CB42" s="28">
        <f t="shared" si="35"/>
        <v>171.97995686301761</v>
      </c>
      <c r="CC42" s="28">
        <f t="shared" si="36"/>
        <v>53.680265294782764</v>
      </c>
      <c r="CD42" s="28">
        <f t="shared" si="37"/>
        <v>6.5877261834120904E-2</v>
      </c>
      <c r="CE42" s="28">
        <f t="shared" si="38"/>
        <v>0</v>
      </c>
      <c r="CF42" s="28">
        <f t="shared" si="39"/>
        <v>0</v>
      </c>
      <c r="CG42" s="28">
        <f t="shared" si="40"/>
        <v>0</v>
      </c>
      <c r="CH42" s="28">
        <f t="shared" si="41"/>
        <v>0</v>
      </c>
      <c r="CI42" s="28">
        <f t="shared" si="42"/>
        <v>0</v>
      </c>
      <c r="CJ42" s="28">
        <f t="shared" si="43"/>
        <v>0</v>
      </c>
      <c r="CK42" s="28">
        <f t="shared" si="44"/>
        <v>0</v>
      </c>
      <c r="CL42" s="28">
        <f t="shared" si="45"/>
        <v>0</v>
      </c>
      <c r="CM42" s="28">
        <f t="shared" si="46"/>
        <v>0</v>
      </c>
      <c r="CN42" s="28">
        <f t="shared" si="47"/>
        <v>0</v>
      </c>
      <c r="CO42" s="28">
        <f t="shared" si="48"/>
        <v>0</v>
      </c>
      <c r="CP42" s="28">
        <f t="shared" si="49"/>
        <v>0</v>
      </c>
      <c r="CQ42" s="28">
        <f t="shared" si="50"/>
        <v>0</v>
      </c>
      <c r="CR42" s="28">
        <f t="shared" si="51"/>
        <v>0</v>
      </c>
      <c r="CS42" s="28">
        <f t="shared" si="52"/>
        <v>0</v>
      </c>
      <c r="CT42" s="28">
        <f t="shared" si="53"/>
        <v>0</v>
      </c>
      <c r="CU42" s="28">
        <f t="shared" si="54"/>
        <v>0</v>
      </c>
      <c r="CV42" s="28">
        <f t="shared" si="55"/>
        <v>0</v>
      </c>
      <c r="CW42" s="28">
        <f t="shared" si="56"/>
        <v>0</v>
      </c>
      <c r="CX42" s="28">
        <f t="shared" si="57"/>
        <v>0</v>
      </c>
      <c r="CY42" s="28">
        <f t="shared" si="58"/>
        <v>0</v>
      </c>
      <c r="CZ42" s="28">
        <f t="shared" si="59"/>
        <v>0</v>
      </c>
      <c r="DA42" s="28">
        <f t="shared" si="60"/>
        <v>0</v>
      </c>
      <c r="DB42" s="28">
        <f t="shared" si="61"/>
        <v>0</v>
      </c>
      <c r="DC42" s="28">
        <f t="shared" si="62"/>
        <v>0</v>
      </c>
      <c r="DD42" s="28">
        <f t="shared" si="63"/>
        <v>0</v>
      </c>
      <c r="DE42" s="28">
        <f t="shared" si="64"/>
        <v>0</v>
      </c>
      <c r="DF42" s="28">
        <f t="shared" si="65"/>
        <v>0</v>
      </c>
      <c r="DG42" s="28">
        <f t="shared" si="66"/>
        <v>0</v>
      </c>
      <c r="DH42" s="28">
        <f t="shared" si="67"/>
        <v>0</v>
      </c>
      <c r="DI42" s="28">
        <f t="shared" si="68"/>
        <v>0</v>
      </c>
      <c r="DJ42" s="28">
        <f t="shared" si="69"/>
        <v>0</v>
      </c>
      <c r="DL42" s="28">
        <f t="shared" si="70"/>
        <v>36</v>
      </c>
      <c r="DM42" s="140">
        <f t="shared" si="71"/>
        <v>0</v>
      </c>
      <c r="DN42" s="140">
        <f t="shared" si="72"/>
        <v>0</v>
      </c>
      <c r="DO42" s="140">
        <f t="shared" si="73"/>
        <v>0</v>
      </c>
      <c r="DP42" s="140">
        <f t="shared" si="74"/>
        <v>0</v>
      </c>
      <c r="DQ42" s="140">
        <f t="shared" si="75"/>
        <v>0</v>
      </c>
      <c r="DR42" s="140">
        <f t="shared" si="76"/>
        <v>0</v>
      </c>
      <c r="DS42" s="140">
        <f t="shared" si="77"/>
        <v>39.817306433681779</v>
      </c>
      <c r="DT42" s="140">
        <f t="shared" si="78"/>
        <v>130.43650251788563</v>
      </c>
      <c r="DU42" s="140">
        <f t="shared" si="79"/>
        <v>151.48661484016316</v>
      </c>
      <c r="DV42" s="140">
        <f t="shared" si="80"/>
        <v>169.60974662305421</v>
      </c>
      <c r="DW42" s="140">
        <f t="shared" si="81"/>
        <v>183.33918776979817</v>
      </c>
      <c r="DX42" s="140">
        <f t="shared" si="82"/>
        <v>191.04717578571092</v>
      </c>
      <c r="DY42" s="140">
        <f t="shared" si="83"/>
        <v>190.89284831825756</v>
      </c>
      <c r="DZ42" s="140">
        <f t="shared" si="84"/>
        <v>180.71939197853226</v>
      </c>
      <c r="EA42" s="140">
        <f t="shared" si="85"/>
        <v>157.82299938585464</v>
      </c>
      <c r="EB42" s="140">
        <f t="shared" si="86"/>
        <v>118.29969156823483</v>
      </c>
      <c r="EC42" s="140">
        <f t="shared" si="87"/>
        <v>53.614388032948646</v>
      </c>
      <c r="ED42" s="140">
        <f t="shared" si="88"/>
        <v>6.5877261834120904E-2</v>
      </c>
      <c r="EE42" s="140">
        <f t="shared" si="89"/>
        <v>0</v>
      </c>
      <c r="EF42" s="140">
        <f t="shared" si="90"/>
        <v>0</v>
      </c>
      <c r="EG42" s="140">
        <f t="shared" si="91"/>
        <v>0</v>
      </c>
      <c r="EH42" s="140">
        <f t="shared" si="92"/>
        <v>0</v>
      </c>
      <c r="EI42" s="140">
        <f t="shared" si="93"/>
        <v>0</v>
      </c>
      <c r="EJ42" s="140">
        <f t="shared" si="94"/>
        <v>0</v>
      </c>
      <c r="EK42" s="140">
        <f t="shared" si="95"/>
        <v>0</v>
      </c>
      <c r="EL42" s="140">
        <f t="shared" si="96"/>
        <v>0</v>
      </c>
      <c r="EM42" s="140">
        <f t="shared" si="97"/>
        <v>0</v>
      </c>
      <c r="EN42" s="140">
        <f t="shared" si="98"/>
        <v>0</v>
      </c>
      <c r="EO42" s="140">
        <f t="shared" si="99"/>
        <v>0</v>
      </c>
      <c r="EP42" s="140">
        <f t="shared" si="100"/>
        <v>0</v>
      </c>
      <c r="EQ42" s="140">
        <f t="shared" si="101"/>
        <v>0</v>
      </c>
      <c r="ER42" s="140">
        <f t="shared" si="102"/>
        <v>0</v>
      </c>
      <c r="ES42" s="140">
        <f t="shared" si="103"/>
        <v>0</v>
      </c>
      <c r="ET42" s="140">
        <f t="shared" si="104"/>
        <v>0</v>
      </c>
      <c r="EU42" s="140">
        <f t="shared" si="105"/>
        <v>0</v>
      </c>
      <c r="EV42" s="140">
        <f t="shared" si="106"/>
        <v>0</v>
      </c>
      <c r="EW42" s="140">
        <f t="shared" si="107"/>
        <v>0</v>
      </c>
      <c r="EX42" s="140">
        <f t="shared" si="108"/>
        <v>0</v>
      </c>
      <c r="EY42" s="140">
        <f t="shared" si="109"/>
        <v>0</v>
      </c>
      <c r="EZ42" s="140">
        <f t="shared" si="110"/>
        <v>0</v>
      </c>
      <c r="FA42" s="140">
        <f t="shared" si="111"/>
        <v>0</v>
      </c>
      <c r="FB42" s="140">
        <f t="shared" si="112"/>
        <v>0</v>
      </c>
      <c r="FC42" s="140">
        <f t="shared" si="113"/>
        <v>0</v>
      </c>
      <c r="FD42" s="140">
        <f t="shared" si="114"/>
        <v>0</v>
      </c>
      <c r="FE42" s="140">
        <f t="shared" si="115"/>
        <v>0</v>
      </c>
      <c r="FF42" s="140">
        <f t="shared" si="116"/>
        <v>0</v>
      </c>
      <c r="FG42" s="140">
        <f t="shared" si="117"/>
        <v>0</v>
      </c>
      <c r="FH42" s="140">
        <f t="shared" si="118"/>
        <v>0</v>
      </c>
      <c r="FI42" s="140">
        <f t="shared" si="187"/>
        <v>0</v>
      </c>
      <c r="FJ42" s="140">
        <f t="shared" si="120"/>
        <v>0</v>
      </c>
      <c r="FL42" s="28">
        <f t="shared" si="121"/>
        <v>0</v>
      </c>
      <c r="FM42" s="28">
        <f t="shared" si="122"/>
        <v>0</v>
      </c>
      <c r="FN42" s="28">
        <f t="shared" si="123"/>
        <v>0</v>
      </c>
      <c r="FO42" s="28">
        <f t="shared" si="124"/>
        <v>0</v>
      </c>
      <c r="FP42" s="28">
        <f t="shared" si="125"/>
        <v>0</v>
      </c>
      <c r="FQ42" s="28">
        <f t="shared" si="126"/>
        <v>0</v>
      </c>
      <c r="FR42" s="28">
        <f t="shared" si="127"/>
        <v>517.62498363786312</v>
      </c>
      <c r="FS42" s="28">
        <f t="shared" si="128"/>
        <v>1956.5475377682844</v>
      </c>
      <c r="FT42" s="28">
        <f t="shared" si="129"/>
        <v>2575.2724522827739</v>
      </c>
      <c r="FU42" s="28">
        <f t="shared" si="130"/>
        <v>3222.5851858380302</v>
      </c>
      <c r="FV42" s="28">
        <f t="shared" si="131"/>
        <v>3850.1229431657616</v>
      </c>
      <c r="FW42" s="28">
        <f t="shared" si="132"/>
        <v>4394.0850430713508</v>
      </c>
      <c r="FX42" s="28">
        <f t="shared" si="133"/>
        <v>4772.3212079564391</v>
      </c>
      <c r="FY42" s="28">
        <f t="shared" si="134"/>
        <v>4879.423583420371</v>
      </c>
      <c r="FZ42" s="28">
        <f t="shared" si="135"/>
        <v>4576.8669821897847</v>
      </c>
      <c r="GA42" s="28">
        <f t="shared" si="136"/>
        <v>3667.29043861528</v>
      </c>
      <c r="GB42" s="28">
        <f t="shared" si="137"/>
        <v>1769.2748050873054</v>
      </c>
      <c r="GC42" s="28">
        <f t="shared" si="138"/>
        <v>2.3057041641942315</v>
      </c>
      <c r="GD42" s="28">
        <f t="shared" si="139"/>
        <v>0</v>
      </c>
      <c r="GE42" s="28">
        <f t="shared" si="140"/>
        <v>0</v>
      </c>
      <c r="GF42" s="28">
        <f t="shared" si="141"/>
        <v>0</v>
      </c>
      <c r="GG42" s="28">
        <f t="shared" si="142"/>
        <v>0</v>
      </c>
      <c r="GH42" s="28">
        <f t="shared" si="143"/>
        <v>0</v>
      </c>
      <c r="GI42" s="28">
        <f t="shared" si="144"/>
        <v>0</v>
      </c>
      <c r="GJ42" s="28">
        <f t="shared" si="145"/>
        <v>0</v>
      </c>
      <c r="GK42" s="28">
        <f t="shared" si="146"/>
        <v>0</v>
      </c>
      <c r="GL42" s="28">
        <f t="shared" si="147"/>
        <v>0</v>
      </c>
      <c r="GM42" s="28">
        <f t="shared" si="148"/>
        <v>0</v>
      </c>
      <c r="GN42" s="28">
        <f t="shared" si="149"/>
        <v>0</v>
      </c>
      <c r="GO42" s="28">
        <f t="shared" si="150"/>
        <v>0</v>
      </c>
      <c r="GP42" s="28">
        <f t="shared" si="151"/>
        <v>0</v>
      </c>
      <c r="GQ42" s="28">
        <f t="shared" si="152"/>
        <v>0</v>
      </c>
      <c r="GR42" s="28">
        <f t="shared" si="153"/>
        <v>0</v>
      </c>
      <c r="GS42" s="28">
        <f t="shared" si="154"/>
        <v>0</v>
      </c>
      <c r="GT42" s="28">
        <f t="shared" si="155"/>
        <v>0</v>
      </c>
      <c r="GU42" s="28">
        <f t="shared" si="156"/>
        <v>0</v>
      </c>
      <c r="GV42" s="28">
        <f t="shared" si="157"/>
        <v>0</v>
      </c>
      <c r="GW42" s="28">
        <f t="shared" si="158"/>
        <v>0</v>
      </c>
      <c r="GX42" s="28">
        <f t="shared" si="159"/>
        <v>0</v>
      </c>
      <c r="GY42" s="28">
        <f t="shared" si="160"/>
        <v>0</v>
      </c>
      <c r="GZ42" s="28">
        <f t="shared" si="161"/>
        <v>0</v>
      </c>
      <c r="HA42" s="28">
        <f t="shared" si="162"/>
        <v>0</v>
      </c>
      <c r="HB42" s="28">
        <f t="shared" si="163"/>
        <v>0</v>
      </c>
      <c r="HC42" s="28">
        <f t="shared" si="164"/>
        <v>0</v>
      </c>
      <c r="HD42" s="28">
        <f t="shared" si="165"/>
        <v>0</v>
      </c>
      <c r="HE42" s="28">
        <f t="shared" si="166"/>
        <v>0</v>
      </c>
      <c r="HF42" s="28">
        <f t="shared" si="167"/>
        <v>0</v>
      </c>
      <c r="HG42" s="28">
        <f t="shared" si="168"/>
        <v>0</v>
      </c>
      <c r="HH42" s="28">
        <f t="shared" si="169"/>
        <v>0</v>
      </c>
      <c r="HI42" s="28">
        <f t="shared" si="170"/>
        <v>0</v>
      </c>
      <c r="HK42" s="29">
        <f>IF(D42&gt;80,"",IF('inv2.計算シート'!H37=0,0,SUM(FL42:HI42)/F42))</f>
        <v>23.088843385499512</v>
      </c>
    </row>
    <row r="43" spans="4:219">
      <c r="D43" s="28">
        <f>IF(OR('1.収穫を予測する'!$C$2="あり",'1.収穫を予測する'!$C$3="あり"),入力方法別計算!W38,'inv2.計算シート'!E38)</f>
        <v>37</v>
      </c>
      <c r="E43" s="28">
        <f>IF(OR('1.収穫を予測する'!$C$2="あり",'1.収穫を予測する'!$C$3="あり"),入力方法別計算!Z38,'inv2.計算シート'!AD38)</f>
        <v>668.39779356166946</v>
      </c>
      <c r="F43" s="28">
        <f>IF(OR('1.収穫を予測する'!$C$2="あり",'1.収穫を予測する'!$C$3="あり"),入力方法別計算!Y38,'inv2.計算シート'!AE38)</f>
        <v>1539.5719293483792</v>
      </c>
      <c r="G43" s="28">
        <f>'inv2.計算シート'!AF38</f>
        <v>0</v>
      </c>
      <c r="H43" s="28">
        <f t="shared" si="15"/>
        <v>0.64179478263747647</v>
      </c>
      <c r="I43" s="28">
        <f t="shared" si="16"/>
        <v>1836.4019439258386</v>
      </c>
      <c r="J43" s="28">
        <f t="shared" si="17"/>
        <v>682.64421741540787</v>
      </c>
      <c r="K43" s="28">
        <f t="shared" si="18"/>
        <v>0.37172919560086015</v>
      </c>
      <c r="L43" s="28">
        <f t="shared" si="19"/>
        <v>6940.4398055658003</v>
      </c>
      <c r="N43" s="28">
        <f t="shared" si="186"/>
        <v>0</v>
      </c>
      <c r="O43" s="28">
        <f t="shared" ref="O43:X52" si="192">IF($L43/$H43*(($H43-1)*O$3+$K43)^($H43/(1-$H43))&gt;$F43,0,$L43/$H43*(($H43-1)*O$3+$K43)^($H43/(1-$H43)))</f>
        <v>0</v>
      </c>
      <c r="P43" s="28">
        <f t="shared" si="192"/>
        <v>0</v>
      </c>
      <c r="Q43" s="28">
        <f t="shared" si="192"/>
        <v>0</v>
      </c>
      <c r="R43" s="28">
        <f t="shared" si="192"/>
        <v>0</v>
      </c>
      <c r="S43" s="28">
        <f t="shared" si="192"/>
        <v>0</v>
      </c>
      <c r="T43" s="28">
        <f t="shared" si="192"/>
        <v>0</v>
      </c>
      <c r="U43" s="28">
        <f t="shared" si="192"/>
        <v>1522.0835204576349</v>
      </c>
      <c r="V43" s="28">
        <f t="shared" si="192"/>
        <v>1398.7476563366877</v>
      </c>
      <c r="W43" s="28">
        <f t="shared" si="192"/>
        <v>1255.0038633589165</v>
      </c>
      <c r="X43" s="28">
        <f t="shared" si="192"/>
        <v>1093.3182953314652</v>
      </c>
      <c r="Y43" s="28">
        <f t="shared" si="188"/>
        <v>917.47387185533876</v>
      </c>
      <c r="Z43" s="28">
        <f t="shared" si="188"/>
        <v>732.72330212692123</v>
      </c>
      <c r="AA43" s="28">
        <f t="shared" si="188"/>
        <v>545.99508670668956</v>
      </c>
      <c r="AB43" s="28">
        <f t="shared" si="188"/>
        <v>366.2011394619999</v>
      </c>
      <c r="AC43" s="28">
        <f t="shared" si="188"/>
        <v>204.76479394477241</v>
      </c>
      <c r="AD43" s="28">
        <f t="shared" si="188"/>
        <v>76.736540732341879</v>
      </c>
      <c r="AE43" s="28">
        <f t="shared" si="188"/>
        <v>4.4079901937373434</v>
      </c>
      <c r="AF43" s="28" t="e">
        <f t="shared" si="188"/>
        <v>#NUM!</v>
      </c>
      <c r="AG43" s="28" t="e">
        <f t="shared" si="188"/>
        <v>#NUM!</v>
      </c>
      <c r="AH43" s="28" t="e">
        <f t="shared" si="188"/>
        <v>#NUM!</v>
      </c>
      <c r="AI43" s="28" t="e">
        <f t="shared" si="189"/>
        <v>#NUM!</v>
      </c>
      <c r="AJ43" s="28" t="e">
        <f t="shared" si="189"/>
        <v>#NUM!</v>
      </c>
      <c r="AK43" s="28" t="e">
        <f t="shared" si="189"/>
        <v>#NUM!</v>
      </c>
      <c r="AL43" s="28" t="e">
        <f t="shared" si="189"/>
        <v>#NUM!</v>
      </c>
      <c r="AM43" s="28" t="e">
        <f t="shared" si="189"/>
        <v>#NUM!</v>
      </c>
      <c r="AN43" s="28" t="e">
        <f t="shared" si="189"/>
        <v>#NUM!</v>
      </c>
      <c r="AO43" s="28" t="e">
        <f t="shared" si="189"/>
        <v>#NUM!</v>
      </c>
      <c r="AP43" s="28" t="e">
        <f t="shared" si="189"/>
        <v>#NUM!</v>
      </c>
      <c r="AQ43" s="28" t="e">
        <f t="shared" si="189"/>
        <v>#NUM!</v>
      </c>
      <c r="AR43" s="28" t="e">
        <f t="shared" si="189"/>
        <v>#NUM!</v>
      </c>
      <c r="AS43" s="28" t="e">
        <f t="shared" si="190"/>
        <v>#NUM!</v>
      </c>
      <c r="AT43" s="28" t="e">
        <f t="shared" si="190"/>
        <v>#NUM!</v>
      </c>
      <c r="AU43" s="28" t="e">
        <f t="shared" si="190"/>
        <v>#NUM!</v>
      </c>
      <c r="AV43" s="28" t="e">
        <f t="shared" si="190"/>
        <v>#NUM!</v>
      </c>
      <c r="AW43" s="28" t="e">
        <f t="shared" si="190"/>
        <v>#NUM!</v>
      </c>
      <c r="AX43" s="28" t="e">
        <f t="shared" si="190"/>
        <v>#NUM!</v>
      </c>
      <c r="AY43" s="28" t="e">
        <f t="shared" si="190"/>
        <v>#NUM!</v>
      </c>
      <c r="AZ43" s="28" t="e">
        <f t="shared" si="190"/>
        <v>#NUM!</v>
      </c>
      <c r="BA43" s="28" t="e">
        <f t="shared" si="190"/>
        <v>#NUM!</v>
      </c>
      <c r="BB43" s="28" t="e">
        <f t="shared" si="190"/>
        <v>#NUM!</v>
      </c>
      <c r="BC43" s="28" t="e">
        <f t="shared" si="191"/>
        <v>#NUM!</v>
      </c>
      <c r="BD43" s="28" t="e">
        <f t="shared" si="191"/>
        <v>#NUM!</v>
      </c>
      <c r="BE43" s="28" t="e">
        <f t="shared" si="191"/>
        <v>#NUM!</v>
      </c>
      <c r="BF43" s="28" t="e">
        <f t="shared" si="191"/>
        <v>#NUM!</v>
      </c>
      <c r="BG43" s="28" t="e">
        <f t="shared" si="191"/>
        <v>#NUM!</v>
      </c>
      <c r="BH43" s="28" t="e">
        <f t="shared" si="191"/>
        <v>#NUM!</v>
      </c>
      <c r="BI43" s="28" t="e">
        <f t="shared" si="191"/>
        <v>#NUM!</v>
      </c>
      <c r="BJ43" s="28" t="e">
        <f t="shared" si="191"/>
        <v>#NUM!</v>
      </c>
      <c r="BK43" s="28" t="e">
        <f t="shared" si="191"/>
        <v>#NUM!</v>
      </c>
      <c r="BM43" s="28">
        <f t="shared" si="20"/>
        <v>0</v>
      </c>
      <c r="BN43" s="28">
        <f t="shared" si="21"/>
        <v>0</v>
      </c>
      <c r="BO43" s="28">
        <f t="shared" si="22"/>
        <v>0</v>
      </c>
      <c r="BP43" s="28">
        <f t="shared" si="23"/>
        <v>0</v>
      </c>
      <c r="BQ43" s="28">
        <f t="shared" si="24"/>
        <v>0</v>
      </c>
      <c r="BR43" s="28">
        <f t="shared" si="25"/>
        <v>0</v>
      </c>
      <c r="BS43" s="28">
        <f t="shared" si="26"/>
        <v>0</v>
      </c>
      <c r="BT43" s="28">
        <f t="shared" si="27"/>
        <v>1522.0835204576349</v>
      </c>
      <c r="BU43" s="28">
        <f t="shared" si="28"/>
        <v>1398.7476563366877</v>
      </c>
      <c r="BV43" s="28">
        <f t="shared" si="29"/>
        <v>1255.0038633589165</v>
      </c>
      <c r="BW43" s="28">
        <f t="shared" si="30"/>
        <v>1093.3182953314652</v>
      </c>
      <c r="BX43" s="28">
        <f t="shared" si="31"/>
        <v>917.47387185533876</v>
      </c>
      <c r="BY43" s="28">
        <f t="shared" si="32"/>
        <v>732.72330212692123</v>
      </c>
      <c r="BZ43" s="28">
        <f t="shared" si="33"/>
        <v>545.99508670668956</v>
      </c>
      <c r="CA43" s="28">
        <f t="shared" si="34"/>
        <v>366.2011394619999</v>
      </c>
      <c r="CB43" s="28">
        <f t="shared" si="35"/>
        <v>204.76479394477241</v>
      </c>
      <c r="CC43" s="28">
        <f t="shared" si="36"/>
        <v>76.736540732341879</v>
      </c>
      <c r="CD43" s="28">
        <f t="shared" si="37"/>
        <v>4.4079901937373434</v>
      </c>
      <c r="CE43" s="28">
        <f t="shared" si="38"/>
        <v>0</v>
      </c>
      <c r="CF43" s="28">
        <f t="shared" si="39"/>
        <v>0</v>
      </c>
      <c r="CG43" s="28">
        <f t="shared" si="40"/>
        <v>0</v>
      </c>
      <c r="CH43" s="28">
        <f t="shared" si="41"/>
        <v>0</v>
      </c>
      <c r="CI43" s="28">
        <f t="shared" si="42"/>
        <v>0</v>
      </c>
      <c r="CJ43" s="28">
        <f t="shared" si="43"/>
        <v>0</v>
      </c>
      <c r="CK43" s="28">
        <f t="shared" si="44"/>
        <v>0</v>
      </c>
      <c r="CL43" s="28">
        <f t="shared" si="45"/>
        <v>0</v>
      </c>
      <c r="CM43" s="28">
        <f t="shared" si="46"/>
        <v>0</v>
      </c>
      <c r="CN43" s="28">
        <f t="shared" si="47"/>
        <v>0</v>
      </c>
      <c r="CO43" s="28">
        <f t="shared" si="48"/>
        <v>0</v>
      </c>
      <c r="CP43" s="28">
        <f t="shared" si="49"/>
        <v>0</v>
      </c>
      <c r="CQ43" s="28">
        <f t="shared" si="50"/>
        <v>0</v>
      </c>
      <c r="CR43" s="28">
        <f t="shared" si="51"/>
        <v>0</v>
      </c>
      <c r="CS43" s="28">
        <f t="shared" si="52"/>
        <v>0</v>
      </c>
      <c r="CT43" s="28">
        <f t="shared" si="53"/>
        <v>0</v>
      </c>
      <c r="CU43" s="28">
        <f t="shared" si="54"/>
        <v>0</v>
      </c>
      <c r="CV43" s="28">
        <f t="shared" si="55"/>
        <v>0</v>
      </c>
      <c r="CW43" s="28">
        <f t="shared" si="56"/>
        <v>0</v>
      </c>
      <c r="CX43" s="28">
        <f t="shared" si="57"/>
        <v>0</v>
      </c>
      <c r="CY43" s="28">
        <f t="shared" si="58"/>
        <v>0</v>
      </c>
      <c r="CZ43" s="28">
        <f t="shared" si="59"/>
        <v>0</v>
      </c>
      <c r="DA43" s="28">
        <f t="shared" si="60"/>
        <v>0</v>
      </c>
      <c r="DB43" s="28">
        <f t="shared" si="61"/>
        <v>0</v>
      </c>
      <c r="DC43" s="28">
        <f t="shared" si="62"/>
        <v>0</v>
      </c>
      <c r="DD43" s="28">
        <f t="shared" si="63"/>
        <v>0</v>
      </c>
      <c r="DE43" s="28">
        <f t="shared" si="64"/>
        <v>0</v>
      </c>
      <c r="DF43" s="28">
        <f t="shared" si="65"/>
        <v>0</v>
      </c>
      <c r="DG43" s="28">
        <f t="shared" si="66"/>
        <v>0</v>
      </c>
      <c r="DH43" s="28">
        <f t="shared" si="67"/>
        <v>0</v>
      </c>
      <c r="DI43" s="28">
        <f t="shared" si="68"/>
        <v>0</v>
      </c>
      <c r="DJ43" s="28">
        <f t="shared" si="69"/>
        <v>0</v>
      </c>
      <c r="DL43" s="28">
        <f t="shared" si="70"/>
        <v>37</v>
      </c>
      <c r="DM43" s="140">
        <f t="shared" si="71"/>
        <v>0</v>
      </c>
      <c r="DN43" s="140">
        <f t="shared" si="72"/>
        <v>0</v>
      </c>
      <c r="DO43" s="140">
        <f t="shared" si="73"/>
        <v>0</v>
      </c>
      <c r="DP43" s="140">
        <f t="shared" si="74"/>
        <v>0</v>
      </c>
      <c r="DQ43" s="140">
        <f t="shared" si="75"/>
        <v>0</v>
      </c>
      <c r="DR43" s="140">
        <f t="shared" si="76"/>
        <v>0</v>
      </c>
      <c r="DS43" s="140">
        <f t="shared" si="77"/>
        <v>17.488408890744267</v>
      </c>
      <c r="DT43" s="140">
        <f t="shared" si="78"/>
        <v>123.33586412094724</v>
      </c>
      <c r="DU43" s="140">
        <f t="shared" si="79"/>
        <v>143.74379297777114</v>
      </c>
      <c r="DV43" s="140">
        <f t="shared" si="80"/>
        <v>161.68556802745138</v>
      </c>
      <c r="DW43" s="140">
        <f t="shared" si="81"/>
        <v>175.84442347612639</v>
      </c>
      <c r="DX43" s="140">
        <f t="shared" si="82"/>
        <v>184.75056972841753</v>
      </c>
      <c r="DY43" s="140">
        <f t="shared" si="83"/>
        <v>186.72821542023166</v>
      </c>
      <c r="DZ43" s="140">
        <f t="shared" si="84"/>
        <v>179.79394724468966</v>
      </c>
      <c r="EA43" s="140">
        <f t="shared" si="85"/>
        <v>161.43634551722749</v>
      </c>
      <c r="EB43" s="140">
        <f t="shared" si="86"/>
        <v>128.02825321243051</v>
      </c>
      <c r="EC43" s="140">
        <f t="shared" si="87"/>
        <v>72.328550538604532</v>
      </c>
      <c r="ED43" s="140">
        <f t="shared" si="88"/>
        <v>4.4079901937373434</v>
      </c>
      <c r="EE43" s="140">
        <f t="shared" si="89"/>
        <v>0</v>
      </c>
      <c r="EF43" s="140">
        <f t="shared" si="90"/>
        <v>0</v>
      </c>
      <c r="EG43" s="140">
        <f t="shared" si="91"/>
        <v>0</v>
      </c>
      <c r="EH43" s="140">
        <f t="shared" si="92"/>
        <v>0</v>
      </c>
      <c r="EI43" s="140">
        <f t="shared" si="93"/>
        <v>0</v>
      </c>
      <c r="EJ43" s="140">
        <f t="shared" si="94"/>
        <v>0</v>
      </c>
      <c r="EK43" s="140">
        <f t="shared" si="95"/>
        <v>0</v>
      </c>
      <c r="EL43" s="140">
        <f t="shared" si="96"/>
        <v>0</v>
      </c>
      <c r="EM43" s="140">
        <f t="shared" si="97"/>
        <v>0</v>
      </c>
      <c r="EN43" s="140">
        <f t="shared" si="98"/>
        <v>0</v>
      </c>
      <c r="EO43" s="140">
        <f t="shared" si="99"/>
        <v>0</v>
      </c>
      <c r="EP43" s="140">
        <f t="shared" si="100"/>
        <v>0</v>
      </c>
      <c r="EQ43" s="140">
        <f t="shared" si="101"/>
        <v>0</v>
      </c>
      <c r="ER43" s="140">
        <f t="shared" si="102"/>
        <v>0</v>
      </c>
      <c r="ES43" s="140">
        <f t="shared" si="103"/>
        <v>0</v>
      </c>
      <c r="ET43" s="140">
        <f t="shared" si="104"/>
        <v>0</v>
      </c>
      <c r="EU43" s="140">
        <f t="shared" si="105"/>
        <v>0</v>
      </c>
      <c r="EV43" s="140">
        <f t="shared" si="106"/>
        <v>0</v>
      </c>
      <c r="EW43" s="140">
        <f t="shared" si="107"/>
        <v>0</v>
      </c>
      <c r="EX43" s="140">
        <f t="shared" si="108"/>
        <v>0</v>
      </c>
      <c r="EY43" s="140">
        <f t="shared" si="109"/>
        <v>0</v>
      </c>
      <c r="EZ43" s="140">
        <f t="shared" si="110"/>
        <v>0</v>
      </c>
      <c r="FA43" s="140">
        <f t="shared" si="111"/>
        <v>0</v>
      </c>
      <c r="FB43" s="140">
        <f t="shared" si="112"/>
        <v>0</v>
      </c>
      <c r="FC43" s="140">
        <f t="shared" si="113"/>
        <v>0</v>
      </c>
      <c r="FD43" s="140">
        <f t="shared" si="114"/>
        <v>0</v>
      </c>
      <c r="FE43" s="140">
        <f t="shared" si="115"/>
        <v>0</v>
      </c>
      <c r="FF43" s="140">
        <f t="shared" si="116"/>
        <v>0</v>
      </c>
      <c r="FG43" s="140">
        <f t="shared" si="117"/>
        <v>0</v>
      </c>
      <c r="FH43" s="140">
        <f t="shared" si="118"/>
        <v>0</v>
      </c>
      <c r="FI43" s="140">
        <f t="shared" si="187"/>
        <v>0</v>
      </c>
      <c r="FJ43" s="140">
        <f t="shared" si="120"/>
        <v>0</v>
      </c>
      <c r="FL43" s="28">
        <f t="shared" si="121"/>
        <v>0</v>
      </c>
      <c r="FM43" s="28">
        <f t="shared" si="122"/>
        <v>0</v>
      </c>
      <c r="FN43" s="28">
        <f t="shared" si="123"/>
        <v>0</v>
      </c>
      <c r="FO43" s="28">
        <f t="shared" si="124"/>
        <v>0</v>
      </c>
      <c r="FP43" s="28">
        <f t="shared" si="125"/>
        <v>0</v>
      </c>
      <c r="FQ43" s="28">
        <f t="shared" si="126"/>
        <v>0</v>
      </c>
      <c r="FR43" s="28">
        <f t="shared" si="127"/>
        <v>227.34931557967548</v>
      </c>
      <c r="FS43" s="28">
        <f t="shared" si="128"/>
        <v>1850.0379618142085</v>
      </c>
      <c r="FT43" s="28">
        <f t="shared" si="129"/>
        <v>2443.6444806221093</v>
      </c>
      <c r="FU43" s="28">
        <f t="shared" si="130"/>
        <v>3072.0257925215765</v>
      </c>
      <c r="FV43" s="28">
        <f t="shared" si="131"/>
        <v>3692.7328929986543</v>
      </c>
      <c r="FW43" s="28">
        <f t="shared" si="132"/>
        <v>4249.263103753603</v>
      </c>
      <c r="FX43" s="28">
        <f t="shared" si="133"/>
        <v>4668.2053855057911</v>
      </c>
      <c r="FY43" s="28">
        <f t="shared" si="134"/>
        <v>4854.4365756066209</v>
      </c>
      <c r="FZ43" s="28">
        <f t="shared" si="135"/>
        <v>4681.654019999597</v>
      </c>
      <c r="GA43" s="28">
        <f t="shared" si="136"/>
        <v>3968.8758495853458</v>
      </c>
      <c r="GB43" s="28">
        <f t="shared" si="137"/>
        <v>2386.8421677739498</v>
      </c>
      <c r="GC43" s="28">
        <f t="shared" si="138"/>
        <v>154.27965678080702</v>
      </c>
      <c r="GD43" s="28">
        <f t="shared" si="139"/>
        <v>0</v>
      </c>
      <c r="GE43" s="28">
        <f t="shared" si="140"/>
        <v>0</v>
      </c>
      <c r="GF43" s="28">
        <f t="shared" si="141"/>
        <v>0</v>
      </c>
      <c r="GG43" s="28">
        <f t="shared" si="142"/>
        <v>0</v>
      </c>
      <c r="GH43" s="28">
        <f t="shared" si="143"/>
        <v>0</v>
      </c>
      <c r="GI43" s="28">
        <f t="shared" si="144"/>
        <v>0</v>
      </c>
      <c r="GJ43" s="28">
        <f t="shared" si="145"/>
        <v>0</v>
      </c>
      <c r="GK43" s="28">
        <f t="shared" si="146"/>
        <v>0</v>
      </c>
      <c r="GL43" s="28">
        <f t="shared" si="147"/>
        <v>0</v>
      </c>
      <c r="GM43" s="28">
        <f t="shared" si="148"/>
        <v>0</v>
      </c>
      <c r="GN43" s="28">
        <f t="shared" si="149"/>
        <v>0</v>
      </c>
      <c r="GO43" s="28">
        <f t="shared" si="150"/>
        <v>0</v>
      </c>
      <c r="GP43" s="28">
        <f t="shared" si="151"/>
        <v>0</v>
      </c>
      <c r="GQ43" s="28">
        <f t="shared" si="152"/>
        <v>0</v>
      </c>
      <c r="GR43" s="28">
        <f t="shared" si="153"/>
        <v>0</v>
      </c>
      <c r="GS43" s="28">
        <f t="shared" si="154"/>
        <v>0</v>
      </c>
      <c r="GT43" s="28">
        <f t="shared" si="155"/>
        <v>0</v>
      </c>
      <c r="GU43" s="28">
        <f t="shared" si="156"/>
        <v>0</v>
      </c>
      <c r="GV43" s="28">
        <f t="shared" si="157"/>
        <v>0</v>
      </c>
      <c r="GW43" s="28">
        <f t="shared" si="158"/>
        <v>0</v>
      </c>
      <c r="GX43" s="28">
        <f t="shared" si="159"/>
        <v>0</v>
      </c>
      <c r="GY43" s="28">
        <f t="shared" si="160"/>
        <v>0</v>
      </c>
      <c r="GZ43" s="28">
        <f t="shared" si="161"/>
        <v>0</v>
      </c>
      <c r="HA43" s="28">
        <f t="shared" si="162"/>
        <v>0</v>
      </c>
      <c r="HB43" s="28">
        <f t="shared" si="163"/>
        <v>0</v>
      </c>
      <c r="HC43" s="28">
        <f t="shared" si="164"/>
        <v>0</v>
      </c>
      <c r="HD43" s="28">
        <f t="shared" si="165"/>
        <v>0</v>
      </c>
      <c r="HE43" s="28">
        <f t="shared" si="166"/>
        <v>0</v>
      </c>
      <c r="HF43" s="28">
        <f t="shared" si="167"/>
        <v>0</v>
      </c>
      <c r="HG43" s="28">
        <f t="shared" si="168"/>
        <v>0</v>
      </c>
      <c r="HH43" s="28">
        <f t="shared" si="169"/>
        <v>0</v>
      </c>
      <c r="HI43" s="28">
        <f t="shared" si="170"/>
        <v>0</v>
      </c>
      <c r="HK43" s="29">
        <f>IF(D43&gt;80,"",IF('inv2.計算シート'!H38=0,0,SUM(FL43:HI43)/F43))</f>
        <v>23.545081922794218</v>
      </c>
    </row>
    <row r="44" spans="4:219">
      <c r="D44" s="28">
        <f>IF(OR('1.収穫を予測する'!$C$2="あり",'1.収穫を予測する'!$C$3="あり"),入力方法別計算!W39,'inv2.計算シート'!E39)</f>
        <v>38</v>
      </c>
      <c r="E44" s="28">
        <f>IF(OR('1.収穫を予測する'!$C$2="あり",'1.収穫を予測する'!$C$3="あり"),入力方法別計算!Z39,'inv2.計算シート'!AD39)</f>
        <v>686.83652434592307</v>
      </c>
      <c r="F44" s="28">
        <f>IF(OR('1.収穫を予測する'!$C$2="あり",'1.収穫を予測する'!$C$3="あり"),入力方法別計算!Y39,'inv2.計算シート'!AE39)</f>
        <v>1513.0771162251667</v>
      </c>
      <c r="G44" s="28">
        <f>'inv2.計算シート'!AF39</f>
        <v>0</v>
      </c>
      <c r="H44" s="28">
        <f t="shared" si="15"/>
        <v>0.63757939363889726</v>
      </c>
      <c r="I44" s="28">
        <f t="shared" si="16"/>
        <v>1812.4082353351321</v>
      </c>
      <c r="J44" s="28">
        <f t="shared" si="17"/>
        <v>702.23782590141798</v>
      </c>
      <c r="K44" s="28">
        <f t="shared" si="18"/>
        <v>0.38746117580489103</v>
      </c>
      <c r="L44" s="28">
        <f t="shared" si="19"/>
        <v>6126.1772869837878</v>
      </c>
      <c r="N44" s="28">
        <f t="shared" si="186"/>
        <v>0</v>
      </c>
      <c r="O44" s="28">
        <f t="shared" si="192"/>
        <v>0</v>
      </c>
      <c r="P44" s="28">
        <f t="shared" si="192"/>
        <v>0</v>
      </c>
      <c r="Q44" s="28">
        <f t="shared" si="192"/>
        <v>0</v>
      </c>
      <c r="R44" s="28">
        <f t="shared" si="192"/>
        <v>0</v>
      </c>
      <c r="S44" s="28">
        <f t="shared" si="192"/>
        <v>0</v>
      </c>
      <c r="T44" s="28">
        <f t="shared" si="192"/>
        <v>0</v>
      </c>
      <c r="U44" s="28">
        <f t="shared" si="192"/>
        <v>0</v>
      </c>
      <c r="V44" s="28">
        <f t="shared" si="192"/>
        <v>1399.0600719531769</v>
      </c>
      <c r="W44" s="28">
        <f t="shared" si="192"/>
        <v>1262.4454280169398</v>
      </c>
      <c r="X44" s="28">
        <f t="shared" si="192"/>
        <v>1108.1473674507133</v>
      </c>
      <c r="Y44" s="28">
        <f t="shared" si="188"/>
        <v>939.42963677526916</v>
      </c>
      <c r="Z44" s="28">
        <f t="shared" si="188"/>
        <v>760.88443752782985</v>
      </c>
      <c r="AA44" s="28">
        <f t="shared" si="188"/>
        <v>578.6277934031217</v>
      </c>
      <c r="AB44" s="28">
        <f t="shared" si="188"/>
        <v>400.5923171534738</v>
      </c>
      <c r="AC44" s="28">
        <f t="shared" si="188"/>
        <v>237.02514658753751</v>
      </c>
      <c r="AD44" s="28">
        <f t="shared" si="188"/>
        <v>101.50750115813504</v>
      </c>
      <c r="AE44" s="28">
        <f t="shared" si="188"/>
        <v>13.920036607205239</v>
      </c>
      <c r="AF44" s="28" t="e">
        <f t="shared" si="188"/>
        <v>#NUM!</v>
      </c>
      <c r="AG44" s="28" t="e">
        <f t="shared" si="188"/>
        <v>#NUM!</v>
      </c>
      <c r="AH44" s="28" t="e">
        <f t="shared" si="188"/>
        <v>#NUM!</v>
      </c>
      <c r="AI44" s="28" t="e">
        <f t="shared" si="189"/>
        <v>#NUM!</v>
      </c>
      <c r="AJ44" s="28" t="e">
        <f t="shared" si="189"/>
        <v>#NUM!</v>
      </c>
      <c r="AK44" s="28" t="e">
        <f t="shared" si="189"/>
        <v>#NUM!</v>
      </c>
      <c r="AL44" s="28" t="e">
        <f t="shared" si="189"/>
        <v>#NUM!</v>
      </c>
      <c r="AM44" s="28" t="e">
        <f t="shared" si="189"/>
        <v>#NUM!</v>
      </c>
      <c r="AN44" s="28" t="e">
        <f t="shared" si="189"/>
        <v>#NUM!</v>
      </c>
      <c r="AO44" s="28" t="e">
        <f t="shared" si="189"/>
        <v>#NUM!</v>
      </c>
      <c r="AP44" s="28" t="e">
        <f t="shared" si="189"/>
        <v>#NUM!</v>
      </c>
      <c r="AQ44" s="28" t="e">
        <f t="shared" si="189"/>
        <v>#NUM!</v>
      </c>
      <c r="AR44" s="28" t="e">
        <f t="shared" si="189"/>
        <v>#NUM!</v>
      </c>
      <c r="AS44" s="28" t="e">
        <f t="shared" si="190"/>
        <v>#NUM!</v>
      </c>
      <c r="AT44" s="28" t="e">
        <f t="shared" si="190"/>
        <v>#NUM!</v>
      </c>
      <c r="AU44" s="28" t="e">
        <f t="shared" si="190"/>
        <v>#NUM!</v>
      </c>
      <c r="AV44" s="28" t="e">
        <f t="shared" si="190"/>
        <v>#NUM!</v>
      </c>
      <c r="AW44" s="28" t="e">
        <f t="shared" si="190"/>
        <v>#NUM!</v>
      </c>
      <c r="AX44" s="28" t="e">
        <f t="shared" si="190"/>
        <v>#NUM!</v>
      </c>
      <c r="AY44" s="28" t="e">
        <f t="shared" si="190"/>
        <v>#NUM!</v>
      </c>
      <c r="AZ44" s="28" t="e">
        <f t="shared" si="190"/>
        <v>#NUM!</v>
      </c>
      <c r="BA44" s="28" t="e">
        <f t="shared" si="190"/>
        <v>#NUM!</v>
      </c>
      <c r="BB44" s="28" t="e">
        <f t="shared" si="190"/>
        <v>#NUM!</v>
      </c>
      <c r="BC44" s="28" t="e">
        <f t="shared" si="191"/>
        <v>#NUM!</v>
      </c>
      <c r="BD44" s="28" t="e">
        <f t="shared" si="191"/>
        <v>#NUM!</v>
      </c>
      <c r="BE44" s="28" t="e">
        <f t="shared" si="191"/>
        <v>#NUM!</v>
      </c>
      <c r="BF44" s="28" t="e">
        <f t="shared" si="191"/>
        <v>#NUM!</v>
      </c>
      <c r="BG44" s="28" t="e">
        <f t="shared" si="191"/>
        <v>#NUM!</v>
      </c>
      <c r="BH44" s="28" t="e">
        <f t="shared" si="191"/>
        <v>#NUM!</v>
      </c>
      <c r="BI44" s="28" t="e">
        <f t="shared" si="191"/>
        <v>#NUM!</v>
      </c>
      <c r="BJ44" s="28" t="e">
        <f t="shared" si="191"/>
        <v>#NUM!</v>
      </c>
      <c r="BK44" s="28" t="e">
        <f t="shared" si="191"/>
        <v>#NUM!</v>
      </c>
      <c r="BM44" s="28">
        <f t="shared" si="20"/>
        <v>0</v>
      </c>
      <c r="BN44" s="28">
        <f t="shared" si="21"/>
        <v>0</v>
      </c>
      <c r="BO44" s="28">
        <f t="shared" si="22"/>
        <v>0</v>
      </c>
      <c r="BP44" s="28">
        <f t="shared" si="23"/>
        <v>0</v>
      </c>
      <c r="BQ44" s="28">
        <f t="shared" si="24"/>
        <v>0</v>
      </c>
      <c r="BR44" s="28">
        <f t="shared" si="25"/>
        <v>0</v>
      </c>
      <c r="BS44" s="28">
        <f t="shared" si="26"/>
        <v>0</v>
      </c>
      <c r="BT44" s="28">
        <f t="shared" si="27"/>
        <v>0</v>
      </c>
      <c r="BU44" s="28">
        <f t="shared" si="28"/>
        <v>1399.0600719531769</v>
      </c>
      <c r="BV44" s="28">
        <f t="shared" si="29"/>
        <v>1262.4454280169398</v>
      </c>
      <c r="BW44" s="28">
        <f t="shared" si="30"/>
        <v>1108.1473674507133</v>
      </c>
      <c r="BX44" s="28">
        <f t="shared" si="31"/>
        <v>939.42963677526916</v>
      </c>
      <c r="BY44" s="28">
        <f t="shared" si="32"/>
        <v>760.88443752782985</v>
      </c>
      <c r="BZ44" s="28">
        <f t="shared" si="33"/>
        <v>578.6277934031217</v>
      </c>
      <c r="CA44" s="28">
        <f t="shared" si="34"/>
        <v>400.5923171534738</v>
      </c>
      <c r="CB44" s="28">
        <f t="shared" si="35"/>
        <v>237.02514658753751</v>
      </c>
      <c r="CC44" s="28">
        <f t="shared" si="36"/>
        <v>101.50750115813504</v>
      </c>
      <c r="CD44" s="28">
        <f t="shared" si="37"/>
        <v>13.920036607205239</v>
      </c>
      <c r="CE44" s="28">
        <f t="shared" si="38"/>
        <v>0</v>
      </c>
      <c r="CF44" s="28">
        <f t="shared" si="39"/>
        <v>0</v>
      </c>
      <c r="CG44" s="28">
        <f t="shared" si="40"/>
        <v>0</v>
      </c>
      <c r="CH44" s="28">
        <f t="shared" si="41"/>
        <v>0</v>
      </c>
      <c r="CI44" s="28">
        <f t="shared" si="42"/>
        <v>0</v>
      </c>
      <c r="CJ44" s="28">
        <f t="shared" si="43"/>
        <v>0</v>
      </c>
      <c r="CK44" s="28">
        <f t="shared" si="44"/>
        <v>0</v>
      </c>
      <c r="CL44" s="28">
        <f t="shared" si="45"/>
        <v>0</v>
      </c>
      <c r="CM44" s="28">
        <f t="shared" si="46"/>
        <v>0</v>
      </c>
      <c r="CN44" s="28">
        <f t="shared" si="47"/>
        <v>0</v>
      </c>
      <c r="CO44" s="28">
        <f t="shared" si="48"/>
        <v>0</v>
      </c>
      <c r="CP44" s="28">
        <f t="shared" si="49"/>
        <v>0</v>
      </c>
      <c r="CQ44" s="28">
        <f t="shared" si="50"/>
        <v>0</v>
      </c>
      <c r="CR44" s="28">
        <f t="shared" si="51"/>
        <v>0</v>
      </c>
      <c r="CS44" s="28">
        <f t="shared" si="52"/>
        <v>0</v>
      </c>
      <c r="CT44" s="28">
        <f t="shared" si="53"/>
        <v>0</v>
      </c>
      <c r="CU44" s="28">
        <f t="shared" si="54"/>
        <v>0</v>
      </c>
      <c r="CV44" s="28">
        <f t="shared" si="55"/>
        <v>0</v>
      </c>
      <c r="CW44" s="28">
        <f t="shared" si="56"/>
        <v>0</v>
      </c>
      <c r="CX44" s="28">
        <f t="shared" si="57"/>
        <v>0</v>
      </c>
      <c r="CY44" s="28">
        <f t="shared" si="58"/>
        <v>0</v>
      </c>
      <c r="CZ44" s="28">
        <f t="shared" si="59"/>
        <v>0</v>
      </c>
      <c r="DA44" s="28">
        <f t="shared" si="60"/>
        <v>0</v>
      </c>
      <c r="DB44" s="28">
        <f t="shared" si="61"/>
        <v>0</v>
      </c>
      <c r="DC44" s="28">
        <f t="shared" si="62"/>
        <v>0</v>
      </c>
      <c r="DD44" s="28">
        <f t="shared" si="63"/>
        <v>0</v>
      </c>
      <c r="DE44" s="28">
        <f t="shared" si="64"/>
        <v>0</v>
      </c>
      <c r="DF44" s="28">
        <f t="shared" si="65"/>
        <v>0</v>
      </c>
      <c r="DG44" s="28">
        <f t="shared" si="66"/>
        <v>0</v>
      </c>
      <c r="DH44" s="28">
        <f t="shared" si="67"/>
        <v>0</v>
      </c>
      <c r="DI44" s="28">
        <f t="shared" si="68"/>
        <v>0</v>
      </c>
      <c r="DJ44" s="28">
        <f t="shared" si="69"/>
        <v>0</v>
      </c>
      <c r="DL44" s="28">
        <f t="shared" si="70"/>
        <v>38</v>
      </c>
      <c r="DM44" s="140">
        <f t="shared" si="71"/>
        <v>0</v>
      </c>
      <c r="DN44" s="140">
        <f t="shared" si="72"/>
        <v>0</v>
      </c>
      <c r="DO44" s="140">
        <f t="shared" si="73"/>
        <v>0</v>
      </c>
      <c r="DP44" s="140">
        <f t="shared" si="74"/>
        <v>0</v>
      </c>
      <c r="DQ44" s="140">
        <f t="shared" si="75"/>
        <v>0</v>
      </c>
      <c r="DR44" s="140">
        <f t="shared" si="76"/>
        <v>0</v>
      </c>
      <c r="DS44" s="140">
        <f t="shared" si="77"/>
        <v>0</v>
      </c>
      <c r="DT44" s="140">
        <f t="shared" si="78"/>
        <v>114.01704427198979</v>
      </c>
      <c r="DU44" s="140">
        <f t="shared" si="79"/>
        <v>136.61464393623714</v>
      </c>
      <c r="DV44" s="140">
        <f t="shared" si="80"/>
        <v>154.29806056622647</v>
      </c>
      <c r="DW44" s="140">
        <f t="shared" si="81"/>
        <v>168.71773067544416</v>
      </c>
      <c r="DX44" s="140">
        <f t="shared" si="82"/>
        <v>178.54519924743931</v>
      </c>
      <c r="DY44" s="140">
        <f t="shared" si="83"/>
        <v>182.25664412470815</v>
      </c>
      <c r="DZ44" s="140">
        <f t="shared" si="84"/>
        <v>178.0354762496479</v>
      </c>
      <c r="EA44" s="140">
        <f t="shared" si="85"/>
        <v>163.56717056593629</v>
      </c>
      <c r="EB44" s="140">
        <f t="shared" si="86"/>
        <v>135.51764542940248</v>
      </c>
      <c r="EC44" s="140">
        <f t="shared" si="87"/>
        <v>87.587464550929809</v>
      </c>
      <c r="ED44" s="140">
        <f t="shared" si="88"/>
        <v>13.920036607205239</v>
      </c>
      <c r="EE44" s="140">
        <f t="shared" si="89"/>
        <v>0</v>
      </c>
      <c r="EF44" s="140">
        <f t="shared" si="90"/>
        <v>0</v>
      </c>
      <c r="EG44" s="140">
        <f t="shared" si="91"/>
        <v>0</v>
      </c>
      <c r="EH44" s="140">
        <f t="shared" si="92"/>
        <v>0</v>
      </c>
      <c r="EI44" s="140">
        <f t="shared" si="93"/>
        <v>0</v>
      </c>
      <c r="EJ44" s="140">
        <f t="shared" si="94"/>
        <v>0</v>
      </c>
      <c r="EK44" s="140">
        <f t="shared" si="95"/>
        <v>0</v>
      </c>
      <c r="EL44" s="140">
        <f t="shared" si="96"/>
        <v>0</v>
      </c>
      <c r="EM44" s="140">
        <f t="shared" si="97"/>
        <v>0</v>
      </c>
      <c r="EN44" s="140">
        <f t="shared" si="98"/>
        <v>0</v>
      </c>
      <c r="EO44" s="140">
        <f t="shared" si="99"/>
        <v>0</v>
      </c>
      <c r="EP44" s="140">
        <f t="shared" si="100"/>
        <v>0</v>
      </c>
      <c r="EQ44" s="140">
        <f t="shared" si="101"/>
        <v>0</v>
      </c>
      <c r="ER44" s="140">
        <f t="shared" si="102"/>
        <v>0</v>
      </c>
      <c r="ES44" s="140">
        <f t="shared" si="103"/>
        <v>0</v>
      </c>
      <c r="ET44" s="140">
        <f t="shared" si="104"/>
        <v>0</v>
      </c>
      <c r="EU44" s="140">
        <f t="shared" si="105"/>
        <v>0</v>
      </c>
      <c r="EV44" s="140">
        <f t="shared" si="106"/>
        <v>0</v>
      </c>
      <c r="EW44" s="140">
        <f t="shared" si="107"/>
        <v>0</v>
      </c>
      <c r="EX44" s="140">
        <f t="shared" si="108"/>
        <v>0</v>
      </c>
      <c r="EY44" s="140">
        <f t="shared" si="109"/>
        <v>0</v>
      </c>
      <c r="EZ44" s="140">
        <f t="shared" si="110"/>
        <v>0</v>
      </c>
      <c r="FA44" s="140">
        <f t="shared" si="111"/>
        <v>0</v>
      </c>
      <c r="FB44" s="140">
        <f t="shared" si="112"/>
        <v>0</v>
      </c>
      <c r="FC44" s="140">
        <f t="shared" si="113"/>
        <v>0</v>
      </c>
      <c r="FD44" s="140">
        <f t="shared" si="114"/>
        <v>0</v>
      </c>
      <c r="FE44" s="140">
        <f t="shared" si="115"/>
        <v>0</v>
      </c>
      <c r="FF44" s="140">
        <f t="shared" si="116"/>
        <v>0</v>
      </c>
      <c r="FG44" s="140">
        <f t="shared" si="117"/>
        <v>0</v>
      </c>
      <c r="FH44" s="140">
        <f t="shared" si="118"/>
        <v>0</v>
      </c>
      <c r="FI44" s="140">
        <f t="shared" si="187"/>
        <v>0</v>
      </c>
      <c r="FJ44" s="140">
        <f t="shared" si="120"/>
        <v>0</v>
      </c>
      <c r="FL44" s="28">
        <f t="shared" si="121"/>
        <v>0</v>
      </c>
      <c r="FM44" s="28">
        <f t="shared" si="122"/>
        <v>0</v>
      </c>
      <c r="FN44" s="28">
        <f t="shared" si="123"/>
        <v>0</v>
      </c>
      <c r="FO44" s="28">
        <f t="shared" si="124"/>
        <v>0</v>
      </c>
      <c r="FP44" s="28">
        <f t="shared" si="125"/>
        <v>0</v>
      </c>
      <c r="FQ44" s="28">
        <f t="shared" si="126"/>
        <v>0</v>
      </c>
      <c r="FR44" s="28">
        <f t="shared" si="127"/>
        <v>0</v>
      </c>
      <c r="FS44" s="28">
        <f t="shared" si="128"/>
        <v>1710.2556640798468</v>
      </c>
      <c r="FT44" s="28">
        <f t="shared" si="129"/>
        <v>2322.4489469160317</v>
      </c>
      <c r="FU44" s="28">
        <f t="shared" si="130"/>
        <v>2931.6631507583029</v>
      </c>
      <c r="FV44" s="28">
        <f t="shared" si="131"/>
        <v>3543.0723441843274</v>
      </c>
      <c r="FW44" s="28">
        <f t="shared" si="132"/>
        <v>4106.5395826911044</v>
      </c>
      <c r="FX44" s="28">
        <f t="shared" si="133"/>
        <v>4556.4161031177036</v>
      </c>
      <c r="FY44" s="28">
        <f t="shared" si="134"/>
        <v>4806.9578587404931</v>
      </c>
      <c r="FZ44" s="28">
        <f t="shared" si="135"/>
        <v>4743.4479464121523</v>
      </c>
      <c r="GA44" s="28">
        <f t="shared" si="136"/>
        <v>4201.0470083114769</v>
      </c>
      <c r="GB44" s="28">
        <f t="shared" si="137"/>
        <v>2890.3863301806837</v>
      </c>
      <c r="GC44" s="28">
        <f t="shared" si="138"/>
        <v>487.20128125218338</v>
      </c>
      <c r="GD44" s="28">
        <f t="shared" si="139"/>
        <v>0</v>
      </c>
      <c r="GE44" s="28">
        <f t="shared" si="140"/>
        <v>0</v>
      </c>
      <c r="GF44" s="28">
        <f t="shared" si="141"/>
        <v>0</v>
      </c>
      <c r="GG44" s="28">
        <f t="shared" si="142"/>
        <v>0</v>
      </c>
      <c r="GH44" s="28">
        <f t="shared" si="143"/>
        <v>0</v>
      </c>
      <c r="GI44" s="28">
        <f t="shared" si="144"/>
        <v>0</v>
      </c>
      <c r="GJ44" s="28">
        <f t="shared" si="145"/>
        <v>0</v>
      </c>
      <c r="GK44" s="28">
        <f t="shared" si="146"/>
        <v>0</v>
      </c>
      <c r="GL44" s="28">
        <f t="shared" si="147"/>
        <v>0</v>
      </c>
      <c r="GM44" s="28">
        <f t="shared" si="148"/>
        <v>0</v>
      </c>
      <c r="GN44" s="28">
        <f t="shared" si="149"/>
        <v>0</v>
      </c>
      <c r="GO44" s="28">
        <f t="shared" si="150"/>
        <v>0</v>
      </c>
      <c r="GP44" s="28">
        <f t="shared" si="151"/>
        <v>0</v>
      </c>
      <c r="GQ44" s="28">
        <f t="shared" si="152"/>
        <v>0</v>
      </c>
      <c r="GR44" s="28">
        <f t="shared" si="153"/>
        <v>0</v>
      </c>
      <c r="GS44" s="28">
        <f t="shared" si="154"/>
        <v>0</v>
      </c>
      <c r="GT44" s="28">
        <f t="shared" si="155"/>
        <v>0</v>
      </c>
      <c r="GU44" s="28">
        <f t="shared" si="156"/>
        <v>0</v>
      </c>
      <c r="GV44" s="28">
        <f t="shared" si="157"/>
        <v>0</v>
      </c>
      <c r="GW44" s="28">
        <f t="shared" si="158"/>
        <v>0</v>
      </c>
      <c r="GX44" s="28">
        <f t="shared" si="159"/>
        <v>0</v>
      </c>
      <c r="GY44" s="28">
        <f t="shared" si="160"/>
        <v>0</v>
      </c>
      <c r="GZ44" s="28">
        <f t="shared" si="161"/>
        <v>0</v>
      </c>
      <c r="HA44" s="28">
        <f t="shared" si="162"/>
        <v>0</v>
      </c>
      <c r="HB44" s="28">
        <f t="shared" si="163"/>
        <v>0</v>
      </c>
      <c r="HC44" s="28">
        <f t="shared" si="164"/>
        <v>0</v>
      </c>
      <c r="HD44" s="28">
        <f t="shared" si="165"/>
        <v>0</v>
      </c>
      <c r="HE44" s="28">
        <f t="shared" si="166"/>
        <v>0</v>
      </c>
      <c r="HF44" s="28">
        <f t="shared" si="167"/>
        <v>0</v>
      </c>
      <c r="HG44" s="28">
        <f t="shared" si="168"/>
        <v>0</v>
      </c>
      <c r="HH44" s="28">
        <f t="shared" si="169"/>
        <v>0</v>
      </c>
      <c r="HI44" s="28">
        <f t="shared" si="170"/>
        <v>0</v>
      </c>
      <c r="HK44" s="29">
        <f>IF(D44&gt;80,"",IF('inv2.計算シート'!H39=0,0,SUM(FL44:HI44)/F44))</f>
        <v>23.990473338995667</v>
      </c>
    </row>
    <row r="45" spans="4:219">
      <c r="D45" s="28">
        <f>IF(OR('1.収穫を予測する'!$C$2="あり",'1.収穫を予測する'!$C$3="あり"),入力方法別計算!W40,'inv2.計算シート'!E40)</f>
        <v>39</v>
      </c>
      <c r="E45" s="28">
        <f>IF(OR('1.収穫を予測する'!$C$2="あり",'1.収穫を予測する'!$C$3="あり"),入力方法別計算!Z40,'inv2.計算シート'!AD40)</f>
        <v>704.53303177854559</v>
      </c>
      <c r="F45" s="28">
        <f>IF(OR('1.収穫を予測する'!$C$2="あり",'1.収穫を予測する'!$C$3="あり"),入力方法別計算!Y40,'inv2.計算シート'!AE40)</f>
        <v>1487.6488119211983</v>
      </c>
      <c r="G45" s="28">
        <f>'inv2.計算シート'!AF40</f>
        <v>0</v>
      </c>
      <c r="H45" s="28">
        <f t="shared" si="15"/>
        <v>0.63351368214771264</v>
      </c>
      <c r="I45" s="28">
        <f t="shared" si="16"/>
        <v>1789.3803573656619</v>
      </c>
      <c r="J45" s="28">
        <f t="shared" si="17"/>
        <v>721.12454010967883</v>
      </c>
      <c r="K45" s="28">
        <f t="shared" si="18"/>
        <v>0.40300237852801923</v>
      </c>
      <c r="L45" s="28">
        <f t="shared" si="19"/>
        <v>5454.1839649476324</v>
      </c>
      <c r="N45" s="28">
        <f t="shared" si="186"/>
        <v>0</v>
      </c>
      <c r="O45" s="28">
        <f t="shared" si="192"/>
        <v>0</v>
      </c>
      <c r="P45" s="28">
        <f t="shared" si="192"/>
        <v>0</v>
      </c>
      <c r="Q45" s="28">
        <f t="shared" si="192"/>
        <v>0</v>
      </c>
      <c r="R45" s="28">
        <f t="shared" si="192"/>
        <v>0</v>
      </c>
      <c r="S45" s="28">
        <f t="shared" si="192"/>
        <v>0</v>
      </c>
      <c r="T45" s="28">
        <f t="shared" si="192"/>
        <v>0</v>
      </c>
      <c r="U45" s="28">
        <f t="shared" si="192"/>
        <v>0</v>
      </c>
      <c r="V45" s="28">
        <f t="shared" si="192"/>
        <v>1398.0976908899224</v>
      </c>
      <c r="W45" s="28">
        <f t="shared" si="192"/>
        <v>1268.0475395983547</v>
      </c>
      <c r="X45" s="28">
        <f t="shared" si="192"/>
        <v>1120.6257162667994</v>
      </c>
      <c r="Y45" s="28">
        <f t="shared" si="188"/>
        <v>958.65357265807552</v>
      </c>
      <c r="Z45" s="28">
        <f t="shared" si="188"/>
        <v>786.15502852303723</v>
      </c>
      <c r="AA45" s="28">
        <f t="shared" si="188"/>
        <v>608.53954310289669</v>
      </c>
      <c r="AB45" s="28">
        <f t="shared" si="188"/>
        <v>432.87671516146236</v>
      </c>
      <c r="AC45" s="28">
        <f t="shared" si="188"/>
        <v>268.35916031088641</v>
      </c>
      <c r="AD45" s="28">
        <f t="shared" si="188"/>
        <v>127.22524093941328</v>
      </c>
      <c r="AE45" s="28">
        <f t="shared" si="188"/>
        <v>27.241213187228531</v>
      </c>
      <c r="AF45" s="28" t="e">
        <f t="shared" si="188"/>
        <v>#NUM!</v>
      </c>
      <c r="AG45" s="28" t="e">
        <f t="shared" si="188"/>
        <v>#NUM!</v>
      </c>
      <c r="AH45" s="28" t="e">
        <f t="shared" si="188"/>
        <v>#NUM!</v>
      </c>
      <c r="AI45" s="28" t="e">
        <f t="shared" si="189"/>
        <v>#NUM!</v>
      </c>
      <c r="AJ45" s="28" t="e">
        <f t="shared" si="189"/>
        <v>#NUM!</v>
      </c>
      <c r="AK45" s="28" t="e">
        <f t="shared" si="189"/>
        <v>#NUM!</v>
      </c>
      <c r="AL45" s="28" t="e">
        <f t="shared" si="189"/>
        <v>#NUM!</v>
      </c>
      <c r="AM45" s="28" t="e">
        <f t="shared" si="189"/>
        <v>#NUM!</v>
      </c>
      <c r="AN45" s="28" t="e">
        <f t="shared" si="189"/>
        <v>#NUM!</v>
      </c>
      <c r="AO45" s="28" t="e">
        <f t="shared" si="189"/>
        <v>#NUM!</v>
      </c>
      <c r="AP45" s="28" t="e">
        <f t="shared" si="189"/>
        <v>#NUM!</v>
      </c>
      <c r="AQ45" s="28" t="e">
        <f t="shared" si="189"/>
        <v>#NUM!</v>
      </c>
      <c r="AR45" s="28" t="e">
        <f t="shared" si="189"/>
        <v>#NUM!</v>
      </c>
      <c r="AS45" s="28" t="e">
        <f t="shared" si="190"/>
        <v>#NUM!</v>
      </c>
      <c r="AT45" s="28" t="e">
        <f t="shared" si="190"/>
        <v>#NUM!</v>
      </c>
      <c r="AU45" s="28" t="e">
        <f t="shared" si="190"/>
        <v>#NUM!</v>
      </c>
      <c r="AV45" s="28" t="e">
        <f t="shared" si="190"/>
        <v>#NUM!</v>
      </c>
      <c r="AW45" s="28" t="e">
        <f t="shared" si="190"/>
        <v>#NUM!</v>
      </c>
      <c r="AX45" s="28" t="e">
        <f t="shared" si="190"/>
        <v>#NUM!</v>
      </c>
      <c r="AY45" s="28" t="e">
        <f t="shared" si="190"/>
        <v>#NUM!</v>
      </c>
      <c r="AZ45" s="28" t="e">
        <f t="shared" si="190"/>
        <v>#NUM!</v>
      </c>
      <c r="BA45" s="28" t="e">
        <f t="shared" si="190"/>
        <v>#NUM!</v>
      </c>
      <c r="BB45" s="28" t="e">
        <f t="shared" si="190"/>
        <v>#NUM!</v>
      </c>
      <c r="BC45" s="28" t="e">
        <f t="shared" si="191"/>
        <v>#NUM!</v>
      </c>
      <c r="BD45" s="28" t="e">
        <f t="shared" si="191"/>
        <v>#NUM!</v>
      </c>
      <c r="BE45" s="28" t="e">
        <f t="shared" si="191"/>
        <v>#NUM!</v>
      </c>
      <c r="BF45" s="28" t="e">
        <f t="shared" si="191"/>
        <v>#NUM!</v>
      </c>
      <c r="BG45" s="28" t="e">
        <f t="shared" si="191"/>
        <v>#NUM!</v>
      </c>
      <c r="BH45" s="28" t="e">
        <f t="shared" si="191"/>
        <v>#NUM!</v>
      </c>
      <c r="BI45" s="28" t="e">
        <f t="shared" si="191"/>
        <v>#NUM!</v>
      </c>
      <c r="BJ45" s="28" t="e">
        <f t="shared" si="191"/>
        <v>#NUM!</v>
      </c>
      <c r="BK45" s="28" t="e">
        <f t="shared" si="191"/>
        <v>#NUM!</v>
      </c>
      <c r="BM45" s="28">
        <f t="shared" si="20"/>
        <v>0</v>
      </c>
      <c r="BN45" s="28">
        <f t="shared" si="21"/>
        <v>0</v>
      </c>
      <c r="BO45" s="28">
        <f t="shared" si="22"/>
        <v>0</v>
      </c>
      <c r="BP45" s="28">
        <f t="shared" si="23"/>
        <v>0</v>
      </c>
      <c r="BQ45" s="28">
        <f t="shared" si="24"/>
        <v>0</v>
      </c>
      <c r="BR45" s="28">
        <f t="shared" si="25"/>
        <v>0</v>
      </c>
      <c r="BS45" s="28">
        <f t="shared" si="26"/>
        <v>0</v>
      </c>
      <c r="BT45" s="28">
        <f t="shared" si="27"/>
        <v>0</v>
      </c>
      <c r="BU45" s="28">
        <f t="shared" si="28"/>
        <v>1398.0976908899224</v>
      </c>
      <c r="BV45" s="28">
        <f t="shared" si="29"/>
        <v>1268.0475395983547</v>
      </c>
      <c r="BW45" s="28">
        <f t="shared" si="30"/>
        <v>1120.6257162667994</v>
      </c>
      <c r="BX45" s="28">
        <f t="shared" si="31"/>
        <v>958.65357265807552</v>
      </c>
      <c r="BY45" s="28">
        <f t="shared" si="32"/>
        <v>786.15502852303723</v>
      </c>
      <c r="BZ45" s="28">
        <f t="shared" si="33"/>
        <v>608.53954310289669</v>
      </c>
      <c r="CA45" s="28">
        <f t="shared" si="34"/>
        <v>432.87671516146236</v>
      </c>
      <c r="CB45" s="28">
        <f t="shared" si="35"/>
        <v>268.35916031088641</v>
      </c>
      <c r="CC45" s="28">
        <f t="shared" si="36"/>
        <v>127.22524093941328</v>
      </c>
      <c r="CD45" s="28">
        <f t="shared" si="37"/>
        <v>27.241213187228531</v>
      </c>
      <c r="CE45" s="28">
        <f t="shared" si="38"/>
        <v>0</v>
      </c>
      <c r="CF45" s="28">
        <f t="shared" si="39"/>
        <v>0</v>
      </c>
      <c r="CG45" s="28">
        <f t="shared" si="40"/>
        <v>0</v>
      </c>
      <c r="CH45" s="28">
        <f t="shared" si="41"/>
        <v>0</v>
      </c>
      <c r="CI45" s="28">
        <f t="shared" si="42"/>
        <v>0</v>
      </c>
      <c r="CJ45" s="28">
        <f t="shared" si="43"/>
        <v>0</v>
      </c>
      <c r="CK45" s="28">
        <f t="shared" si="44"/>
        <v>0</v>
      </c>
      <c r="CL45" s="28">
        <f t="shared" si="45"/>
        <v>0</v>
      </c>
      <c r="CM45" s="28">
        <f t="shared" si="46"/>
        <v>0</v>
      </c>
      <c r="CN45" s="28">
        <f t="shared" si="47"/>
        <v>0</v>
      </c>
      <c r="CO45" s="28">
        <f t="shared" si="48"/>
        <v>0</v>
      </c>
      <c r="CP45" s="28">
        <f t="shared" si="49"/>
        <v>0</v>
      </c>
      <c r="CQ45" s="28">
        <f t="shared" si="50"/>
        <v>0</v>
      </c>
      <c r="CR45" s="28">
        <f t="shared" si="51"/>
        <v>0</v>
      </c>
      <c r="CS45" s="28">
        <f t="shared" si="52"/>
        <v>0</v>
      </c>
      <c r="CT45" s="28">
        <f t="shared" si="53"/>
        <v>0</v>
      </c>
      <c r="CU45" s="28">
        <f t="shared" si="54"/>
        <v>0</v>
      </c>
      <c r="CV45" s="28">
        <f t="shared" si="55"/>
        <v>0</v>
      </c>
      <c r="CW45" s="28">
        <f t="shared" si="56"/>
        <v>0</v>
      </c>
      <c r="CX45" s="28">
        <f t="shared" si="57"/>
        <v>0</v>
      </c>
      <c r="CY45" s="28">
        <f t="shared" si="58"/>
        <v>0</v>
      </c>
      <c r="CZ45" s="28">
        <f t="shared" si="59"/>
        <v>0</v>
      </c>
      <c r="DA45" s="28">
        <f t="shared" si="60"/>
        <v>0</v>
      </c>
      <c r="DB45" s="28">
        <f t="shared" si="61"/>
        <v>0</v>
      </c>
      <c r="DC45" s="28">
        <f t="shared" si="62"/>
        <v>0</v>
      </c>
      <c r="DD45" s="28">
        <f t="shared" si="63"/>
        <v>0</v>
      </c>
      <c r="DE45" s="28">
        <f t="shared" si="64"/>
        <v>0</v>
      </c>
      <c r="DF45" s="28">
        <f t="shared" si="65"/>
        <v>0</v>
      </c>
      <c r="DG45" s="28">
        <f t="shared" si="66"/>
        <v>0</v>
      </c>
      <c r="DH45" s="28">
        <f t="shared" si="67"/>
        <v>0</v>
      </c>
      <c r="DI45" s="28">
        <f t="shared" si="68"/>
        <v>0</v>
      </c>
      <c r="DJ45" s="28">
        <f t="shared" si="69"/>
        <v>0</v>
      </c>
      <c r="DL45" s="28">
        <f t="shared" si="70"/>
        <v>39</v>
      </c>
      <c r="DM45" s="140">
        <f t="shared" si="71"/>
        <v>0</v>
      </c>
      <c r="DN45" s="140">
        <f t="shared" si="72"/>
        <v>0</v>
      </c>
      <c r="DO45" s="140">
        <f t="shared" si="73"/>
        <v>0</v>
      </c>
      <c r="DP45" s="140">
        <f t="shared" si="74"/>
        <v>0</v>
      </c>
      <c r="DQ45" s="140">
        <f t="shared" si="75"/>
        <v>0</v>
      </c>
      <c r="DR45" s="140">
        <f t="shared" si="76"/>
        <v>0</v>
      </c>
      <c r="DS45" s="140">
        <f t="shared" si="77"/>
        <v>0</v>
      </c>
      <c r="DT45" s="140">
        <f t="shared" si="78"/>
        <v>89.551121031275898</v>
      </c>
      <c r="DU45" s="140">
        <f t="shared" si="79"/>
        <v>130.05015129156777</v>
      </c>
      <c r="DV45" s="140">
        <f t="shared" si="80"/>
        <v>147.42182333155529</v>
      </c>
      <c r="DW45" s="140">
        <f t="shared" si="81"/>
        <v>161.97214360872385</v>
      </c>
      <c r="DX45" s="140">
        <f t="shared" si="82"/>
        <v>172.49854413503829</v>
      </c>
      <c r="DY45" s="140">
        <f t="shared" si="83"/>
        <v>177.61548542014054</v>
      </c>
      <c r="DZ45" s="140">
        <f t="shared" si="84"/>
        <v>175.66282794143433</v>
      </c>
      <c r="EA45" s="140">
        <f t="shared" si="85"/>
        <v>164.51755485057595</v>
      </c>
      <c r="EB45" s="140">
        <f t="shared" si="86"/>
        <v>141.13391937147313</v>
      </c>
      <c r="EC45" s="140">
        <f t="shared" si="87"/>
        <v>99.984027752184744</v>
      </c>
      <c r="ED45" s="140">
        <f t="shared" si="88"/>
        <v>27.241213187228531</v>
      </c>
      <c r="EE45" s="140">
        <f t="shared" si="89"/>
        <v>0</v>
      </c>
      <c r="EF45" s="140">
        <f t="shared" si="90"/>
        <v>0</v>
      </c>
      <c r="EG45" s="140">
        <f t="shared" si="91"/>
        <v>0</v>
      </c>
      <c r="EH45" s="140">
        <f t="shared" si="92"/>
        <v>0</v>
      </c>
      <c r="EI45" s="140">
        <f t="shared" si="93"/>
        <v>0</v>
      </c>
      <c r="EJ45" s="140">
        <f t="shared" si="94"/>
        <v>0</v>
      </c>
      <c r="EK45" s="140">
        <f t="shared" si="95"/>
        <v>0</v>
      </c>
      <c r="EL45" s="140">
        <f t="shared" si="96"/>
        <v>0</v>
      </c>
      <c r="EM45" s="140">
        <f t="shared" si="97"/>
        <v>0</v>
      </c>
      <c r="EN45" s="140">
        <f t="shared" si="98"/>
        <v>0</v>
      </c>
      <c r="EO45" s="140">
        <f t="shared" si="99"/>
        <v>0</v>
      </c>
      <c r="EP45" s="140">
        <f t="shared" si="100"/>
        <v>0</v>
      </c>
      <c r="EQ45" s="140">
        <f t="shared" si="101"/>
        <v>0</v>
      </c>
      <c r="ER45" s="140">
        <f t="shared" si="102"/>
        <v>0</v>
      </c>
      <c r="ES45" s="140">
        <f t="shared" si="103"/>
        <v>0</v>
      </c>
      <c r="ET45" s="140">
        <f t="shared" si="104"/>
        <v>0</v>
      </c>
      <c r="EU45" s="140">
        <f t="shared" si="105"/>
        <v>0</v>
      </c>
      <c r="EV45" s="140">
        <f t="shared" si="106"/>
        <v>0</v>
      </c>
      <c r="EW45" s="140">
        <f t="shared" si="107"/>
        <v>0</v>
      </c>
      <c r="EX45" s="140">
        <f t="shared" si="108"/>
        <v>0</v>
      </c>
      <c r="EY45" s="140">
        <f t="shared" si="109"/>
        <v>0</v>
      </c>
      <c r="EZ45" s="140">
        <f t="shared" si="110"/>
        <v>0</v>
      </c>
      <c r="FA45" s="140">
        <f t="shared" si="111"/>
        <v>0</v>
      </c>
      <c r="FB45" s="140">
        <f t="shared" si="112"/>
        <v>0</v>
      </c>
      <c r="FC45" s="140">
        <f t="shared" si="113"/>
        <v>0</v>
      </c>
      <c r="FD45" s="140">
        <f t="shared" si="114"/>
        <v>0</v>
      </c>
      <c r="FE45" s="140">
        <f t="shared" si="115"/>
        <v>0</v>
      </c>
      <c r="FF45" s="140">
        <f t="shared" si="116"/>
        <v>0</v>
      </c>
      <c r="FG45" s="140">
        <f t="shared" si="117"/>
        <v>0</v>
      </c>
      <c r="FH45" s="140">
        <f t="shared" si="118"/>
        <v>0</v>
      </c>
      <c r="FI45" s="140">
        <f t="shared" si="187"/>
        <v>0</v>
      </c>
      <c r="FJ45" s="140">
        <f t="shared" si="120"/>
        <v>0</v>
      </c>
      <c r="FL45" s="28">
        <f t="shared" si="121"/>
        <v>0</v>
      </c>
      <c r="FM45" s="28">
        <f t="shared" si="122"/>
        <v>0</v>
      </c>
      <c r="FN45" s="28">
        <f t="shared" si="123"/>
        <v>0</v>
      </c>
      <c r="FO45" s="28">
        <f t="shared" si="124"/>
        <v>0</v>
      </c>
      <c r="FP45" s="28">
        <f t="shared" si="125"/>
        <v>0</v>
      </c>
      <c r="FQ45" s="28">
        <f t="shared" si="126"/>
        <v>0</v>
      </c>
      <c r="FR45" s="28">
        <f t="shared" si="127"/>
        <v>0</v>
      </c>
      <c r="FS45" s="28">
        <f t="shared" si="128"/>
        <v>1343.2668154691385</v>
      </c>
      <c r="FT45" s="28">
        <f t="shared" si="129"/>
        <v>2210.8525719566524</v>
      </c>
      <c r="FU45" s="28">
        <f t="shared" si="130"/>
        <v>2801.0146432995507</v>
      </c>
      <c r="FV45" s="28">
        <f t="shared" si="131"/>
        <v>3401.4150157832009</v>
      </c>
      <c r="FW45" s="28">
        <f t="shared" si="132"/>
        <v>3967.4665151058807</v>
      </c>
      <c r="FX45" s="28">
        <f t="shared" si="133"/>
        <v>4440.3871355035135</v>
      </c>
      <c r="FY45" s="28">
        <f t="shared" si="134"/>
        <v>4742.8963544187272</v>
      </c>
      <c r="FZ45" s="28">
        <f t="shared" si="135"/>
        <v>4771.0090906667028</v>
      </c>
      <c r="GA45" s="28">
        <f t="shared" si="136"/>
        <v>4375.1515005156671</v>
      </c>
      <c r="GB45" s="28">
        <f t="shared" si="137"/>
        <v>3299.4729158220966</v>
      </c>
      <c r="GC45" s="28">
        <f t="shared" si="138"/>
        <v>953.44246155299857</v>
      </c>
      <c r="GD45" s="28">
        <f t="shared" si="139"/>
        <v>0</v>
      </c>
      <c r="GE45" s="28">
        <f t="shared" si="140"/>
        <v>0</v>
      </c>
      <c r="GF45" s="28">
        <f t="shared" si="141"/>
        <v>0</v>
      </c>
      <c r="GG45" s="28">
        <f t="shared" si="142"/>
        <v>0</v>
      </c>
      <c r="GH45" s="28">
        <f t="shared" si="143"/>
        <v>0</v>
      </c>
      <c r="GI45" s="28">
        <f t="shared" si="144"/>
        <v>0</v>
      </c>
      <c r="GJ45" s="28">
        <f t="shared" si="145"/>
        <v>0</v>
      </c>
      <c r="GK45" s="28">
        <f t="shared" si="146"/>
        <v>0</v>
      </c>
      <c r="GL45" s="28">
        <f t="shared" si="147"/>
        <v>0</v>
      </c>
      <c r="GM45" s="28">
        <f t="shared" si="148"/>
        <v>0</v>
      </c>
      <c r="GN45" s="28">
        <f t="shared" si="149"/>
        <v>0</v>
      </c>
      <c r="GO45" s="28">
        <f t="shared" si="150"/>
        <v>0</v>
      </c>
      <c r="GP45" s="28">
        <f t="shared" si="151"/>
        <v>0</v>
      </c>
      <c r="GQ45" s="28">
        <f t="shared" si="152"/>
        <v>0</v>
      </c>
      <c r="GR45" s="28">
        <f t="shared" si="153"/>
        <v>0</v>
      </c>
      <c r="GS45" s="28">
        <f t="shared" si="154"/>
        <v>0</v>
      </c>
      <c r="GT45" s="28">
        <f t="shared" si="155"/>
        <v>0</v>
      </c>
      <c r="GU45" s="28">
        <f t="shared" si="156"/>
        <v>0</v>
      </c>
      <c r="GV45" s="28">
        <f t="shared" si="157"/>
        <v>0</v>
      </c>
      <c r="GW45" s="28">
        <f t="shared" si="158"/>
        <v>0</v>
      </c>
      <c r="GX45" s="28">
        <f t="shared" si="159"/>
        <v>0</v>
      </c>
      <c r="GY45" s="28">
        <f t="shared" si="160"/>
        <v>0</v>
      </c>
      <c r="GZ45" s="28">
        <f t="shared" si="161"/>
        <v>0</v>
      </c>
      <c r="HA45" s="28">
        <f t="shared" si="162"/>
        <v>0</v>
      </c>
      <c r="HB45" s="28">
        <f t="shared" si="163"/>
        <v>0</v>
      </c>
      <c r="HC45" s="28">
        <f t="shared" si="164"/>
        <v>0</v>
      </c>
      <c r="HD45" s="28">
        <f t="shared" si="165"/>
        <v>0</v>
      </c>
      <c r="HE45" s="28">
        <f t="shared" si="166"/>
        <v>0</v>
      </c>
      <c r="HF45" s="28">
        <f t="shared" si="167"/>
        <v>0</v>
      </c>
      <c r="HG45" s="28">
        <f t="shared" si="168"/>
        <v>0</v>
      </c>
      <c r="HH45" s="28">
        <f t="shared" si="169"/>
        <v>0</v>
      </c>
      <c r="HI45" s="28">
        <f t="shared" si="170"/>
        <v>0</v>
      </c>
      <c r="HK45" s="29">
        <f>IF(D45&gt;80,"",IF('inv2.計算シート'!H40=0,0,SUM(FL45:HI45)/F45))</f>
        <v>24.405205535846118</v>
      </c>
    </row>
    <row r="46" spans="4:219">
      <c r="D46" s="28">
        <f>IF(OR('1.収穫を予測する'!$C$2="あり",'1.収穫を予測する'!$C$3="あり"),入力方法別計算!W41,'inv2.計算シート'!E41)</f>
        <v>40</v>
      </c>
      <c r="E46" s="28">
        <f>IF(OR('1.収穫を予測する'!$C$2="あり",'1.収穫を予測する'!$C$3="あり"),入力方法別計算!Z41,'inv2.計算シート'!AD41)</f>
        <v>721.5024288782779</v>
      </c>
      <c r="F46" s="28">
        <f>IF(OR('1.収穫を予測する'!$C$2="あり",'1.収穫を予測する'!$C$3="あり"),入力方法別計算!Y41,'inv2.計算シート'!AE41)</f>
        <v>1463.2653003752212</v>
      </c>
      <c r="G46" s="28">
        <f>'inv2.計算シート'!AF41</f>
        <v>0</v>
      </c>
      <c r="H46" s="28">
        <f t="shared" si="15"/>
        <v>0.62959707569320245</v>
      </c>
      <c r="I46" s="28">
        <f t="shared" si="16"/>
        <v>1767.2986439475837</v>
      </c>
      <c r="J46" s="28">
        <f t="shared" si="17"/>
        <v>739.3162561466371</v>
      </c>
      <c r="K46" s="28">
        <f t="shared" si="18"/>
        <v>0.41833125299934565</v>
      </c>
      <c r="L46" s="28">
        <f t="shared" si="19"/>
        <v>4894.386985449788</v>
      </c>
      <c r="N46" s="28">
        <f t="shared" si="186"/>
        <v>0</v>
      </c>
      <c r="O46" s="28">
        <f t="shared" si="192"/>
        <v>0</v>
      </c>
      <c r="P46" s="28">
        <f t="shared" si="192"/>
        <v>0</v>
      </c>
      <c r="Q46" s="28">
        <f t="shared" si="192"/>
        <v>0</v>
      </c>
      <c r="R46" s="28">
        <f t="shared" si="192"/>
        <v>0</v>
      </c>
      <c r="S46" s="28">
        <f t="shared" si="192"/>
        <v>0</v>
      </c>
      <c r="T46" s="28">
        <f t="shared" si="192"/>
        <v>0</v>
      </c>
      <c r="U46" s="28">
        <f t="shared" si="192"/>
        <v>0</v>
      </c>
      <c r="V46" s="28">
        <f t="shared" si="192"/>
        <v>1396.0848664701343</v>
      </c>
      <c r="W46" s="28">
        <f t="shared" si="192"/>
        <v>1272.0809382636069</v>
      </c>
      <c r="X46" s="28">
        <f t="shared" si="192"/>
        <v>1131.0525093706117</v>
      </c>
      <c r="Y46" s="28">
        <f t="shared" si="188"/>
        <v>975.442994424331</v>
      </c>
      <c r="Z46" s="28">
        <f t="shared" si="188"/>
        <v>808.78654898921047</v>
      </c>
      <c r="AA46" s="28">
        <f t="shared" si="188"/>
        <v>635.87800804487995</v>
      </c>
      <c r="AB46" s="28">
        <f t="shared" si="188"/>
        <v>463.02801111938817</v>
      </c>
      <c r="AC46" s="28">
        <f t="shared" si="188"/>
        <v>298.48942411218417</v>
      </c>
      <c r="AD46" s="28">
        <f t="shared" si="188"/>
        <v>153.28803251195248</v>
      </c>
      <c r="AE46" s="28">
        <f t="shared" si="188"/>
        <v>43.325930285714776</v>
      </c>
      <c r="AF46" s="28" t="e">
        <f t="shared" si="188"/>
        <v>#NUM!</v>
      </c>
      <c r="AG46" s="28" t="e">
        <f t="shared" si="188"/>
        <v>#NUM!</v>
      </c>
      <c r="AH46" s="28" t="e">
        <f t="shared" si="188"/>
        <v>#NUM!</v>
      </c>
      <c r="AI46" s="28" t="e">
        <f t="shared" si="189"/>
        <v>#NUM!</v>
      </c>
      <c r="AJ46" s="28" t="e">
        <f t="shared" si="189"/>
        <v>#NUM!</v>
      </c>
      <c r="AK46" s="28" t="e">
        <f t="shared" si="189"/>
        <v>#NUM!</v>
      </c>
      <c r="AL46" s="28" t="e">
        <f t="shared" si="189"/>
        <v>#NUM!</v>
      </c>
      <c r="AM46" s="28" t="e">
        <f t="shared" si="189"/>
        <v>#NUM!</v>
      </c>
      <c r="AN46" s="28" t="e">
        <f t="shared" si="189"/>
        <v>#NUM!</v>
      </c>
      <c r="AO46" s="28" t="e">
        <f t="shared" si="189"/>
        <v>#NUM!</v>
      </c>
      <c r="AP46" s="28" t="e">
        <f t="shared" si="189"/>
        <v>#NUM!</v>
      </c>
      <c r="AQ46" s="28" t="e">
        <f t="shared" si="189"/>
        <v>#NUM!</v>
      </c>
      <c r="AR46" s="28" t="e">
        <f t="shared" si="189"/>
        <v>#NUM!</v>
      </c>
      <c r="AS46" s="28" t="e">
        <f t="shared" si="190"/>
        <v>#NUM!</v>
      </c>
      <c r="AT46" s="28" t="e">
        <f t="shared" si="190"/>
        <v>#NUM!</v>
      </c>
      <c r="AU46" s="28" t="e">
        <f t="shared" si="190"/>
        <v>#NUM!</v>
      </c>
      <c r="AV46" s="28" t="e">
        <f t="shared" si="190"/>
        <v>#NUM!</v>
      </c>
      <c r="AW46" s="28" t="e">
        <f t="shared" si="190"/>
        <v>#NUM!</v>
      </c>
      <c r="AX46" s="28" t="e">
        <f t="shared" si="190"/>
        <v>#NUM!</v>
      </c>
      <c r="AY46" s="28" t="e">
        <f t="shared" si="190"/>
        <v>#NUM!</v>
      </c>
      <c r="AZ46" s="28" t="e">
        <f t="shared" si="190"/>
        <v>#NUM!</v>
      </c>
      <c r="BA46" s="28" t="e">
        <f t="shared" si="190"/>
        <v>#NUM!</v>
      </c>
      <c r="BB46" s="28" t="e">
        <f t="shared" si="190"/>
        <v>#NUM!</v>
      </c>
      <c r="BC46" s="28" t="e">
        <f t="shared" si="191"/>
        <v>#NUM!</v>
      </c>
      <c r="BD46" s="28" t="e">
        <f t="shared" si="191"/>
        <v>#NUM!</v>
      </c>
      <c r="BE46" s="28" t="e">
        <f t="shared" si="191"/>
        <v>#NUM!</v>
      </c>
      <c r="BF46" s="28" t="e">
        <f t="shared" si="191"/>
        <v>#NUM!</v>
      </c>
      <c r="BG46" s="28" t="e">
        <f t="shared" si="191"/>
        <v>#NUM!</v>
      </c>
      <c r="BH46" s="28" t="e">
        <f t="shared" si="191"/>
        <v>#NUM!</v>
      </c>
      <c r="BI46" s="28" t="e">
        <f t="shared" si="191"/>
        <v>#NUM!</v>
      </c>
      <c r="BJ46" s="28" t="e">
        <f t="shared" si="191"/>
        <v>#NUM!</v>
      </c>
      <c r="BK46" s="28" t="e">
        <f t="shared" si="191"/>
        <v>#NUM!</v>
      </c>
      <c r="BM46" s="28">
        <f t="shared" si="20"/>
        <v>0</v>
      </c>
      <c r="BN46" s="28">
        <f t="shared" si="21"/>
        <v>0</v>
      </c>
      <c r="BO46" s="28">
        <f t="shared" si="22"/>
        <v>0</v>
      </c>
      <c r="BP46" s="28">
        <f t="shared" si="23"/>
        <v>0</v>
      </c>
      <c r="BQ46" s="28">
        <f t="shared" si="24"/>
        <v>0</v>
      </c>
      <c r="BR46" s="28">
        <f t="shared" si="25"/>
        <v>0</v>
      </c>
      <c r="BS46" s="28">
        <f t="shared" si="26"/>
        <v>0</v>
      </c>
      <c r="BT46" s="28">
        <f t="shared" si="27"/>
        <v>0</v>
      </c>
      <c r="BU46" s="28">
        <f t="shared" si="28"/>
        <v>1396.0848664701343</v>
      </c>
      <c r="BV46" s="28">
        <f t="shared" si="29"/>
        <v>1272.0809382636069</v>
      </c>
      <c r="BW46" s="28">
        <f t="shared" si="30"/>
        <v>1131.0525093706117</v>
      </c>
      <c r="BX46" s="28">
        <f t="shared" si="31"/>
        <v>975.442994424331</v>
      </c>
      <c r="BY46" s="28">
        <f t="shared" si="32"/>
        <v>808.78654898921047</v>
      </c>
      <c r="BZ46" s="28">
        <f t="shared" si="33"/>
        <v>635.87800804487995</v>
      </c>
      <c r="CA46" s="28">
        <f t="shared" si="34"/>
        <v>463.02801111938817</v>
      </c>
      <c r="CB46" s="28">
        <f t="shared" si="35"/>
        <v>298.48942411218417</v>
      </c>
      <c r="CC46" s="28">
        <f t="shared" si="36"/>
        <v>153.28803251195248</v>
      </c>
      <c r="CD46" s="28">
        <f t="shared" si="37"/>
        <v>43.325930285714776</v>
      </c>
      <c r="CE46" s="28">
        <f t="shared" si="38"/>
        <v>0</v>
      </c>
      <c r="CF46" s="28">
        <f t="shared" si="39"/>
        <v>0</v>
      </c>
      <c r="CG46" s="28">
        <f t="shared" si="40"/>
        <v>0</v>
      </c>
      <c r="CH46" s="28">
        <f t="shared" si="41"/>
        <v>0</v>
      </c>
      <c r="CI46" s="28">
        <f t="shared" si="42"/>
        <v>0</v>
      </c>
      <c r="CJ46" s="28">
        <f t="shared" si="43"/>
        <v>0</v>
      </c>
      <c r="CK46" s="28">
        <f t="shared" si="44"/>
        <v>0</v>
      </c>
      <c r="CL46" s="28">
        <f t="shared" si="45"/>
        <v>0</v>
      </c>
      <c r="CM46" s="28">
        <f t="shared" si="46"/>
        <v>0</v>
      </c>
      <c r="CN46" s="28">
        <f t="shared" si="47"/>
        <v>0</v>
      </c>
      <c r="CO46" s="28">
        <f t="shared" si="48"/>
        <v>0</v>
      </c>
      <c r="CP46" s="28">
        <f t="shared" si="49"/>
        <v>0</v>
      </c>
      <c r="CQ46" s="28">
        <f t="shared" si="50"/>
        <v>0</v>
      </c>
      <c r="CR46" s="28">
        <f t="shared" si="51"/>
        <v>0</v>
      </c>
      <c r="CS46" s="28">
        <f t="shared" si="52"/>
        <v>0</v>
      </c>
      <c r="CT46" s="28">
        <f t="shared" si="53"/>
        <v>0</v>
      </c>
      <c r="CU46" s="28">
        <f t="shared" si="54"/>
        <v>0</v>
      </c>
      <c r="CV46" s="28">
        <f t="shared" si="55"/>
        <v>0</v>
      </c>
      <c r="CW46" s="28">
        <f t="shared" si="56"/>
        <v>0</v>
      </c>
      <c r="CX46" s="28">
        <f t="shared" si="57"/>
        <v>0</v>
      </c>
      <c r="CY46" s="28">
        <f t="shared" si="58"/>
        <v>0</v>
      </c>
      <c r="CZ46" s="28">
        <f t="shared" si="59"/>
        <v>0</v>
      </c>
      <c r="DA46" s="28">
        <f t="shared" si="60"/>
        <v>0</v>
      </c>
      <c r="DB46" s="28">
        <f t="shared" si="61"/>
        <v>0</v>
      </c>
      <c r="DC46" s="28">
        <f t="shared" si="62"/>
        <v>0</v>
      </c>
      <c r="DD46" s="28">
        <f t="shared" si="63"/>
        <v>0</v>
      </c>
      <c r="DE46" s="28">
        <f t="shared" si="64"/>
        <v>0</v>
      </c>
      <c r="DF46" s="28">
        <f t="shared" si="65"/>
        <v>0</v>
      </c>
      <c r="DG46" s="28">
        <f t="shared" si="66"/>
        <v>0</v>
      </c>
      <c r="DH46" s="28">
        <f t="shared" si="67"/>
        <v>0</v>
      </c>
      <c r="DI46" s="28">
        <f t="shared" si="68"/>
        <v>0</v>
      </c>
      <c r="DJ46" s="28">
        <f t="shared" si="69"/>
        <v>0</v>
      </c>
      <c r="DL46" s="28">
        <f t="shared" si="70"/>
        <v>40</v>
      </c>
      <c r="DM46" s="140">
        <f t="shared" si="71"/>
        <v>0</v>
      </c>
      <c r="DN46" s="140">
        <f t="shared" si="72"/>
        <v>0</v>
      </c>
      <c r="DO46" s="140">
        <f t="shared" si="73"/>
        <v>0</v>
      </c>
      <c r="DP46" s="140">
        <f t="shared" si="74"/>
        <v>0</v>
      </c>
      <c r="DQ46" s="140">
        <f t="shared" si="75"/>
        <v>0</v>
      </c>
      <c r="DR46" s="140">
        <f t="shared" si="76"/>
        <v>0</v>
      </c>
      <c r="DS46" s="140">
        <f t="shared" si="77"/>
        <v>0</v>
      </c>
      <c r="DT46" s="140">
        <f t="shared" si="78"/>
        <v>67.180433905086829</v>
      </c>
      <c r="DU46" s="140">
        <f t="shared" si="79"/>
        <v>124.00392820652746</v>
      </c>
      <c r="DV46" s="140">
        <f t="shared" si="80"/>
        <v>141.02842889299518</v>
      </c>
      <c r="DW46" s="140">
        <f t="shared" si="81"/>
        <v>155.60951494628068</v>
      </c>
      <c r="DX46" s="140">
        <f t="shared" si="82"/>
        <v>166.65644543512053</v>
      </c>
      <c r="DY46" s="140">
        <f t="shared" si="83"/>
        <v>172.90854094433053</v>
      </c>
      <c r="DZ46" s="140">
        <f t="shared" si="84"/>
        <v>172.84999692549178</v>
      </c>
      <c r="EA46" s="140">
        <f t="shared" si="85"/>
        <v>164.538587007204</v>
      </c>
      <c r="EB46" s="140">
        <f t="shared" si="86"/>
        <v>145.20139160023169</v>
      </c>
      <c r="EC46" s="140">
        <f t="shared" si="87"/>
        <v>109.9621022262377</v>
      </c>
      <c r="ED46" s="140">
        <f t="shared" si="88"/>
        <v>43.325930285714776</v>
      </c>
      <c r="EE46" s="140">
        <f t="shared" si="89"/>
        <v>0</v>
      </c>
      <c r="EF46" s="140">
        <f t="shared" si="90"/>
        <v>0</v>
      </c>
      <c r="EG46" s="140">
        <f t="shared" si="91"/>
        <v>0</v>
      </c>
      <c r="EH46" s="140">
        <f t="shared" si="92"/>
        <v>0</v>
      </c>
      <c r="EI46" s="140">
        <f t="shared" si="93"/>
        <v>0</v>
      </c>
      <c r="EJ46" s="140">
        <f t="shared" si="94"/>
        <v>0</v>
      </c>
      <c r="EK46" s="140">
        <f t="shared" si="95"/>
        <v>0</v>
      </c>
      <c r="EL46" s="140">
        <f t="shared" si="96"/>
        <v>0</v>
      </c>
      <c r="EM46" s="140">
        <f t="shared" si="97"/>
        <v>0</v>
      </c>
      <c r="EN46" s="140">
        <f t="shared" si="98"/>
        <v>0</v>
      </c>
      <c r="EO46" s="140">
        <f t="shared" si="99"/>
        <v>0</v>
      </c>
      <c r="EP46" s="140">
        <f t="shared" si="100"/>
        <v>0</v>
      </c>
      <c r="EQ46" s="140">
        <f t="shared" si="101"/>
        <v>0</v>
      </c>
      <c r="ER46" s="140">
        <f t="shared" si="102"/>
        <v>0</v>
      </c>
      <c r="ES46" s="140">
        <f t="shared" si="103"/>
        <v>0</v>
      </c>
      <c r="ET46" s="140">
        <f t="shared" si="104"/>
        <v>0</v>
      </c>
      <c r="EU46" s="140">
        <f t="shared" si="105"/>
        <v>0</v>
      </c>
      <c r="EV46" s="140">
        <f t="shared" si="106"/>
        <v>0</v>
      </c>
      <c r="EW46" s="140">
        <f t="shared" si="107"/>
        <v>0</v>
      </c>
      <c r="EX46" s="140">
        <f t="shared" si="108"/>
        <v>0</v>
      </c>
      <c r="EY46" s="140">
        <f t="shared" si="109"/>
        <v>0</v>
      </c>
      <c r="EZ46" s="140">
        <f t="shared" si="110"/>
        <v>0</v>
      </c>
      <c r="FA46" s="140">
        <f t="shared" si="111"/>
        <v>0</v>
      </c>
      <c r="FB46" s="140">
        <f t="shared" si="112"/>
        <v>0</v>
      </c>
      <c r="FC46" s="140">
        <f t="shared" si="113"/>
        <v>0</v>
      </c>
      <c r="FD46" s="140">
        <f t="shared" si="114"/>
        <v>0</v>
      </c>
      <c r="FE46" s="140">
        <f t="shared" si="115"/>
        <v>0</v>
      </c>
      <c r="FF46" s="140">
        <f t="shared" si="116"/>
        <v>0</v>
      </c>
      <c r="FG46" s="140">
        <f t="shared" si="117"/>
        <v>0</v>
      </c>
      <c r="FH46" s="140">
        <f t="shared" si="118"/>
        <v>0</v>
      </c>
      <c r="FI46" s="140">
        <f t="shared" si="187"/>
        <v>0</v>
      </c>
      <c r="FJ46" s="140">
        <f t="shared" si="120"/>
        <v>0</v>
      </c>
      <c r="FL46" s="28">
        <f t="shared" si="121"/>
        <v>0</v>
      </c>
      <c r="FM46" s="28">
        <f t="shared" si="122"/>
        <v>0</v>
      </c>
      <c r="FN46" s="28">
        <f t="shared" si="123"/>
        <v>0</v>
      </c>
      <c r="FO46" s="28">
        <f t="shared" si="124"/>
        <v>0</v>
      </c>
      <c r="FP46" s="28">
        <f t="shared" si="125"/>
        <v>0</v>
      </c>
      <c r="FQ46" s="28">
        <f t="shared" si="126"/>
        <v>0</v>
      </c>
      <c r="FR46" s="28">
        <f t="shared" si="127"/>
        <v>0</v>
      </c>
      <c r="FS46" s="28">
        <f t="shared" si="128"/>
        <v>1007.7065085763024</v>
      </c>
      <c r="FT46" s="28">
        <f t="shared" si="129"/>
        <v>2108.0667795109666</v>
      </c>
      <c r="FU46" s="28">
        <f t="shared" si="130"/>
        <v>2679.5401489669084</v>
      </c>
      <c r="FV46" s="28">
        <f t="shared" si="131"/>
        <v>3267.7998138718945</v>
      </c>
      <c r="FW46" s="28">
        <f t="shared" si="132"/>
        <v>3833.0982450077722</v>
      </c>
      <c r="FX46" s="28">
        <f t="shared" si="133"/>
        <v>4322.7135236082631</v>
      </c>
      <c r="FY46" s="28">
        <f t="shared" si="134"/>
        <v>4666.9499169882783</v>
      </c>
      <c r="FZ46" s="28">
        <f t="shared" si="135"/>
        <v>4771.6190232089157</v>
      </c>
      <c r="GA46" s="28">
        <f t="shared" si="136"/>
        <v>4501.2431396071825</v>
      </c>
      <c r="GB46" s="28">
        <f t="shared" si="137"/>
        <v>3628.7493734658442</v>
      </c>
      <c r="GC46" s="28">
        <f t="shared" si="138"/>
        <v>1516.4075600000172</v>
      </c>
      <c r="GD46" s="28">
        <f t="shared" si="139"/>
        <v>0</v>
      </c>
      <c r="GE46" s="28">
        <f t="shared" si="140"/>
        <v>0</v>
      </c>
      <c r="GF46" s="28">
        <f t="shared" si="141"/>
        <v>0</v>
      </c>
      <c r="GG46" s="28">
        <f t="shared" si="142"/>
        <v>0</v>
      </c>
      <c r="GH46" s="28">
        <f t="shared" si="143"/>
        <v>0</v>
      </c>
      <c r="GI46" s="28">
        <f t="shared" si="144"/>
        <v>0</v>
      </c>
      <c r="GJ46" s="28">
        <f t="shared" si="145"/>
        <v>0</v>
      </c>
      <c r="GK46" s="28">
        <f t="shared" si="146"/>
        <v>0</v>
      </c>
      <c r="GL46" s="28">
        <f t="shared" si="147"/>
        <v>0</v>
      </c>
      <c r="GM46" s="28">
        <f t="shared" si="148"/>
        <v>0</v>
      </c>
      <c r="GN46" s="28">
        <f t="shared" si="149"/>
        <v>0</v>
      </c>
      <c r="GO46" s="28">
        <f t="shared" si="150"/>
        <v>0</v>
      </c>
      <c r="GP46" s="28">
        <f t="shared" si="151"/>
        <v>0</v>
      </c>
      <c r="GQ46" s="28">
        <f t="shared" si="152"/>
        <v>0</v>
      </c>
      <c r="GR46" s="28">
        <f t="shared" si="153"/>
        <v>0</v>
      </c>
      <c r="GS46" s="28">
        <f t="shared" si="154"/>
        <v>0</v>
      </c>
      <c r="GT46" s="28">
        <f t="shared" si="155"/>
        <v>0</v>
      </c>
      <c r="GU46" s="28">
        <f t="shared" si="156"/>
        <v>0</v>
      </c>
      <c r="GV46" s="28">
        <f t="shared" si="157"/>
        <v>0</v>
      </c>
      <c r="GW46" s="28">
        <f t="shared" si="158"/>
        <v>0</v>
      </c>
      <c r="GX46" s="28">
        <f t="shared" si="159"/>
        <v>0</v>
      </c>
      <c r="GY46" s="28">
        <f t="shared" si="160"/>
        <v>0</v>
      </c>
      <c r="GZ46" s="28">
        <f t="shared" si="161"/>
        <v>0</v>
      </c>
      <c r="HA46" s="28">
        <f t="shared" si="162"/>
        <v>0</v>
      </c>
      <c r="HB46" s="28">
        <f t="shared" si="163"/>
        <v>0</v>
      </c>
      <c r="HC46" s="28">
        <f t="shared" si="164"/>
        <v>0</v>
      </c>
      <c r="HD46" s="28">
        <f t="shared" si="165"/>
        <v>0</v>
      </c>
      <c r="HE46" s="28">
        <f t="shared" si="166"/>
        <v>0</v>
      </c>
      <c r="HF46" s="28">
        <f t="shared" si="167"/>
        <v>0</v>
      </c>
      <c r="HG46" s="28">
        <f t="shared" si="168"/>
        <v>0</v>
      </c>
      <c r="HH46" s="28">
        <f t="shared" si="169"/>
        <v>0</v>
      </c>
      <c r="HI46" s="28">
        <f t="shared" si="170"/>
        <v>0</v>
      </c>
      <c r="HK46" s="29">
        <f>IF(D46&gt;80,"",IF('inv2.計算シート'!H41=0,0,SUM(FL46:HI46)/F46))</f>
        <v>24.810192672171635</v>
      </c>
    </row>
    <row r="47" spans="4:219">
      <c r="D47" s="28">
        <f>IF(OR('1.収穫を予測する'!$C$2="あり",'1.収穫を予測する'!$C$3="あり"),入力方法別計算!W42,'inv2.計算シート'!E42)</f>
        <v>41</v>
      </c>
      <c r="E47" s="28">
        <f>IF(OR('1.収穫を予測する'!$C$2="あり",'1.収穫を予測する'!$C$3="あり"),入力方法別計算!Z42,'inv2.計算シート'!AD42)</f>
        <v>737.76165348160805</v>
      </c>
      <c r="F47" s="28">
        <f>IF(OR('1.収穫を予測する'!$C$2="あり",'1.収穫を予測する'!$C$3="あり"),入力方法別計算!Y42,'inv2.計算シート'!AE42)</f>
        <v>1439.9022434254723</v>
      </c>
      <c r="G47" s="28">
        <f>'inv2.計算シート'!AF42</f>
        <v>0</v>
      </c>
      <c r="H47" s="28">
        <f t="shared" si="15"/>
        <v>0.62582831019137686</v>
      </c>
      <c r="I47" s="28">
        <f t="shared" si="16"/>
        <v>1746.1410544362525</v>
      </c>
      <c r="J47" s="28">
        <f t="shared" si="17"/>
        <v>756.82654274770312</v>
      </c>
      <c r="K47" s="28">
        <f t="shared" si="18"/>
        <v>0.4334280674662031</v>
      </c>
      <c r="L47" s="28">
        <f t="shared" si="19"/>
        <v>4424.01078630958</v>
      </c>
      <c r="N47" s="28">
        <f t="shared" si="186"/>
        <v>0</v>
      </c>
      <c r="O47" s="28">
        <f t="shared" si="192"/>
        <v>0</v>
      </c>
      <c r="P47" s="28">
        <f t="shared" si="192"/>
        <v>0</v>
      </c>
      <c r="Q47" s="28">
        <f t="shared" si="192"/>
        <v>0</v>
      </c>
      <c r="R47" s="28">
        <f t="shared" si="192"/>
        <v>0</v>
      </c>
      <c r="S47" s="28">
        <f t="shared" si="192"/>
        <v>0</v>
      </c>
      <c r="T47" s="28">
        <f t="shared" si="192"/>
        <v>0</v>
      </c>
      <c r="U47" s="28">
        <f t="shared" si="192"/>
        <v>0</v>
      </c>
      <c r="V47" s="28">
        <f t="shared" si="192"/>
        <v>1393.2132285883965</v>
      </c>
      <c r="W47" s="28">
        <f t="shared" si="192"/>
        <v>1274.7806268711001</v>
      </c>
      <c r="X47" s="28">
        <f t="shared" si="192"/>
        <v>1139.6925068259854</v>
      </c>
      <c r="Y47" s="28">
        <f t="shared" si="188"/>
        <v>990.06856273356914</v>
      </c>
      <c r="Z47" s="28">
        <f t="shared" si="188"/>
        <v>829.02003442058276</v>
      </c>
      <c r="AA47" s="28">
        <f t="shared" si="188"/>
        <v>660.80667178545855</v>
      </c>
      <c r="AB47" s="28">
        <f t="shared" si="188"/>
        <v>491.07230404302618</v>
      </c>
      <c r="AC47" s="28">
        <f t="shared" si="188"/>
        <v>327.23547955680539</v>
      </c>
      <c r="AD47" s="28">
        <f t="shared" si="188"/>
        <v>179.23535246024815</v>
      </c>
      <c r="AE47" s="28">
        <f t="shared" si="188"/>
        <v>61.330475947532008</v>
      </c>
      <c r="AF47" s="28">
        <f t="shared" si="188"/>
        <v>0.12152088462313305</v>
      </c>
      <c r="AG47" s="28" t="e">
        <f t="shared" si="188"/>
        <v>#NUM!</v>
      </c>
      <c r="AH47" s="28" t="e">
        <f t="shared" si="188"/>
        <v>#NUM!</v>
      </c>
      <c r="AI47" s="28" t="e">
        <f t="shared" si="189"/>
        <v>#NUM!</v>
      </c>
      <c r="AJ47" s="28" t="e">
        <f t="shared" si="189"/>
        <v>#NUM!</v>
      </c>
      <c r="AK47" s="28" t="e">
        <f t="shared" si="189"/>
        <v>#NUM!</v>
      </c>
      <c r="AL47" s="28" t="e">
        <f t="shared" si="189"/>
        <v>#NUM!</v>
      </c>
      <c r="AM47" s="28" t="e">
        <f t="shared" si="189"/>
        <v>#NUM!</v>
      </c>
      <c r="AN47" s="28" t="e">
        <f t="shared" si="189"/>
        <v>#NUM!</v>
      </c>
      <c r="AO47" s="28" t="e">
        <f t="shared" si="189"/>
        <v>#NUM!</v>
      </c>
      <c r="AP47" s="28" t="e">
        <f t="shared" si="189"/>
        <v>#NUM!</v>
      </c>
      <c r="AQ47" s="28" t="e">
        <f t="shared" si="189"/>
        <v>#NUM!</v>
      </c>
      <c r="AR47" s="28" t="e">
        <f t="shared" si="189"/>
        <v>#NUM!</v>
      </c>
      <c r="AS47" s="28" t="e">
        <f t="shared" si="190"/>
        <v>#NUM!</v>
      </c>
      <c r="AT47" s="28" t="e">
        <f t="shared" si="190"/>
        <v>#NUM!</v>
      </c>
      <c r="AU47" s="28" t="e">
        <f t="shared" si="190"/>
        <v>#NUM!</v>
      </c>
      <c r="AV47" s="28" t="e">
        <f t="shared" si="190"/>
        <v>#NUM!</v>
      </c>
      <c r="AW47" s="28" t="e">
        <f t="shared" si="190"/>
        <v>#NUM!</v>
      </c>
      <c r="AX47" s="28" t="e">
        <f t="shared" si="190"/>
        <v>#NUM!</v>
      </c>
      <c r="AY47" s="28" t="e">
        <f t="shared" si="190"/>
        <v>#NUM!</v>
      </c>
      <c r="AZ47" s="28" t="e">
        <f t="shared" si="190"/>
        <v>#NUM!</v>
      </c>
      <c r="BA47" s="28" t="e">
        <f t="shared" si="190"/>
        <v>#NUM!</v>
      </c>
      <c r="BB47" s="28" t="e">
        <f t="shared" si="190"/>
        <v>#NUM!</v>
      </c>
      <c r="BC47" s="28" t="e">
        <f t="shared" si="191"/>
        <v>#NUM!</v>
      </c>
      <c r="BD47" s="28" t="e">
        <f t="shared" si="191"/>
        <v>#NUM!</v>
      </c>
      <c r="BE47" s="28" t="e">
        <f t="shared" si="191"/>
        <v>#NUM!</v>
      </c>
      <c r="BF47" s="28" t="e">
        <f t="shared" si="191"/>
        <v>#NUM!</v>
      </c>
      <c r="BG47" s="28" t="e">
        <f t="shared" si="191"/>
        <v>#NUM!</v>
      </c>
      <c r="BH47" s="28" t="e">
        <f t="shared" si="191"/>
        <v>#NUM!</v>
      </c>
      <c r="BI47" s="28" t="e">
        <f t="shared" si="191"/>
        <v>#NUM!</v>
      </c>
      <c r="BJ47" s="28" t="e">
        <f t="shared" si="191"/>
        <v>#NUM!</v>
      </c>
      <c r="BK47" s="28" t="e">
        <f t="shared" si="191"/>
        <v>#NUM!</v>
      </c>
      <c r="BM47" s="28">
        <f t="shared" si="20"/>
        <v>0</v>
      </c>
      <c r="BN47" s="28">
        <f t="shared" si="21"/>
        <v>0</v>
      </c>
      <c r="BO47" s="28">
        <f t="shared" si="22"/>
        <v>0</v>
      </c>
      <c r="BP47" s="28">
        <f t="shared" si="23"/>
        <v>0</v>
      </c>
      <c r="BQ47" s="28">
        <f t="shared" si="24"/>
        <v>0</v>
      </c>
      <c r="BR47" s="28">
        <f t="shared" si="25"/>
        <v>0</v>
      </c>
      <c r="BS47" s="28">
        <f t="shared" si="26"/>
        <v>0</v>
      </c>
      <c r="BT47" s="28">
        <f t="shared" si="27"/>
        <v>0</v>
      </c>
      <c r="BU47" s="28">
        <f t="shared" si="28"/>
        <v>1393.2132285883965</v>
      </c>
      <c r="BV47" s="28">
        <f t="shared" si="29"/>
        <v>1274.7806268711001</v>
      </c>
      <c r="BW47" s="28">
        <f t="shared" si="30"/>
        <v>1139.6925068259854</v>
      </c>
      <c r="BX47" s="28">
        <f t="shared" si="31"/>
        <v>990.06856273356914</v>
      </c>
      <c r="BY47" s="28">
        <f t="shared" si="32"/>
        <v>829.02003442058276</v>
      </c>
      <c r="BZ47" s="28">
        <f t="shared" si="33"/>
        <v>660.80667178545855</v>
      </c>
      <c r="CA47" s="28">
        <f t="shared" si="34"/>
        <v>491.07230404302618</v>
      </c>
      <c r="CB47" s="28">
        <f t="shared" si="35"/>
        <v>327.23547955680539</v>
      </c>
      <c r="CC47" s="28">
        <f t="shared" si="36"/>
        <v>179.23535246024815</v>
      </c>
      <c r="CD47" s="28">
        <f t="shared" si="37"/>
        <v>61.330475947532008</v>
      </c>
      <c r="CE47" s="28">
        <f t="shared" si="38"/>
        <v>0.12152088462313305</v>
      </c>
      <c r="CF47" s="28">
        <f t="shared" si="39"/>
        <v>0</v>
      </c>
      <c r="CG47" s="28">
        <f t="shared" si="40"/>
        <v>0</v>
      </c>
      <c r="CH47" s="28">
        <f t="shared" si="41"/>
        <v>0</v>
      </c>
      <c r="CI47" s="28">
        <f t="shared" si="42"/>
        <v>0</v>
      </c>
      <c r="CJ47" s="28">
        <f t="shared" si="43"/>
        <v>0</v>
      </c>
      <c r="CK47" s="28">
        <f t="shared" si="44"/>
        <v>0</v>
      </c>
      <c r="CL47" s="28">
        <f t="shared" si="45"/>
        <v>0</v>
      </c>
      <c r="CM47" s="28">
        <f t="shared" si="46"/>
        <v>0</v>
      </c>
      <c r="CN47" s="28">
        <f t="shared" si="47"/>
        <v>0</v>
      </c>
      <c r="CO47" s="28">
        <f t="shared" si="48"/>
        <v>0</v>
      </c>
      <c r="CP47" s="28">
        <f t="shared" si="49"/>
        <v>0</v>
      </c>
      <c r="CQ47" s="28">
        <f t="shared" si="50"/>
        <v>0</v>
      </c>
      <c r="CR47" s="28">
        <f t="shared" si="51"/>
        <v>0</v>
      </c>
      <c r="CS47" s="28">
        <f t="shared" si="52"/>
        <v>0</v>
      </c>
      <c r="CT47" s="28">
        <f t="shared" si="53"/>
        <v>0</v>
      </c>
      <c r="CU47" s="28">
        <f t="shared" si="54"/>
        <v>0</v>
      </c>
      <c r="CV47" s="28">
        <f t="shared" si="55"/>
        <v>0</v>
      </c>
      <c r="CW47" s="28">
        <f t="shared" si="56"/>
        <v>0</v>
      </c>
      <c r="CX47" s="28">
        <f t="shared" si="57"/>
        <v>0</v>
      </c>
      <c r="CY47" s="28">
        <f t="shared" si="58"/>
        <v>0</v>
      </c>
      <c r="CZ47" s="28">
        <f t="shared" si="59"/>
        <v>0</v>
      </c>
      <c r="DA47" s="28">
        <f t="shared" si="60"/>
        <v>0</v>
      </c>
      <c r="DB47" s="28">
        <f t="shared" si="61"/>
        <v>0</v>
      </c>
      <c r="DC47" s="28">
        <f t="shared" si="62"/>
        <v>0</v>
      </c>
      <c r="DD47" s="28">
        <f t="shared" si="63"/>
        <v>0</v>
      </c>
      <c r="DE47" s="28">
        <f t="shared" si="64"/>
        <v>0</v>
      </c>
      <c r="DF47" s="28">
        <f t="shared" si="65"/>
        <v>0</v>
      </c>
      <c r="DG47" s="28">
        <f t="shared" si="66"/>
        <v>0</v>
      </c>
      <c r="DH47" s="28">
        <f t="shared" si="67"/>
        <v>0</v>
      </c>
      <c r="DI47" s="28">
        <f t="shared" si="68"/>
        <v>0</v>
      </c>
      <c r="DJ47" s="28">
        <f t="shared" si="69"/>
        <v>0</v>
      </c>
      <c r="DL47" s="28">
        <f t="shared" si="70"/>
        <v>41</v>
      </c>
      <c r="DM47" s="140">
        <f t="shared" si="71"/>
        <v>0</v>
      </c>
      <c r="DN47" s="140">
        <f t="shared" si="72"/>
        <v>0</v>
      </c>
      <c r="DO47" s="140">
        <f t="shared" si="73"/>
        <v>0</v>
      </c>
      <c r="DP47" s="140">
        <f t="shared" si="74"/>
        <v>0</v>
      </c>
      <c r="DQ47" s="140">
        <f t="shared" si="75"/>
        <v>0</v>
      </c>
      <c r="DR47" s="140">
        <f t="shared" si="76"/>
        <v>0</v>
      </c>
      <c r="DS47" s="140">
        <f t="shared" si="77"/>
        <v>0</v>
      </c>
      <c r="DT47" s="140">
        <f t="shared" si="78"/>
        <v>46.689014837075774</v>
      </c>
      <c r="DU47" s="140">
        <f t="shared" si="79"/>
        <v>118.43260171729639</v>
      </c>
      <c r="DV47" s="140">
        <f t="shared" si="80"/>
        <v>135.08812004511469</v>
      </c>
      <c r="DW47" s="140">
        <f t="shared" si="81"/>
        <v>149.62394409241631</v>
      </c>
      <c r="DX47" s="140">
        <f t="shared" si="82"/>
        <v>161.04852831298638</v>
      </c>
      <c r="DY47" s="140">
        <f t="shared" si="83"/>
        <v>168.21336263512421</v>
      </c>
      <c r="DZ47" s="140">
        <f t="shared" si="84"/>
        <v>169.73436774243237</v>
      </c>
      <c r="EA47" s="140">
        <f t="shared" si="85"/>
        <v>163.83682448622079</v>
      </c>
      <c r="EB47" s="140">
        <f t="shared" si="86"/>
        <v>148.00012709655724</v>
      </c>
      <c r="EC47" s="140">
        <f t="shared" si="87"/>
        <v>117.90487651271614</v>
      </c>
      <c r="ED47" s="140">
        <f t="shared" si="88"/>
        <v>61.208955062908878</v>
      </c>
      <c r="EE47" s="140">
        <f t="shared" si="89"/>
        <v>0.12152088462313305</v>
      </c>
      <c r="EF47" s="140">
        <f t="shared" si="90"/>
        <v>0</v>
      </c>
      <c r="EG47" s="140">
        <f t="shared" si="91"/>
        <v>0</v>
      </c>
      <c r="EH47" s="140">
        <f t="shared" si="92"/>
        <v>0</v>
      </c>
      <c r="EI47" s="140">
        <f t="shared" si="93"/>
        <v>0</v>
      </c>
      <c r="EJ47" s="140">
        <f t="shared" si="94"/>
        <v>0</v>
      </c>
      <c r="EK47" s="140">
        <f t="shared" si="95"/>
        <v>0</v>
      </c>
      <c r="EL47" s="140">
        <f t="shared" si="96"/>
        <v>0</v>
      </c>
      <c r="EM47" s="140">
        <f t="shared" si="97"/>
        <v>0</v>
      </c>
      <c r="EN47" s="140">
        <f t="shared" si="98"/>
        <v>0</v>
      </c>
      <c r="EO47" s="140">
        <f t="shared" si="99"/>
        <v>0</v>
      </c>
      <c r="EP47" s="140">
        <f t="shared" si="100"/>
        <v>0</v>
      </c>
      <c r="EQ47" s="140">
        <f t="shared" si="101"/>
        <v>0</v>
      </c>
      <c r="ER47" s="140">
        <f t="shared" si="102"/>
        <v>0</v>
      </c>
      <c r="ES47" s="140">
        <f t="shared" si="103"/>
        <v>0</v>
      </c>
      <c r="ET47" s="140">
        <f t="shared" si="104"/>
        <v>0</v>
      </c>
      <c r="EU47" s="140">
        <f t="shared" si="105"/>
        <v>0</v>
      </c>
      <c r="EV47" s="140">
        <f t="shared" si="106"/>
        <v>0</v>
      </c>
      <c r="EW47" s="140">
        <f t="shared" si="107"/>
        <v>0</v>
      </c>
      <c r="EX47" s="140">
        <f t="shared" si="108"/>
        <v>0</v>
      </c>
      <c r="EY47" s="140">
        <f t="shared" si="109"/>
        <v>0</v>
      </c>
      <c r="EZ47" s="140">
        <f t="shared" si="110"/>
        <v>0</v>
      </c>
      <c r="FA47" s="140">
        <f t="shared" si="111"/>
        <v>0</v>
      </c>
      <c r="FB47" s="140">
        <f t="shared" si="112"/>
        <v>0</v>
      </c>
      <c r="FC47" s="140">
        <f t="shared" si="113"/>
        <v>0</v>
      </c>
      <c r="FD47" s="140">
        <f t="shared" si="114"/>
        <v>0</v>
      </c>
      <c r="FE47" s="140">
        <f t="shared" si="115"/>
        <v>0</v>
      </c>
      <c r="FF47" s="140">
        <f t="shared" si="116"/>
        <v>0</v>
      </c>
      <c r="FG47" s="140">
        <f t="shared" si="117"/>
        <v>0</v>
      </c>
      <c r="FH47" s="140">
        <f t="shared" si="118"/>
        <v>0</v>
      </c>
      <c r="FI47" s="140">
        <f t="shared" si="187"/>
        <v>0</v>
      </c>
      <c r="FJ47" s="140">
        <f t="shared" si="120"/>
        <v>0</v>
      </c>
      <c r="FL47" s="28">
        <f t="shared" si="121"/>
        <v>0</v>
      </c>
      <c r="FM47" s="28">
        <f t="shared" si="122"/>
        <v>0</v>
      </c>
      <c r="FN47" s="28">
        <f t="shared" si="123"/>
        <v>0</v>
      </c>
      <c r="FO47" s="28">
        <f t="shared" si="124"/>
        <v>0</v>
      </c>
      <c r="FP47" s="28">
        <f t="shared" si="125"/>
        <v>0</v>
      </c>
      <c r="FQ47" s="28">
        <f t="shared" si="126"/>
        <v>0</v>
      </c>
      <c r="FR47" s="28">
        <f t="shared" si="127"/>
        <v>0</v>
      </c>
      <c r="FS47" s="28">
        <f t="shared" si="128"/>
        <v>700.33522255613661</v>
      </c>
      <c r="FT47" s="28">
        <f t="shared" si="129"/>
        <v>2013.3542291940387</v>
      </c>
      <c r="FU47" s="28">
        <f t="shared" si="130"/>
        <v>2566.6742808571789</v>
      </c>
      <c r="FV47" s="28">
        <f t="shared" si="131"/>
        <v>3142.1028259407426</v>
      </c>
      <c r="FW47" s="28">
        <f t="shared" si="132"/>
        <v>3704.1161511986866</v>
      </c>
      <c r="FX47" s="28">
        <f t="shared" si="133"/>
        <v>4205.3340658781053</v>
      </c>
      <c r="FY47" s="28">
        <f t="shared" si="134"/>
        <v>4582.827929045674</v>
      </c>
      <c r="FZ47" s="28">
        <f t="shared" si="135"/>
        <v>4751.2679101004032</v>
      </c>
      <c r="GA47" s="28">
        <f t="shared" si="136"/>
        <v>4588.0039399932739</v>
      </c>
      <c r="GB47" s="28">
        <f t="shared" si="137"/>
        <v>3890.8609249196329</v>
      </c>
      <c r="GC47" s="28">
        <f t="shared" si="138"/>
        <v>2142.3134272018106</v>
      </c>
      <c r="GD47" s="28">
        <f t="shared" si="139"/>
        <v>4.4962727310559227</v>
      </c>
      <c r="GE47" s="28">
        <f t="shared" si="140"/>
        <v>0</v>
      </c>
      <c r="GF47" s="28">
        <f t="shared" si="141"/>
        <v>0</v>
      </c>
      <c r="GG47" s="28">
        <f t="shared" si="142"/>
        <v>0</v>
      </c>
      <c r="GH47" s="28">
        <f t="shared" si="143"/>
        <v>0</v>
      </c>
      <c r="GI47" s="28">
        <f t="shared" si="144"/>
        <v>0</v>
      </c>
      <c r="GJ47" s="28">
        <f t="shared" si="145"/>
        <v>0</v>
      </c>
      <c r="GK47" s="28">
        <f t="shared" si="146"/>
        <v>0</v>
      </c>
      <c r="GL47" s="28">
        <f t="shared" si="147"/>
        <v>0</v>
      </c>
      <c r="GM47" s="28">
        <f t="shared" si="148"/>
        <v>0</v>
      </c>
      <c r="GN47" s="28">
        <f t="shared" si="149"/>
        <v>0</v>
      </c>
      <c r="GO47" s="28">
        <f t="shared" si="150"/>
        <v>0</v>
      </c>
      <c r="GP47" s="28">
        <f t="shared" si="151"/>
        <v>0</v>
      </c>
      <c r="GQ47" s="28">
        <f t="shared" si="152"/>
        <v>0</v>
      </c>
      <c r="GR47" s="28">
        <f t="shared" si="153"/>
        <v>0</v>
      </c>
      <c r="GS47" s="28">
        <f t="shared" si="154"/>
        <v>0</v>
      </c>
      <c r="GT47" s="28">
        <f t="shared" si="155"/>
        <v>0</v>
      </c>
      <c r="GU47" s="28">
        <f t="shared" si="156"/>
        <v>0</v>
      </c>
      <c r="GV47" s="28">
        <f t="shared" si="157"/>
        <v>0</v>
      </c>
      <c r="GW47" s="28">
        <f t="shared" si="158"/>
        <v>0</v>
      </c>
      <c r="GX47" s="28">
        <f t="shared" si="159"/>
        <v>0</v>
      </c>
      <c r="GY47" s="28">
        <f t="shared" si="160"/>
        <v>0</v>
      </c>
      <c r="GZ47" s="28">
        <f t="shared" si="161"/>
        <v>0</v>
      </c>
      <c r="HA47" s="28">
        <f t="shared" si="162"/>
        <v>0</v>
      </c>
      <c r="HB47" s="28">
        <f t="shared" si="163"/>
        <v>0</v>
      </c>
      <c r="HC47" s="28">
        <f t="shared" si="164"/>
        <v>0</v>
      </c>
      <c r="HD47" s="28">
        <f t="shared" si="165"/>
        <v>0</v>
      </c>
      <c r="HE47" s="28">
        <f t="shared" si="166"/>
        <v>0</v>
      </c>
      <c r="HF47" s="28">
        <f t="shared" si="167"/>
        <v>0</v>
      </c>
      <c r="HG47" s="28">
        <f t="shared" si="168"/>
        <v>0</v>
      </c>
      <c r="HH47" s="28">
        <f t="shared" si="169"/>
        <v>0</v>
      </c>
      <c r="HI47" s="28">
        <f t="shared" si="170"/>
        <v>0</v>
      </c>
      <c r="HK47" s="29">
        <f>IF(D47&gt;80,"",IF('inv2.計算シート'!H42=0,0,SUM(FL47:HI47)/F47))</f>
        <v>25.20427157143682</v>
      </c>
    </row>
    <row r="48" spans="4:219">
      <c r="D48" s="28">
        <f>IF(OR('1.収穫を予測する'!$C$2="あり",'1.収穫を予測する'!$C$3="あり"),入力方法別計算!W43,'inv2.計算シート'!E43)</f>
        <v>42</v>
      </c>
      <c r="E48" s="28">
        <f>IF(OR('1.収穫を予測する'!$C$2="あり",'1.収穫を予測する'!$C$3="あり"),入力方法別計算!Z43,'inv2.計算シート'!AD43)</f>
        <v>753.32909396746163</v>
      </c>
      <c r="F48" s="28">
        <f>IF(OR('1.収穫を予測する'!$C$2="あり",'1.収穫を予測する'!$C$3="あり"),入力方法別計算!Y43,'inv2.計算シート'!AE43)</f>
        <v>1417.5332186099624</v>
      </c>
      <c r="G48" s="28">
        <f>'inv2.計算シート'!AF43</f>
        <v>0</v>
      </c>
      <c r="H48" s="28">
        <f t="shared" si="15"/>
        <v>0.62220552749023306</v>
      </c>
      <c r="I48" s="28">
        <f t="shared" si="16"/>
        <v>1725.8836606442794</v>
      </c>
      <c r="J48" s="28">
        <f t="shared" si="17"/>
        <v>773.67030539151631</v>
      </c>
      <c r="K48" s="28">
        <f t="shared" si="18"/>
        <v>0.44827488841438018</v>
      </c>
      <c r="L48" s="28">
        <f t="shared" si="19"/>
        <v>4025.6079243780582</v>
      </c>
      <c r="N48" s="28">
        <f t="shared" si="186"/>
        <v>0</v>
      </c>
      <c r="O48" s="28">
        <f t="shared" si="192"/>
        <v>0</v>
      </c>
      <c r="P48" s="28">
        <f t="shared" si="192"/>
        <v>0</v>
      </c>
      <c r="Q48" s="28">
        <f t="shared" si="192"/>
        <v>0</v>
      </c>
      <c r="R48" s="28">
        <f t="shared" si="192"/>
        <v>0</v>
      </c>
      <c r="S48" s="28">
        <f t="shared" si="192"/>
        <v>0</v>
      </c>
      <c r="T48" s="28">
        <f t="shared" si="192"/>
        <v>0</v>
      </c>
      <c r="U48" s="28">
        <f t="shared" si="192"/>
        <v>0</v>
      </c>
      <c r="V48" s="28">
        <f t="shared" si="192"/>
        <v>1389.6463410458377</v>
      </c>
      <c r="W48" s="28">
        <f t="shared" si="192"/>
        <v>1276.3503787783795</v>
      </c>
      <c r="X48" s="28">
        <f t="shared" si="192"/>
        <v>1146.77941609764</v>
      </c>
      <c r="Y48" s="28">
        <f t="shared" si="188"/>
        <v>1002.7751268293069</v>
      </c>
      <c r="Z48" s="28">
        <f t="shared" si="188"/>
        <v>847.08278554009962</v>
      </c>
      <c r="AA48" s="28">
        <f t="shared" si="188"/>
        <v>683.495733889446</v>
      </c>
      <c r="AB48" s="28">
        <f t="shared" si="188"/>
        <v>517.07204060028482</v>
      </c>
      <c r="AC48" s="28">
        <f t="shared" si="188"/>
        <v>354.49117290327234</v>
      </c>
      <c r="AD48" s="28">
        <f t="shared" si="188"/>
        <v>204.72314657483801</v>
      </c>
      <c r="AE48" s="28">
        <f t="shared" si="188"/>
        <v>80.578446445482498</v>
      </c>
      <c r="AF48" s="28">
        <f t="shared" si="188"/>
        <v>4.4896623944823624</v>
      </c>
      <c r="AG48" s="28" t="e">
        <f t="shared" si="188"/>
        <v>#NUM!</v>
      </c>
      <c r="AH48" s="28" t="e">
        <f t="shared" si="188"/>
        <v>#NUM!</v>
      </c>
      <c r="AI48" s="28" t="e">
        <f t="shared" si="189"/>
        <v>#NUM!</v>
      </c>
      <c r="AJ48" s="28" t="e">
        <f t="shared" si="189"/>
        <v>#NUM!</v>
      </c>
      <c r="AK48" s="28" t="e">
        <f t="shared" si="189"/>
        <v>#NUM!</v>
      </c>
      <c r="AL48" s="28" t="e">
        <f t="shared" si="189"/>
        <v>#NUM!</v>
      </c>
      <c r="AM48" s="28" t="e">
        <f t="shared" si="189"/>
        <v>#NUM!</v>
      </c>
      <c r="AN48" s="28" t="e">
        <f t="shared" si="189"/>
        <v>#NUM!</v>
      </c>
      <c r="AO48" s="28" t="e">
        <f t="shared" si="189"/>
        <v>#NUM!</v>
      </c>
      <c r="AP48" s="28" t="e">
        <f t="shared" si="189"/>
        <v>#NUM!</v>
      </c>
      <c r="AQ48" s="28" t="e">
        <f t="shared" si="189"/>
        <v>#NUM!</v>
      </c>
      <c r="AR48" s="28" t="e">
        <f t="shared" si="189"/>
        <v>#NUM!</v>
      </c>
      <c r="AS48" s="28" t="e">
        <f t="shared" si="190"/>
        <v>#NUM!</v>
      </c>
      <c r="AT48" s="28" t="e">
        <f t="shared" si="190"/>
        <v>#NUM!</v>
      </c>
      <c r="AU48" s="28" t="e">
        <f t="shared" si="190"/>
        <v>#NUM!</v>
      </c>
      <c r="AV48" s="28" t="e">
        <f t="shared" si="190"/>
        <v>#NUM!</v>
      </c>
      <c r="AW48" s="28" t="e">
        <f t="shared" si="190"/>
        <v>#NUM!</v>
      </c>
      <c r="AX48" s="28" t="e">
        <f t="shared" si="190"/>
        <v>#NUM!</v>
      </c>
      <c r="AY48" s="28" t="e">
        <f t="shared" si="190"/>
        <v>#NUM!</v>
      </c>
      <c r="AZ48" s="28" t="e">
        <f t="shared" si="190"/>
        <v>#NUM!</v>
      </c>
      <c r="BA48" s="28" t="e">
        <f t="shared" si="190"/>
        <v>#NUM!</v>
      </c>
      <c r="BB48" s="28" t="e">
        <f t="shared" si="190"/>
        <v>#NUM!</v>
      </c>
      <c r="BC48" s="28" t="e">
        <f t="shared" si="191"/>
        <v>#NUM!</v>
      </c>
      <c r="BD48" s="28" t="e">
        <f t="shared" si="191"/>
        <v>#NUM!</v>
      </c>
      <c r="BE48" s="28" t="e">
        <f t="shared" si="191"/>
        <v>#NUM!</v>
      </c>
      <c r="BF48" s="28" t="e">
        <f t="shared" si="191"/>
        <v>#NUM!</v>
      </c>
      <c r="BG48" s="28" t="e">
        <f t="shared" si="191"/>
        <v>#NUM!</v>
      </c>
      <c r="BH48" s="28" t="e">
        <f t="shared" si="191"/>
        <v>#NUM!</v>
      </c>
      <c r="BI48" s="28" t="e">
        <f t="shared" si="191"/>
        <v>#NUM!</v>
      </c>
      <c r="BJ48" s="28" t="e">
        <f t="shared" si="191"/>
        <v>#NUM!</v>
      </c>
      <c r="BK48" s="28" t="e">
        <f t="shared" si="191"/>
        <v>#NUM!</v>
      </c>
      <c r="BM48" s="28">
        <f t="shared" si="20"/>
        <v>0</v>
      </c>
      <c r="BN48" s="28">
        <f t="shared" si="21"/>
        <v>0</v>
      </c>
      <c r="BO48" s="28">
        <f t="shared" si="22"/>
        <v>0</v>
      </c>
      <c r="BP48" s="28">
        <f t="shared" si="23"/>
        <v>0</v>
      </c>
      <c r="BQ48" s="28">
        <f t="shared" si="24"/>
        <v>0</v>
      </c>
      <c r="BR48" s="28">
        <f t="shared" si="25"/>
        <v>0</v>
      </c>
      <c r="BS48" s="28">
        <f t="shared" si="26"/>
        <v>0</v>
      </c>
      <c r="BT48" s="28">
        <f t="shared" si="27"/>
        <v>0</v>
      </c>
      <c r="BU48" s="28">
        <f t="shared" si="28"/>
        <v>1389.6463410458377</v>
      </c>
      <c r="BV48" s="28">
        <f t="shared" si="29"/>
        <v>1276.3503787783795</v>
      </c>
      <c r="BW48" s="28">
        <f t="shared" si="30"/>
        <v>1146.77941609764</v>
      </c>
      <c r="BX48" s="28">
        <f t="shared" si="31"/>
        <v>1002.7751268293069</v>
      </c>
      <c r="BY48" s="28">
        <f t="shared" si="32"/>
        <v>847.08278554009962</v>
      </c>
      <c r="BZ48" s="28">
        <f t="shared" si="33"/>
        <v>683.495733889446</v>
      </c>
      <c r="CA48" s="28">
        <f t="shared" si="34"/>
        <v>517.07204060028482</v>
      </c>
      <c r="CB48" s="28">
        <f t="shared" si="35"/>
        <v>354.49117290327234</v>
      </c>
      <c r="CC48" s="28">
        <f t="shared" si="36"/>
        <v>204.72314657483801</v>
      </c>
      <c r="CD48" s="28">
        <f t="shared" si="37"/>
        <v>80.578446445482498</v>
      </c>
      <c r="CE48" s="28">
        <f t="shared" si="38"/>
        <v>4.4896623944823624</v>
      </c>
      <c r="CF48" s="28">
        <f t="shared" si="39"/>
        <v>0</v>
      </c>
      <c r="CG48" s="28">
        <f t="shared" si="40"/>
        <v>0</v>
      </c>
      <c r="CH48" s="28">
        <f t="shared" si="41"/>
        <v>0</v>
      </c>
      <c r="CI48" s="28">
        <f t="shared" si="42"/>
        <v>0</v>
      </c>
      <c r="CJ48" s="28">
        <f t="shared" si="43"/>
        <v>0</v>
      </c>
      <c r="CK48" s="28">
        <f t="shared" si="44"/>
        <v>0</v>
      </c>
      <c r="CL48" s="28">
        <f t="shared" si="45"/>
        <v>0</v>
      </c>
      <c r="CM48" s="28">
        <f t="shared" si="46"/>
        <v>0</v>
      </c>
      <c r="CN48" s="28">
        <f t="shared" si="47"/>
        <v>0</v>
      </c>
      <c r="CO48" s="28">
        <f t="shared" si="48"/>
        <v>0</v>
      </c>
      <c r="CP48" s="28">
        <f t="shared" si="49"/>
        <v>0</v>
      </c>
      <c r="CQ48" s="28">
        <f t="shared" si="50"/>
        <v>0</v>
      </c>
      <c r="CR48" s="28">
        <f t="shared" si="51"/>
        <v>0</v>
      </c>
      <c r="CS48" s="28">
        <f t="shared" si="52"/>
        <v>0</v>
      </c>
      <c r="CT48" s="28">
        <f t="shared" si="53"/>
        <v>0</v>
      </c>
      <c r="CU48" s="28">
        <f t="shared" si="54"/>
        <v>0</v>
      </c>
      <c r="CV48" s="28">
        <f t="shared" si="55"/>
        <v>0</v>
      </c>
      <c r="CW48" s="28">
        <f t="shared" si="56"/>
        <v>0</v>
      </c>
      <c r="CX48" s="28">
        <f t="shared" si="57"/>
        <v>0</v>
      </c>
      <c r="CY48" s="28">
        <f t="shared" si="58"/>
        <v>0</v>
      </c>
      <c r="CZ48" s="28">
        <f t="shared" si="59"/>
        <v>0</v>
      </c>
      <c r="DA48" s="28">
        <f t="shared" si="60"/>
        <v>0</v>
      </c>
      <c r="DB48" s="28">
        <f t="shared" si="61"/>
        <v>0</v>
      </c>
      <c r="DC48" s="28">
        <f t="shared" si="62"/>
        <v>0</v>
      </c>
      <c r="DD48" s="28">
        <f t="shared" si="63"/>
        <v>0</v>
      </c>
      <c r="DE48" s="28">
        <f t="shared" si="64"/>
        <v>0</v>
      </c>
      <c r="DF48" s="28">
        <f t="shared" si="65"/>
        <v>0</v>
      </c>
      <c r="DG48" s="28">
        <f t="shared" si="66"/>
        <v>0</v>
      </c>
      <c r="DH48" s="28">
        <f t="shared" si="67"/>
        <v>0</v>
      </c>
      <c r="DI48" s="28">
        <f t="shared" si="68"/>
        <v>0</v>
      </c>
      <c r="DJ48" s="28">
        <f t="shared" si="69"/>
        <v>0</v>
      </c>
      <c r="DL48" s="28">
        <f t="shared" si="70"/>
        <v>42</v>
      </c>
      <c r="DM48" s="140">
        <f t="shared" si="71"/>
        <v>0</v>
      </c>
      <c r="DN48" s="140">
        <f t="shared" si="72"/>
        <v>0</v>
      </c>
      <c r="DO48" s="140">
        <f t="shared" si="73"/>
        <v>0</v>
      </c>
      <c r="DP48" s="140">
        <f t="shared" si="74"/>
        <v>0</v>
      </c>
      <c r="DQ48" s="140">
        <f t="shared" si="75"/>
        <v>0</v>
      </c>
      <c r="DR48" s="140">
        <f t="shared" si="76"/>
        <v>0</v>
      </c>
      <c r="DS48" s="140">
        <f t="shared" si="77"/>
        <v>0</v>
      </c>
      <c r="DT48" s="140">
        <f t="shared" si="78"/>
        <v>27.886877564124688</v>
      </c>
      <c r="DU48" s="140">
        <f t="shared" si="79"/>
        <v>113.29596226745821</v>
      </c>
      <c r="DV48" s="140">
        <f t="shared" si="80"/>
        <v>129.57096268073951</v>
      </c>
      <c r="DW48" s="140">
        <f t="shared" si="81"/>
        <v>144.00428926833308</v>
      </c>
      <c r="DX48" s="140">
        <f t="shared" si="82"/>
        <v>155.69234128920732</v>
      </c>
      <c r="DY48" s="140">
        <f t="shared" si="83"/>
        <v>163.58705165065362</v>
      </c>
      <c r="DZ48" s="140">
        <f t="shared" si="84"/>
        <v>166.42369328916118</v>
      </c>
      <c r="EA48" s="140">
        <f t="shared" si="85"/>
        <v>162.58086769701248</v>
      </c>
      <c r="EB48" s="140">
        <f t="shared" si="86"/>
        <v>149.76802632843433</v>
      </c>
      <c r="EC48" s="140">
        <f t="shared" si="87"/>
        <v>124.14470012935551</v>
      </c>
      <c r="ED48" s="140">
        <f t="shared" si="88"/>
        <v>76.088784051000133</v>
      </c>
      <c r="EE48" s="140">
        <f t="shared" si="89"/>
        <v>4.4896623944823624</v>
      </c>
      <c r="EF48" s="140">
        <f t="shared" si="90"/>
        <v>0</v>
      </c>
      <c r="EG48" s="140">
        <f t="shared" si="91"/>
        <v>0</v>
      </c>
      <c r="EH48" s="140">
        <f t="shared" si="92"/>
        <v>0</v>
      </c>
      <c r="EI48" s="140">
        <f t="shared" si="93"/>
        <v>0</v>
      </c>
      <c r="EJ48" s="140">
        <f t="shared" si="94"/>
        <v>0</v>
      </c>
      <c r="EK48" s="140">
        <f t="shared" si="95"/>
        <v>0</v>
      </c>
      <c r="EL48" s="140">
        <f t="shared" si="96"/>
        <v>0</v>
      </c>
      <c r="EM48" s="140">
        <f t="shared" si="97"/>
        <v>0</v>
      </c>
      <c r="EN48" s="140">
        <f t="shared" si="98"/>
        <v>0</v>
      </c>
      <c r="EO48" s="140">
        <f t="shared" si="99"/>
        <v>0</v>
      </c>
      <c r="EP48" s="140">
        <f t="shared" si="100"/>
        <v>0</v>
      </c>
      <c r="EQ48" s="140">
        <f t="shared" si="101"/>
        <v>0</v>
      </c>
      <c r="ER48" s="140">
        <f t="shared" si="102"/>
        <v>0</v>
      </c>
      <c r="ES48" s="140">
        <f t="shared" si="103"/>
        <v>0</v>
      </c>
      <c r="ET48" s="140">
        <f t="shared" si="104"/>
        <v>0</v>
      </c>
      <c r="EU48" s="140">
        <f t="shared" si="105"/>
        <v>0</v>
      </c>
      <c r="EV48" s="140">
        <f t="shared" si="106"/>
        <v>0</v>
      </c>
      <c r="EW48" s="140">
        <f t="shared" si="107"/>
        <v>0</v>
      </c>
      <c r="EX48" s="140">
        <f t="shared" si="108"/>
        <v>0</v>
      </c>
      <c r="EY48" s="140">
        <f t="shared" si="109"/>
        <v>0</v>
      </c>
      <c r="EZ48" s="140">
        <f t="shared" si="110"/>
        <v>0</v>
      </c>
      <c r="FA48" s="140">
        <f t="shared" si="111"/>
        <v>0</v>
      </c>
      <c r="FB48" s="140">
        <f t="shared" si="112"/>
        <v>0</v>
      </c>
      <c r="FC48" s="140">
        <f t="shared" si="113"/>
        <v>0</v>
      </c>
      <c r="FD48" s="140">
        <f t="shared" si="114"/>
        <v>0</v>
      </c>
      <c r="FE48" s="140">
        <f t="shared" si="115"/>
        <v>0</v>
      </c>
      <c r="FF48" s="140">
        <f t="shared" si="116"/>
        <v>0</v>
      </c>
      <c r="FG48" s="140">
        <f t="shared" si="117"/>
        <v>0</v>
      </c>
      <c r="FH48" s="140">
        <f t="shared" si="118"/>
        <v>0</v>
      </c>
      <c r="FI48" s="140">
        <f t="shared" si="187"/>
        <v>0</v>
      </c>
      <c r="FJ48" s="140">
        <f t="shared" si="120"/>
        <v>0</v>
      </c>
      <c r="FL48" s="28">
        <f t="shared" si="121"/>
        <v>0</v>
      </c>
      <c r="FM48" s="28">
        <f t="shared" si="122"/>
        <v>0</v>
      </c>
      <c r="FN48" s="28">
        <f t="shared" si="123"/>
        <v>0</v>
      </c>
      <c r="FO48" s="28">
        <f t="shared" si="124"/>
        <v>0</v>
      </c>
      <c r="FP48" s="28">
        <f t="shared" si="125"/>
        <v>0</v>
      </c>
      <c r="FQ48" s="28">
        <f t="shared" si="126"/>
        <v>0</v>
      </c>
      <c r="FR48" s="28">
        <f t="shared" si="127"/>
        <v>0</v>
      </c>
      <c r="FS48" s="28">
        <f t="shared" si="128"/>
        <v>418.30316346187033</v>
      </c>
      <c r="FT48" s="28">
        <f t="shared" si="129"/>
        <v>1926.0313585467895</v>
      </c>
      <c r="FU48" s="28">
        <f t="shared" si="130"/>
        <v>2461.848290934051</v>
      </c>
      <c r="FV48" s="28">
        <f t="shared" si="131"/>
        <v>3024.0900746349948</v>
      </c>
      <c r="FW48" s="28">
        <f t="shared" si="132"/>
        <v>3580.9238496517683</v>
      </c>
      <c r="FX48" s="28">
        <f t="shared" si="133"/>
        <v>4089.6762912663407</v>
      </c>
      <c r="FY48" s="28">
        <f t="shared" si="134"/>
        <v>4493.4397188073517</v>
      </c>
      <c r="FZ48" s="28">
        <f t="shared" si="135"/>
        <v>4714.845163213362</v>
      </c>
      <c r="GA48" s="28">
        <f t="shared" si="136"/>
        <v>4642.808816181464</v>
      </c>
      <c r="GB48" s="28">
        <f t="shared" si="137"/>
        <v>4096.7751042687323</v>
      </c>
      <c r="GC48" s="28">
        <f t="shared" si="138"/>
        <v>2663.1074417850045</v>
      </c>
      <c r="GD48" s="28">
        <f t="shared" si="139"/>
        <v>166.1175085958474</v>
      </c>
      <c r="GE48" s="28">
        <f t="shared" si="140"/>
        <v>0</v>
      </c>
      <c r="GF48" s="28">
        <f t="shared" si="141"/>
        <v>0</v>
      </c>
      <c r="GG48" s="28">
        <f t="shared" si="142"/>
        <v>0</v>
      </c>
      <c r="GH48" s="28">
        <f t="shared" si="143"/>
        <v>0</v>
      </c>
      <c r="GI48" s="28">
        <f t="shared" si="144"/>
        <v>0</v>
      </c>
      <c r="GJ48" s="28">
        <f t="shared" si="145"/>
        <v>0</v>
      </c>
      <c r="GK48" s="28">
        <f t="shared" si="146"/>
        <v>0</v>
      </c>
      <c r="GL48" s="28">
        <f t="shared" si="147"/>
        <v>0</v>
      </c>
      <c r="GM48" s="28">
        <f t="shared" si="148"/>
        <v>0</v>
      </c>
      <c r="GN48" s="28">
        <f t="shared" si="149"/>
        <v>0</v>
      </c>
      <c r="GO48" s="28">
        <f t="shared" si="150"/>
        <v>0</v>
      </c>
      <c r="GP48" s="28">
        <f t="shared" si="151"/>
        <v>0</v>
      </c>
      <c r="GQ48" s="28">
        <f t="shared" si="152"/>
        <v>0</v>
      </c>
      <c r="GR48" s="28">
        <f t="shared" si="153"/>
        <v>0</v>
      </c>
      <c r="GS48" s="28">
        <f t="shared" si="154"/>
        <v>0</v>
      </c>
      <c r="GT48" s="28">
        <f t="shared" si="155"/>
        <v>0</v>
      </c>
      <c r="GU48" s="28">
        <f t="shared" si="156"/>
        <v>0</v>
      </c>
      <c r="GV48" s="28">
        <f t="shared" si="157"/>
        <v>0</v>
      </c>
      <c r="GW48" s="28">
        <f t="shared" si="158"/>
        <v>0</v>
      </c>
      <c r="GX48" s="28">
        <f t="shared" si="159"/>
        <v>0</v>
      </c>
      <c r="GY48" s="28">
        <f t="shared" si="160"/>
        <v>0</v>
      </c>
      <c r="GZ48" s="28">
        <f t="shared" si="161"/>
        <v>0</v>
      </c>
      <c r="HA48" s="28">
        <f t="shared" si="162"/>
        <v>0</v>
      </c>
      <c r="HB48" s="28">
        <f t="shared" si="163"/>
        <v>0</v>
      </c>
      <c r="HC48" s="28">
        <f t="shared" si="164"/>
        <v>0</v>
      </c>
      <c r="HD48" s="28">
        <f t="shared" si="165"/>
        <v>0</v>
      </c>
      <c r="HE48" s="28">
        <f t="shared" si="166"/>
        <v>0</v>
      </c>
      <c r="HF48" s="28">
        <f t="shared" si="167"/>
        <v>0</v>
      </c>
      <c r="HG48" s="28">
        <f t="shared" si="168"/>
        <v>0</v>
      </c>
      <c r="HH48" s="28">
        <f t="shared" si="169"/>
        <v>0</v>
      </c>
      <c r="HI48" s="28">
        <f t="shared" si="170"/>
        <v>0</v>
      </c>
      <c r="HK48" s="29">
        <f>IF(D48&gt;80,"",IF('inv2.計算シート'!H43=0,0,SUM(FL48:HI48)/F48))</f>
        <v>25.592322144606857</v>
      </c>
    </row>
    <row r="49" spans="4:219">
      <c r="D49" s="28">
        <f>IF(OR('1.収穫を予測する'!$C$2="あり",'1.収穫を予測する'!$C$3="あり"),入力方法別計算!W44,'inv2.計算シート'!E44)</f>
        <v>43</v>
      </c>
      <c r="E49" s="28">
        <f>IF(OR('1.収穫を予測する'!$C$2="あり",'1.収穫を予測する'!$C$3="あり"),入力方法別計算!Z44,'inv2.計算シート'!AD44)</f>
        <v>768.22426256306164</v>
      </c>
      <c r="F49" s="28">
        <f>IF(OR('1.収穫を予測する'!$C$2="あり",'1.収穫を予測する'!$C$3="あり"),入力方法別計算!Y44,'inv2.計算シート'!AE44)</f>
        <v>1396.1301885968464</v>
      </c>
      <c r="G49" s="28">
        <f>'inv2.計算シート'!AF44</f>
        <v>0</v>
      </c>
      <c r="H49" s="28">
        <f t="shared" si="15"/>
        <v>0.61872636459118791</v>
      </c>
      <c r="I49" s="28">
        <f t="shared" si="16"/>
        <v>1706.5010719577817</v>
      </c>
      <c r="J49" s="28">
        <f t="shared" si="17"/>
        <v>789.86349756082222</v>
      </c>
      <c r="K49" s="28">
        <f t="shared" si="18"/>
        <v>0.46285555311995913</v>
      </c>
      <c r="L49" s="28">
        <f t="shared" si="19"/>
        <v>3685.668953473526</v>
      </c>
      <c r="N49" s="28">
        <f t="shared" si="186"/>
        <v>0</v>
      </c>
      <c r="O49" s="28">
        <f t="shared" si="192"/>
        <v>0</v>
      </c>
      <c r="P49" s="28">
        <f t="shared" si="192"/>
        <v>0</v>
      </c>
      <c r="Q49" s="28">
        <f t="shared" si="192"/>
        <v>0</v>
      </c>
      <c r="R49" s="28">
        <f t="shared" si="192"/>
        <v>0</v>
      </c>
      <c r="S49" s="28">
        <f t="shared" si="192"/>
        <v>0</v>
      </c>
      <c r="T49" s="28">
        <f t="shared" si="192"/>
        <v>0</v>
      </c>
      <c r="U49" s="28">
        <f t="shared" si="192"/>
        <v>0</v>
      </c>
      <c r="V49" s="28">
        <f t="shared" si="192"/>
        <v>1385.5236839395079</v>
      </c>
      <c r="W49" s="28">
        <f t="shared" si="192"/>
        <v>1276.9667220719143</v>
      </c>
      <c r="X49" s="28">
        <f t="shared" si="192"/>
        <v>1152.5191091645115</v>
      </c>
      <c r="Y49" s="28">
        <f t="shared" si="188"/>
        <v>1013.7831074406341</v>
      </c>
      <c r="Z49" s="28">
        <f t="shared" si="188"/>
        <v>863.18659793582879</v>
      </c>
      <c r="AA49" s="28">
        <f t="shared" si="188"/>
        <v>704.11575877759844</v>
      </c>
      <c r="AB49" s="28">
        <f t="shared" si="188"/>
        <v>541.1138696020015</v>
      </c>
      <c r="AC49" s="28">
        <f t="shared" si="188"/>
        <v>380.20639959556428</v>
      </c>
      <c r="AD49" s="28">
        <f t="shared" si="188"/>
        <v>229.50148545632615</v>
      </c>
      <c r="AE49" s="28">
        <f t="shared" si="188"/>
        <v>100.53421073464871</v>
      </c>
      <c r="AF49" s="28">
        <f t="shared" si="188"/>
        <v>12.748720365850126</v>
      </c>
      <c r="AG49" s="28" t="e">
        <f t="shared" si="188"/>
        <v>#NUM!</v>
      </c>
      <c r="AH49" s="28" t="e">
        <f t="shared" si="188"/>
        <v>#NUM!</v>
      </c>
      <c r="AI49" s="28" t="e">
        <f t="shared" si="189"/>
        <v>#NUM!</v>
      </c>
      <c r="AJ49" s="28" t="e">
        <f t="shared" si="189"/>
        <v>#NUM!</v>
      </c>
      <c r="AK49" s="28" t="e">
        <f t="shared" si="189"/>
        <v>#NUM!</v>
      </c>
      <c r="AL49" s="28" t="e">
        <f t="shared" si="189"/>
        <v>#NUM!</v>
      </c>
      <c r="AM49" s="28" t="e">
        <f t="shared" si="189"/>
        <v>#NUM!</v>
      </c>
      <c r="AN49" s="28" t="e">
        <f t="shared" si="189"/>
        <v>#NUM!</v>
      </c>
      <c r="AO49" s="28" t="e">
        <f t="shared" si="189"/>
        <v>#NUM!</v>
      </c>
      <c r="AP49" s="28" t="e">
        <f t="shared" si="189"/>
        <v>#NUM!</v>
      </c>
      <c r="AQ49" s="28" t="e">
        <f t="shared" si="189"/>
        <v>#NUM!</v>
      </c>
      <c r="AR49" s="28" t="e">
        <f t="shared" si="189"/>
        <v>#NUM!</v>
      </c>
      <c r="AS49" s="28" t="e">
        <f t="shared" si="190"/>
        <v>#NUM!</v>
      </c>
      <c r="AT49" s="28" t="e">
        <f t="shared" si="190"/>
        <v>#NUM!</v>
      </c>
      <c r="AU49" s="28" t="e">
        <f t="shared" si="190"/>
        <v>#NUM!</v>
      </c>
      <c r="AV49" s="28" t="e">
        <f t="shared" si="190"/>
        <v>#NUM!</v>
      </c>
      <c r="AW49" s="28" t="e">
        <f t="shared" si="190"/>
        <v>#NUM!</v>
      </c>
      <c r="AX49" s="28" t="e">
        <f t="shared" si="190"/>
        <v>#NUM!</v>
      </c>
      <c r="AY49" s="28" t="e">
        <f t="shared" si="190"/>
        <v>#NUM!</v>
      </c>
      <c r="AZ49" s="28" t="e">
        <f t="shared" si="190"/>
        <v>#NUM!</v>
      </c>
      <c r="BA49" s="28" t="e">
        <f t="shared" si="190"/>
        <v>#NUM!</v>
      </c>
      <c r="BB49" s="28" t="e">
        <f t="shared" si="190"/>
        <v>#NUM!</v>
      </c>
      <c r="BC49" s="28" t="e">
        <f t="shared" si="191"/>
        <v>#NUM!</v>
      </c>
      <c r="BD49" s="28" t="e">
        <f t="shared" si="191"/>
        <v>#NUM!</v>
      </c>
      <c r="BE49" s="28" t="e">
        <f t="shared" si="191"/>
        <v>#NUM!</v>
      </c>
      <c r="BF49" s="28" t="e">
        <f t="shared" si="191"/>
        <v>#NUM!</v>
      </c>
      <c r="BG49" s="28" t="e">
        <f t="shared" si="191"/>
        <v>#NUM!</v>
      </c>
      <c r="BH49" s="28" t="e">
        <f t="shared" si="191"/>
        <v>#NUM!</v>
      </c>
      <c r="BI49" s="28" t="e">
        <f t="shared" si="191"/>
        <v>#NUM!</v>
      </c>
      <c r="BJ49" s="28" t="e">
        <f t="shared" si="191"/>
        <v>#NUM!</v>
      </c>
      <c r="BK49" s="28" t="e">
        <f t="shared" si="191"/>
        <v>#NUM!</v>
      </c>
      <c r="BM49" s="28">
        <f t="shared" si="20"/>
        <v>0</v>
      </c>
      <c r="BN49" s="28">
        <f t="shared" si="21"/>
        <v>0</v>
      </c>
      <c r="BO49" s="28">
        <f t="shared" si="22"/>
        <v>0</v>
      </c>
      <c r="BP49" s="28">
        <f t="shared" si="23"/>
        <v>0</v>
      </c>
      <c r="BQ49" s="28">
        <f t="shared" si="24"/>
        <v>0</v>
      </c>
      <c r="BR49" s="28">
        <f t="shared" si="25"/>
        <v>0</v>
      </c>
      <c r="BS49" s="28">
        <f t="shared" si="26"/>
        <v>0</v>
      </c>
      <c r="BT49" s="28">
        <f t="shared" si="27"/>
        <v>0</v>
      </c>
      <c r="BU49" s="28">
        <f t="shared" si="28"/>
        <v>1385.5236839395079</v>
      </c>
      <c r="BV49" s="28">
        <f t="shared" si="29"/>
        <v>1276.9667220719143</v>
      </c>
      <c r="BW49" s="28">
        <f t="shared" si="30"/>
        <v>1152.5191091645115</v>
      </c>
      <c r="BX49" s="28">
        <f t="shared" si="31"/>
        <v>1013.7831074406341</v>
      </c>
      <c r="BY49" s="28">
        <f t="shared" si="32"/>
        <v>863.18659793582879</v>
      </c>
      <c r="BZ49" s="28">
        <f t="shared" si="33"/>
        <v>704.11575877759844</v>
      </c>
      <c r="CA49" s="28">
        <f t="shared" si="34"/>
        <v>541.1138696020015</v>
      </c>
      <c r="CB49" s="28">
        <f t="shared" si="35"/>
        <v>380.20639959556428</v>
      </c>
      <c r="CC49" s="28">
        <f t="shared" si="36"/>
        <v>229.50148545632615</v>
      </c>
      <c r="CD49" s="28">
        <f t="shared" si="37"/>
        <v>100.53421073464871</v>
      </c>
      <c r="CE49" s="28">
        <f t="shared" si="38"/>
        <v>12.748720365850126</v>
      </c>
      <c r="CF49" s="28">
        <f t="shared" si="39"/>
        <v>0</v>
      </c>
      <c r="CG49" s="28">
        <f t="shared" si="40"/>
        <v>0</v>
      </c>
      <c r="CH49" s="28">
        <f t="shared" si="41"/>
        <v>0</v>
      </c>
      <c r="CI49" s="28">
        <f t="shared" si="42"/>
        <v>0</v>
      </c>
      <c r="CJ49" s="28">
        <f t="shared" si="43"/>
        <v>0</v>
      </c>
      <c r="CK49" s="28">
        <f t="shared" si="44"/>
        <v>0</v>
      </c>
      <c r="CL49" s="28">
        <f t="shared" si="45"/>
        <v>0</v>
      </c>
      <c r="CM49" s="28">
        <f t="shared" si="46"/>
        <v>0</v>
      </c>
      <c r="CN49" s="28">
        <f t="shared" si="47"/>
        <v>0</v>
      </c>
      <c r="CO49" s="28">
        <f t="shared" si="48"/>
        <v>0</v>
      </c>
      <c r="CP49" s="28">
        <f t="shared" si="49"/>
        <v>0</v>
      </c>
      <c r="CQ49" s="28">
        <f t="shared" si="50"/>
        <v>0</v>
      </c>
      <c r="CR49" s="28">
        <f t="shared" si="51"/>
        <v>0</v>
      </c>
      <c r="CS49" s="28">
        <f t="shared" si="52"/>
        <v>0</v>
      </c>
      <c r="CT49" s="28">
        <f t="shared" si="53"/>
        <v>0</v>
      </c>
      <c r="CU49" s="28">
        <f t="shared" si="54"/>
        <v>0</v>
      </c>
      <c r="CV49" s="28">
        <f t="shared" si="55"/>
        <v>0</v>
      </c>
      <c r="CW49" s="28">
        <f t="shared" si="56"/>
        <v>0</v>
      </c>
      <c r="CX49" s="28">
        <f t="shared" si="57"/>
        <v>0</v>
      </c>
      <c r="CY49" s="28">
        <f t="shared" si="58"/>
        <v>0</v>
      </c>
      <c r="CZ49" s="28">
        <f t="shared" si="59"/>
        <v>0</v>
      </c>
      <c r="DA49" s="28">
        <f t="shared" si="60"/>
        <v>0</v>
      </c>
      <c r="DB49" s="28">
        <f t="shared" si="61"/>
        <v>0</v>
      </c>
      <c r="DC49" s="28">
        <f t="shared" si="62"/>
        <v>0</v>
      </c>
      <c r="DD49" s="28">
        <f t="shared" si="63"/>
        <v>0</v>
      </c>
      <c r="DE49" s="28">
        <f t="shared" si="64"/>
        <v>0</v>
      </c>
      <c r="DF49" s="28">
        <f t="shared" si="65"/>
        <v>0</v>
      </c>
      <c r="DG49" s="28">
        <f t="shared" si="66"/>
        <v>0</v>
      </c>
      <c r="DH49" s="28">
        <f t="shared" si="67"/>
        <v>0</v>
      </c>
      <c r="DI49" s="28">
        <f t="shared" si="68"/>
        <v>0</v>
      </c>
      <c r="DJ49" s="28">
        <f t="shared" si="69"/>
        <v>0</v>
      </c>
      <c r="DL49" s="28">
        <f t="shared" si="70"/>
        <v>43</v>
      </c>
      <c r="DM49" s="140">
        <f t="shared" si="71"/>
        <v>0</v>
      </c>
      <c r="DN49" s="140">
        <f t="shared" si="72"/>
        <v>0</v>
      </c>
      <c r="DO49" s="140">
        <f t="shared" si="73"/>
        <v>0</v>
      </c>
      <c r="DP49" s="140">
        <f t="shared" si="74"/>
        <v>0</v>
      </c>
      <c r="DQ49" s="140">
        <f t="shared" si="75"/>
        <v>0</v>
      </c>
      <c r="DR49" s="140">
        <f t="shared" si="76"/>
        <v>0</v>
      </c>
      <c r="DS49" s="140">
        <f t="shared" si="77"/>
        <v>0</v>
      </c>
      <c r="DT49" s="140">
        <f t="shared" si="78"/>
        <v>10.606504657338519</v>
      </c>
      <c r="DU49" s="140">
        <f t="shared" si="79"/>
        <v>108.5569618675936</v>
      </c>
      <c r="DV49" s="140">
        <f t="shared" si="80"/>
        <v>124.4476129074028</v>
      </c>
      <c r="DW49" s="140">
        <f t="shared" si="81"/>
        <v>138.73600172387739</v>
      </c>
      <c r="DX49" s="140">
        <f t="shared" si="82"/>
        <v>150.59650950480534</v>
      </c>
      <c r="DY49" s="140">
        <f t="shared" si="83"/>
        <v>159.07083915823034</v>
      </c>
      <c r="DZ49" s="140">
        <f t="shared" si="84"/>
        <v>163.00188917559694</v>
      </c>
      <c r="EA49" s="140">
        <f t="shared" si="85"/>
        <v>160.90747000643722</v>
      </c>
      <c r="EB49" s="140">
        <f t="shared" si="86"/>
        <v>150.70491413923813</v>
      </c>
      <c r="EC49" s="140">
        <f t="shared" si="87"/>
        <v>128.96727472167743</v>
      </c>
      <c r="ED49" s="140">
        <f t="shared" si="88"/>
        <v>87.785490368798577</v>
      </c>
      <c r="EE49" s="140">
        <f t="shared" si="89"/>
        <v>12.748720365850126</v>
      </c>
      <c r="EF49" s="140">
        <f t="shared" si="90"/>
        <v>0</v>
      </c>
      <c r="EG49" s="140">
        <f t="shared" si="91"/>
        <v>0</v>
      </c>
      <c r="EH49" s="140">
        <f t="shared" si="92"/>
        <v>0</v>
      </c>
      <c r="EI49" s="140">
        <f t="shared" si="93"/>
        <v>0</v>
      </c>
      <c r="EJ49" s="140">
        <f t="shared" si="94"/>
        <v>0</v>
      </c>
      <c r="EK49" s="140">
        <f t="shared" si="95"/>
        <v>0</v>
      </c>
      <c r="EL49" s="140">
        <f t="shared" si="96"/>
        <v>0</v>
      </c>
      <c r="EM49" s="140">
        <f t="shared" si="97"/>
        <v>0</v>
      </c>
      <c r="EN49" s="140">
        <f t="shared" si="98"/>
        <v>0</v>
      </c>
      <c r="EO49" s="140">
        <f t="shared" si="99"/>
        <v>0</v>
      </c>
      <c r="EP49" s="140">
        <f t="shared" si="100"/>
        <v>0</v>
      </c>
      <c r="EQ49" s="140">
        <f t="shared" si="101"/>
        <v>0</v>
      </c>
      <c r="ER49" s="140">
        <f t="shared" si="102"/>
        <v>0</v>
      </c>
      <c r="ES49" s="140">
        <f t="shared" si="103"/>
        <v>0</v>
      </c>
      <c r="ET49" s="140">
        <f t="shared" si="104"/>
        <v>0</v>
      </c>
      <c r="EU49" s="140">
        <f t="shared" si="105"/>
        <v>0</v>
      </c>
      <c r="EV49" s="140">
        <f t="shared" si="106"/>
        <v>0</v>
      </c>
      <c r="EW49" s="140">
        <f t="shared" si="107"/>
        <v>0</v>
      </c>
      <c r="EX49" s="140">
        <f t="shared" si="108"/>
        <v>0</v>
      </c>
      <c r="EY49" s="140">
        <f t="shared" si="109"/>
        <v>0</v>
      </c>
      <c r="EZ49" s="140">
        <f t="shared" si="110"/>
        <v>0</v>
      </c>
      <c r="FA49" s="140">
        <f t="shared" si="111"/>
        <v>0</v>
      </c>
      <c r="FB49" s="140">
        <f t="shared" si="112"/>
        <v>0</v>
      </c>
      <c r="FC49" s="140">
        <f t="shared" si="113"/>
        <v>0</v>
      </c>
      <c r="FD49" s="140">
        <f t="shared" si="114"/>
        <v>0</v>
      </c>
      <c r="FE49" s="140">
        <f t="shared" si="115"/>
        <v>0</v>
      </c>
      <c r="FF49" s="140">
        <f t="shared" si="116"/>
        <v>0</v>
      </c>
      <c r="FG49" s="140">
        <f t="shared" si="117"/>
        <v>0</v>
      </c>
      <c r="FH49" s="140">
        <f t="shared" si="118"/>
        <v>0</v>
      </c>
      <c r="FI49" s="140">
        <f t="shared" si="187"/>
        <v>0</v>
      </c>
      <c r="FJ49" s="140">
        <f t="shared" si="120"/>
        <v>0</v>
      </c>
      <c r="FL49" s="28">
        <f t="shared" si="121"/>
        <v>0</v>
      </c>
      <c r="FM49" s="28">
        <f t="shared" si="122"/>
        <v>0</v>
      </c>
      <c r="FN49" s="28">
        <f t="shared" si="123"/>
        <v>0</v>
      </c>
      <c r="FO49" s="28">
        <f t="shared" si="124"/>
        <v>0</v>
      </c>
      <c r="FP49" s="28">
        <f t="shared" si="125"/>
        <v>0</v>
      </c>
      <c r="FQ49" s="28">
        <f t="shared" si="126"/>
        <v>0</v>
      </c>
      <c r="FR49" s="28">
        <f t="shared" si="127"/>
        <v>0</v>
      </c>
      <c r="FS49" s="28">
        <f t="shared" si="128"/>
        <v>159.09756986007778</v>
      </c>
      <c r="FT49" s="28">
        <f t="shared" si="129"/>
        <v>1845.4683517490912</v>
      </c>
      <c r="FU49" s="28">
        <f t="shared" si="130"/>
        <v>2364.5046452406532</v>
      </c>
      <c r="FV49" s="28">
        <f t="shared" si="131"/>
        <v>2913.4560362014254</v>
      </c>
      <c r="FW49" s="28">
        <f t="shared" si="132"/>
        <v>3463.7197186105227</v>
      </c>
      <c r="FX49" s="28">
        <f t="shared" si="133"/>
        <v>3976.7709789557584</v>
      </c>
      <c r="FY49" s="28">
        <f t="shared" si="134"/>
        <v>4401.0510077411172</v>
      </c>
      <c r="FZ49" s="28">
        <f t="shared" si="135"/>
        <v>4666.3166301866795</v>
      </c>
      <c r="GA49" s="28">
        <f t="shared" si="136"/>
        <v>4671.852338316382</v>
      </c>
      <c r="GB49" s="28">
        <f t="shared" si="137"/>
        <v>4255.920065815355</v>
      </c>
      <c r="GC49" s="28">
        <f t="shared" si="138"/>
        <v>3072.4921629079504</v>
      </c>
      <c r="GD49" s="28">
        <f t="shared" si="139"/>
        <v>471.70265353645465</v>
      </c>
      <c r="GE49" s="28">
        <f t="shared" si="140"/>
        <v>0</v>
      </c>
      <c r="GF49" s="28">
        <f t="shared" si="141"/>
        <v>0</v>
      </c>
      <c r="GG49" s="28">
        <f t="shared" si="142"/>
        <v>0</v>
      </c>
      <c r="GH49" s="28">
        <f t="shared" si="143"/>
        <v>0</v>
      </c>
      <c r="GI49" s="28">
        <f t="shared" si="144"/>
        <v>0</v>
      </c>
      <c r="GJ49" s="28">
        <f t="shared" si="145"/>
        <v>0</v>
      </c>
      <c r="GK49" s="28">
        <f t="shared" si="146"/>
        <v>0</v>
      </c>
      <c r="GL49" s="28">
        <f t="shared" si="147"/>
        <v>0</v>
      </c>
      <c r="GM49" s="28">
        <f t="shared" si="148"/>
        <v>0</v>
      </c>
      <c r="GN49" s="28">
        <f t="shared" si="149"/>
        <v>0</v>
      </c>
      <c r="GO49" s="28">
        <f t="shared" si="150"/>
        <v>0</v>
      </c>
      <c r="GP49" s="28">
        <f t="shared" si="151"/>
        <v>0</v>
      </c>
      <c r="GQ49" s="28">
        <f t="shared" si="152"/>
        <v>0</v>
      </c>
      <c r="GR49" s="28">
        <f t="shared" si="153"/>
        <v>0</v>
      </c>
      <c r="GS49" s="28">
        <f t="shared" si="154"/>
        <v>0</v>
      </c>
      <c r="GT49" s="28">
        <f t="shared" si="155"/>
        <v>0</v>
      </c>
      <c r="GU49" s="28">
        <f t="shared" si="156"/>
        <v>0</v>
      </c>
      <c r="GV49" s="28">
        <f t="shared" si="157"/>
        <v>0</v>
      </c>
      <c r="GW49" s="28">
        <f t="shared" si="158"/>
        <v>0</v>
      </c>
      <c r="GX49" s="28">
        <f t="shared" si="159"/>
        <v>0</v>
      </c>
      <c r="GY49" s="28">
        <f t="shared" si="160"/>
        <v>0</v>
      </c>
      <c r="GZ49" s="28">
        <f t="shared" si="161"/>
        <v>0</v>
      </c>
      <c r="HA49" s="28">
        <f t="shared" si="162"/>
        <v>0</v>
      </c>
      <c r="HB49" s="28">
        <f t="shared" si="163"/>
        <v>0</v>
      </c>
      <c r="HC49" s="28">
        <f t="shared" si="164"/>
        <v>0</v>
      </c>
      <c r="HD49" s="28">
        <f t="shared" si="165"/>
        <v>0</v>
      </c>
      <c r="HE49" s="28">
        <f t="shared" si="166"/>
        <v>0</v>
      </c>
      <c r="HF49" s="28">
        <f t="shared" si="167"/>
        <v>0</v>
      </c>
      <c r="HG49" s="28">
        <f t="shared" si="168"/>
        <v>0</v>
      </c>
      <c r="HH49" s="28">
        <f t="shared" si="169"/>
        <v>0</v>
      </c>
      <c r="HI49" s="28">
        <f t="shared" si="170"/>
        <v>0</v>
      </c>
      <c r="HK49" s="29">
        <f>IF(D49&gt;80,"",IF('inv2.計算シート'!H44=0,0,SUM(FL49:HI49)/F49))</f>
        <v>25.973474719837011</v>
      </c>
    </row>
    <row r="50" spans="4:219">
      <c r="D50" s="28">
        <f>IF(OR('1.収穫を予測する'!$C$2="あり",'1.収穫を予測する'!$C$3="あり"),入力方法別計算!W45,'inv2.計算シート'!E45)</f>
        <v>44</v>
      </c>
      <c r="E50" s="28">
        <f>IF(OR('1.収穫を予測する'!$C$2="あり",'1.収穫を予測する'!$C$3="あり"),入力方法別計算!Z45,'inv2.計算シート'!AD45)</f>
        <v>782.46751097842457</v>
      </c>
      <c r="F50" s="28">
        <f>IF(OR('1.収穫を予測する'!$C$2="あり",'1.収穫を予測する'!$C$3="あり"),入力方法別計算!Y45,'inv2.計算シート'!AE45)</f>
        <v>1375.6639097922962</v>
      </c>
      <c r="G50" s="28">
        <f>'inv2.計算シート'!AF45</f>
        <v>0</v>
      </c>
      <c r="H50" s="28">
        <f t="shared" si="15"/>
        <v>0.61538803480051096</v>
      </c>
      <c r="I50" s="28">
        <f t="shared" si="16"/>
        <v>1687.9668053717562</v>
      </c>
      <c r="J50" s="28">
        <f t="shared" si="17"/>
        <v>805.42287321948152</v>
      </c>
      <c r="K50" s="28">
        <f t="shared" si="18"/>
        <v>0.4771556352034399</v>
      </c>
      <c r="L50" s="28">
        <f t="shared" si="19"/>
        <v>3393.6284030330939</v>
      </c>
      <c r="N50" s="28">
        <f t="shared" si="186"/>
        <v>0</v>
      </c>
      <c r="O50" s="28">
        <f t="shared" si="192"/>
        <v>0</v>
      </c>
      <c r="P50" s="28">
        <f t="shared" si="192"/>
        <v>0</v>
      </c>
      <c r="Q50" s="28">
        <f t="shared" si="192"/>
        <v>0</v>
      </c>
      <c r="R50" s="28">
        <f t="shared" si="192"/>
        <v>0</v>
      </c>
      <c r="S50" s="28">
        <f t="shared" si="192"/>
        <v>0</v>
      </c>
      <c r="T50" s="28">
        <f t="shared" si="192"/>
        <v>0</v>
      </c>
      <c r="U50" s="28">
        <f t="shared" si="192"/>
        <v>0</v>
      </c>
      <c r="V50" s="28">
        <f t="shared" si="192"/>
        <v>0</v>
      </c>
      <c r="W50" s="28">
        <f t="shared" si="192"/>
        <v>1276.7824427217483</v>
      </c>
      <c r="X50" s="28">
        <f t="shared" si="192"/>
        <v>1157.092631548192</v>
      </c>
      <c r="Y50" s="28">
        <f t="shared" si="188"/>
        <v>1023.2901732295959</v>
      </c>
      <c r="Z50" s="28">
        <f t="shared" si="188"/>
        <v>877.52704071694973</v>
      </c>
      <c r="AA50" s="28">
        <f t="shared" si="188"/>
        <v>722.83334996555925</v>
      </c>
      <c r="AB50" s="28">
        <f t="shared" si="188"/>
        <v>563.2995653155258</v>
      </c>
      <c r="AC50" s="28">
        <f t="shared" si="188"/>
        <v>404.3726156332965</v>
      </c>
      <c r="AD50" s="28">
        <f t="shared" si="188"/>
        <v>253.3953306999363</v>
      </c>
      <c r="AE50" s="28">
        <f t="shared" si="188"/>
        <v>120.77931237911059</v>
      </c>
      <c r="AF50" s="28">
        <f t="shared" si="188"/>
        <v>23.604650300781085</v>
      </c>
      <c r="AG50" s="28" t="e">
        <f t="shared" si="188"/>
        <v>#NUM!</v>
      </c>
      <c r="AH50" s="28" t="e">
        <f t="shared" si="188"/>
        <v>#NUM!</v>
      </c>
      <c r="AI50" s="28" t="e">
        <f t="shared" si="189"/>
        <v>#NUM!</v>
      </c>
      <c r="AJ50" s="28" t="e">
        <f t="shared" si="189"/>
        <v>#NUM!</v>
      </c>
      <c r="AK50" s="28" t="e">
        <f t="shared" si="189"/>
        <v>#NUM!</v>
      </c>
      <c r="AL50" s="28" t="e">
        <f t="shared" si="189"/>
        <v>#NUM!</v>
      </c>
      <c r="AM50" s="28" t="e">
        <f t="shared" si="189"/>
        <v>#NUM!</v>
      </c>
      <c r="AN50" s="28" t="e">
        <f t="shared" si="189"/>
        <v>#NUM!</v>
      </c>
      <c r="AO50" s="28" t="e">
        <f t="shared" si="189"/>
        <v>#NUM!</v>
      </c>
      <c r="AP50" s="28" t="e">
        <f t="shared" si="189"/>
        <v>#NUM!</v>
      </c>
      <c r="AQ50" s="28" t="e">
        <f t="shared" si="189"/>
        <v>#NUM!</v>
      </c>
      <c r="AR50" s="28" t="e">
        <f t="shared" si="189"/>
        <v>#NUM!</v>
      </c>
      <c r="AS50" s="28" t="e">
        <f t="shared" si="190"/>
        <v>#NUM!</v>
      </c>
      <c r="AT50" s="28" t="e">
        <f t="shared" si="190"/>
        <v>#NUM!</v>
      </c>
      <c r="AU50" s="28" t="e">
        <f t="shared" si="190"/>
        <v>#NUM!</v>
      </c>
      <c r="AV50" s="28" t="e">
        <f t="shared" si="190"/>
        <v>#NUM!</v>
      </c>
      <c r="AW50" s="28" t="e">
        <f t="shared" si="190"/>
        <v>#NUM!</v>
      </c>
      <c r="AX50" s="28" t="e">
        <f t="shared" si="190"/>
        <v>#NUM!</v>
      </c>
      <c r="AY50" s="28" t="e">
        <f t="shared" si="190"/>
        <v>#NUM!</v>
      </c>
      <c r="AZ50" s="28" t="e">
        <f t="shared" si="190"/>
        <v>#NUM!</v>
      </c>
      <c r="BA50" s="28" t="e">
        <f t="shared" si="190"/>
        <v>#NUM!</v>
      </c>
      <c r="BB50" s="28" t="e">
        <f t="shared" si="190"/>
        <v>#NUM!</v>
      </c>
      <c r="BC50" s="28" t="e">
        <f t="shared" si="191"/>
        <v>#NUM!</v>
      </c>
      <c r="BD50" s="28" t="e">
        <f t="shared" si="191"/>
        <v>#NUM!</v>
      </c>
      <c r="BE50" s="28" t="e">
        <f t="shared" si="191"/>
        <v>#NUM!</v>
      </c>
      <c r="BF50" s="28" t="e">
        <f t="shared" si="191"/>
        <v>#NUM!</v>
      </c>
      <c r="BG50" s="28" t="e">
        <f t="shared" si="191"/>
        <v>#NUM!</v>
      </c>
      <c r="BH50" s="28" t="e">
        <f t="shared" si="191"/>
        <v>#NUM!</v>
      </c>
      <c r="BI50" s="28" t="e">
        <f t="shared" si="191"/>
        <v>#NUM!</v>
      </c>
      <c r="BJ50" s="28" t="e">
        <f t="shared" si="191"/>
        <v>#NUM!</v>
      </c>
      <c r="BK50" s="28" t="e">
        <f t="shared" si="191"/>
        <v>#NUM!</v>
      </c>
      <c r="BM50" s="28">
        <f t="shared" si="20"/>
        <v>0</v>
      </c>
      <c r="BN50" s="28">
        <f t="shared" si="21"/>
        <v>0</v>
      </c>
      <c r="BO50" s="28">
        <f t="shared" si="22"/>
        <v>0</v>
      </c>
      <c r="BP50" s="28">
        <f t="shared" si="23"/>
        <v>0</v>
      </c>
      <c r="BQ50" s="28">
        <f t="shared" si="24"/>
        <v>0</v>
      </c>
      <c r="BR50" s="28">
        <f t="shared" si="25"/>
        <v>0</v>
      </c>
      <c r="BS50" s="28">
        <f t="shared" si="26"/>
        <v>0</v>
      </c>
      <c r="BT50" s="28">
        <f t="shared" si="27"/>
        <v>0</v>
      </c>
      <c r="BU50" s="28">
        <f t="shared" si="28"/>
        <v>0</v>
      </c>
      <c r="BV50" s="28">
        <f t="shared" si="29"/>
        <v>1276.7824427217483</v>
      </c>
      <c r="BW50" s="28">
        <f t="shared" si="30"/>
        <v>1157.092631548192</v>
      </c>
      <c r="BX50" s="28">
        <f t="shared" si="31"/>
        <v>1023.2901732295959</v>
      </c>
      <c r="BY50" s="28">
        <f t="shared" si="32"/>
        <v>877.52704071694973</v>
      </c>
      <c r="BZ50" s="28">
        <f t="shared" si="33"/>
        <v>722.83334996555925</v>
      </c>
      <c r="CA50" s="28">
        <f t="shared" si="34"/>
        <v>563.2995653155258</v>
      </c>
      <c r="CB50" s="28">
        <f t="shared" si="35"/>
        <v>404.3726156332965</v>
      </c>
      <c r="CC50" s="28">
        <f t="shared" si="36"/>
        <v>253.3953306999363</v>
      </c>
      <c r="CD50" s="28">
        <f t="shared" si="37"/>
        <v>120.77931237911059</v>
      </c>
      <c r="CE50" s="28">
        <f t="shared" si="38"/>
        <v>23.604650300781085</v>
      </c>
      <c r="CF50" s="28">
        <f t="shared" si="39"/>
        <v>0</v>
      </c>
      <c r="CG50" s="28">
        <f t="shared" si="40"/>
        <v>0</v>
      </c>
      <c r="CH50" s="28">
        <f t="shared" si="41"/>
        <v>0</v>
      </c>
      <c r="CI50" s="28">
        <f t="shared" si="42"/>
        <v>0</v>
      </c>
      <c r="CJ50" s="28">
        <f t="shared" si="43"/>
        <v>0</v>
      </c>
      <c r="CK50" s="28">
        <f t="shared" si="44"/>
        <v>0</v>
      </c>
      <c r="CL50" s="28">
        <f t="shared" si="45"/>
        <v>0</v>
      </c>
      <c r="CM50" s="28">
        <f t="shared" si="46"/>
        <v>0</v>
      </c>
      <c r="CN50" s="28">
        <f t="shared" si="47"/>
        <v>0</v>
      </c>
      <c r="CO50" s="28">
        <f t="shared" si="48"/>
        <v>0</v>
      </c>
      <c r="CP50" s="28">
        <f t="shared" si="49"/>
        <v>0</v>
      </c>
      <c r="CQ50" s="28">
        <f t="shared" si="50"/>
        <v>0</v>
      </c>
      <c r="CR50" s="28">
        <f t="shared" si="51"/>
        <v>0</v>
      </c>
      <c r="CS50" s="28">
        <f t="shared" si="52"/>
        <v>0</v>
      </c>
      <c r="CT50" s="28">
        <f t="shared" si="53"/>
        <v>0</v>
      </c>
      <c r="CU50" s="28">
        <f t="shared" si="54"/>
        <v>0</v>
      </c>
      <c r="CV50" s="28">
        <f t="shared" si="55"/>
        <v>0</v>
      </c>
      <c r="CW50" s="28">
        <f t="shared" si="56"/>
        <v>0</v>
      </c>
      <c r="CX50" s="28">
        <f t="shared" si="57"/>
        <v>0</v>
      </c>
      <c r="CY50" s="28">
        <f t="shared" si="58"/>
        <v>0</v>
      </c>
      <c r="CZ50" s="28">
        <f t="shared" si="59"/>
        <v>0</v>
      </c>
      <c r="DA50" s="28">
        <f t="shared" si="60"/>
        <v>0</v>
      </c>
      <c r="DB50" s="28">
        <f t="shared" si="61"/>
        <v>0</v>
      </c>
      <c r="DC50" s="28">
        <f t="shared" si="62"/>
        <v>0</v>
      </c>
      <c r="DD50" s="28">
        <f t="shared" si="63"/>
        <v>0</v>
      </c>
      <c r="DE50" s="28">
        <f t="shared" si="64"/>
        <v>0</v>
      </c>
      <c r="DF50" s="28">
        <f t="shared" si="65"/>
        <v>0</v>
      </c>
      <c r="DG50" s="28">
        <f t="shared" si="66"/>
        <v>0</v>
      </c>
      <c r="DH50" s="28">
        <f t="shared" si="67"/>
        <v>0</v>
      </c>
      <c r="DI50" s="28">
        <f t="shared" si="68"/>
        <v>0</v>
      </c>
      <c r="DJ50" s="28">
        <f t="shared" si="69"/>
        <v>0</v>
      </c>
      <c r="DL50" s="28">
        <f t="shared" si="70"/>
        <v>44</v>
      </c>
      <c r="DM50" s="140">
        <f t="shared" si="71"/>
        <v>0</v>
      </c>
      <c r="DN50" s="140">
        <f t="shared" si="72"/>
        <v>0</v>
      </c>
      <c r="DO50" s="140">
        <f t="shared" si="73"/>
        <v>0</v>
      </c>
      <c r="DP50" s="140">
        <f t="shared" si="74"/>
        <v>0</v>
      </c>
      <c r="DQ50" s="140">
        <f t="shared" si="75"/>
        <v>0</v>
      </c>
      <c r="DR50" s="140">
        <f t="shared" si="76"/>
        <v>0</v>
      </c>
      <c r="DS50" s="140">
        <f t="shared" si="77"/>
        <v>0</v>
      </c>
      <c r="DT50" s="140">
        <f t="shared" si="78"/>
        <v>0</v>
      </c>
      <c r="DU50" s="140">
        <f t="shared" si="79"/>
        <v>98.881467070547842</v>
      </c>
      <c r="DV50" s="140">
        <f t="shared" si="80"/>
        <v>119.68981117355634</v>
      </c>
      <c r="DW50" s="140">
        <f t="shared" si="81"/>
        <v>133.80245831859611</v>
      </c>
      <c r="DX50" s="140">
        <f t="shared" si="82"/>
        <v>145.76313251264617</v>
      </c>
      <c r="DY50" s="140">
        <f t="shared" si="83"/>
        <v>154.69369075139048</v>
      </c>
      <c r="DZ50" s="140">
        <f t="shared" si="84"/>
        <v>159.53378465003345</v>
      </c>
      <c r="EA50" s="140">
        <f t="shared" si="85"/>
        <v>158.92694968222929</v>
      </c>
      <c r="EB50" s="140">
        <f t="shared" si="86"/>
        <v>150.97728493336021</v>
      </c>
      <c r="EC50" s="140">
        <f t="shared" si="87"/>
        <v>132.6160183208257</v>
      </c>
      <c r="ED50" s="140">
        <f t="shared" si="88"/>
        <v>97.174662078329504</v>
      </c>
      <c r="EE50" s="140">
        <f t="shared" si="89"/>
        <v>23.604650300781085</v>
      </c>
      <c r="EF50" s="140">
        <f t="shared" si="90"/>
        <v>0</v>
      </c>
      <c r="EG50" s="140">
        <f t="shared" si="91"/>
        <v>0</v>
      </c>
      <c r="EH50" s="140">
        <f t="shared" si="92"/>
        <v>0</v>
      </c>
      <c r="EI50" s="140">
        <f t="shared" si="93"/>
        <v>0</v>
      </c>
      <c r="EJ50" s="140">
        <f t="shared" si="94"/>
        <v>0</v>
      </c>
      <c r="EK50" s="140">
        <f t="shared" si="95"/>
        <v>0</v>
      </c>
      <c r="EL50" s="140">
        <f t="shared" si="96"/>
        <v>0</v>
      </c>
      <c r="EM50" s="140">
        <f t="shared" si="97"/>
        <v>0</v>
      </c>
      <c r="EN50" s="140">
        <f t="shared" si="98"/>
        <v>0</v>
      </c>
      <c r="EO50" s="140">
        <f t="shared" si="99"/>
        <v>0</v>
      </c>
      <c r="EP50" s="140">
        <f t="shared" si="100"/>
        <v>0</v>
      </c>
      <c r="EQ50" s="140">
        <f t="shared" si="101"/>
        <v>0</v>
      </c>
      <c r="ER50" s="140">
        <f t="shared" si="102"/>
        <v>0</v>
      </c>
      <c r="ES50" s="140">
        <f t="shared" si="103"/>
        <v>0</v>
      </c>
      <c r="ET50" s="140">
        <f t="shared" si="104"/>
        <v>0</v>
      </c>
      <c r="EU50" s="140">
        <f t="shared" si="105"/>
        <v>0</v>
      </c>
      <c r="EV50" s="140">
        <f t="shared" si="106"/>
        <v>0</v>
      </c>
      <c r="EW50" s="140">
        <f t="shared" si="107"/>
        <v>0</v>
      </c>
      <c r="EX50" s="140">
        <f t="shared" si="108"/>
        <v>0</v>
      </c>
      <c r="EY50" s="140">
        <f t="shared" si="109"/>
        <v>0</v>
      </c>
      <c r="EZ50" s="140">
        <f t="shared" si="110"/>
        <v>0</v>
      </c>
      <c r="FA50" s="140">
        <f t="shared" si="111"/>
        <v>0</v>
      </c>
      <c r="FB50" s="140">
        <f t="shared" si="112"/>
        <v>0</v>
      </c>
      <c r="FC50" s="140">
        <f t="shared" si="113"/>
        <v>0</v>
      </c>
      <c r="FD50" s="140">
        <f t="shared" si="114"/>
        <v>0</v>
      </c>
      <c r="FE50" s="140">
        <f t="shared" si="115"/>
        <v>0</v>
      </c>
      <c r="FF50" s="140">
        <f t="shared" si="116"/>
        <v>0</v>
      </c>
      <c r="FG50" s="140">
        <f t="shared" si="117"/>
        <v>0</v>
      </c>
      <c r="FH50" s="140">
        <f t="shared" si="118"/>
        <v>0</v>
      </c>
      <c r="FI50" s="140">
        <f t="shared" si="187"/>
        <v>0</v>
      </c>
      <c r="FJ50" s="140">
        <f t="shared" si="120"/>
        <v>0</v>
      </c>
      <c r="FL50" s="28">
        <f t="shared" si="121"/>
        <v>0</v>
      </c>
      <c r="FM50" s="28">
        <f t="shared" si="122"/>
        <v>0</v>
      </c>
      <c r="FN50" s="28">
        <f t="shared" si="123"/>
        <v>0</v>
      </c>
      <c r="FO50" s="28">
        <f t="shared" si="124"/>
        <v>0</v>
      </c>
      <c r="FP50" s="28">
        <f t="shared" si="125"/>
        <v>0</v>
      </c>
      <c r="FQ50" s="28">
        <f t="shared" si="126"/>
        <v>0</v>
      </c>
      <c r="FR50" s="28">
        <f t="shared" si="127"/>
        <v>0</v>
      </c>
      <c r="FS50" s="28">
        <f t="shared" si="128"/>
        <v>0</v>
      </c>
      <c r="FT50" s="28">
        <f t="shared" si="129"/>
        <v>1680.9849401993133</v>
      </c>
      <c r="FU50" s="28">
        <f t="shared" si="130"/>
        <v>2274.1064122975704</v>
      </c>
      <c r="FV50" s="28">
        <f t="shared" si="131"/>
        <v>2809.8516246905183</v>
      </c>
      <c r="FW50" s="28">
        <f t="shared" si="132"/>
        <v>3352.5520477908617</v>
      </c>
      <c r="FX50" s="28">
        <f t="shared" si="133"/>
        <v>3867.3422687847619</v>
      </c>
      <c r="FY50" s="28">
        <f t="shared" si="134"/>
        <v>4307.4121855509029</v>
      </c>
      <c r="FZ50" s="28">
        <f t="shared" si="135"/>
        <v>4608.8815407846496</v>
      </c>
      <c r="GA50" s="28">
        <f t="shared" si="136"/>
        <v>4680.2958329341664</v>
      </c>
      <c r="GB50" s="28">
        <f t="shared" si="137"/>
        <v>4376.3286045872483</v>
      </c>
      <c r="GC50" s="28">
        <f t="shared" si="138"/>
        <v>3401.1131727415327</v>
      </c>
      <c r="GD50" s="28">
        <f t="shared" si="139"/>
        <v>873.3720611289001</v>
      </c>
      <c r="GE50" s="28">
        <f t="shared" si="140"/>
        <v>0</v>
      </c>
      <c r="GF50" s="28">
        <f t="shared" si="141"/>
        <v>0</v>
      </c>
      <c r="GG50" s="28">
        <f t="shared" si="142"/>
        <v>0</v>
      </c>
      <c r="GH50" s="28">
        <f t="shared" si="143"/>
        <v>0</v>
      </c>
      <c r="GI50" s="28">
        <f t="shared" si="144"/>
        <v>0</v>
      </c>
      <c r="GJ50" s="28">
        <f t="shared" si="145"/>
        <v>0</v>
      </c>
      <c r="GK50" s="28">
        <f t="shared" si="146"/>
        <v>0</v>
      </c>
      <c r="GL50" s="28">
        <f t="shared" si="147"/>
        <v>0</v>
      </c>
      <c r="GM50" s="28">
        <f t="shared" si="148"/>
        <v>0</v>
      </c>
      <c r="GN50" s="28">
        <f t="shared" si="149"/>
        <v>0</v>
      </c>
      <c r="GO50" s="28">
        <f t="shared" si="150"/>
        <v>0</v>
      </c>
      <c r="GP50" s="28">
        <f t="shared" si="151"/>
        <v>0</v>
      </c>
      <c r="GQ50" s="28">
        <f t="shared" si="152"/>
        <v>0</v>
      </c>
      <c r="GR50" s="28">
        <f t="shared" si="153"/>
        <v>0</v>
      </c>
      <c r="GS50" s="28">
        <f t="shared" si="154"/>
        <v>0</v>
      </c>
      <c r="GT50" s="28">
        <f t="shared" si="155"/>
        <v>0</v>
      </c>
      <c r="GU50" s="28">
        <f t="shared" si="156"/>
        <v>0</v>
      </c>
      <c r="GV50" s="28">
        <f t="shared" si="157"/>
        <v>0</v>
      </c>
      <c r="GW50" s="28">
        <f t="shared" si="158"/>
        <v>0</v>
      </c>
      <c r="GX50" s="28">
        <f t="shared" si="159"/>
        <v>0</v>
      </c>
      <c r="GY50" s="28">
        <f t="shared" si="160"/>
        <v>0</v>
      </c>
      <c r="GZ50" s="28">
        <f t="shared" si="161"/>
        <v>0</v>
      </c>
      <c r="HA50" s="28">
        <f t="shared" si="162"/>
        <v>0</v>
      </c>
      <c r="HB50" s="28">
        <f t="shared" si="163"/>
        <v>0</v>
      </c>
      <c r="HC50" s="28">
        <f t="shared" si="164"/>
        <v>0</v>
      </c>
      <c r="HD50" s="28">
        <f t="shared" si="165"/>
        <v>0</v>
      </c>
      <c r="HE50" s="28">
        <f t="shared" si="166"/>
        <v>0</v>
      </c>
      <c r="HF50" s="28">
        <f t="shared" si="167"/>
        <v>0</v>
      </c>
      <c r="HG50" s="28">
        <f t="shared" si="168"/>
        <v>0</v>
      </c>
      <c r="HH50" s="28">
        <f t="shared" si="169"/>
        <v>0</v>
      </c>
      <c r="HI50" s="28">
        <f t="shared" si="170"/>
        <v>0</v>
      </c>
      <c r="HK50" s="29">
        <f>IF(D50&gt;80,"",IF('inv2.計算シート'!H45=0,0,SUM(FL50:HI50)/F50))</f>
        <v>26.338003369559161</v>
      </c>
    </row>
    <row r="51" spans="4:219">
      <c r="D51" s="28">
        <f>IF(OR('1.収穫を予測する'!$C$2="あり",'1.収穫を予測する'!$C$3="あり"),入力方法別計算!W46,'inv2.計算シート'!E46)</f>
        <v>45</v>
      </c>
      <c r="E51" s="28">
        <f>IF(OR('1.収穫を予測する'!$C$2="あり",'1.収穫を予測する'!$C$3="あり"),入力方法別計算!Z46,'inv2.計算シート'!AD46)</f>
        <v>796.07978371707725</v>
      </c>
      <c r="F51" s="28">
        <f>IF(OR('1.収穫を予測する'!$C$2="あり",'1.収穫を予測する'!$C$3="あり"),入力方法別計算!Y46,'inv2.計算シート'!AE46)</f>
        <v>1356.1042868110437</v>
      </c>
      <c r="G51" s="28">
        <f>'inv2.計算シート'!AF46</f>
        <v>0</v>
      </c>
      <c r="H51" s="28">
        <f t="shared" si="15"/>
        <v>0.61218740112511727</v>
      </c>
      <c r="I51" s="28">
        <f t="shared" si="16"/>
        <v>1670.2536064986871</v>
      </c>
      <c r="J51" s="28">
        <f t="shared" si="17"/>
        <v>820.36577526217093</v>
      </c>
      <c r="K51" s="28">
        <f t="shared" si="18"/>
        <v>0.49116240316456145</v>
      </c>
      <c r="L51" s="28">
        <f t="shared" si="19"/>
        <v>3141.1453709331563</v>
      </c>
      <c r="N51" s="28">
        <f t="shared" si="186"/>
        <v>0</v>
      </c>
      <c r="O51" s="28">
        <f t="shared" si="192"/>
        <v>0</v>
      </c>
      <c r="P51" s="28">
        <f t="shared" si="192"/>
        <v>0</v>
      </c>
      <c r="Q51" s="28">
        <f t="shared" si="192"/>
        <v>0</v>
      </c>
      <c r="R51" s="28">
        <f t="shared" si="192"/>
        <v>0</v>
      </c>
      <c r="S51" s="28">
        <f t="shared" si="192"/>
        <v>0</v>
      </c>
      <c r="T51" s="28">
        <f t="shared" si="192"/>
        <v>0</v>
      </c>
      <c r="U51" s="28">
        <f t="shared" si="192"/>
        <v>0</v>
      </c>
      <c r="V51" s="28">
        <f t="shared" si="192"/>
        <v>0</v>
      </c>
      <c r="W51" s="28">
        <f t="shared" si="192"/>
        <v>1275.9296537647544</v>
      </c>
      <c r="X51" s="28">
        <f t="shared" si="192"/>
        <v>1160.6589697825909</v>
      </c>
      <c r="Y51" s="28">
        <f t="shared" si="188"/>
        <v>1031.4730469122926</v>
      </c>
      <c r="Z51" s="28">
        <f t="shared" si="188"/>
        <v>890.28344291673181</v>
      </c>
      <c r="AA51" s="28">
        <f t="shared" si="188"/>
        <v>739.80830829746162</v>
      </c>
      <c r="AB51" s="28">
        <f t="shared" si="188"/>
        <v>583.73932339171904</v>
      </c>
      <c r="AC51" s="28">
        <f t="shared" si="188"/>
        <v>427.01147537012241</v>
      </c>
      <c r="AD51" s="28">
        <f t="shared" si="188"/>
        <v>276.28845335472164</v>
      </c>
      <c r="AE51" s="28">
        <f t="shared" si="188"/>
        <v>140.99160971022084</v>
      </c>
      <c r="AF51" s="28">
        <f t="shared" si="188"/>
        <v>36.258986993895533</v>
      </c>
      <c r="AG51" s="28" t="e">
        <f t="shared" si="188"/>
        <v>#NUM!</v>
      </c>
      <c r="AH51" s="28" t="e">
        <f t="shared" si="188"/>
        <v>#NUM!</v>
      </c>
      <c r="AI51" s="28" t="e">
        <f t="shared" si="189"/>
        <v>#NUM!</v>
      </c>
      <c r="AJ51" s="28" t="e">
        <f t="shared" si="189"/>
        <v>#NUM!</v>
      </c>
      <c r="AK51" s="28" t="e">
        <f t="shared" si="189"/>
        <v>#NUM!</v>
      </c>
      <c r="AL51" s="28" t="e">
        <f t="shared" si="189"/>
        <v>#NUM!</v>
      </c>
      <c r="AM51" s="28" t="e">
        <f t="shared" si="189"/>
        <v>#NUM!</v>
      </c>
      <c r="AN51" s="28" t="e">
        <f t="shared" si="189"/>
        <v>#NUM!</v>
      </c>
      <c r="AO51" s="28" t="e">
        <f t="shared" si="189"/>
        <v>#NUM!</v>
      </c>
      <c r="AP51" s="28" t="e">
        <f t="shared" si="189"/>
        <v>#NUM!</v>
      </c>
      <c r="AQ51" s="28" t="e">
        <f t="shared" si="189"/>
        <v>#NUM!</v>
      </c>
      <c r="AR51" s="28" t="e">
        <f t="shared" si="189"/>
        <v>#NUM!</v>
      </c>
      <c r="AS51" s="28" t="e">
        <f t="shared" si="190"/>
        <v>#NUM!</v>
      </c>
      <c r="AT51" s="28" t="e">
        <f t="shared" si="190"/>
        <v>#NUM!</v>
      </c>
      <c r="AU51" s="28" t="e">
        <f t="shared" si="190"/>
        <v>#NUM!</v>
      </c>
      <c r="AV51" s="28" t="e">
        <f t="shared" si="190"/>
        <v>#NUM!</v>
      </c>
      <c r="AW51" s="28" t="e">
        <f t="shared" si="190"/>
        <v>#NUM!</v>
      </c>
      <c r="AX51" s="28" t="e">
        <f t="shared" si="190"/>
        <v>#NUM!</v>
      </c>
      <c r="AY51" s="28" t="e">
        <f t="shared" si="190"/>
        <v>#NUM!</v>
      </c>
      <c r="AZ51" s="28" t="e">
        <f t="shared" si="190"/>
        <v>#NUM!</v>
      </c>
      <c r="BA51" s="28" t="e">
        <f t="shared" si="190"/>
        <v>#NUM!</v>
      </c>
      <c r="BB51" s="28" t="e">
        <f t="shared" si="190"/>
        <v>#NUM!</v>
      </c>
      <c r="BC51" s="28" t="e">
        <f t="shared" si="191"/>
        <v>#NUM!</v>
      </c>
      <c r="BD51" s="28" t="e">
        <f t="shared" si="191"/>
        <v>#NUM!</v>
      </c>
      <c r="BE51" s="28" t="e">
        <f t="shared" si="191"/>
        <v>#NUM!</v>
      </c>
      <c r="BF51" s="28" t="e">
        <f t="shared" si="191"/>
        <v>#NUM!</v>
      </c>
      <c r="BG51" s="28" t="e">
        <f t="shared" si="191"/>
        <v>#NUM!</v>
      </c>
      <c r="BH51" s="28" t="e">
        <f t="shared" si="191"/>
        <v>#NUM!</v>
      </c>
      <c r="BI51" s="28" t="e">
        <f t="shared" si="191"/>
        <v>#NUM!</v>
      </c>
      <c r="BJ51" s="28" t="e">
        <f t="shared" si="191"/>
        <v>#NUM!</v>
      </c>
      <c r="BK51" s="28" t="e">
        <f t="shared" si="191"/>
        <v>#NUM!</v>
      </c>
      <c r="BM51" s="28">
        <f t="shared" si="20"/>
        <v>0</v>
      </c>
      <c r="BN51" s="28">
        <f t="shared" si="21"/>
        <v>0</v>
      </c>
      <c r="BO51" s="28">
        <f t="shared" si="22"/>
        <v>0</v>
      </c>
      <c r="BP51" s="28">
        <f t="shared" si="23"/>
        <v>0</v>
      </c>
      <c r="BQ51" s="28">
        <f t="shared" si="24"/>
        <v>0</v>
      </c>
      <c r="BR51" s="28">
        <f t="shared" si="25"/>
        <v>0</v>
      </c>
      <c r="BS51" s="28">
        <f t="shared" si="26"/>
        <v>0</v>
      </c>
      <c r="BT51" s="28">
        <f t="shared" si="27"/>
        <v>0</v>
      </c>
      <c r="BU51" s="28">
        <f t="shared" si="28"/>
        <v>0</v>
      </c>
      <c r="BV51" s="28">
        <f t="shared" si="29"/>
        <v>1275.9296537647544</v>
      </c>
      <c r="BW51" s="28">
        <f t="shared" si="30"/>
        <v>1160.6589697825909</v>
      </c>
      <c r="BX51" s="28">
        <f t="shared" si="31"/>
        <v>1031.4730469122926</v>
      </c>
      <c r="BY51" s="28">
        <f t="shared" si="32"/>
        <v>890.28344291673181</v>
      </c>
      <c r="BZ51" s="28">
        <f t="shared" si="33"/>
        <v>739.80830829746162</v>
      </c>
      <c r="CA51" s="28">
        <f t="shared" si="34"/>
        <v>583.73932339171904</v>
      </c>
      <c r="CB51" s="28">
        <f t="shared" si="35"/>
        <v>427.01147537012241</v>
      </c>
      <c r="CC51" s="28">
        <f t="shared" si="36"/>
        <v>276.28845335472164</v>
      </c>
      <c r="CD51" s="28">
        <f t="shared" si="37"/>
        <v>140.99160971022084</v>
      </c>
      <c r="CE51" s="28">
        <f t="shared" si="38"/>
        <v>36.258986993895533</v>
      </c>
      <c r="CF51" s="28">
        <f t="shared" si="39"/>
        <v>0</v>
      </c>
      <c r="CG51" s="28">
        <f t="shared" si="40"/>
        <v>0</v>
      </c>
      <c r="CH51" s="28">
        <f t="shared" si="41"/>
        <v>0</v>
      </c>
      <c r="CI51" s="28">
        <f t="shared" si="42"/>
        <v>0</v>
      </c>
      <c r="CJ51" s="28">
        <f t="shared" si="43"/>
        <v>0</v>
      </c>
      <c r="CK51" s="28">
        <f t="shared" si="44"/>
        <v>0</v>
      </c>
      <c r="CL51" s="28">
        <f t="shared" si="45"/>
        <v>0</v>
      </c>
      <c r="CM51" s="28">
        <f t="shared" si="46"/>
        <v>0</v>
      </c>
      <c r="CN51" s="28">
        <f t="shared" si="47"/>
        <v>0</v>
      </c>
      <c r="CO51" s="28">
        <f t="shared" si="48"/>
        <v>0</v>
      </c>
      <c r="CP51" s="28">
        <f t="shared" si="49"/>
        <v>0</v>
      </c>
      <c r="CQ51" s="28">
        <f t="shared" si="50"/>
        <v>0</v>
      </c>
      <c r="CR51" s="28">
        <f t="shared" si="51"/>
        <v>0</v>
      </c>
      <c r="CS51" s="28">
        <f t="shared" si="52"/>
        <v>0</v>
      </c>
      <c r="CT51" s="28">
        <f t="shared" si="53"/>
        <v>0</v>
      </c>
      <c r="CU51" s="28">
        <f t="shared" si="54"/>
        <v>0</v>
      </c>
      <c r="CV51" s="28">
        <f t="shared" si="55"/>
        <v>0</v>
      </c>
      <c r="CW51" s="28">
        <f t="shared" si="56"/>
        <v>0</v>
      </c>
      <c r="CX51" s="28">
        <f t="shared" si="57"/>
        <v>0</v>
      </c>
      <c r="CY51" s="28">
        <f t="shared" si="58"/>
        <v>0</v>
      </c>
      <c r="CZ51" s="28">
        <f t="shared" si="59"/>
        <v>0</v>
      </c>
      <c r="DA51" s="28">
        <f t="shared" si="60"/>
        <v>0</v>
      </c>
      <c r="DB51" s="28">
        <f t="shared" si="61"/>
        <v>0</v>
      </c>
      <c r="DC51" s="28">
        <f t="shared" si="62"/>
        <v>0</v>
      </c>
      <c r="DD51" s="28">
        <f t="shared" si="63"/>
        <v>0</v>
      </c>
      <c r="DE51" s="28">
        <f t="shared" si="64"/>
        <v>0</v>
      </c>
      <c r="DF51" s="28">
        <f t="shared" si="65"/>
        <v>0</v>
      </c>
      <c r="DG51" s="28">
        <f t="shared" si="66"/>
        <v>0</v>
      </c>
      <c r="DH51" s="28">
        <f t="shared" si="67"/>
        <v>0</v>
      </c>
      <c r="DI51" s="28">
        <f t="shared" si="68"/>
        <v>0</v>
      </c>
      <c r="DJ51" s="28">
        <f t="shared" si="69"/>
        <v>0</v>
      </c>
      <c r="DL51" s="28">
        <f t="shared" si="70"/>
        <v>45</v>
      </c>
      <c r="DM51" s="140">
        <f t="shared" si="71"/>
        <v>0</v>
      </c>
      <c r="DN51" s="140">
        <f t="shared" si="72"/>
        <v>0</v>
      </c>
      <c r="DO51" s="140">
        <f t="shared" si="73"/>
        <v>0</v>
      </c>
      <c r="DP51" s="140">
        <f t="shared" si="74"/>
        <v>0</v>
      </c>
      <c r="DQ51" s="140">
        <f t="shared" si="75"/>
        <v>0</v>
      </c>
      <c r="DR51" s="140">
        <f t="shared" si="76"/>
        <v>0</v>
      </c>
      <c r="DS51" s="140">
        <f t="shared" si="77"/>
        <v>0</v>
      </c>
      <c r="DT51" s="140">
        <f t="shared" si="78"/>
        <v>0</v>
      </c>
      <c r="DU51" s="140">
        <f t="shared" si="79"/>
        <v>80.174633046289273</v>
      </c>
      <c r="DV51" s="140">
        <f t="shared" si="80"/>
        <v>115.27068398216352</v>
      </c>
      <c r="DW51" s="140">
        <f t="shared" si="81"/>
        <v>129.18592287029833</v>
      </c>
      <c r="DX51" s="140">
        <f t="shared" si="82"/>
        <v>141.18960399556079</v>
      </c>
      <c r="DY51" s="140">
        <f t="shared" si="83"/>
        <v>150.47513461927019</v>
      </c>
      <c r="DZ51" s="140">
        <f t="shared" si="84"/>
        <v>156.06898490574258</v>
      </c>
      <c r="EA51" s="140">
        <f t="shared" si="85"/>
        <v>156.72784802159663</v>
      </c>
      <c r="EB51" s="140">
        <f t="shared" si="86"/>
        <v>150.72302201540077</v>
      </c>
      <c r="EC51" s="140">
        <f t="shared" si="87"/>
        <v>135.2968436445008</v>
      </c>
      <c r="ED51" s="140">
        <f t="shared" si="88"/>
        <v>104.73262271632531</v>
      </c>
      <c r="EE51" s="140">
        <f t="shared" si="89"/>
        <v>36.258986993895533</v>
      </c>
      <c r="EF51" s="140">
        <f t="shared" si="90"/>
        <v>0</v>
      </c>
      <c r="EG51" s="140">
        <f t="shared" si="91"/>
        <v>0</v>
      </c>
      <c r="EH51" s="140">
        <f t="shared" si="92"/>
        <v>0</v>
      </c>
      <c r="EI51" s="140">
        <f t="shared" si="93"/>
        <v>0</v>
      </c>
      <c r="EJ51" s="140">
        <f t="shared" si="94"/>
        <v>0</v>
      </c>
      <c r="EK51" s="140">
        <f t="shared" si="95"/>
        <v>0</v>
      </c>
      <c r="EL51" s="140">
        <f t="shared" si="96"/>
        <v>0</v>
      </c>
      <c r="EM51" s="140">
        <f t="shared" si="97"/>
        <v>0</v>
      </c>
      <c r="EN51" s="140">
        <f t="shared" si="98"/>
        <v>0</v>
      </c>
      <c r="EO51" s="140">
        <f t="shared" si="99"/>
        <v>0</v>
      </c>
      <c r="EP51" s="140">
        <f t="shared" si="100"/>
        <v>0</v>
      </c>
      <c r="EQ51" s="140">
        <f t="shared" si="101"/>
        <v>0</v>
      </c>
      <c r="ER51" s="140">
        <f t="shared" si="102"/>
        <v>0</v>
      </c>
      <c r="ES51" s="140">
        <f t="shared" si="103"/>
        <v>0</v>
      </c>
      <c r="ET51" s="140">
        <f t="shared" si="104"/>
        <v>0</v>
      </c>
      <c r="EU51" s="140">
        <f t="shared" si="105"/>
        <v>0</v>
      </c>
      <c r="EV51" s="140">
        <f t="shared" si="106"/>
        <v>0</v>
      </c>
      <c r="EW51" s="140">
        <f t="shared" si="107"/>
        <v>0</v>
      </c>
      <c r="EX51" s="140">
        <f t="shared" si="108"/>
        <v>0</v>
      </c>
      <c r="EY51" s="140">
        <f t="shared" si="109"/>
        <v>0</v>
      </c>
      <c r="EZ51" s="140">
        <f t="shared" si="110"/>
        <v>0</v>
      </c>
      <c r="FA51" s="140">
        <f t="shared" si="111"/>
        <v>0</v>
      </c>
      <c r="FB51" s="140">
        <f t="shared" si="112"/>
        <v>0</v>
      </c>
      <c r="FC51" s="140">
        <f t="shared" si="113"/>
        <v>0</v>
      </c>
      <c r="FD51" s="140">
        <f t="shared" si="114"/>
        <v>0</v>
      </c>
      <c r="FE51" s="140">
        <f t="shared" si="115"/>
        <v>0</v>
      </c>
      <c r="FF51" s="140">
        <f t="shared" si="116"/>
        <v>0</v>
      </c>
      <c r="FG51" s="140">
        <f t="shared" si="117"/>
        <v>0</v>
      </c>
      <c r="FH51" s="140">
        <f t="shared" si="118"/>
        <v>0</v>
      </c>
      <c r="FI51" s="140">
        <f t="shared" si="187"/>
        <v>0</v>
      </c>
      <c r="FJ51" s="140">
        <f t="shared" si="120"/>
        <v>0</v>
      </c>
      <c r="FL51" s="28">
        <f t="shared" si="121"/>
        <v>0</v>
      </c>
      <c r="FM51" s="28">
        <f t="shared" si="122"/>
        <v>0</v>
      </c>
      <c r="FN51" s="28">
        <f t="shared" si="123"/>
        <v>0</v>
      </c>
      <c r="FO51" s="28">
        <f t="shared" si="124"/>
        <v>0</v>
      </c>
      <c r="FP51" s="28">
        <f t="shared" si="125"/>
        <v>0</v>
      </c>
      <c r="FQ51" s="28">
        <f t="shared" si="126"/>
        <v>0</v>
      </c>
      <c r="FR51" s="28">
        <f t="shared" si="127"/>
        <v>0</v>
      </c>
      <c r="FS51" s="28">
        <f t="shared" si="128"/>
        <v>0</v>
      </c>
      <c r="FT51" s="28">
        <f t="shared" si="129"/>
        <v>1362.9687617869176</v>
      </c>
      <c r="FU51" s="28">
        <f t="shared" si="130"/>
        <v>2190.1429956611069</v>
      </c>
      <c r="FV51" s="28">
        <f t="shared" si="131"/>
        <v>2712.9043802762649</v>
      </c>
      <c r="FW51" s="28">
        <f t="shared" si="132"/>
        <v>3247.360891897898</v>
      </c>
      <c r="FX51" s="28">
        <f t="shared" si="133"/>
        <v>3761.8783654817548</v>
      </c>
      <c r="FY51" s="28">
        <f t="shared" si="134"/>
        <v>4213.8625924550497</v>
      </c>
      <c r="FZ51" s="28">
        <f t="shared" si="135"/>
        <v>4545.107592626302</v>
      </c>
      <c r="GA51" s="28">
        <f t="shared" si="136"/>
        <v>4672.4136824774241</v>
      </c>
      <c r="GB51" s="28">
        <f t="shared" si="137"/>
        <v>4464.7958402685263</v>
      </c>
      <c r="GC51" s="28">
        <f t="shared" si="138"/>
        <v>3665.6417950713858</v>
      </c>
      <c r="GD51" s="28">
        <f t="shared" si="139"/>
        <v>1341.5825187741348</v>
      </c>
      <c r="GE51" s="28">
        <f t="shared" si="140"/>
        <v>0</v>
      </c>
      <c r="GF51" s="28">
        <f t="shared" si="141"/>
        <v>0</v>
      </c>
      <c r="GG51" s="28">
        <f t="shared" si="142"/>
        <v>0</v>
      </c>
      <c r="GH51" s="28">
        <f t="shared" si="143"/>
        <v>0</v>
      </c>
      <c r="GI51" s="28">
        <f t="shared" si="144"/>
        <v>0</v>
      </c>
      <c r="GJ51" s="28">
        <f t="shared" si="145"/>
        <v>0</v>
      </c>
      <c r="GK51" s="28">
        <f t="shared" si="146"/>
        <v>0</v>
      </c>
      <c r="GL51" s="28">
        <f t="shared" si="147"/>
        <v>0</v>
      </c>
      <c r="GM51" s="28">
        <f t="shared" si="148"/>
        <v>0</v>
      </c>
      <c r="GN51" s="28">
        <f t="shared" si="149"/>
        <v>0</v>
      </c>
      <c r="GO51" s="28">
        <f t="shared" si="150"/>
        <v>0</v>
      </c>
      <c r="GP51" s="28">
        <f t="shared" si="151"/>
        <v>0</v>
      </c>
      <c r="GQ51" s="28">
        <f t="shared" si="152"/>
        <v>0</v>
      </c>
      <c r="GR51" s="28">
        <f t="shared" si="153"/>
        <v>0</v>
      </c>
      <c r="GS51" s="28">
        <f t="shared" si="154"/>
        <v>0</v>
      </c>
      <c r="GT51" s="28">
        <f t="shared" si="155"/>
        <v>0</v>
      </c>
      <c r="GU51" s="28">
        <f t="shared" si="156"/>
        <v>0</v>
      </c>
      <c r="GV51" s="28">
        <f t="shared" si="157"/>
        <v>0</v>
      </c>
      <c r="GW51" s="28">
        <f t="shared" si="158"/>
        <v>0</v>
      </c>
      <c r="GX51" s="28">
        <f t="shared" si="159"/>
        <v>0</v>
      </c>
      <c r="GY51" s="28">
        <f t="shared" si="160"/>
        <v>0</v>
      </c>
      <c r="GZ51" s="28">
        <f t="shared" si="161"/>
        <v>0</v>
      </c>
      <c r="HA51" s="28">
        <f t="shared" si="162"/>
        <v>0</v>
      </c>
      <c r="HB51" s="28">
        <f t="shared" si="163"/>
        <v>0</v>
      </c>
      <c r="HC51" s="28">
        <f t="shared" si="164"/>
        <v>0</v>
      </c>
      <c r="HD51" s="28">
        <f t="shared" si="165"/>
        <v>0</v>
      </c>
      <c r="HE51" s="28">
        <f t="shared" si="166"/>
        <v>0</v>
      </c>
      <c r="HF51" s="28">
        <f t="shared" si="167"/>
        <v>0</v>
      </c>
      <c r="HG51" s="28">
        <f t="shared" si="168"/>
        <v>0</v>
      </c>
      <c r="HH51" s="28">
        <f t="shared" si="169"/>
        <v>0</v>
      </c>
      <c r="HI51" s="28">
        <f t="shared" si="170"/>
        <v>0</v>
      </c>
      <c r="HK51" s="29">
        <f>IF(D51&gt;80,"",IF('inv2.計算シート'!H46=0,0,SUM(FL51:HI51)/F51))</f>
        <v>26.678375526599758</v>
      </c>
    </row>
    <row r="52" spans="4:219">
      <c r="D52" s="28">
        <f>IF(OR('1.収穫を予測する'!$C$2="あり",'1.収穫を予測する'!$C$3="あり"),入力方法別計算!W47,'inv2.計算シート'!E47)</f>
        <v>46</v>
      </c>
      <c r="E52" s="28">
        <f>IF(OR('1.収穫を予測する'!$C$2="あり",'1.収穫を予測する'!$C$3="あり"),入力方法別計算!Z47,'inv2.計算シート'!AD47)</f>
        <v>809.08240492284415</v>
      </c>
      <c r="F52" s="28">
        <f>IF(OR('1.収穫を予測する'!$C$2="あり",'1.収穫を予測する'!$C$3="あり"),入力方法別計算!Y47,'inv2.計算シート'!AE47)</f>
        <v>1337.420678758536</v>
      </c>
      <c r="G52" s="28">
        <f>'inv2.計算シート'!AF47</f>
        <v>0</v>
      </c>
      <c r="H52" s="28">
        <f t="shared" si="15"/>
        <v>0.60912104227713815</v>
      </c>
      <c r="I52" s="28">
        <f t="shared" si="16"/>
        <v>1653.3337269377291</v>
      </c>
      <c r="J52" s="28">
        <f t="shared" si="17"/>
        <v>834.70995530055427</v>
      </c>
      <c r="K52" s="28">
        <f t="shared" si="18"/>
        <v>0.50486477212715364</v>
      </c>
      <c r="L52" s="28">
        <f t="shared" si="19"/>
        <v>2921.5769249923756</v>
      </c>
      <c r="N52" s="28">
        <f t="shared" si="186"/>
        <v>0</v>
      </c>
      <c r="O52" s="28">
        <f t="shared" si="192"/>
        <v>0</v>
      </c>
      <c r="P52" s="28">
        <f t="shared" si="192"/>
        <v>0</v>
      </c>
      <c r="Q52" s="28">
        <f t="shared" si="192"/>
        <v>0</v>
      </c>
      <c r="R52" s="28">
        <f t="shared" si="192"/>
        <v>0</v>
      </c>
      <c r="S52" s="28">
        <f t="shared" si="192"/>
        <v>0</v>
      </c>
      <c r="T52" s="28">
        <f t="shared" si="192"/>
        <v>0</v>
      </c>
      <c r="U52" s="28">
        <f t="shared" si="192"/>
        <v>0</v>
      </c>
      <c r="V52" s="28">
        <f t="shared" si="192"/>
        <v>0</v>
      </c>
      <c r="W52" s="28">
        <f t="shared" si="192"/>
        <v>1274.5224777465521</v>
      </c>
      <c r="X52" s="28">
        <f t="shared" si="192"/>
        <v>1163.3575668954898</v>
      </c>
      <c r="Y52" s="28">
        <f t="shared" ref="Y52:AH59" si="193">IF($L52/$H52*(($H52-1)*Y$3+$K52)^($H52/(1-$H52))&gt;$F52,0,$L52/$H52*(($H52-1)*Y$3+$K52)^($H52/(1-$H52)))</f>
        <v>1038.4893340354395</v>
      </c>
      <c r="Z52" s="28">
        <f t="shared" si="193"/>
        <v>901.6193445644783</v>
      </c>
      <c r="AA52" s="28">
        <f t="shared" si="193"/>
        <v>755.19186872031503</v>
      </c>
      <c r="AB52" s="28">
        <f t="shared" si="193"/>
        <v>602.54687625833833</v>
      </c>
      <c r="AC52" s="28">
        <f t="shared" si="193"/>
        <v>448.16601038252884</v>
      </c>
      <c r="AD52" s="28">
        <f t="shared" si="193"/>
        <v>298.11024439056484</v>
      </c>
      <c r="AE52" s="28">
        <f t="shared" si="193"/>
        <v>160.92726177745794</v>
      </c>
      <c r="AF52" s="28">
        <f t="shared" si="193"/>
        <v>50.126008415285192</v>
      </c>
      <c r="AG52" s="28" t="e">
        <f t="shared" si="193"/>
        <v>#NUM!</v>
      </c>
      <c r="AH52" s="28" t="e">
        <f t="shared" si="193"/>
        <v>#NUM!</v>
      </c>
      <c r="AI52" s="28" t="e">
        <f t="shared" ref="AI52:AR59" si="194">IF($L52/$H52*(($H52-1)*AI$3+$K52)^($H52/(1-$H52))&gt;$F52,0,$L52/$H52*(($H52-1)*AI$3+$K52)^($H52/(1-$H52)))</f>
        <v>#NUM!</v>
      </c>
      <c r="AJ52" s="28" t="e">
        <f t="shared" si="194"/>
        <v>#NUM!</v>
      </c>
      <c r="AK52" s="28" t="e">
        <f t="shared" si="194"/>
        <v>#NUM!</v>
      </c>
      <c r="AL52" s="28" t="e">
        <f t="shared" si="194"/>
        <v>#NUM!</v>
      </c>
      <c r="AM52" s="28" t="e">
        <f t="shared" si="194"/>
        <v>#NUM!</v>
      </c>
      <c r="AN52" s="28" t="e">
        <f t="shared" si="194"/>
        <v>#NUM!</v>
      </c>
      <c r="AO52" s="28" t="e">
        <f t="shared" si="194"/>
        <v>#NUM!</v>
      </c>
      <c r="AP52" s="28" t="e">
        <f t="shared" si="194"/>
        <v>#NUM!</v>
      </c>
      <c r="AQ52" s="28" t="e">
        <f t="shared" si="194"/>
        <v>#NUM!</v>
      </c>
      <c r="AR52" s="28" t="e">
        <f t="shared" si="194"/>
        <v>#NUM!</v>
      </c>
      <c r="AS52" s="28" t="e">
        <f t="shared" ref="AS52:BB59" si="195">IF($L52/$H52*(($H52-1)*AS$3+$K52)^($H52/(1-$H52))&gt;$F52,0,$L52/$H52*(($H52-1)*AS$3+$K52)^($H52/(1-$H52)))</f>
        <v>#NUM!</v>
      </c>
      <c r="AT52" s="28" t="e">
        <f t="shared" si="195"/>
        <v>#NUM!</v>
      </c>
      <c r="AU52" s="28" t="e">
        <f t="shared" si="195"/>
        <v>#NUM!</v>
      </c>
      <c r="AV52" s="28" t="e">
        <f t="shared" si="195"/>
        <v>#NUM!</v>
      </c>
      <c r="AW52" s="28" t="e">
        <f t="shared" si="195"/>
        <v>#NUM!</v>
      </c>
      <c r="AX52" s="28" t="e">
        <f t="shared" si="195"/>
        <v>#NUM!</v>
      </c>
      <c r="AY52" s="28" t="e">
        <f t="shared" si="195"/>
        <v>#NUM!</v>
      </c>
      <c r="AZ52" s="28" t="e">
        <f t="shared" si="195"/>
        <v>#NUM!</v>
      </c>
      <c r="BA52" s="28" t="e">
        <f t="shared" si="195"/>
        <v>#NUM!</v>
      </c>
      <c r="BB52" s="28" t="e">
        <f t="shared" si="195"/>
        <v>#NUM!</v>
      </c>
      <c r="BC52" s="28" t="e">
        <f t="shared" ref="BC52:BK59" si="196">IF($L52/$H52*(($H52-1)*BC$3+$K52)^($H52/(1-$H52))&gt;$F52,0,$L52/$H52*(($H52-1)*BC$3+$K52)^($H52/(1-$H52)))</f>
        <v>#NUM!</v>
      </c>
      <c r="BD52" s="28" t="e">
        <f t="shared" si="196"/>
        <v>#NUM!</v>
      </c>
      <c r="BE52" s="28" t="e">
        <f t="shared" si="196"/>
        <v>#NUM!</v>
      </c>
      <c r="BF52" s="28" t="e">
        <f t="shared" si="196"/>
        <v>#NUM!</v>
      </c>
      <c r="BG52" s="28" t="e">
        <f t="shared" si="196"/>
        <v>#NUM!</v>
      </c>
      <c r="BH52" s="28" t="e">
        <f t="shared" si="196"/>
        <v>#NUM!</v>
      </c>
      <c r="BI52" s="28" t="e">
        <f t="shared" si="196"/>
        <v>#NUM!</v>
      </c>
      <c r="BJ52" s="28" t="e">
        <f t="shared" si="196"/>
        <v>#NUM!</v>
      </c>
      <c r="BK52" s="28" t="e">
        <f t="shared" si="196"/>
        <v>#NUM!</v>
      </c>
      <c r="BM52" s="28">
        <f t="shared" si="20"/>
        <v>0</v>
      </c>
      <c r="BN52" s="28">
        <f t="shared" si="21"/>
        <v>0</v>
      </c>
      <c r="BO52" s="28">
        <f t="shared" si="22"/>
        <v>0</v>
      </c>
      <c r="BP52" s="28">
        <f t="shared" si="23"/>
        <v>0</v>
      </c>
      <c r="BQ52" s="28">
        <f t="shared" si="24"/>
        <v>0</v>
      </c>
      <c r="BR52" s="28">
        <f t="shared" si="25"/>
        <v>0</v>
      </c>
      <c r="BS52" s="28">
        <f t="shared" si="26"/>
        <v>0</v>
      </c>
      <c r="BT52" s="28">
        <f t="shared" si="27"/>
        <v>0</v>
      </c>
      <c r="BU52" s="28">
        <f t="shared" si="28"/>
        <v>0</v>
      </c>
      <c r="BV52" s="28">
        <f t="shared" si="29"/>
        <v>1274.5224777465521</v>
      </c>
      <c r="BW52" s="28">
        <f t="shared" si="30"/>
        <v>1163.3575668954898</v>
      </c>
      <c r="BX52" s="28">
        <f t="shared" si="31"/>
        <v>1038.4893340354395</v>
      </c>
      <c r="BY52" s="28">
        <f t="shared" si="32"/>
        <v>901.6193445644783</v>
      </c>
      <c r="BZ52" s="28">
        <f t="shared" si="33"/>
        <v>755.19186872031503</v>
      </c>
      <c r="CA52" s="28">
        <f t="shared" si="34"/>
        <v>602.54687625833833</v>
      </c>
      <c r="CB52" s="28">
        <f t="shared" si="35"/>
        <v>448.16601038252884</v>
      </c>
      <c r="CC52" s="28">
        <f t="shared" si="36"/>
        <v>298.11024439056484</v>
      </c>
      <c r="CD52" s="28">
        <f t="shared" si="37"/>
        <v>160.92726177745794</v>
      </c>
      <c r="CE52" s="28">
        <f t="shared" si="38"/>
        <v>50.126008415285192</v>
      </c>
      <c r="CF52" s="28">
        <f t="shared" si="39"/>
        <v>0</v>
      </c>
      <c r="CG52" s="28">
        <f t="shared" si="40"/>
        <v>0</v>
      </c>
      <c r="CH52" s="28">
        <f t="shared" si="41"/>
        <v>0</v>
      </c>
      <c r="CI52" s="28">
        <f t="shared" si="42"/>
        <v>0</v>
      </c>
      <c r="CJ52" s="28">
        <f t="shared" si="43"/>
        <v>0</v>
      </c>
      <c r="CK52" s="28">
        <f t="shared" si="44"/>
        <v>0</v>
      </c>
      <c r="CL52" s="28">
        <f t="shared" si="45"/>
        <v>0</v>
      </c>
      <c r="CM52" s="28">
        <f t="shared" si="46"/>
        <v>0</v>
      </c>
      <c r="CN52" s="28">
        <f t="shared" si="47"/>
        <v>0</v>
      </c>
      <c r="CO52" s="28">
        <f t="shared" si="48"/>
        <v>0</v>
      </c>
      <c r="CP52" s="28">
        <f t="shared" si="49"/>
        <v>0</v>
      </c>
      <c r="CQ52" s="28">
        <f t="shared" si="50"/>
        <v>0</v>
      </c>
      <c r="CR52" s="28">
        <f t="shared" si="51"/>
        <v>0</v>
      </c>
      <c r="CS52" s="28">
        <f t="shared" si="52"/>
        <v>0</v>
      </c>
      <c r="CT52" s="28">
        <f t="shared" si="53"/>
        <v>0</v>
      </c>
      <c r="CU52" s="28">
        <f t="shared" si="54"/>
        <v>0</v>
      </c>
      <c r="CV52" s="28">
        <f t="shared" si="55"/>
        <v>0</v>
      </c>
      <c r="CW52" s="28">
        <f t="shared" si="56"/>
        <v>0</v>
      </c>
      <c r="CX52" s="28">
        <f t="shared" si="57"/>
        <v>0</v>
      </c>
      <c r="CY52" s="28">
        <f t="shared" si="58"/>
        <v>0</v>
      </c>
      <c r="CZ52" s="28">
        <f t="shared" si="59"/>
        <v>0</v>
      </c>
      <c r="DA52" s="28">
        <f t="shared" si="60"/>
        <v>0</v>
      </c>
      <c r="DB52" s="28">
        <f t="shared" si="61"/>
        <v>0</v>
      </c>
      <c r="DC52" s="28">
        <f t="shared" si="62"/>
        <v>0</v>
      </c>
      <c r="DD52" s="28">
        <f t="shared" si="63"/>
        <v>0</v>
      </c>
      <c r="DE52" s="28">
        <f t="shared" si="64"/>
        <v>0</v>
      </c>
      <c r="DF52" s="28">
        <f t="shared" si="65"/>
        <v>0</v>
      </c>
      <c r="DG52" s="28">
        <f t="shared" si="66"/>
        <v>0</v>
      </c>
      <c r="DH52" s="28">
        <f t="shared" si="67"/>
        <v>0</v>
      </c>
      <c r="DI52" s="28">
        <f t="shared" si="68"/>
        <v>0</v>
      </c>
      <c r="DJ52" s="28">
        <f t="shared" si="69"/>
        <v>0</v>
      </c>
      <c r="DL52" s="28">
        <f t="shared" si="70"/>
        <v>46</v>
      </c>
      <c r="DM52" s="140">
        <f t="shared" si="71"/>
        <v>0</v>
      </c>
      <c r="DN52" s="140">
        <f t="shared" si="72"/>
        <v>0</v>
      </c>
      <c r="DO52" s="140">
        <f t="shared" si="73"/>
        <v>0</v>
      </c>
      <c r="DP52" s="140">
        <f t="shared" si="74"/>
        <v>0</v>
      </c>
      <c r="DQ52" s="140">
        <f t="shared" si="75"/>
        <v>0</v>
      </c>
      <c r="DR52" s="140">
        <f t="shared" si="76"/>
        <v>0</v>
      </c>
      <c r="DS52" s="140">
        <f t="shared" si="77"/>
        <v>0</v>
      </c>
      <c r="DT52" s="140">
        <f t="shared" si="78"/>
        <v>0</v>
      </c>
      <c r="DU52" s="140">
        <f t="shared" si="79"/>
        <v>62.898201011983929</v>
      </c>
      <c r="DV52" s="140">
        <f t="shared" si="80"/>
        <v>111.16491085106236</v>
      </c>
      <c r="DW52" s="140">
        <f t="shared" si="81"/>
        <v>124.86823286005028</v>
      </c>
      <c r="DX52" s="140">
        <f t="shared" si="82"/>
        <v>136.86998947096117</v>
      </c>
      <c r="DY52" s="140">
        <f t="shared" si="83"/>
        <v>146.42747584416327</v>
      </c>
      <c r="DZ52" s="140">
        <f t="shared" si="84"/>
        <v>152.6449924619767</v>
      </c>
      <c r="EA52" s="140">
        <f t="shared" si="85"/>
        <v>154.38086587580949</v>
      </c>
      <c r="EB52" s="140">
        <f t="shared" si="86"/>
        <v>150.05576599196399</v>
      </c>
      <c r="EC52" s="140">
        <f t="shared" si="87"/>
        <v>137.1829826131069</v>
      </c>
      <c r="ED52" s="140">
        <f t="shared" si="88"/>
        <v>110.80125336217276</v>
      </c>
      <c r="EE52" s="140">
        <f t="shared" si="89"/>
        <v>50.126008415285192</v>
      </c>
      <c r="EF52" s="140">
        <f t="shared" si="90"/>
        <v>0</v>
      </c>
      <c r="EG52" s="140">
        <f t="shared" si="91"/>
        <v>0</v>
      </c>
      <c r="EH52" s="140">
        <f t="shared" si="92"/>
        <v>0</v>
      </c>
      <c r="EI52" s="140">
        <f t="shared" si="93"/>
        <v>0</v>
      </c>
      <c r="EJ52" s="140">
        <f t="shared" si="94"/>
        <v>0</v>
      </c>
      <c r="EK52" s="140">
        <f t="shared" si="95"/>
        <v>0</v>
      </c>
      <c r="EL52" s="140">
        <f t="shared" si="96"/>
        <v>0</v>
      </c>
      <c r="EM52" s="140">
        <f t="shared" si="97"/>
        <v>0</v>
      </c>
      <c r="EN52" s="140">
        <f t="shared" si="98"/>
        <v>0</v>
      </c>
      <c r="EO52" s="140">
        <f t="shared" si="99"/>
        <v>0</v>
      </c>
      <c r="EP52" s="140">
        <f t="shared" si="100"/>
        <v>0</v>
      </c>
      <c r="EQ52" s="140">
        <f t="shared" si="101"/>
        <v>0</v>
      </c>
      <c r="ER52" s="140">
        <f t="shared" si="102"/>
        <v>0</v>
      </c>
      <c r="ES52" s="140">
        <f t="shared" si="103"/>
        <v>0</v>
      </c>
      <c r="ET52" s="140">
        <f t="shared" si="104"/>
        <v>0</v>
      </c>
      <c r="EU52" s="140">
        <f t="shared" si="105"/>
        <v>0</v>
      </c>
      <c r="EV52" s="140">
        <f t="shared" si="106"/>
        <v>0</v>
      </c>
      <c r="EW52" s="140">
        <f t="shared" si="107"/>
        <v>0</v>
      </c>
      <c r="EX52" s="140">
        <f t="shared" si="108"/>
        <v>0</v>
      </c>
      <c r="EY52" s="140">
        <f t="shared" si="109"/>
        <v>0</v>
      </c>
      <c r="EZ52" s="140">
        <f t="shared" si="110"/>
        <v>0</v>
      </c>
      <c r="FA52" s="140">
        <f t="shared" si="111"/>
        <v>0</v>
      </c>
      <c r="FB52" s="140">
        <f t="shared" si="112"/>
        <v>0</v>
      </c>
      <c r="FC52" s="140">
        <f t="shared" si="113"/>
        <v>0</v>
      </c>
      <c r="FD52" s="140">
        <f t="shared" si="114"/>
        <v>0</v>
      </c>
      <c r="FE52" s="140">
        <f t="shared" si="115"/>
        <v>0</v>
      </c>
      <c r="FF52" s="140">
        <f t="shared" si="116"/>
        <v>0</v>
      </c>
      <c r="FG52" s="140">
        <f t="shared" si="117"/>
        <v>0</v>
      </c>
      <c r="FH52" s="140">
        <f t="shared" si="118"/>
        <v>0</v>
      </c>
      <c r="FI52" s="140">
        <f t="shared" si="187"/>
        <v>0</v>
      </c>
      <c r="FJ52" s="140">
        <f t="shared" si="120"/>
        <v>0</v>
      </c>
      <c r="FL52" s="28">
        <f t="shared" si="121"/>
        <v>0</v>
      </c>
      <c r="FM52" s="28">
        <f t="shared" si="122"/>
        <v>0</v>
      </c>
      <c r="FN52" s="28">
        <f t="shared" si="123"/>
        <v>0</v>
      </c>
      <c r="FO52" s="28">
        <f t="shared" si="124"/>
        <v>0</v>
      </c>
      <c r="FP52" s="28">
        <f t="shared" si="125"/>
        <v>0</v>
      </c>
      <c r="FQ52" s="28">
        <f t="shared" si="126"/>
        <v>0</v>
      </c>
      <c r="FR52" s="28">
        <f t="shared" si="127"/>
        <v>0</v>
      </c>
      <c r="FS52" s="28">
        <f t="shared" si="128"/>
        <v>0</v>
      </c>
      <c r="FT52" s="28">
        <f t="shared" si="129"/>
        <v>1069.2694172037268</v>
      </c>
      <c r="FU52" s="28">
        <f t="shared" si="130"/>
        <v>2112.1333061701848</v>
      </c>
      <c r="FV52" s="28">
        <f t="shared" si="131"/>
        <v>2622.232890061056</v>
      </c>
      <c r="FW52" s="28">
        <f t="shared" si="132"/>
        <v>3148.009757832107</v>
      </c>
      <c r="FX52" s="28">
        <f t="shared" si="133"/>
        <v>3660.6868961040818</v>
      </c>
      <c r="FY52" s="28">
        <f t="shared" si="134"/>
        <v>4121.4147964733711</v>
      </c>
      <c r="FZ52" s="28">
        <f t="shared" si="135"/>
        <v>4477.0451103984751</v>
      </c>
      <c r="GA52" s="28">
        <f t="shared" si="136"/>
        <v>4651.7287457508837</v>
      </c>
      <c r="GB52" s="28">
        <f t="shared" si="137"/>
        <v>4527.0384262325279</v>
      </c>
      <c r="GC52" s="28">
        <f t="shared" si="138"/>
        <v>3878.0438676760464</v>
      </c>
      <c r="GD52" s="28">
        <f t="shared" si="139"/>
        <v>1854.6623113655521</v>
      </c>
      <c r="GE52" s="28">
        <f t="shared" si="140"/>
        <v>0</v>
      </c>
      <c r="GF52" s="28">
        <f t="shared" si="141"/>
        <v>0</v>
      </c>
      <c r="GG52" s="28">
        <f t="shared" si="142"/>
        <v>0</v>
      </c>
      <c r="GH52" s="28">
        <f t="shared" si="143"/>
        <v>0</v>
      </c>
      <c r="GI52" s="28">
        <f t="shared" si="144"/>
        <v>0</v>
      </c>
      <c r="GJ52" s="28">
        <f t="shared" si="145"/>
        <v>0</v>
      </c>
      <c r="GK52" s="28">
        <f t="shared" si="146"/>
        <v>0</v>
      </c>
      <c r="GL52" s="28">
        <f t="shared" si="147"/>
        <v>0</v>
      </c>
      <c r="GM52" s="28">
        <f t="shared" si="148"/>
        <v>0</v>
      </c>
      <c r="GN52" s="28">
        <f t="shared" si="149"/>
        <v>0</v>
      </c>
      <c r="GO52" s="28">
        <f t="shared" si="150"/>
        <v>0</v>
      </c>
      <c r="GP52" s="28">
        <f t="shared" si="151"/>
        <v>0</v>
      </c>
      <c r="GQ52" s="28">
        <f t="shared" si="152"/>
        <v>0</v>
      </c>
      <c r="GR52" s="28">
        <f t="shared" si="153"/>
        <v>0</v>
      </c>
      <c r="GS52" s="28">
        <f t="shared" si="154"/>
        <v>0</v>
      </c>
      <c r="GT52" s="28">
        <f t="shared" si="155"/>
        <v>0</v>
      </c>
      <c r="GU52" s="28">
        <f t="shared" si="156"/>
        <v>0</v>
      </c>
      <c r="GV52" s="28">
        <f t="shared" si="157"/>
        <v>0</v>
      </c>
      <c r="GW52" s="28">
        <f t="shared" si="158"/>
        <v>0</v>
      </c>
      <c r="GX52" s="28">
        <f t="shared" si="159"/>
        <v>0</v>
      </c>
      <c r="GY52" s="28">
        <f t="shared" si="160"/>
        <v>0</v>
      </c>
      <c r="GZ52" s="28">
        <f t="shared" si="161"/>
        <v>0</v>
      </c>
      <c r="HA52" s="28">
        <f t="shared" si="162"/>
        <v>0</v>
      </c>
      <c r="HB52" s="28">
        <f t="shared" si="163"/>
        <v>0</v>
      </c>
      <c r="HC52" s="28">
        <f t="shared" si="164"/>
        <v>0</v>
      </c>
      <c r="HD52" s="28">
        <f t="shared" si="165"/>
        <v>0</v>
      </c>
      <c r="HE52" s="28">
        <f t="shared" si="166"/>
        <v>0</v>
      </c>
      <c r="HF52" s="28">
        <f t="shared" si="167"/>
        <v>0</v>
      </c>
      <c r="HG52" s="28">
        <f t="shared" si="168"/>
        <v>0</v>
      </c>
      <c r="HH52" s="28">
        <f t="shared" si="169"/>
        <v>0</v>
      </c>
      <c r="HI52" s="28">
        <f t="shared" si="170"/>
        <v>0</v>
      </c>
      <c r="HK52" s="29">
        <f>IF(D52&gt;80,"",IF('inv2.計算シート'!H47=0,0,SUM(FL52:HI52)/F52))</f>
        <v>27.008903106536824</v>
      </c>
    </row>
    <row r="53" spans="4:219">
      <c r="D53" s="28">
        <f>IF(OR('1.収穫を予測する'!$C$2="あり",'1.収穫を予測する'!$C$3="あり"),入力方法別計算!W48,'inv2.計算シート'!E48)</f>
        <v>47</v>
      </c>
      <c r="E53" s="28">
        <f>IF(OR('1.収穫を予測する'!$C$2="あり",'1.収穫を予測する'!$C$3="あり"),入力方法別計算!Z48,'inv2.計算シート'!AD48)</f>
        <v>821.49689506364814</v>
      </c>
      <c r="F53" s="28">
        <f>IF(OR('1.収穫を予測する'!$C$2="あり",'1.収穫を予測する'!$C$3="あり"),入力方法別計算!Y48,'inv2.計算シート'!AE48)</f>
        <v>1319.5821626399775</v>
      </c>
      <c r="G53" s="28">
        <f>'inv2.計算シート'!AF48</f>
        <v>0</v>
      </c>
      <c r="H53" s="28">
        <f t="shared" si="15"/>
        <v>0.6061853116905539</v>
      </c>
      <c r="I53" s="28">
        <f t="shared" si="16"/>
        <v>1637.1791628179935</v>
      </c>
      <c r="J53" s="28">
        <f t="shared" si="17"/>
        <v>848.47342068956266</v>
      </c>
      <c r="K53" s="28">
        <f t="shared" si="18"/>
        <v>0.5182532492223566</v>
      </c>
      <c r="L53" s="28">
        <f t="shared" si="19"/>
        <v>2729.5884983663409</v>
      </c>
      <c r="N53" s="28">
        <f t="shared" si="186"/>
        <v>0</v>
      </c>
      <c r="O53" s="28">
        <f t="shared" ref="O53:X60" si="197">IF($L53/$H53*(($H53-1)*O$3+$K53)^($H53/(1-$H53))&gt;$F53,0,$L53/$H53*(($H53-1)*O$3+$K53)^($H53/(1-$H53)))</f>
        <v>0</v>
      </c>
      <c r="P53" s="28">
        <f t="shared" si="197"/>
        <v>0</v>
      </c>
      <c r="Q53" s="28">
        <f t="shared" si="197"/>
        <v>0</v>
      </c>
      <c r="R53" s="28">
        <f t="shared" si="197"/>
        <v>0</v>
      </c>
      <c r="S53" s="28">
        <f t="shared" si="197"/>
        <v>0</v>
      </c>
      <c r="T53" s="28">
        <f t="shared" si="197"/>
        <v>0</v>
      </c>
      <c r="U53" s="28">
        <f t="shared" si="197"/>
        <v>0</v>
      </c>
      <c r="V53" s="28">
        <f t="shared" si="197"/>
        <v>0</v>
      </c>
      <c r="W53" s="28">
        <f t="shared" si="197"/>
        <v>1272.6593873374084</v>
      </c>
      <c r="X53" s="28">
        <f t="shared" si="197"/>
        <v>1165.3105895267731</v>
      </c>
      <c r="Y53" s="28">
        <f t="shared" si="193"/>
        <v>1044.4793063912382</v>
      </c>
      <c r="Z53" s="28">
        <f t="shared" si="193"/>
        <v>911.68324024701394</v>
      </c>
      <c r="AA53" s="28">
        <f t="shared" si="193"/>
        <v>769.12571332923278</v>
      </c>
      <c r="AB53" s="28">
        <f t="shared" si="193"/>
        <v>619.8359941280238</v>
      </c>
      <c r="AC53" s="28">
        <f t="shared" si="193"/>
        <v>467.89384424204849</v>
      </c>
      <c r="AD53" s="28">
        <f t="shared" si="193"/>
        <v>318.82504456684279</v>
      </c>
      <c r="AE53" s="28">
        <f t="shared" si="193"/>
        <v>180.40548301991035</v>
      </c>
      <c r="AF53" s="28">
        <f t="shared" si="193"/>
        <v>64.758908284482686</v>
      </c>
      <c r="AG53" s="28" t="e">
        <f t="shared" si="193"/>
        <v>#NUM!</v>
      </c>
      <c r="AH53" s="28" t="e">
        <f t="shared" si="193"/>
        <v>#NUM!</v>
      </c>
      <c r="AI53" s="28" t="e">
        <f t="shared" si="194"/>
        <v>#NUM!</v>
      </c>
      <c r="AJ53" s="28" t="e">
        <f t="shared" si="194"/>
        <v>#NUM!</v>
      </c>
      <c r="AK53" s="28" t="e">
        <f t="shared" si="194"/>
        <v>#NUM!</v>
      </c>
      <c r="AL53" s="28" t="e">
        <f t="shared" si="194"/>
        <v>#NUM!</v>
      </c>
      <c r="AM53" s="28" t="e">
        <f t="shared" si="194"/>
        <v>#NUM!</v>
      </c>
      <c r="AN53" s="28" t="e">
        <f t="shared" si="194"/>
        <v>#NUM!</v>
      </c>
      <c r="AO53" s="28" t="e">
        <f t="shared" si="194"/>
        <v>#NUM!</v>
      </c>
      <c r="AP53" s="28" t="e">
        <f t="shared" si="194"/>
        <v>#NUM!</v>
      </c>
      <c r="AQ53" s="28" t="e">
        <f t="shared" si="194"/>
        <v>#NUM!</v>
      </c>
      <c r="AR53" s="28" t="e">
        <f t="shared" si="194"/>
        <v>#NUM!</v>
      </c>
      <c r="AS53" s="28" t="e">
        <f t="shared" si="195"/>
        <v>#NUM!</v>
      </c>
      <c r="AT53" s="28" t="e">
        <f t="shared" si="195"/>
        <v>#NUM!</v>
      </c>
      <c r="AU53" s="28" t="e">
        <f t="shared" si="195"/>
        <v>#NUM!</v>
      </c>
      <c r="AV53" s="28" t="e">
        <f t="shared" si="195"/>
        <v>#NUM!</v>
      </c>
      <c r="AW53" s="28" t="e">
        <f t="shared" si="195"/>
        <v>#NUM!</v>
      </c>
      <c r="AX53" s="28" t="e">
        <f t="shared" si="195"/>
        <v>#NUM!</v>
      </c>
      <c r="AY53" s="28" t="e">
        <f t="shared" si="195"/>
        <v>#NUM!</v>
      </c>
      <c r="AZ53" s="28" t="e">
        <f t="shared" si="195"/>
        <v>#NUM!</v>
      </c>
      <c r="BA53" s="28" t="e">
        <f t="shared" si="195"/>
        <v>#NUM!</v>
      </c>
      <c r="BB53" s="28" t="e">
        <f t="shared" si="195"/>
        <v>#NUM!</v>
      </c>
      <c r="BC53" s="28" t="e">
        <f t="shared" si="196"/>
        <v>#NUM!</v>
      </c>
      <c r="BD53" s="28" t="e">
        <f t="shared" si="196"/>
        <v>#NUM!</v>
      </c>
      <c r="BE53" s="28" t="e">
        <f t="shared" si="196"/>
        <v>#NUM!</v>
      </c>
      <c r="BF53" s="28" t="e">
        <f t="shared" si="196"/>
        <v>#NUM!</v>
      </c>
      <c r="BG53" s="28" t="e">
        <f t="shared" si="196"/>
        <v>#NUM!</v>
      </c>
      <c r="BH53" s="28" t="e">
        <f t="shared" si="196"/>
        <v>#NUM!</v>
      </c>
      <c r="BI53" s="28" t="e">
        <f t="shared" si="196"/>
        <v>#NUM!</v>
      </c>
      <c r="BJ53" s="28" t="e">
        <f t="shared" si="196"/>
        <v>#NUM!</v>
      </c>
      <c r="BK53" s="28" t="e">
        <f t="shared" si="196"/>
        <v>#NUM!</v>
      </c>
      <c r="BM53" s="28">
        <f t="shared" si="20"/>
        <v>0</v>
      </c>
      <c r="BN53" s="28">
        <f t="shared" si="21"/>
        <v>0</v>
      </c>
      <c r="BO53" s="28">
        <f t="shared" si="22"/>
        <v>0</v>
      </c>
      <c r="BP53" s="28">
        <f t="shared" si="23"/>
        <v>0</v>
      </c>
      <c r="BQ53" s="28">
        <f t="shared" si="24"/>
        <v>0</v>
      </c>
      <c r="BR53" s="28">
        <f t="shared" si="25"/>
        <v>0</v>
      </c>
      <c r="BS53" s="28">
        <f t="shared" si="26"/>
        <v>0</v>
      </c>
      <c r="BT53" s="28">
        <f t="shared" si="27"/>
        <v>0</v>
      </c>
      <c r="BU53" s="28">
        <f t="shared" si="28"/>
        <v>0</v>
      </c>
      <c r="BV53" s="28">
        <f t="shared" si="29"/>
        <v>1272.6593873374084</v>
      </c>
      <c r="BW53" s="28">
        <f t="shared" si="30"/>
        <v>1165.3105895267731</v>
      </c>
      <c r="BX53" s="28">
        <f t="shared" si="31"/>
        <v>1044.4793063912382</v>
      </c>
      <c r="BY53" s="28">
        <f t="shared" si="32"/>
        <v>911.68324024701394</v>
      </c>
      <c r="BZ53" s="28">
        <f t="shared" si="33"/>
        <v>769.12571332923278</v>
      </c>
      <c r="CA53" s="28">
        <f t="shared" si="34"/>
        <v>619.8359941280238</v>
      </c>
      <c r="CB53" s="28">
        <f t="shared" si="35"/>
        <v>467.89384424204849</v>
      </c>
      <c r="CC53" s="28">
        <f t="shared" si="36"/>
        <v>318.82504456684279</v>
      </c>
      <c r="CD53" s="28">
        <f t="shared" si="37"/>
        <v>180.40548301991035</v>
      </c>
      <c r="CE53" s="28">
        <f t="shared" si="38"/>
        <v>64.758908284482686</v>
      </c>
      <c r="CF53" s="28">
        <f t="shared" si="39"/>
        <v>0</v>
      </c>
      <c r="CG53" s="28">
        <f t="shared" si="40"/>
        <v>0</v>
      </c>
      <c r="CH53" s="28">
        <f t="shared" si="41"/>
        <v>0</v>
      </c>
      <c r="CI53" s="28">
        <f t="shared" si="42"/>
        <v>0</v>
      </c>
      <c r="CJ53" s="28">
        <f t="shared" si="43"/>
        <v>0</v>
      </c>
      <c r="CK53" s="28">
        <f t="shared" si="44"/>
        <v>0</v>
      </c>
      <c r="CL53" s="28">
        <f t="shared" si="45"/>
        <v>0</v>
      </c>
      <c r="CM53" s="28">
        <f t="shared" si="46"/>
        <v>0</v>
      </c>
      <c r="CN53" s="28">
        <f t="shared" si="47"/>
        <v>0</v>
      </c>
      <c r="CO53" s="28">
        <f t="shared" si="48"/>
        <v>0</v>
      </c>
      <c r="CP53" s="28">
        <f t="shared" si="49"/>
        <v>0</v>
      </c>
      <c r="CQ53" s="28">
        <f t="shared" si="50"/>
        <v>0</v>
      </c>
      <c r="CR53" s="28">
        <f t="shared" si="51"/>
        <v>0</v>
      </c>
      <c r="CS53" s="28">
        <f t="shared" si="52"/>
        <v>0</v>
      </c>
      <c r="CT53" s="28">
        <f t="shared" si="53"/>
        <v>0</v>
      </c>
      <c r="CU53" s="28">
        <f t="shared" si="54"/>
        <v>0</v>
      </c>
      <c r="CV53" s="28">
        <f t="shared" si="55"/>
        <v>0</v>
      </c>
      <c r="CW53" s="28">
        <f t="shared" si="56"/>
        <v>0</v>
      </c>
      <c r="CX53" s="28">
        <f t="shared" si="57"/>
        <v>0</v>
      </c>
      <c r="CY53" s="28">
        <f t="shared" si="58"/>
        <v>0</v>
      </c>
      <c r="CZ53" s="28">
        <f t="shared" si="59"/>
        <v>0</v>
      </c>
      <c r="DA53" s="28">
        <f t="shared" si="60"/>
        <v>0</v>
      </c>
      <c r="DB53" s="28">
        <f t="shared" si="61"/>
        <v>0</v>
      </c>
      <c r="DC53" s="28">
        <f t="shared" si="62"/>
        <v>0</v>
      </c>
      <c r="DD53" s="28">
        <f t="shared" si="63"/>
        <v>0</v>
      </c>
      <c r="DE53" s="28">
        <f t="shared" si="64"/>
        <v>0</v>
      </c>
      <c r="DF53" s="28">
        <f t="shared" si="65"/>
        <v>0</v>
      </c>
      <c r="DG53" s="28">
        <f t="shared" si="66"/>
        <v>0</v>
      </c>
      <c r="DH53" s="28">
        <f t="shared" si="67"/>
        <v>0</v>
      </c>
      <c r="DI53" s="28">
        <f t="shared" si="68"/>
        <v>0</v>
      </c>
      <c r="DJ53" s="28">
        <f t="shared" si="69"/>
        <v>0</v>
      </c>
      <c r="DL53" s="28">
        <f t="shared" si="70"/>
        <v>47</v>
      </c>
      <c r="DM53" s="140">
        <f t="shared" si="71"/>
        <v>0</v>
      </c>
      <c r="DN53" s="140">
        <f t="shared" si="72"/>
        <v>0</v>
      </c>
      <c r="DO53" s="140">
        <f t="shared" si="73"/>
        <v>0</v>
      </c>
      <c r="DP53" s="140">
        <f t="shared" si="74"/>
        <v>0</v>
      </c>
      <c r="DQ53" s="140">
        <f t="shared" si="75"/>
        <v>0</v>
      </c>
      <c r="DR53" s="140">
        <f t="shared" si="76"/>
        <v>0</v>
      </c>
      <c r="DS53" s="140">
        <f t="shared" si="77"/>
        <v>0</v>
      </c>
      <c r="DT53" s="140">
        <f t="shared" si="78"/>
        <v>0</v>
      </c>
      <c r="DU53" s="140">
        <f t="shared" si="79"/>
        <v>46.922775302569107</v>
      </c>
      <c r="DV53" s="140">
        <f t="shared" si="80"/>
        <v>107.34879781063523</v>
      </c>
      <c r="DW53" s="140">
        <f t="shared" si="81"/>
        <v>120.83128313553493</v>
      </c>
      <c r="DX53" s="140">
        <f t="shared" si="82"/>
        <v>132.79606614422426</v>
      </c>
      <c r="DY53" s="140">
        <f t="shared" si="83"/>
        <v>142.55752691778116</v>
      </c>
      <c r="DZ53" s="140">
        <f t="shared" si="84"/>
        <v>149.28971920120898</v>
      </c>
      <c r="EA53" s="140">
        <f t="shared" si="85"/>
        <v>151.94214988597531</v>
      </c>
      <c r="EB53" s="140">
        <f t="shared" si="86"/>
        <v>149.0687996752057</v>
      </c>
      <c r="EC53" s="140">
        <f t="shared" si="87"/>
        <v>138.41956154693244</v>
      </c>
      <c r="ED53" s="140">
        <f t="shared" si="88"/>
        <v>115.64657473542766</v>
      </c>
      <c r="EE53" s="140">
        <f t="shared" si="89"/>
        <v>64.758908284482686</v>
      </c>
      <c r="EF53" s="140">
        <f t="shared" si="90"/>
        <v>0</v>
      </c>
      <c r="EG53" s="140">
        <f t="shared" si="91"/>
        <v>0</v>
      </c>
      <c r="EH53" s="140">
        <f t="shared" si="92"/>
        <v>0</v>
      </c>
      <c r="EI53" s="140">
        <f t="shared" si="93"/>
        <v>0</v>
      </c>
      <c r="EJ53" s="140">
        <f t="shared" si="94"/>
        <v>0</v>
      </c>
      <c r="EK53" s="140">
        <f t="shared" si="95"/>
        <v>0</v>
      </c>
      <c r="EL53" s="140">
        <f t="shared" si="96"/>
        <v>0</v>
      </c>
      <c r="EM53" s="140">
        <f t="shared" si="97"/>
        <v>0</v>
      </c>
      <c r="EN53" s="140">
        <f t="shared" si="98"/>
        <v>0</v>
      </c>
      <c r="EO53" s="140">
        <f t="shared" si="99"/>
        <v>0</v>
      </c>
      <c r="EP53" s="140">
        <f t="shared" si="100"/>
        <v>0</v>
      </c>
      <c r="EQ53" s="140">
        <f t="shared" si="101"/>
        <v>0</v>
      </c>
      <c r="ER53" s="140">
        <f t="shared" si="102"/>
        <v>0</v>
      </c>
      <c r="ES53" s="140">
        <f t="shared" si="103"/>
        <v>0</v>
      </c>
      <c r="ET53" s="140">
        <f t="shared" si="104"/>
        <v>0</v>
      </c>
      <c r="EU53" s="140">
        <f t="shared" si="105"/>
        <v>0</v>
      </c>
      <c r="EV53" s="140">
        <f t="shared" si="106"/>
        <v>0</v>
      </c>
      <c r="EW53" s="140">
        <f t="shared" si="107"/>
        <v>0</v>
      </c>
      <c r="EX53" s="140">
        <f t="shared" si="108"/>
        <v>0</v>
      </c>
      <c r="EY53" s="140">
        <f t="shared" si="109"/>
        <v>0</v>
      </c>
      <c r="EZ53" s="140">
        <f t="shared" si="110"/>
        <v>0</v>
      </c>
      <c r="FA53" s="140">
        <f t="shared" si="111"/>
        <v>0</v>
      </c>
      <c r="FB53" s="140">
        <f t="shared" si="112"/>
        <v>0</v>
      </c>
      <c r="FC53" s="140">
        <f t="shared" si="113"/>
        <v>0</v>
      </c>
      <c r="FD53" s="140">
        <f t="shared" si="114"/>
        <v>0</v>
      </c>
      <c r="FE53" s="140">
        <f t="shared" si="115"/>
        <v>0</v>
      </c>
      <c r="FF53" s="140">
        <f t="shared" si="116"/>
        <v>0</v>
      </c>
      <c r="FG53" s="140">
        <f t="shared" si="117"/>
        <v>0</v>
      </c>
      <c r="FH53" s="140">
        <f t="shared" si="118"/>
        <v>0</v>
      </c>
      <c r="FI53" s="140">
        <f t="shared" si="187"/>
        <v>0</v>
      </c>
      <c r="FJ53" s="140">
        <f t="shared" si="120"/>
        <v>0</v>
      </c>
      <c r="FL53" s="28">
        <f t="shared" si="121"/>
        <v>0</v>
      </c>
      <c r="FM53" s="28">
        <f t="shared" si="122"/>
        <v>0</v>
      </c>
      <c r="FN53" s="28">
        <f t="shared" si="123"/>
        <v>0</v>
      </c>
      <c r="FO53" s="28">
        <f t="shared" si="124"/>
        <v>0</v>
      </c>
      <c r="FP53" s="28">
        <f t="shared" si="125"/>
        <v>0</v>
      </c>
      <c r="FQ53" s="28">
        <f t="shared" si="126"/>
        <v>0</v>
      </c>
      <c r="FR53" s="28">
        <f t="shared" si="127"/>
        <v>0</v>
      </c>
      <c r="FS53" s="28">
        <f t="shared" si="128"/>
        <v>0</v>
      </c>
      <c r="FT53" s="28">
        <f t="shared" si="129"/>
        <v>797.68718014367482</v>
      </c>
      <c r="FU53" s="28">
        <f t="shared" si="130"/>
        <v>2039.6271584020694</v>
      </c>
      <c r="FV53" s="28">
        <f t="shared" si="131"/>
        <v>2537.4569458462338</v>
      </c>
      <c r="FW53" s="28">
        <f t="shared" si="132"/>
        <v>3054.3095213171578</v>
      </c>
      <c r="FX53" s="28">
        <f t="shared" si="133"/>
        <v>3563.938172944529</v>
      </c>
      <c r="FY53" s="28">
        <f t="shared" si="134"/>
        <v>4030.8224184326427</v>
      </c>
      <c r="FZ53" s="28">
        <f t="shared" si="135"/>
        <v>4406.3223466932841</v>
      </c>
      <c r="GA53" s="28">
        <f t="shared" si="136"/>
        <v>4621.1327899313765</v>
      </c>
      <c r="GB53" s="28">
        <f t="shared" si="137"/>
        <v>4567.8455310487707</v>
      </c>
      <c r="GC53" s="28">
        <f t="shared" si="138"/>
        <v>4047.630115739968</v>
      </c>
      <c r="GD53" s="28">
        <f t="shared" si="139"/>
        <v>2396.0796065258592</v>
      </c>
      <c r="GE53" s="28">
        <f t="shared" si="140"/>
        <v>0</v>
      </c>
      <c r="GF53" s="28">
        <f t="shared" si="141"/>
        <v>0</v>
      </c>
      <c r="GG53" s="28">
        <f t="shared" si="142"/>
        <v>0</v>
      </c>
      <c r="GH53" s="28">
        <f t="shared" si="143"/>
        <v>0</v>
      </c>
      <c r="GI53" s="28">
        <f t="shared" si="144"/>
        <v>0</v>
      </c>
      <c r="GJ53" s="28">
        <f t="shared" si="145"/>
        <v>0</v>
      </c>
      <c r="GK53" s="28">
        <f t="shared" si="146"/>
        <v>0</v>
      </c>
      <c r="GL53" s="28">
        <f t="shared" si="147"/>
        <v>0</v>
      </c>
      <c r="GM53" s="28">
        <f t="shared" si="148"/>
        <v>0</v>
      </c>
      <c r="GN53" s="28">
        <f t="shared" si="149"/>
        <v>0</v>
      </c>
      <c r="GO53" s="28">
        <f t="shared" si="150"/>
        <v>0</v>
      </c>
      <c r="GP53" s="28">
        <f t="shared" si="151"/>
        <v>0</v>
      </c>
      <c r="GQ53" s="28">
        <f t="shared" si="152"/>
        <v>0</v>
      </c>
      <c r="GR53" s="28">
        <f t="shared" si="153"/>
        <v>0</v>
      </c>
      <c r="GS53" s="28">
        <f t="shared" si="154"/>
        <v>0</v>
      </c>
      <c r="GT53" s="28">
        <f t="shared" si="155"/>
        <v>0</v>
      </c>
      <c r="GU53" s="28">
        <f t="shared" si="156"/>
        <v>0</v>
      </c>
      <c r="GV53" s="28">
        <f t="shared" si="157"/>
        <v>0</v>
      </c>
      <c r="GW53" s="28">
        <f t="shared" si="158"/>
        <v>0</v>
      </c>
      <c r="GX53" s="28">
        <f t="shared" si="159"/>
        <v>0</v>
      </c>
      <c r="GY53" s="28">
        <f t="shared" si="160"/>
        <v>0</v>
      </c>
      <c r="GZ53" s="28">
        <f t="shared" si="161"/>
        <v>0</v>
      </c>
      <c r="HA53" s="28">
        <f t="shared" si="162"/>
        <v>0</v>
      </c>
      <c r="HB53" s="28">
        <f t="shared" si="163"/>
        <v>0</v>
      </c>
      <c r="HC53" s="28">
        <f t="shared" si="164"/>
        <v>0</v>
      </c>
      <c r="HD53" s="28">
        <f t="shared" si="165"/>
        <v>0</v>
      </c>
      <c r="HE53" s="28">
        <f t="shared" si="166"/>
        <v>0</v>
      </c>
      <c r="HF53" s="28">
        <f t="shared" si="167"/>
        <v>0</v>
      </c>
      <c r="HG53" s="28">
        <f t="shared" si="168"/>
        <v>0</v>
      </c>
      <c r="HH53" s="28">
        <f t="shared" si="169"/>
        <v>0</v>
      </c>
      <c r="HI53" s="28">
        <f t="shared" si="170"/>
        <v>0</v>
      </c>
      <c r="HK53" s="29">
        <f>IF(D53&gt;80,"",IF('inv2.計算シート'!H48=0,0,SUM(FL53:HI53)/F53))</f>
        <v>27.328993076776396</v>
      </c>
    </row>
    <row r="54" spans="4:219">
      <c r="D54" s="28">
        <f>IF(OR('1.収穫を予測する'!$C$2="あり",'1.収穫を予測する'!$C$3="あり"),入力方法別計算!W49,'inv2.計算シート'!E49)</f>
        <v>48</v>
      </c>
      <c r="E54" s="28">
        <f>IF(OR('1.収穫を予測する'!$C$2="あり",'1.収穫を予測する'!$C$3="あり"),入力方法別計算!Z49,'inv2.計算シート'!AD49)</f>
        <v>833.34481413665378</v>
      </c>
      <c r="F54" s="28">
        <f>IF(OR('1.収穫を予測する'!$C$2="あり",'1.収穫を予測する'!$C$3="あり"),入力方法別計算!Y49,'inv2.計算シート'!AE49)</f>
        <v>1302.5577586605959</v>
      </c>
      <c r="G54" s="28">
        <f>'inv2.計算シート'!AF49</f>
        <v>0</v>
      </c>
      <c r="H54" s="28">
        <f t="shared" si="15"/>
        <v>0.60337638998088416</v>
      </c>
      <c r="I54" s="28">
        <f t="shared" si="16"/>
        <v>1621.7618588305249</v>
      </c>
      <c r="J54" s="28">
        <f t="shared" si="17"/>
        <v>861.67430517941057</v>
      </c>
      <c r="K54" s="28">
        <f t="shared" si="18"/>
        <v>0.53131987319073837</v>
      </c>
      <c r="L54" s="28">
        <f t="shared" si="19"/>
        <v>2560.8627212951169</v>
      </c>
      <c r="N54" s="28">
        <f t="shared" si="186"/>
        <v>0</v>
      </c>
      <c r="O54" s="28">
        <f t="shared" si="197"/>
        <v>0</v>
      </c>
      <c r="P54" s="28">
        <f t="shared" si="197"/>
        <v>0</v>
      </c>
      <c r="Q54" s="28">
        <f t="shared" si="197"/>
        <v>0</v>
      </c>
      <c r="R54" s="28">
        <f t="shared" si="197"/>
        <v>0</v>
      </c>
      <c r="S54" s="28">
        <f t="shared" si="197"/>
        <v>0</v>
      </c>
      <c r="T54" s="28">
        <f t="shared" si="197"/>
        <v>0</v>
      </c>
      <c r="U54" s="28">
        <f t="shared" si="197"/>
        <v>0</v>
      </c>
      <c r="V54" s="28">
        <f t="shared" si="197"/>
        <v>0</v>
      </c>
      <c r="W54" s="28">
        <f t="shared" si="197"/>
        <v>1270.4252455130741</v>
      </c>
      <c r="X54" s="28">
        <f t="shared" si="197"/>
        <v>1166.6249585098531</v>
      </c>
      <c r="Y54" s="28">
        <f t="shared" si="193"/>
        <v>1049.5675986866022</v>
      </c>
      <c r="Z54" s="28">
        <f t="shared" si="193"/>
        <v>920.60949409255693</v>
      </c>
      <c r="AA54" s="28">
        <f t="shared" si="193"/>
        <v>781.74153623788914</v>
      </c>
      <c r="AB54" s="28">
        <f t="shared" si="193"/>
        <v>635.71803437424489</v>
      </c>
      <c r="AC54" s="28">
        <f t="shared" si="193"/>
        <v>486.26202154880383</v>
      </c>
      <c r="AD54" s="28">
        <f t="shared" si="193"/>
        <v>338.4236025244698</v>
      </c>
      <c r="AE54" s="28">
        <f t="shared" si="193"/>
        <v>199.29583836918093</v>
      </c>
      <c r="AF54" s="28">
        <f t="shared" si="193"/>
        <v>79.813225410050109</v>
      </c>
      <c r="AG54" s="28">
        <f t="shared" si="193"/>
        <v>2.7535156782471897</v>
      </c>
      <c r="AH54" s="28" t="e">
        <f t="shared" si="193"/>
        <v>#NUM!</v>
      </c>
      <c r="AI54" s="28" t="e">
        <f t="shared" si="194"/>
        <v>#NUM!</v>
      </c>
      <c r="AJ54" s="28" t="e">
        <f t="shared" si="194"/>
        <v>#NUM!</v>
      </c>
      <c r="AK54" s="28" t="e">
        <f t="shared" si="194"/>
        <v>#NUM!</v>
      </c>
      <c r="AL54" s="28" t="e">
        <f t="shared" si="194"/>
        <v>#NUM!</v>
      </c>
      <c r="AM54" s="28" t="e">
        <f t="shared" si="194"/>
        <v>#NUM!</v>
      </c>
      <c r="AN54" s="28" t="e">
        <f t="shared" si="194"/>
        <v>#NUM!</v>
      </c>
      <c r="AO54" s="28" t="e">
        <f t="shared" si="194"/>
        <v>#NUM!</v>
      </c>
      <c r="AP54" s="28" t="e">
        <f t="shared" si="194"/>
        <v>#NUM!</v>
      </c>
      <c r="AQ54" s="28" t="e">
        <f t="shared" si="194"/>
        <v>#NUM!</v>
      </c>
      <c r="AR54" s="28" t="e">
        <f t="shared" si="194"/>
        <v>#NUM!</v>
      </c>
      <c r="AS54" s="28" t="e">
        <f t="shared" si="195"/>
        <v>#NUM!</v>
      </c>
      <c r="AT54" s="28" t="e">
        <f t="shared" si="195"/>
        <v>#NUM!</v>
      </c>
      <c r="AU54" s="28" t="e">
        <f t="shared" si="195"/>
        <v>#NUM!</v>
      </c>
      <c r="AV54" s="28" t="e">
        <f t="shared" si="195"/>
        <v>#NUM!</v>
      </c>
      <c r="AW54" s="28" t="e">
        <f t="shared" si="195"/>
        <v>#NUM!</v>
      </c>
      <c r="AX54" s="28" t="e">
        <f t="shared" si="195"/>
        <v>#NUM!</v>
      </c>
      <c r="AY54" s="28" t="e">
        <f t="shared" si="195"/>
        <v>#NUM!</v>
      </c>
      <c r="AZ54" s="28" t="e">
        <f t="shared" si="195"/>
        <v>#NUM!</v>
      </c>
      <c r="BA54" s="28" t="e">
        <f t="shared" si="195"/>
        <v>#NUM!</v>
      </c>
      <c r="BB54" s="28" t="e">
        <f t="shared" si="195"/>
        <v>#NUM!</v>
      </c>
      <c r="BC54" s="28" t="e">
        <f t="shared" si="196"/>
        <v>#NUM!</v>
      </c>
      <c r="BD54" s="28" t="e">
        <f t="shared" si="196"/>
        <v>#NUM!</v>
      </c>
      <c r="BE54" s="28" t="e">
        <f t="shared" si="196"/>
        <v>#NUM!</v>
      </c>
      <c r="BF54" s="28" t="e">
        <f t="shared" si="196"/>
        <v>#NUM!</v>
      </c>
      <c r="BG54" s="28" t="e">
        <f t="shared" si="196"/>
        <v>#NUM!</v>
      </c>
      <c r="BH54" s="28" t="e">
        <f t="shared" si="196"/>
        <v>#NUM!</v>
      </c>
      <c r="BI54" s="28" t="e">
        <f t="shared" si="196"/>
        <v>#NUM!</v>
      </c>
      <c r="BJ54" s="28" t="e">
        <f t="shared" si="196"/>
        <v>#NUM!</v>
      </c>
      <c r="BK54" s="28" t="e">
        <f t="shared" si="196"/>
        <v>#NUM!</v>
      </c>
      <c r="BM54" s="28">
        <f t="shared" si="20"/>
        <v>0</v>
      </c>
      <c r="BN54" s="28">
        <f t="shared" si="21"/>
        <v>0</v>
      </c>
      <c r="BO54" s="28">
        <f t="shared" si="22"/>
        <v>0</v>
      </c>
      <c r="BP54" s="28">
        <f t="shared" si="23"/>
        <v>0</v>
      </c>
      <c r="BQ54" s="28">
        <f t="shared" si="24"/>
        <v>0</v>
      </c>
      <c r="BR54" s="28">
        <f t="shared" si="25"/>
        <v>0</v>
      </c>
      <c r="BS54" s="28">
        <f t="shared" si="26"/>
        <v>0</v>
      </c>
      <c r="BT54" s="28">
        <f t="shared" si="27"/>
        <v>0</v>
      </c>
      <c r="BU54" s="28">
        <f t="shared" si="28"/>
        <v>0</v>
      </c>
      <c r="BV54" s="28">
        <f t="shared" si="29"/>
        <v>1270.4252455130741</v>
      </c>
      <c r="BW54" s="28">
        <f t="shared" si="30"/>
        <v>1166.6249585098531</v>
      </c>
      <c r="BX54" s="28">
        <f t="shared" si="31"/>
        <v>1049.5675986866022</v>
      </c>
      <c r="BY54" s="28">
        <f t="shared" si="32"/>
        <v>920.60949409255693</v>
      </c>
      <c r="BZ54" s="28">
        <f t="shared" si="33"/>
        <v>781.74153623788914</v>
      </c>
      <c r="CA54" s="28">
        <f t="shared" si="34"/>
        <v>635.71803437424489</v>
      </c>
      <c r="CB54" s="28">
        <f t="shared" si="35"/>
        <v>486.26202154880383</v>
      </c>
      <c r="CC54" s="28">
        <f t="shared" si="36"/>
        <v>338.4236025244698</v>
      </c>
      <c r="CD54" s="28">
        <f t="shared" si="37"/>
        <v>199.29583836918093</v>
      </c>
      <c r="CE54" s="28">
        <f t="shared" si="38"/>
        <v>79.813225410050109</v>
      </c>
      <c r="CF54" s="28">
        <f t="shared" si="39"/>
        <v>2.7535156782471897</v>
      </c>
      <c r="CG54" s="28">
        <f t="shared" si="40"/>
        <v>0</v>
      </c>
      <c r="CH54" s="28">
        <f t="shared" si="41"/>
        <v>0</v>
      </c>
      <c r="CI54" s="28">
        <f t="shared" si="42"/>
        <v>0</v>
      </c>
      <c r="CJ54" s="28">
        <f t="shared" si="43"/>
        <v>0</v>
      </c>
      <c r="CK54" s="28">
        <f t="shared" si="44"/>
        <v>0</v>
      </c>
      <c r="CL54" s="28">
        <f t="shared" si="45"/>
        <v>0</v>
      </c>
      <c r="CM54" s="28">
        <f t="shared" si="46"/>
        <v>0</v>
      </c>
      <c r="CN54" s="28">
        <f t="shared" si="47"/>
        <v>0</v>
      </c>
      <c r="CO54" s="28">
        <f t="shared" si="48"/>
        <v>0</v>
      </c>
      <c r="CP54" s="28">
        <f t="shared" si="49"/>
        <v>0</v>
      </c>
      <c r="CQ54" s="28">
        <f t="shared" si="50"/>
        <v>0</v>
      </c>
      <c r="CR54" s="28">
        <f t="shared" si="51"/>
        <v>0</v>
      </c>
      <c r="CS54" s="28">
        <f t="shared" si="52"/>
        <v>0</v>
      </c>
      <c r="CT54" s="28">
        <f t="shared" si="53"/>
        <v>0</v>
      </c>
      <c r="CU54" s="28">
        <f t="shared" si="54"/>
        <v>0</v>
      </c>
      <c r="CV54" s="28">
        <f t="shared" si="55"/>
        <v>0</v>
      </c>
      <c r="CW54" s="28">
        <f t="shared" si="56"/>
        <v>0</v>
      </c>
      <c r="CX54" s="28">
        <f t="shared" si="57"/>
        <v>0</v>
      </c>
      <c r="CY54" s="28">
        <f t="shared" si="58"/>
        <v>0</v>
      </c>
      <c r="CZ54" s="28">
        <f t="shared" si="59"/>
        <v>0</v>
      </c>
      <c r="DA54" s="28">
        <f t="shared" si="60"/>
        <v>0</v>
      </c>
      <c r="DB54" s="28">
        <f t="shared" si="61"/>
        <v>0</v>
      </c>
      <c r="DC54" s="28">
        <f t="shared" si="62"/>
        <v>0</v>
      </c>
      <c r="DD54" s="28">
        <f t="shared" si="63"/>
        <v>0</v>
      </c>
      <c r="DE54" s="28">
        <f t="shared" si="64"/>
        <v>0</v>
      </c>
      <c r="DF54" s="28">
        <f t="shared" si="65"/>
        <v>0</v>
      </c>
      <c r="DG54" s="28">
        <f t="shared" si="66"/>
        <v>0</v>
      </c>
      <c r="DH54" s="28">
        <f t="shared" si="67"/>
        <v>0</v>
      </c>
      <c r="DI54" s="28">
        <f t="shared" si="68"/>
        <v>0</v>
      </c>
      <c r="DJ54" s="28">
        <f t="shared" si="69"/>
        <v>0</v>
      </c>
      <c r="DL54" s="28">
        <f t="shared" si="70"/>
        <v>48</v>
      </c>
      <c r="DM54" s="140">
        <f t="shared" si="71"/>
        <v>0</v>
      </c>
      <c r="DN54" s="140">
        <f t="shared" si="72"/>
        <v>0</v>
      </c>
      <c r="DO54" s="140">
        <f t="shared" si="73"/>
        <v>0</v>
      </c>
      <c r="DP54" s="140">
        <f t="shared" si="74"/>
        <v>0</v>
      </c>
      <c r="DQ54" s="140">
        <f t="shared" si="75"/>
        <v>0</v>
      </c>
      <c r="DR54" s="140">
        <f t="shared" si="76"/>
        <v>0</v>
      </c>
      <c r="DS54" s="140">
        <f t="shared" si="77"/>
        <v>0</v>
      </c>
      <c r="DT54" s="140">
        <f t="shared" si="78"/>
        <v>0</v>
      </c>
      <c r="DU54" s="140">
        <f t="shared" si="79"/>
        <v>32.132513147521877</v>
      </c>
      <c r="DV54" s="140">
        <f t="shared" si="80"/>
        <v>103.800287003221</v>
      </c>
      <c r="DW54" s="140">
        <f t="shared" si="81"/>
        <v>117.05735982325086</v>
      </c>
      <c r="DX54" s="140">
        <f t="shared" si="82"/>
        <v>128.95810459404527</v>
      </c>
      <c r="DY54" s="140">
        <f t="shared" si="83"/>
        <v>138.86795785466779</v>
      </c>
      <c r="DZ54" s="140">
        <f t="shared" si="84"/>
        <v>146.02350186364424</v>
      </c>
      <c r="EA54" s="140">
        <f t="shared" si="85"/>
        <v>149.45601282544106</v>
      </c>
      <c r="EB54" s="140">
        <f t="shared" si="86"/>
        <v>147.83841902433403</v>
      </c>
      <c r="EC54" s="140">
        <f t="shared" si="87"/>
        <v>139.12776415528887</v>
      </c>
      <c r="ED54" s="140">
        <f t="shared" si="88"/>
        <v>119.48261295913082</v>
      </c>
      <c r="EE54" s="140">
        <f t="shared" si="89"/>
        <v>77.059709731802926</v>
      </c>
      <c r="EF54" s="140">
        <f t="shared" si="90"/>
        <v>2.7535156782471897</v>
      </c>
      <c r="EG54" s="140">
        <f t="shared" si="91"/>
        <v>0</v>
      </c>
      <c r="EH54" s="140">
        <f t="shared" si="92"/>
        <v>0</v>
      </c>
      <c r="EI54" s="140">
        <f t="shared" si="93"/>
        <v>0</v>
      </c>
      <c r="EJ54" s="140">
        <f t="shared" si="94"/>
        <v>0</v>
      </c>
      <c r="EK54" s="140">
        <f t="shared" si="95"/>
        <v>0</v>
      </c>
      <c r="EL54" s="140">
        <f t="shared" si="96"/>
        <v>0</v>
      </c>
      <c r="EM54" s="140">
        <f t="shared" si="97"/>
        <v>0</v>
      </c>
      <c r="EN54" s="140">
        <f t="shared" si="98"/>
        <v>0</v>
      </c>
      <c r="EO54" s="140">
        <f t="shared" si="99"/>
        <v>0</v>
      </c>
      <c r="EP54" s="140">
        <f t="shared" si="100"/>
        <v>0</v>
      </c>
      <c r="EQ54" s="140">
        <f t="shared" si="101"/>
        <v>0</v>
      </c>
      <c r="ER54" s="140">
        <f t="shared" si="102"/>
        <v>0</v>
      </c>
      <c r="ES54" s="140">
        <f t="shared" si="103"/>
        <v>0</v>
      </c>
      <c r="ET54" s="140">
        <f t="shared" si="104"/>
        <v>0</v>
      </c>
      <c r="EU54" s="140">
        <f t="shared" si="105"/>
        <v>0</v>
      </c>
      <c r="EV54" s="140">
        <f t="shared" si="106"/>
        <v>0</v>
      </c>
      <c r="EW54" s="140">
        <f t="shared" si="107"/>
        <v>0</v>
      </c>
      <c r="EX54" s="140">
        <f t="shared" si="108"/>
        <v>0</v>
      </c>
      <c r="EY54" s="140">
        <f t="shared" si="109"/>
        <v>0</v>
      </c>
      <c r="EZ54" s="140">
        <f t="shared" si="110"/>
        <v>0</v>
      </c>
      <c r="FA54" s="140">
        <f t="shared" si="111"/>
        <v>0</v>
      </c>
      <c r="FB54" s="140">
        <f t="shared" si="112"/>
        <v>0</v>
      </c>
      <c r="FC54" s="140">
        <f t="shared" si="113"/>
        <v>0</v>
      </c>
      <c r="FD54" s="140">
        <f t="shared" si="114"/>
        <v>0</v>
      </c>
      <c r="FE54" s="140">
        <f t="shared" si="115"/>
        <v>0</v>
      </c>
      <c r="FF54" s="140">
        <f t="shared" si="116"/>
        <v>0</v>
      </c>
      <c r="FG54" s="140">
        <f t="shared" si="117"/>
        <v>0</v>
      </c>
      <c r="FH54" s="140">
        <f t="shared" si="118"/>
        <v>0</v>
      </c>
      <c r="FI54" s="140">
        <f t="shared" si="187"/>
        <v>0</v>
      </c>
      <c r="FJ54" s="140">
        <f t="shared" si="120"/>
        <v>0</v>
      </c>
      <c r="FL54" s="28">
        <f t="shared" si="121"/>
        <v>0</v>
      </c>
      <c r="FM54" s="28">
        <f t="shared" si="122"/>
        <v>0</v>
      </c>
      <c r="FN54" s="28">
        <f t="shared" si="123"/>
        <v>0</v>
      </c>
      <c r="FO54" s="28">
        <f t="shared" si="124"/>
        <v>0</v>
      </c>
      <c r="FP54" s="28">
        <f t="shared" si="125"/>
        <v>0</v>
      </c>
      <c r="FQ54" s="28">
        <f t="shared" si="126"/>
        <v>0</v>
      </c>
      <c r="FR54" s="28">
        <f t="shared" si="127"/>
        <v>0</v>
      </c>
      <c r="FS54" s="28">
        <f t="shared" si="128"/>
        <v>0</v>
      </c>
      <c r="FT54" s="28">
        <f t="shared" si="129"/>
        <v>546.25272350787191</v>
      </c>
      <c r="FU54" s="28">
        <f t="shared" si="130"/>
        <v>1972.205453061199</v>
      </c>
      <c r="FV54" s="28">
        <f t="shared" si="131"/>
        <v>2458.2045562882681</v>
      </c>
      <c r="FW54" s="28">
        <f t="shared" si="132"/>
        <v>2966.036405663041</v>
      </c>
      <c r="FX54" s="28">
        <f t="shared" si="133"/>
        <v>3471.6989463666951</v>
      </c>
      <c r="FY54" s="28">
        <f t="shared" si="134"/>
        <v>3942.6345503183948</v>
      </c>
      <c r="FZ54" s="28">
        <f t="shared" si="135"/>
        <v>4334.2243719377911</v>
      </c>
      <c r="GA54" s="28">
        <f t="shared" si="136"/>
        <v>4582.9909897543548</v>
      </c>
      <c r="GB54" s="28">
        <f t="shared" si="137"/>
        <v>4591.2162171245327</v>
      </c>
      <c r="GC54" s="28">
        <f t="shared" si="138"/>
        <v>4181.8914535695785</v>
      </c>
      <c r="GD54" s="28">
        <f t="shared" si="139"/>
        <v>2851.2092600767082</v>
      </c>
      <c r="GE54" s="28">
        <f t="shared" si="140"/>
        <v>107.38711145164039</v>
      </c>
      <c r="GF54" s="28">
        <f t="shared" si="141"/>
        <v>0</v>
      </c>
      <c r="GG54" s="28">
        <f t="shared" si="142"/>
        <v>0</v>
      </c>
      <c r="GH54" s="28">
        <f t="shared" si="143"/>
        <v>0</v>
      </c>
      <c r="GI54" s="28">
        <f t="shared" si="144"/>
        <v>0</v>
      </c>
      <c r="GJ54" s="28">
        <f t="shared" si="145"/>
        <v>0</v>
      </c>
      <c r="GK54" s="28">
        <f t="shared" si="146"/>
        <v>0</v>
      </c>
      <c r="GL54" s="28">
        <f t="shared" si="147"/>
        <v>0</v>
      </c>
      <c r="GM54" s="28">
        <f t="shared" si="148"/>
        <v>0</v>
      </c>
      <c r="GN54" s="28">
        <f t="shared" si="149"/>
        <v>0</v>
      </c>
      <c r="GO54" s="28">
        <f t="shared" si="150"/>
        <v>0</v>
      </c>
      <c r="GP54" s="28">
        <f t="shared" si="151"/>
        <v>0</v>
      </c>
      <c r="GQ54" s="28">
        <f t="shared" si="152"/>
        <v>0</v>
      </c>
      <c r="GR54" s="28">
        <f t="shared" si="153"/>
        <v>0</v>
      </c>
      <c r="GS54" s="28">
        <f t="shared" si="154"/>
        <v>0</v>
      </c>
      <c r="GT54" s="28">
        <f t="shared" si="155"/>
        <v>0</v>
      </c>
      <c r="GU54" s="28">
        <f t="shared" si="156"/>
        <v>0</v>
      </c>
      <c r="GV54" s="28">
        <f t="shared" si="157"/>
        <v>0</v>
      </c>
      <c r="GW54" s="28">
        <f t="shared" si="158"/>
        <v>0</v>
      </c>
      <c r="GX54" s="28">
        <f t="shared" si="159"/>
        <v>0</v>
      </c>
      <c r="GY54" s="28">
        <f t="shared" si="160"/>
        <v>0</v>
      </c>
      <c r="GZ54" s="28">
        <f t="shared" si="161"/>
        <v>0</v>
      </c>
      <c r="HA54" s="28">
        <f t="shared" si="162"/>
        <v>0</v>
      </c>
      <c r="HB54" s="28">
        <f t="shared" si="163"/>
        <v>0</v>
      </c>
      <c r="HC54" s="28">
        <f t="shared" si="164"/>
        <v>0</v>
      </c>
      <c r="HD54" s="28">
        <f t="shared" si="165"/>
        <v>0</v>
      </c>
      <c r="HE54" s="28">
        <f t="shared" si="166"/>
        <v>0</v>
      </c>
      <c r="HF54" s="28">
        <f t="shared" si="167"/>
        <v>0</v>
      </c>
      <c r="HG54" s="28">
        <f t="shared" si="168"/>
        <v>0</v>
      </c>
      <c r="HH54" s="28">
        <f t="shared" si="169"/>
        <v>0</v>
      </c>
      <c r="HI54" s="28">
        <f t="shared" si="170"/>
        <v>0</v>
      </c>
      <c r="HK54" s="29">
        <f>IF(D54&gt;80,"",IF('inv2.計算シート'!H49=0,0,SUM(FL54:HI54)/F54))</f>
        <v>27.642499382249696</v>
      </c>
    </row>
    <row r="55" spans="4:219">
      <c r="D55" s="28">
        <f>IF(OR('1.収穫を予測する'!$C$2="あり",'1.収穫を予測する'!$C$3="あり"),入力方法別計算!W50,'inv2.計算シート'!E50)</f>
        <v>49</v>
      </c>
      <c r="E55" s="28">
        <f>IF(OR('1.収穫を予測する'!$C$2="あり",'1.収穫を予測する'!$C$3="あり"),入力方法別計算!Z50,'inv2.計算シート'!AD50)</f>
        <v>844.64762841541028</v>
      </c>
      <c r="F55" s="28">
        <f>IF(OR('1.収穫を予測する'!$C$2="あり",'1.収穫を予測する'!$C$3="あり"),入力方法別計算!Y50,'inv2.計算シート'!AE50)</f>
        <v>1286.3166216980794</v>
      </c>
      <c r="G55" s="28">
        <f>'inv2.計算シート'!AF50</f>
        <v>0</v>
      </c>
      <c r="H55" s="28">
        <f t="shared" si="15"/>
        <v>0.60069033129614413</v>
      </c>
      <c r="I55" s="28">
        <f t="shared" si="16"/>
        <v>1607.0538816257726</v>
      </c>
      <c r="J55" s="28">
        <f t="shared" si="17"/>
        <v>874.33076001036943</v>
      </c>
      <c r="K55" s="28">
        <f t="shared" si="18"/>
        <v>0.54405814889408344</v>
      </c>
      <c r="L55" s="28">
        <f t="shared" si="19"/>
        <v>2411.8797387058739</v>
      </c>
      <c r="N55" s="28">
        <f t="shared" si="186"/>
        <v>0</v>
      </c>
      <c r="O55" s="28">
        <f t="shared" si="197"/>
        <v>0</v>
      </c>
      <c r="P55" s="28">
        <f t="shared" si="197"/>
        <v>0</v>
      </c>
      <c r="Q55" s="28">
        <f t="shared" si="197"/>
        <v>0</v>
      </c>
      <c r="R55" s="28">
        <f t="shared" si="197"/>
        <v>0</v>
      </c>
      <c r="S55" s="28">
        <f t="shared" si="197"/>
        <v>0</v>
      </c>
      <c r="T55" s="28">
        <f t="shared" si="197"/>
        <v>0</v>
      </c>
      <c r="U55" s="28">
        <f t="shared" si="197"/>
        <v>0</v>
      </c>
      <c r="V55" s="28">
        <f t="shared" si="197"/>
        <v>0</v>
      </c>
      <c r="W55" s="28">
        <f t="shared" si="197"/>
        <v>1267.8930826890487</v>
      </c>
      <c r="X55" s="28">
        <f t="shared" si="197"/>
        <v>1167.394159163061</v>
      </c>
      <c r="Y55" s="28">
        <f t="shared" si="193"/>
        <v>1053.8647951446678</v>
      </c>
      <c r="Z55" s="28">
        <f t="shared" si="193"/>
        <v>928.51934190125723</v>
      </c>
      <c r="AA55" s="28">
        <f t="shared" si="193"/>
        <v>793.16099427765994</v>
      </c>
      <c r="AB55" s="28">
        <f t="shared" si="193"/>
        <v>650.3002788357586</v>
      </c>
      <c r="AC55" s="28">
        <f t="shared" si="193"/>
        <v>503.34310665979046</v>
      </c>
      <c r="AD55" s="28">
        <f t="shared" si="193"/>
        <v>356.916295150407</v>
      </c>
      <c r="AE55" s="28">
        <f t="shared" si="193"/>
        <v>217.50777789740212</v>
      </c>
      <c r="AF55" s="28">
        <f t="shared" si="193"/>
        <v>95.023425771289126</v>
      </c>
      <c r="AG55" s="28">
        <f t="shared" si="193"/>
        <v>8.9148839421472026</v>
      </c>
      <c r="AH55" s="28" t="e">
        <f t="shared" si="193"/>
        <v>#NUM!</v>
      </c>
      <c r="AI55" s="28" t="e">
        <f t="shared" si="194"/>
        <v>#NUM!</v>
      </c>
      <c r="AJ55" s="28" t="e">
        <f t="shared" si="194"/>
        <v>#NUM!</v>
      </c>
      <c r="AK55" s="28" t="e">
        <f t="shared" si="194"/>
        <v>#NUM!</v>
      </c>
      <c r="AL55" s="28" t="e">
        <f t="shared" si="194"/>
        <v>#NUM!</v>
      </c>
      <c r="AM55" s="28" t="e">
        <f t="shared" si="194"/>
        <v>#NUM!</v>
      </c>
      <c r="AN55" s="28" t="e">
        <f t="shared" si="194"/>
        <v>#NUM!</v>
      </c>
      <c r="AO55" s="28" t="e">
        <f t="shared" si="194"/>
        <v>#NUM!</v>
      </c>
      <c r="AP55" s="28" t="e">
        <f t="shared" si="194"/>
        <v>#NUM!</v>
      </c>
      <c r="AQ55" s="28" t="e">
        <f t="shared" si="194"/>
        <v>#NUM!</v>
      </c>
      <c r="AR55" s="28" t="e">
        <f t="shared" si="194"/>
        <v>#NUM!</v>
      </c>
      <c r="AS55" s="28" t="e">
        <f t="shared" si="195"/>
        <v>#NUM!</v>
      </c>
      <c r="AT55" s="28" t="e">
        <f t="shared" si="195"/>
        <v>#NUM!</v>
      </c>
      <c r="AU55" s="28" t="e">
        <f t="shared" si="195"/>
        <v>#NUM!</v>
      </c>
      <c r="AV55" s="28" t="e">
        <f t="shared" si="195"/>
        <v>#NUM!</v>
      </c>
      <c r="AW55" s="28" t="e">
        <f t="shared" si="195"/>
        <v>#NUM!</v>
      </c>
      <c r="AX55" s="28" t="e">
        <f t="shared" si="195"/>
        <v>#NUM!</v>
      </c>
      <c r="AY55" s="28" t="e">
        <f t="shared" si="195"/>
        <v>#NUM!</v>
      </c>
      <c r="AZ55" s="28" t="e">
        <f t="shared" si="195"/>
        <v>#NUM!</v>
      </c>
      <c r="BA55" s="28" t="e">
        <f t="shared" si="195"/>
        <v>#NUM!</v>
      </c>
      <c r="BB55" s="28" t="e">
        <f t="shared" si="195"/>
        <v>#NUM!</v>
      </c>
      <c r="BC55" s="28" t="e">
        <f t="shared" si="196"/>
        <v>#NUM!</v>
      </c>
      <c r="BD55" s="28" t="e">
        <f t="shared" si="196"/>
        <v>#NUM!</v>
      </c>
      <c r="BE55" s="28" t="e">
        <f t="shared" si="196"/>
        <v>#NUM!</v>
      </c>
      <c r="BF55" s="28" t="e">
        <f t="shared" si="196"/>
        <v>#NUM!</v>
      </c>
      <c r="BG55" s="28" t="e">
        <f t="shared" si="196"/>
        <v>#NUM!</v>
      </c>
      <c r="BH55" s="28" t="e">
        <f t="shared" si="196"/>
        <v>#NUM!</v>
      </c>
      <c r="BI55" s="28" t="e">
        <f t="shared" si="196"/>
        <v>#NUM!</v>
      </c>
      <c r="BJ55" s="28" t="e">
        <f t="shared" si="196"/>
        <v>#NUM!</v>
      </c>
      <c r="BK55" s="28" t="e">
        <f t="shared" si="196"/>
        <v>#NUM!</v>
      </c>
      <c r="BM55" s="28">
        <f t="shared" si="20"/>
        <v>0</v>
      </c>
      <c r="BN55" s="28">
        <f t="shared" si="21"/>
        <v>0</v>
      </c>
      <c r="BO55" s="28">
        <f t="shared" si="22"/>
        <v>0</v>
      </c>
      <c r="BP55" s="28">
        <f t="shared" si="23"/>
        <v>0</v>
      </c>
      <c r="BQ55" s="28">
        <f t="shared" si="24"/>
        <v>0</v>
      </c>
      <c r="BR55" s="28">
        <f t="shared" si="25"/>
        <v>0</v>
      </c>
      <c r="BS55" s="28">
        <f t="shared" si="26"/>
        <v>0</v>
      </c>
      <c r="BT55" s="28">
        <f t="shared" si="27"/>
        <v>0</v>
      </c>
      <c r="BU55" s="28">
        <f t="shared" si="28"/>
        <v>0</v>
      </c>
      <c r="BV55" s="28">
        <f t="shared" si="29"/>
        <v>1267.8930826890487</v>
      </c>
      <c r="BW55" s="28">
        <f t="shared" si="30"/>
        <v>1167.394159163061</v>
      </c>
      <c r="BX55" s="28">
        <f t="shared" si="31"/>
        <v>1053.8647951446678</v>
      </c>
      <c r="BY55" s="28">
        <f t="shared" si="32"/>
        <v>928.51934190125723</v>
      </c>
      <c r="BZ55" s="28">
        <f t="shared" si="33"/>
        <v>793.16099427765994</v>
      </c>
      <c r="CA55" s="28">
        <f t="shared" si="34"/>
        <v>650.3002788357586</v>
      </c>
      <c r="CB55" s="28">
        <f t="shared" si="35"/>
        <v>503.34310665979046</v>
      </c>
      <c r="CC55" s="28">
        <f t="shared" si="36"/>
        <v>356.916295150407</v>
      </c>
      <c r="CD55" s="28">
        <f t="shared" si="37"/>
        <v>217.50777789740212</v>
      </c>
      <c r="CE55" s="28">
        <f t="shared" si="38"/>
        <v>95.023425771289126</v>
      </c>
      <c r="CF55" s="28">
        <f t="shared" si="39"/>
        <v>8.9148839421472026</v>
      </c>
      <c r="CG55" s="28">
        <f t="shared" si="40"/>
        <v>0</v>
      </c>
      <c r="CH55" s="28">
        <f t="shared" si="41"/>
        <v>0</v>
      </c>
      <c r="CI55" s="28">
        <f t="shared" si="42"/>
        <v>0</v>
      </c>
      <c r="CJ55" s="28">
        <f t="shared" si="43"/>
        <v>0</v>
      </c>
      <c r="CK55" s="28">
        <f t="shared" si="44"/>
        <v>0</v>
      </c>
      <c r="CL55" s="28">
        <f t="shared" si="45"/>
        <v>0</v>
      </c>
      <c r="CM55" s="28">
        <f t="shared" si="46"/>
        <v>0</v>
      </c>
      <c r="CN55" s="28">
        <f t="shared" si="47"/>
        <v>0</v>
      </c>
      <c r="CO55" s="28">
        <f t="shared" si="48"/>
        <v>0</v>
      </c>
      <c r="CP55" s="28">
        <f t="shared" si="49"/>
        <v>0</v>
      </c>
      <c r="CQ55" s="28">
        <f t="shared" si="50"/>
        <v>0</v>
      </c>
      <c r="CR55" s="28">
        <f t="shared" si="51"/>
        <v>0</v>
      </c>
      <c r="CS55" s="28">
        <f t="shared" si="52"/>
        <v>0</v>
      </c>
      <c r="CT55" s="28">
        <f t="shared" si="53"/>
        <v>0</v>
      </c>
      <c r="CU55" s="28">
        <f t="shared" si="54"/>
        <v>0</v>
      </c>
      <c r="CV55" s="28">
        <f t="shared" si="55"/>
        <v>0</v>
      </c>
      <c r="CW55" s="28">
        <f t="shared" si="56"/>
        <v>0</v>
      </c>
      <c r="CX55" s="28">
        <f t="shared" si="57"/>
        <v>0</v>
      </c>
      <c r="CY55" s="28">
        <f t="shared" si="58"/>
        <v>0</v>
      </c>
      <c r="CZ55" s="28">
        <f t="shared" si="59"/>
        <v>0</v>
      </c>
      <c r="DA55" s="28">
        <f t="shared" si="60"/>
        <v>0</v>
      </c>
      <c r="DB55" s="28">
        <f t="shared" si="61"/>
        <v>0</v>
      </c>
      <c r="DC55" s="28">
        <f t="shared" si="62"/>
        <v>0</v>
      </c>
      <c r="DD55" s="28">
        <f t="shared" si="63"/>
        <v>0</v>
      </c>
      <c r="DE55" s="28">
        <f t="shared" si="64"/>
        <v>0</v>
      </c>
      <c r="DF55" s="28">
        <f t="shared" si="65"/>
        <v>0</v>
      </c>
      <c r="DG55" s="28">
        <f t="shared" si="66"/>
        <v>0</v>
      </c>
      <c r="DH55" s="28">
        <f t="shared" si="67"/>
        <v>0</v>
      </c>
      <c r="DI55" s="28">
        <f t="shared" si="68"/>
        <v>0</v>
      </c>
      <c r="DJ55" s="28">
        <f t="shared" si="69"/>
        <v>0</v>
      </c>
      <c r="DL55" s="28">
        <f t="shared" si="70"/>
        <v>49</v>
      </c>
      <c r="DM55" s="140">
        <f t="shared" si="71"/>
        <v>0</v>
      </c>
      <c r="DN55" s="140">
        <f t="shared" si="72"/>
        <v>0</v>
      </c>
      <c r="DO55" s="140">
        <f t="shared" si="73"/>
        <v>0</v>
      </c>
      <c r="DP55" s="140">
        <f t="shared" si="74"/>
        <v>0</v>
      </c>
      <c r="DQ55" s="140">
        <f t="shared" si="75"/>
        <v>0</v>
      </c>
      <c r="DR55" s="140">
        <f t="shared" si="76"/>
        <v>0</v>
      </c>
      <c r="DS55" s="140">
        <f t="shared" si="77"/>
        <v>0</v>
      </c>
      <c r="DT55" s="140">
        <f t="shared" si="78"/>
        <v>0</v>
      </c>
      <c r="DU55" s="140">
        <f t="shared" si="79"/>
        <v>18.423539009030719</v>
      </c>
      <c r="DV55" s="140">
        <f t="shared" si="80"/>
        <v>100.49892352598772</v>
      </c>
      <c r="DW55" s="140">
        <f t="shared" si="81"/>
        <v>113.52936401839315</v>
      </c>
      <c r="DX55" s="140">
        <f t="shared" si="82"/>
        <v>125.34545324341059</v>
      </c>
      <c r="DY55" s="140">
        <f t="shared" si="83"/>
        <v>135.3583476235973</v>
      </c>
      <c r="DZ55" s="140">
        <f t="shared" si="84"/>
        <v>142.86071544190133</v>
      </c>
      <c r="EA55" s="140">
        <f t="shared" si="85"/>
        <v>146.95717217596814</v>
      </c>
      <c r="EB55" s="140">
        <f t="shared" si="86"/>
        <v>146.42681150938347</v>
      </c>
      <c r="EC55" s="140">
        <f t="shared" si="87"/>
        <v>139.40851725300487</v>
      </c>
      <c r="ED55" s="140">
        <f t="shared" si="88"/>
        <v>122.484352126113</v>
      </c>
      <c r="EE55" s="140">
        <f t="shared" si="89"/>
        <v>86.108541829141927</v>
      </c>
      <c r="EF55" s="140">
        <f t="shared" si="90"/>
        <v>8.9148839421472026</v>
      </c>
      <c r="EG55" s="140">
        <f t="shared" si="91"/>
        <v>0</v>
      </c>
      <c r="EH55" s="140">
        <f t="shared" si="92"/>
        <v>0</v>
      </c>
      <c r="EI55" s="140">
        <f t="shared" si="93"/>
        <v>0</v>
      </c>
      <c r="EJ55" s="140">
        <f t="shared" si="94"/>
        <v>0</v>
      </c>
      <c r="EK55" s="140">
        <f t="shared" si="95"/>
        <v>0</v>
      </c>
      <c r="EL55" s="140">
        <f t="shared" si="96"/>
        <v>0</v>
      </c>
      <c r="EM55" s="140">
        <f t="shared" si="97"/>
        <v>0</v>
      </c>
      <c r="EN55" s="140">
        <f t="shared" si="98"/>
        <v>0</v>
      </c>
      <c r="EO55" s="140">
        <f t="shared" si="99"/>
        <v>0</v>
      </c>
      <c r="EP55" s="140">
        <f t="shared" si="100"/>
        <v>0</v>
      </c>
      <c r="EQ55" s="140">
        <f t="shared" si="101"/>
        <v>0</v>
      </c>
      <c r="ER55" s="140">
        <f t="shared" si="102"/>
        <v>0</v>
      </c>
      <c r="ES55" s="140">
        <f t="shared" si="103"/>
        <v>0</v>
      </c>
      <c r="ET55" s="140">
        <f t="shared" si="104"/>
        <v>0</v>
      </c>
      <c r="EU55" s="140">
        <f t="shared" si="105"/>
        <v>0</v>
      </c>
      <c r="EV55" s="140">
        <f t="shared" si="106"/>
        <v>0</v>
      </c>
      <c r="EW55" s="140">
        <f t="shared" si="107"/>
        <v>0</v>
      </c>
      <c r="EX55" s="140">
        <f t="shared" si="108"/>
        <v>0</v>
      </c>
      <c r="EY55" s="140">
        <f t="shared" si="109"/>
        <v>0</v>
      </c>
      <c r="EZ55" s="140">
        <f t="shared" si="110"/>
        <v>0</v>
      </c>
      <c r="FA55" s="140">
        <f t="shared" si="111"/>
        <v>0</v>
      </c>
      <c r="FB55" s="140">
        <f t="shared" si="112"/>
        <v>0</v>
      </c>
      <c r="FC55" s="140">
        <f t="shared" si="113"/>
        <v>0</v>
      </c>
      <c r="FD55" s="140">
        <f t="shared" si="114"/>
        <v>0</v>
      </c>
      <c r="FE55" s="140">
        <f t="shared" si="115"/>
        <v>0</v>
      </c>
      <c r="FF55" s="140">
        <f t="shared" si="116"/>
        <v>0</v>
      </c>
      <c r="FG55" s="140">
        <f t="shared" si="117"/>
        <v>0</v>
      </c>
      <c r="FH55" s="140">
        <f t="shared" si="118"/>
        <v>0</v>
      </c>
      <c r="FI55" s="140">
        <f t="shared" si="187"/>
        <v>0</v>
      </c>
      <c r="FJ55" s="140">
        <f t="shared" si="120"/>
        <v>0</v>
      </c>
      <c r="FL55" s="28">
        <f t="shared" si="121"/>
        <v>0</v>
      </c>
      <c r="FM55" s="28">
        <f t="shared" si="122"/>
        <v>0</v>
      </c>
      <c r="FN55" s="28">
        <f t="shared" si="123"/>
        <v>0</v>
      </c>
      <c r="FO55" s="28">
        <f t="shared" si="124"/>
        <v>0</v>
      </c>
      <c r="FP55" s="28">
        <f t="shared" si="125"/>
        <v>0</v>
      </c>
      <c r="FQ55" s="28">
        <f t="shared" si="126"/>
        <v>0</v>
      </c>
      <c r="FR55" s="28">
        <f t="shared" si="127"/>
        <v>0</v>
      </c>
      <c r="FS55" s="28">
        <f t="shared" si="128"/>
        <v>0</v>
      </c>
      <c r="FT55" s="28">
        <f t="shared" si="129"/>
        <v>313.20016315352223</v>
      </c>
      <c r="FU55" s="28">
        <f t="shared" si="130"/>
        <v>1909.4795469937667</v>
      </c>
      <c r="FV55" s="28">
        <f t="shared" si="131"/>
        <v>2384.1166443862562</v>
      </c>
      <c r="FW55" s="28">
        <f t="shared" si="132"/>
        <v>2882.9454245984434</v>
      </c>
      <c r="FX55" s="28">
        <f t="shared" si="133"/>
        <v>3383.9586905899323</v>
      </c>
      <c r="FY55" s="28">
        <f t="shared" si="134"/>
        <v>3857.2393169313359</v>
      </c>
      <c r="FZ55" s="28">
        <f t="shared" si="135"/>
        <v>4261.7579931030759</v>
      </c>
      <c r="GA55" s="28">
        <f t="shared" si="136"/>
        <v>4539.2311567908873</v>
      </c>
      <c r="GB55" s="28">
        <f t="shared" si="137"/>
        <v>4600.4810693491609</v>
      </c>
      <c r="GC55" s="28">
        <f t="shared" si="138"/>
        <v>4286.9523244139546</v>
      </c>
      <c r="GD55" s="28">
        <f t="shared" si="139"/>
        <v>3186.0160476782512</v>
      </c>
      <c r="GE55" s="28">
        <f t="shared" si="140"/>
        <v>347.68047374374089</v>
      </c>
      <c r="GF55" s="28">
        <f t="shared" si="141"/>
        <v>0</v>
      </c>
      <c r="GG55" s="28">
        <f t="shared" si="142"/>
        <v>0</v>
      </c>
      <c r="GH55" s="28">
        <f t="shared" si="143"/>
        <v>0</v>
      </c>
      <c r="GI55" s="28">
        <f t="shared" si="144"/>
        <v>0</v>
      </c>
      <c r="GJ55" s="28">
        <f t="shared" si="145"/>
        <v>0</v>
      </c>
      <c r="GK55" s="28">
        <f t="shared" si="146"/>
        <v>0</v>
      </c>
      <c r="GL55" s="28">
        <f t="shared" si="147"/>
        <v>0</v>
      </c>
      <c r="GM55" s="28">
        <f t="shared" si="148"/>
        <v>0</v>
      </c>
      <c r="GN55" s="28">
        <f t="shared" si="149"/>
        <v>0</v>
      </c>
      <c r="GO55" s="28">
        <f t="shared" si="150"/>
        <v>0</v>
      </c>
      <c r="GP55" s="28">
        <f t="shared" si="151"/>
        <v>0</v>
      </c>
      <c r="GQ55" s="28">
        <f t="shared" si="152"/>
        <v>0</v>
      </c>
      <c r="GR55" s="28">
        <f t="shared" si="153"/>
        <v>0</v>
      </c>
      <c r="GS55" s="28">
        <f t="shared" si="154"/>
        <v>0</v>
      </c>
      <c r="GT55" s="28">
        <f t="shared" si="155"/>
        <v>0</v>
      </c>
      <c r="GU55" s="28">
        <f t="shared" si="156"/>
        <v>0</v>
      </c>
      <c r="GV55" s="28">
        <f t="shared" si="157"/>
        <v>0</v>
      </c>
      <c r="GW55" s="28">
        <f t="shared" si="158"/>
        <v>0</v>
      </c>
      <c r="GX55" s="28">
        <f t="shared" si="159"/>
        <v>0</v>
      </c>
      <c r="GY55" s="28">
        <f t="shared" si="160"/>
        <v>0</v>
      </c>
      <c r="GZ55" s="28">
        <f t="shared" si="161"/>
        <v>0</v>
      </c>
      <c r="HA55" s="28">
        <f t="shared" si="162"/>
        <v>0</v>
      </c>
      <c r="HB55" s="28">
        <f t="shared" si="163"/>
        <v>0</v>
      </c>
      <c r="HC55" s="28">
        <f t="shared" si="164"/>
        <v>0</v>
      </c>
      <c r="HD55" s="28">
        <f t="shared" si="165"/>
        <v>0</v>
      </c>
      <c r="HE55" s="28">
        <f t="shared" si="166"/>
        <v>0</v>
      </c>
      <c r="HF55" s="28">
        <f t="shared" si="167"/>
        <v>0</v>
      </c>
      <c r="HG55" s="28">
        <f t="shared" si="168"/>
        <v>0</v>
      </c>
      <c r="HH55" s="28">
        <f t="shared" si="169"/>
        <v>0</v>
      </c>
      <c r="HI55" s="28">
        <f t="shared" si="170"/>
        <v>0</v>
      </c>
      <c r="HK55" s="29">
        <f>IF(D55&gt;80,"",IF('inv2.計算シート'!H50=0,0,SUM(FL55:HI55)/F55))</f>
        <v>27.950395917507723</v>
      </c>
    </row>
    <row r="56" spans="4:219">
      <c r="D56" s="28">
        <f>IF(OR('1.収穫を予測する'!$C$2="あり",'1.収穫を予測する'!$C$3="あり"),入力方法別計算!W51,'inv2.計算シート'!E51)</f>
        <v>50</v>
      </c>
      <c r="E56" s="28">
        <f>IF(OR('1.収穫を予測する'!$C$2="あり",'1.収穫を予測する'!$C$3="あり"),入力方法別計算!Z51,'inv2.計算シート'!AD51)</f>
        <v>855.42659805753215</v>
      </c>
      <c r="F56" s="28">
        <f>IF(OR('1.収穫を予測する'!$C$2="あり",'1.収穫を予測する'!$C$3="あり"),入力方法別計算!Y51,'inv2.計算シート'!AE51)</f>
        <v>1270.8282028003575</v>
      </c>
      <c r="G56" s="28">
        <f>'inv2.計算シート'!AF51</f>
        <v>0</v>
      </c>
      <c r="H56" s="28">
        <f t="shared" si="15"/>
        <v>0.59812310401494362</v>
      </c>
      <c r="I56" s="28">
        <f t="shared" si="16"/>
        <v>1593.0275660660243</v>
      </c>
      <c r="J56" s="28">
        <f t="shared" si="17"/>
        <v>886.46086265407348</v>
      </c>
      <c r="K56" s="28">
        <f t="shared" si="18"/>
        <v>0.55646297750087614</v>
      </c>
      <c r="L56" s="28">
        <f t="shared" si="19"/>
        <v>2279.7499657372309</v>
      </c>
      <c r="N56" s="28">
        <f t="shared" si="186"/>
        <v>0</v>
      </c>
      <c r="O56" s="28">
        <f t="shared" si="197"/>
        <v>0</v>
      </c>
      <c r="P56" s="28">
        <f t="shared" si="197"/>
        <v>0</v>
      </c>
      <c r="Q56" s="28">
        <f t="shared" si="197"/>
        <v>0</v>
      </c>
      <c r="R56" s="28">
        <f t="shared" si="197"/>
        <v>0</v>
      </c>
      <c r="S56" s="28">
        <f t="shared" si="197"/>
        <v>0</v>
      </c>
      <c r="T56" s="28">
        <f t="shared" si="197"/>
        <v>0</v>
      </c>
      <c r="U56" s="28">
        <f t="shared" si="197"/>
        <v>0</v>
      </c>
      <c r="V56" s="28">
        <f t="shared" si="197"/>
        <v>0</v>
      </c>
      <c r="W56" s="28">
        <f t="shared" si="197"/>
        <v>1265.1256441386402</v>
      </c>
      <c r="X56" s="28">
        <f t="shared" si="197"/>
        <v>1167.6998495434914</v>
      </c>
      <c r="Y56" s="28">
        <f t="shared" si="193"/>
        <v>1057.4688948389842</v>
      </c>
      <c r="Z56" s="28">
        <f t="shared" si="193"/>
        <v>935.52192257932745</v>
      </c>
      <c r="AA56" s="28">
        <f t="shared" si="193"/>
        <v>803.49592129689154</v>
      </c>
      <c r="AB56" s="28">
        <f t="shared" si="193"/>
        <v>663.68485894617106</v>
      </c>
      <c r="AC56" s="28">
        <f t="shared" si="193"/>
        <v>519.21227449453249</v>
      </c>
      <c r="AD56" s="28">
        <f t="shared" si="193"/>
        <v>374.32778727502819</v>
      </c>
      <c r="AE56" s="28">
        <f t="shared" si="193"/>
        <v>234.98209323617235</v>
      </c>
      <c r="AF56" s="28">
        <f t="shared" si="193"/>
        <v>110.18600776553122</v>
      </c>
      <c r="AG56" s="28">
        <f t="shared" si="193"/>
        <v>16.901907793566096</v>
      </c>
      <c r="AH56" s="28" t="e">
        <f t="shared" si="193"/>
        <v>#NUM!</v>
      </c>
      <c r="AI56" s="28" t="e">
        <f t="shared" si="194"/>
        <v>#NUM!</v>
      </c>
      <c r="AJ56" s="28" t="e">
        <f t="shared" si="194"/>
        <v>#NUM!</v>
      </c>
      <c r="AK56" s="28" t="e">
        <f t="shared" si="194"/>
        <v>#NUM!</v>
      </c>
      <c r="AL56" s="28" t="e">
        <f t="shared" si="194"/>
        <v>#NUM!</v>
      </c>
      <c r="AM56" s="28" t="e">
        <f t="shared" si="194"/>
        <v>#NUM!</v>
      </c>
      <c r="AN56" s="28" t="e">
        <f t="shared" si="194"/>
        <v>#NUM!</v>
      </c>
      <c r="AO56" s="28" t="e">
        <f t="shared" si="194"/>
        <v>#NUM!</v>
      </c>
      <c r="AP56" s="28" t="e">
        <f t="shared" si="194"/>
        <v>#NUM!</v>
      </c>
      <c r="AQ56" s="28" t="e">
        <f t="shared" si="194"/>
        <v>#NUM!</v>
      </c>
      <c r="AR56" s="28" t="e">
        <f t="shared" si="194"/>
        <v>#NUM!</v>
      </c>
      <c r="AS56" s="28" t="e">
        <f t="shared" si="195"/>
        <v>#NUM!</v>
      </c>
      <c r="AT56" s="28" t="e">
        <f t="shared" si="195"/>
        <v>#NUM!</v>
      </c>
      <c r="AU56" s="28" t="e">
        <f t="shared" si="195"/>
        <v>#NUM!</v>
      </c>
      <c r="AV56" s="28" t="e">
        <f t="shared" si="195"/>
        <v>#NUM!</v>
      </c>
      <c r="AW56" s="28" t="e">
        <f t="shared" si="195"/>
        <v>#NUM!</v>
      </c>
      <c r="AX56" s="28" t="e">
        <f t="shared" si="195"/>
        <v>#NUM!</v>
      </c>
      <c r="AY56" s="28" t="e">
        <f t="shared" si="195"/>
        <v>#NUM!</v>
      </c>
      <c r="AZ56" s="28" t="e">
        <f t="shared" si="195"/>
        <v>#NUM!</v>
      </c>
      <c r="BA56" s="28" t="e">
        <f t="shared" si="195"/>
        <v>#NUM!</v>
      </c>
      <c r="BB56" s="28" t="e">
        <f t="shared" si="195"/>
        <v>#NUM!</v>
      </c>
      <c r="BC56" s="28" t="e">
        <f t="shared" si="196"/>
        <v>#NUM!</v>
      </c>
      <c r="BD56" s="28" t="e">
        <f t="shared" si="196"/>
        <v>#NUM!</v>
      </c>
      <c r="BE56" s="28" t="e">
        <f t="shared" si="196"/>
        <v>#NUM!</v>
      </c>
      <c r="BF56" s="28" t="e">
        <f t="shared" si="196"/>
        <v>#NUM!</v>
      </c>
      <c r="BG56" s="28" t="e">
        <f t="shared" si="196"/>
        <v>#NUM!</v>
      </c>
      <c r="BH56" s="28" t="e">
        <f t="shared" si="196"/>
        <v>#NUM!</v>
      </c>
      <c r="BI56" s="28" t="e">
        <f t="shared" si="196"/>
        <v>#NUM!</v>
      </c>
      <c r="BJ56" s="28" t="e">
        <f t="shared" si="196"/>
        <v>#NUM!</v>
      </c>
      <c r="BK56" s="28" t="e">
        <f t="shared" si="196"/>
        <v>#NUM!</v>
      </c>
      <c r="BM56" s="28">
        <f t="shared" si="20"/>
        <v>0</v>
      </c>
      <c r="BN56" s="28">
        <f t="shared" si="21"/>
        <v>0</v>
      </c>
      <c r="BO56" s="28">
        <f t="shared" si="22"/>
        <v>0</v>
      </c>
      <c r="BP56" s="28">
        <f t="shared" si="23"/>
        <v>0</v>
      </c>
      <c r="BQ56" s="28">
        <f t="shared" si="24"/>
        <v>0</v>
      </c>
      <c r="BR56" s="28">
        <f t="shared" si="25"/>
        <v>0</v>
      </c>
      <c r="BS56" s="28">
        <f t="shared" si="26"/>
        <v>0</v>
      </c>
      <c r="BT56" s="28">
        <f t="shared" si="27"/>
        <v>0</v>
      </c>
      <c r="BU56" s="28">
        <f t="shared" si="28"/>
        <v>0</v>
      </c>
      <c r="BV56" s="28">
        <f t="shared" si="29"/>
        <v>1265.1256441386402</v>
      </c>
      <c r="BW56" s="28">
        <f t="shared" si="30"/>
        <v>1167.6998495434914</v>
      </c>
      <c r="BX56" s="28">
        <f t="shared" si="31"/>
        <v>1057.4688948389842</v>
      </c>
      <c r="BY56" s="28">
        <f t="shared" si="32"/>
        <v>935.52192257932745</v>
      </c>
      <c r="BZ56" s="28">
        <f t="shared" si="33"/>
        <v>803.49592129689154</v>
      </c>
      <c r="CA56" s="28">
        <f t="shared" si="34"/>
        <v>663.68485894617106</v>
      </c>
      <c r="CB56" s="28">
        <f t="shared" si="35"/>
        <v>519.21227449453249</v>
      </c>
      <c r="CC56" s="28">
        <f t="shared" si="36"/>
        <v>374.32778727502819</v>
      </c>
      <c r="CD56" s="28">
        <f t="shared" si="37"/>
        <v>234.98209323617235</v>
      </c>
      <c r="CE56" s="28">
        <f t="shared" si="38"/>
        <v>110.18600776553122</v>
      </c>
      <c r="CF56" s="28">
        <f t="shared" si="39"/>
        <v>16.901907793566096</v>
      </c>
      <c r="CG56" s="28">
        <f t="shared" si="40"/>
        <v>0</v>
      </c>
      <c r="CH56" s="28">
        <f t="shared" si="41"/>
        <v>0</v>
      </c>
      <c r="CI56" s="28">
        <f t="shared" si="42"/>
        <v>0</v>
      </c>
      <c r="CJ56" s="28">
        <f t="shared" si="43"/>
        <v>0</v>
      </c>
      <c r="CK56" s="28">
        <f t="shared" si="44"/>
        <v>0</v>
      </c>
      <c r="CL56" s="28">
        <f t="shared" si="45"/>
        <v>0</v>
      </c>
      <c r="CM56" s="28">
        <f t="shared" si="46"/>
        <v>0</v>
      </c>
      <c r="CN56" s="28">
        <f t="shared" si="47"/>
        <v>0</v>
      </c>
      <c r="CO56" s="28">
        <f t="shared" si="48"/>
        <v>0</v>
      </c>
      <c r="CP56" s="28">
        <f t="shared" si="49"/>
        <v>0</v>
      </c>
      <c r="CQ56" s="28">
        <f t="shared" si="50"/>
        <v>0</v>
      </c>
      <c r="CR56" s="28">
        <f t="shared" si="51"/>
        <v>0</v>
      </c>
      <c r="CS56" s="28">
        <f t="shared" si="52"/>
        <v>0</v>
      </c>
      <c r="CT56" s="28">
        <f t="shared" si="53"/>
        <v>0</v>
      </c>
      <c r="CU56" s="28">
        <f t="shared" si="54"/>
        <v>0</v>
      </c>
      <c r="CV56" s="28">
        <f t="shared" si="55"/>
        <v>0</v>
      </c>
      <c r="CW56" s="28">
        <f t="shared" si="56"/>
        <v>0</v>
      </c>
      <c r="CX56" s="28">
        <f t="shared" si="57"/>
        <v>0</v>
      </c>
      <c r="CY56" s="28">
        <f t="shared" si="58"/>
        <v>0</v>
      </c>
      <c r="CZ56" s="28">
        <f t="shared" si="59"/>
        <v>0</v>
      </c>
      <c r="DA56" s="28">
        <f t="shared" si="60"/>
        <v>0</v>
      </c>
      <c r="DB56" s="28">
        <f t="shared" si="61"/>
        <v>0</v>
      </c>
      <c r="DC56" s="28">
        <f t="shared" si="62"/>
        <v>0</v>
      </c>
      <c r="DD56" s="28">
        <f t="shared" si="63"/>
        <v>0</v>
      </c>
      <c r="DE56" s="28">
        <f t="shared" si="64"/>
        <v>0</v>
      </c>
      <c r="DF56" s="28">
        <f t="shared" si="65"/>
        <v>0</v>
      </c>
      <c r="DG56" s="28">
        <f t="shared" si="66"/>
        <v>0</v>
      </c>
      <c r="DH56" s="28">
        <f t="shared" si="67"/>
        <v>0</v>
      </c>
      <c r="DI56" s="28">
        <f t="shared" si="68"/>
        <v>0</v>
      </c>
      <c r="DJ56" s="28">
        <f t="shared" si="69"/>
        <v>0</v>
      </c>
      <c r="DL56" s="28">
        <f t="shared" si="70"/>
        <v>50</v>
      </c>
      <c r="DM56" s="140">
        <f t="shared" si="71"/>
        <v>0</v>
      </c>
      <c r="DN56" s="140">
        <f t="shared" si="72"/>
        <v>0</v>
      </c>
      <c r="DO56" s="140">
        <f t="shared" si="73"/>
        <v>0</v>
      </c>
      <c r="DP56" s="140">
        <f t="shared" si="74"/>
        <v>0</v>
      </c>
      <c r="DQ56" s="140">
        <f t="shared" si="75"/>
        <v>0</v>
      </c>
      <c r="DR56" s="140">
        <f t="shared" si="76"/>
        <v>0</v>
      </c>
      <c r="DS56" s="140">
        <f t="shared" si="77"/>
        <v>0</v>
      </c>
      <c r="DT56" s="140">
        <f t="shared" si="78"/>
        <v>0</v>
      </c>
      <c r="DU56" s="140">
        <f t="shared" si="79"/>
        <v>5.7025586617173758</v>
      </c>
      <c r="DV56" s="140">
        <f t="shared" si="80"/>
        <v>97.425794595148773</v>
      </c>
      <c r="DW56" s="140">
        <f t="shared" si="81"/>
        <v>110.23095470450721</v>
      </c>
      <c r="DX56" s="140">
        <f t="shared" si="82"/>
        <v>121.94697225965672</v>
      </c>
      <c r="DY56" s="140">
        <f t="shared" si="83"/>
        <v>132.02600128243591</v>
      </c>
      <c r="DZ56" s="140">
        <f t="shared" si="84"/>
        <v>139.81106235072048</v>
      </c>
      <c r="EA56" s="140">
        <f t="shared" si="85"/>
        <v>144.47258445163857</v>
      </c>
      <c r="EB56" s="140">
        <f t="shared" si="86"/>
        <v>144.88448721950431</v>
      </c>
      <c r="EC56" s="140">
        <f t="shared" si="87"/>
        <v>139.34569403885584</v>
      </c>
      <c r="ED56" s="140">
        <f t="shared" si="88"/>
        <v>124.79608547064113</v>
      </c>
      <c r="EE56" s="140">
        <f t="shared" si="89"/>
        <v>93.284099971965119</v>
      </c>
      <c r="EF56" s="140">
        <f t="shared" si="90"/>
        <v>16.901907793566096</v>
      </c>
      <c r="EG56" s="140">
        <f t="shared" si="91"/>
        <v>0</v>
      </c>
      <c r="EH56" s="140">
        <f t="shared" si="92"/>
        <v>0</v>
      </c>
      <c r="EI56" s="140">
        <f t="shared" si="93"/>
        <v>0</v>
      </c>
      <c r="EJ56" s="140">
        <f t="shared" si="94"/>
        <v>0</v>
      </c>
      <c r="EK56" s="140">
        <f t="shared" si="95"/>
        <v>0</v>
      </c>
      <c r="EL56" s="140">
        <f t="shared" si="96"/>
        <v>0</v>
      </c>
      <c r="EM56" s="140">
        <f t="shared" si="97"/>
        <v>0</v>
      </c>
      <c r="EN56" s="140">
        <f t="shared" si="98"/>
        <v>0</v>
      </c>
      <c r="EO56" s="140">
        <f t="shared" si="99"/>
        <v>0</v>
      </c>
      <c r="EP56" s="140">
        <f t="shared" si="100"/>
        <v>0</v>
      </c>
      <c r="EQ56" s="140">
        <f t="shared" si="101"/>
        <v>0</v>
      </c>
      <c r="ER56" s="140">
        <f t="shared" si="102"/>
        <v>0</v>
      </c>
      <c r="ES56" s="140">
        <f t="shared" si="103"/>
        <v>0</v>
      </c>
      <c r="ET56" s="140">
        <f t="shared" si="104"/>
        <v>0</v>
      </c>
      <c r="EU56" s="140">
        <f t="shared" si="105"/>
        <v>0</v>
      </c>
      <c r="EV56" s="140">
        <f t="shared" si="106"/>
        <v>0</v>
      </c>
      <c r="EW56" s="140">
        <f t="shared" si="107"/>
        <v>0</v>
      </c>
      <c r="EX56" s="140">
        <f t="shared" si="108"/>
        <v>0</v>
      </c>
      <c r="EY56" s="140">
        <f t="shared" si="109"/>
        <v>0</v>
      </c>
      <c r="EZ56" s="140">
        <f t="shared" si="110"/>
        <v>0</v>
      </c>
      <c r="FA56" s="140">
        <f t="shared" si="111"/>
        <v>0</v>
      </c>
      <c r="FB56" s="140">
        <f t="shared" si="112"/>
        <v>0</v>
      </c>
      <c r="FC56" s="140">
        <f t="shared" si="113"/>
        <v>0</v>
      </c>
      <c r="FD56" s="140">
        <f t="shared" si="114"/>
        <v>0</v>
      </c>
      <c r="FE56" s="140">
        <f t="shared" si="115"/>
        <v>0</v>
      </c>
      <c r="FF56" s="140">
        <f t="shared" si="116"/>
        <v>0</v>
      </c>
      <c r="FG56" s="140">
        <f t="shared" si="117"/>
        <v>0</v>
      </c>
      <c r="FH56" s="140">
        <f t="shared" si="118"/>
        <v>0</v>
      </c>
      <c r="FI56" s="140">
        <f t="shared" si="187"/>
        <v>0</v>
      </c>
      <c r="FJ56" s="140">
        <f t="shared" si="120"/>
        <v>0</v>
      </c>
      <c r="FL56" s="28">
        <f t="shared" si="121"/>
        <v>0</v>
      </c>
      <c r="FM56" s="28">
        <f t="shared" si="122"/>
        <v>0</v>
      </c>
      <c r="FN56" s="28">
        <f t="shared" si="123"/>
        <v>0</v>
      </c>
      <c r="FO56" s="28">
        <f t="shared" si="124"/>
        <v>0</v>
      </c>
      <c r="FP56" s="28">
        <f t="shared" si="125"/>
        <v>0</v>
      </c>
      <c r="FQ56" s="28">
        <f t="shared" si="126"/>
        <v>0</v>
      </c>
      <c r="FR56" s="28">
        <f t="shared" si="127"/>
        <v>0</v>
      </c>
      <c r="FS56" s="28">
        <f t="shared" si="128"/>
        <v>0</v>
      </c>
      <c r="FT56" s="28">
        <f t="shared" si="129"/>
        <v>96.943497249195389</v>
      </c>
      <c r="FU56" s="28">
        <f t="shared" si="130"/>
        <v>1851.0900973078267</v>
      </c>
      <c r="FV56" s="28">
        <f t="shared" si="131"/>
        <v>2314.8500487946512</v>
      </c>
      <c r="FW56" s="28">
        <f t="shared" si="132"/>
        <v>2804.7803619721044</v>
      </c>
      <c r="FX56" s="28">
        <f t="shared" si="133"/>
        <v>3300.650032060898</v>
      </c>
      <c r="FY56" s="28">
        <f t="shared" si="134"/>
        <v>3774.8986834694529</v>
      </c>
      <c r="FZ56" s="28">
        <f t="shared" si="135"/>
        <v>4189.7049490975187</v>
      </c>
      <c r="GA56" s="28">
        <f t="shared" si="136"/>
        <v>4491.4191038046338</v>
      </c>
      <c r="GB56" s="28">
        <f t="shared" si="137"/>
        <v>4598.4079032822428</v>
      </c>
      <c r="GC56" s="28">
        <f t="shared" si="138"/>
        <v>4367.8629914724397</v>
      </c>
      <c r="GD56" s="28">
        <f t="shared" si="139"/>
        <v>3451.5116989627095</v>
      </c>
      <c r="GE56" s="28">
        <f t="shared" si="140"/>
        <v>659.17440394907771</v>
      </c>
      <c r="GF56" s="28">
        <f t="shared" si="141"/>
        <v>0</v>
      </c>
      <c r="GG56" s="28">
        <f t="shared" si="142"/>
        <v>0</v>
      </c>
      <c r="GH56" s="28">
        <f t="shared" si="143"/>
        <v>0</v>
      </c>
      <c r="GI56" s="28">
        <f t="shared" si="144"/>
        <v>0</v>
      </c>
      <c r="GJ56" s="28">
        <f t="shared" si="145"/>
        <v>0</v>
      </c>
      <c r="GK56" s="28">
        <f t="shared" si="146"/>
        <v>0</v>
      </c>
      <c r="GL56" s="28">
        <f t="shared" si="147"/>
        <v>0</v>
      </c>
      <c r="GM56" s="28">
        <f t="shared" si="148"/>
        <v>0</v>
      </c>
      <c r="GN56" s="28">
        <f t="shared" si="149"/>
        <v>0</v>
      </c>
      <c r="GO56" s="28">
        <f t="shared" si="150"/>
        <v>0</v>
      </c>
      <c r="GP56" s="28">
        <f t="shared" si="151"/>
        <v>0</v>
      </c>
      <c r="GQ56" s="28">
        <f t="shared" si="152"/>
        <v>0</v>
      </c>
      <c r="GR56" s="28">
        <f t="shared" si="153"/>
        <v>0</v>
      </c>
      <c r="GS56" s="28">
        <f t="shared" si="154"/>
        <v>0</v>
      </c>
      <c r="GT56" s="28">
        <f t="shared" si="155"/>
        <v>0</v>
      </c>
      <c r="GU56" s="28">
        <f t="shared" si="156"/>
        <v>0</v>
      </c>
      <c r="GV56" s="28">
        <f t="shared" si="157"/>
        <v>0</v>
      </c>
      <c r="GW56" s="28">
        <f t="shared" si="158"/>
        <v>0</v>
      </c>
      <c r="GX56" s="28">
        <f t="shared" si="159"/>
        <v>0</v>
      </c>
      <c r="GY56" s="28">
        <f t="shared" si="160"/>
        <v>0</v>
      </c>
      <c r="GZ56" s="28">
        <f t="shared" si="161"/>
        <v>0</v>
      </c>
      <c r="HA56" s="28">
        <f t="shared" si="162"/>
        <v>0</v>
      </c>
      <c r="HB56" s="28">
        <f t="shared" si="163"/>
        <v>0</v>
      </c>
      <c r="HC56" s="28">
        <f t="shared" si="164"/>
        <v>0</v>
      </c>
      <c r="HD56" s="28">
        <f t="shared" si="165"/>
        <v>0</v>
      </c>
      <c r="HE56" s="28">
        <f t="shared" si="166"/>
        <v>0</v>
      </c>
      <c r="HF56" s="28">
        <f t="shared" si="167"/>
        <v>0</v>
      </c>
      <c r="HG56" s="28">
        <f t="shared" si="168"/>
        <v>0</v>
      </c>
      <c r="HH56" s="28">
        <f t="shared" si="169"/>
        <v>0</v>
      </c>
      <c r="HI56" s="28">
        <f t="shared" si="170"/>
        <v>0</v>
      </c>
      <c r="HK56" s="29">
        <f>IF(D56&gt;80,"",IF('inv2.計算シート'!H51=0,0,SUM(FL56:HI56)/F56))</f>
        <v>28.250312427999141</v>
      </c>
    </row>
    <row r="57" spans="4:219">
      <c r="D57" s="28">
        <f>IF(OR('1.収穫を予測する'!$C$2="あり",'1.収穫を予測する'!$C$3="あり"),入力方法別計算!W52,'inv2.計算シート'!E52)</f>
        <v>51</v>
      </c>
      <c r="E57" s="28">
        <f>IF(OR('1.収穫を予測する'!$C$2="あり",'1.収穫を予測する'!$C$3="あり"),入力方法別計算!Z52,'inv2.計算シート'!AD52)</f>
        <v>865.70268315722865</v>
      </c>
      <c r="F57" s="28">
        <f>IF(OR('1.収穫を予測する'!$C$2="あり",'1.収穫を予測する'!$C$3="あり"),入力方法別計算!Y52,'inv2.計算シート'!AE52)</f>
        <v>1256.0623841797387</v>
      </c>
      <c r="G57" s="28">
        <f>'inv2.計算シート'!AF52</f>
        <v>0</v>
      </c>
      <c r="H57" s="28">
        <f t="shared" si="15"/>
        <v>0.59567062624697253</v>
      </c>
      <c r="I57" s="28">
        <f t="shared" si="16"/>
        <v>1579.6556374761235</v>
      </c>
      <c r="J57" s="28">
        <f t="shared" si="17"/>
        <v>898.08254075159027</v>
      </c>
      <c r="K57" s="28">
        <f t="shared" si="18"/>
        <v>0.56853058315069938</v>
      </c>
      <c r="L57" s="28">
        <f t="shared" si="19"/>
        <v>2162.0856761898876</v>
      </c>
      <c r="N57" s="28">
        <f t="shared" si="186"/>
        <v>0</v>
      </c>
      <c r="O57" s="28">
        <f t="shared" si="197"/>
        <v>0</v>
      </c>
      <c r="P57" s="28">
        <f t="shared" si="197"/>
        <v>0</v>
      </c>
      <c r="Q57" s="28">
        <f t="shared" si="197"/>
        <v>0</v>
      </c>
      <c r="R57" s="28">
        <f t="shared" si="197"/>
        <v>0</v>
      </c>
      <c r="S57" s="28">
        <f t="shared" si="197"/>
        <v>0</v>
      </c>
      <c r="T57" s="28">
        <f t="shared" si="197"/>
        <v>0</v>
      </c>
      <c r="U57" s="28">
        <f t="shared" si="197"/>
        <v>0</v>
      </c>
      <c r="V57" s="28">
        <f t="shared" si="197"/>
        <v>0</v>
      </c>
      <c r="W57" s="28">
        <f t="shared" si="197"/>
        <v>0</v>
      </c>
      <c r="X57" s="28">
        <f t="shared" si="197"/>
        <v>1167.6132854075115</v>
      </c>
      <c r="Y57" s="28">
        <f t="shared" si="193"/>
        <v>1060.4666525710368</v>
      </c>
      <c r="Z57" s="28">
        <f t="shared" si="193"/>
        <v>941.71529997350751</v>
      </c>
      <c r="AA57" s="28">
        <f t="shared" si="193"/>
        <v>812.84871653276639</v>
      </c>
      <c r="AB57" s="28">
        <f t="shared" si="193"/>
        <v>675.96811559710284</v>
      </c>
      <c r="AC57" s="28">
        <f t="shared" si="193"/>
        <v>533.9451719566714</v>
      </c>
      <c r="AD57" s="28">
        <f t="shared" si="193"/>
        <v>390.69285528323223</v>
      </c>
      <c r="AE57" s="28">
        <f t="shared" si="193"/>
        <v>251.6839926830072</v>
      </c>
      <c r="AF57" s="28">
        <f t="shared" si="193"/>
        <v>125.14660690794247</v>
      </c>
      <c r="AG57" s="28">
        <f t="shared" si="193"/>
        <v>26.073878363703095</v>
      </c>
      <c r="AH57" s="28" t="e">
        <f t="shared" si="193"/>
        <v>#NUM!</v>
      </c>
      <c r="AI57" s="28" t="e">
        <f t="shared" si="194"/>
        <v>#NUM!</v>
      </c>
      <c r="AJ57" s="28" t="e">
        <f t="shared" si="194"/>
        <v>#NUM!</v>
      </c>
      <c r="AK57" s="28" t="e">
        <f t="shared" si="194"/>
        <v>#NUM!</v>
      </c>
      <c r="AL57" s="28" t="e">
        <f t="shared" si="194"/>
        <v>#NUM!</v>
      </c>
      <c r="AM57" s="28" t="e">
        <f t="shared" si="194"/>
        <v>#NUM!</v>
      </c>
      <c r="AN57" s="28" t="e">
        <f t="shared" si="194"/>
        <v>#NUM!</v>
      </c>
      <c r="AO57" s="28" t="e">
        <f t="shared" si="194"/>
        <v>#NUM!</v>
      </c>
      <c r="AP57" s="28" t="e">
        <f t="shared" si="194"/>
        <v>#NUM!</v>
      </c>
      <c r="AQ57" s="28" t="e">
        <f t="shared" si="194"/>
        <v>#NUM!</v>
      </c>
      <c r="AR57" s="28" t="e">
        <f t="shared" si="194"/>
        <v>#NUM!</v>
      </c>
      <c r="AS57" s="28" t="e">
        <f t="shared" si="195"/>
        <v>#NUM!</v>
      </c>
      <c r="AT57" s="28" t="e">
        <f t="shared" si="195"/>
        <v>#NUM!</v>
      </c>
      <c r="AU57" s="28" t="e">
        <f t="shared" si="195"/>
        <v>#NUM!</v>
      </c>
      <c r="AV57" s="28" t="e">
        <f t="shared" si="195"/>
        <v>#NUM!</v>
      </c>
      <c r="AW57" s="28" t="e">
        <f t="shared" si="195"/>
        <v>#NUM!</v>
      </c>
      <c r="AX57" s="28" t="e">
        <f t="shared" si="195"/>
        <v>#NUM!</v>
      </c>
      <c r="AY57" s="28" t="e">
        <f t="shared" si="195"/>
        <v>#NUM!</v>
      </c>
      <c r="AZ57" s="28" t="e">
        <f t="shared" si="195"/>
        <v>#NUM!</v>
      </c>
      <c r="BA57" s="28" t="e">
        <f t="shared" si="195"/>
        <v>#NUM!</v>
      </c>
      <c r="BB57" s="28" t="e">
        <f t="shared" si="195"/>
        <v>#NUM!</v>
      </c>
      <c r="BC57" s="28" t="e">
        <f t="shared" si="196"/>
        <v>#NUM!</v>
      </c>
      <c r="BD57" s="28" t="e">
        <f t="shared" si="196"/>
        <v>#NUM!</v>
      </c>
      <c r="BE57" s="28" t="e">
        <f t="shared" si="196"/>
        <v>#NUM!</v>
      </c>
      <c r="BF57" s="28" t="e">
        <f t="shared" si="196"/>
        <v>#NUM!</v>
      </c>
      <c r="BG57" s="28" t="e">
        <f t="shared" si="196"/>
        <v>#NUM!</v>
      </c>
      <c r="BH57" s="28" t="e">
        <f t="shared" si="196"/>
        <v>#NUM!</v>
      </c>
      <c r="BI57" s="28" t="e">
        <f t="shared" si="196"/>
        <v>#NUM!</v>
      </c>
      <c r="BJ57" s="28" t="e">
        <f t="shared" si="196"/>
        <v>#NUM!</v>
      </c>
      <c r="BK57" s="28" t="e">
        <f t="shared" si="196"/>
        <v>#NUM!</v>
      </c>
      <c r="BM57" s="28">
        <f t="shared" si="20"/>
        <v>0</v>
      </c>
      <c r="BN57" s="28">
        <f t="shared" si="21"/>
        <v>0</v>
      </c>
      <c r="BO57" s="28">
        <f t="shared" si="22"/>
        <v>0</v>
      </c>
      <c r="BP57" s="28">
        <f t="shared" si="23"/>
        <v>0</v>
      </c>
      <c r="BQ57" s="28">
        <f t="shared" si="24"/>
        <v>0</v>
      </c>
      <c r="BR57" s="28">
        <f t="shared" si="25"/>
        <v>0</v>
      </c>
      <c r="BS57" s="28">
        <f t="shared" si="26"/>
        <v>0</v>
      </c>
      <c r="BT57" s="28">
        <f t="shared" si="27"/>
        <v>0</v>
      </c>
      <c r="BU57" s="28">
        <f t="shared" si="28"/>
        <v>0</v>
      </c>
      <c r="BV57" s="28">
        <f t="shared" si="29"/>
        <v>0</v>
      </c>
      <c r="BW57" s="28">
        <f t="shared" si="30"/>
        <v>1167.6132854075115</v>
      </c>
      <c r="BX57" s="28">
        <f t="shared" si="31"/>
        <v>1060.4666525710368</v>
      </c>
      <c r="BY57" s="28">
        <f t="shared" si="32"/>
        <v>941.71529997350751</v>
      </c>
      <c r="BZ57" s="28">
        <f t="shared" si="33"/>
        <v>812.84871653276639</v>
      </c>
      <c r="CA57" s="28">
        <f t="shared" si="34"/>
        <v>675.96811559710284</v>
      </c>
      <c r="CB57" s="28">
        <f t="shared" si="35"/>
        <v>533.9451719566714</v>
      </c>
      <c r="CC57" s="28">
        <f t="shared" si="36"/>
        <v>390.69285528323223</v>
      </c>
      <c r="CD57" s="28">
        <f t="shared" si="37"/>
        <v>251.6839926830072</v>
      </c>
      <c r="CE57" s="28">
        <f t="shared" si="38"/>
        <v>125.14660690794247</v>
      </c>
      <c r="CF57" s="28">
        <f t="shared" si="39"/>
        <v>26.073878363703095</v>
      </c>
      <c r="CG57" s="28">
        <f t="shared" si="40"/>
        <v>0</v>
      </c>
      <c r="CH57" s="28">
        <f t="shared" si="41"/>
        <v>0</v>
      </c>
      <c r="CI57" s="28">
        <f t="shared" si="42"/>
        <v>0</v>
      </c>
      <c r="CJ57" s="28">
        <f t="shared" si="43"/>
        <v>0</v>
      </c>
      <c r="CK57" s="28">
        <f t="shared" si="44"/>
        <v>0</v>
      </c>
      <c r="CL57" s="28">
        <f t="shared" si="45"/>
        <v>0</v>
      </c>
      <c r="CM57" s="28">
        <f t="shared" si="46"/>
        <v>0</v>
      </c>
      <c r="CN57" s="28">
        <f t="shared" si="47"/>
        <v>0</v>
      </c>
      <c r="CO57" s="28">
        <f t="shared" si="48"/>
        <v>0</v>
      </c>
      <c r="CP57" s="28">
        <f t="shared" si="49"/>
        <v>0</v>
      </c>
      <c r="CQ57" s="28">
        <f t="shared" si="50"/>
        <v>0</v>
      </c>
      <c r="CR57" s="28">
        <f t="shared" si="51"/>
        <v>0</v>
      </c>
      <c r="CS57" s="28">
        <f t="shared" si="52"/>
        <v>0</v>
      </c>
      <c r="CT57" s="28">
        <f t="shared" si="53"/>
        <v>0</v>
      </c>
      <c r="CU57" s="28">
        <f t="shared" si="54"/>
        <v>0</v>
      </c>
      <c r="CV57" s="28">
        <f t="shared" si="55"/>
        <v>0</v>
      </c>
      <c r="CW57" s="28">
        <f t="shared" si="56"/>
        <v>0</v>
      </c>
      <c r="CX57" s="28">
        <f t="shared" si="57"/>
        <v>0</v>
      </c>
      <c r="CY57" s="28">
        <f t="shared" si="58"/>
        <v>0</v>
      </c>
      <c r="CZ57" s="28">
        <f t="shared" si="59"/>
        <v>0</v>
      </c>
      <c r="DA57" s="28">
        <f t="shared" si="60"/>
        <v>0</v>
      </c>
      <c r="DB57" s="28">
        <f t="shared" si="61"/>
        <v>0</v>
      </c>
      <c r="DC57" s="28">
        <f t="shared" si="62"/>
        <v>0</v>
      </c>
      <c r="DD57" s="28">
        <f t="shared" si="63"/>
        <v>0</v>
      </c>
      <c r="DE57" s="28">
        <f t="shared" si="64"/>
        <v>0</v>
      </c>
      <c r="DF57" s="28">
        <f t="shared" si="65"/>
        <v>0</v>
      </c>
      <c r="DG57" s="28">
        <f t="shared" si="66"/>
        <v>0</v>
      </c>
      <c r="DH57" s="28">
        <f t="shared" si="67"/>
        <v>0</v>
      </c>
      <c r="DI57" s="28">
        <f t="shared" si="68"/>
        <v>0</v>
      </c>
      <c r="DJ57" s="28">
        <f t="shared" si="69"/>
        <v>0</v>
      </c>
      <c r="DL57" s="28">
        <f t="shared" si="70"/>
        <v>51</v>
      </c>
      <c r="DM57" s="140">
        <f t="shared" si="71"/>
        <v>0</v>
      </c>
      <c r="DN57" s="140">
        <f t="shared" si="72"/>
        <v>0</v>
      </c>
      <c r="DO57" s="140">
        <f t="shared" si="73"/>
        <v>0</v>
      </c>
      <c r="DP57" s="140">
        <f t="shared" si="74"/>
        <v>0</v>
      </c>
      <c r="DQ57" s="140">
        <f t="shared" si="75"/>
        <v>0</v>
      </c>
      <c r="DR57" s="140">
        <f t="shared" si="76"/>
        <v>0</v>
      </c>
      <c r="DS57" s="140">
        <f t="shared" si="77"/>
        <v>0</v>
      </c>
      <c r="DT57" s="140">
        <f t="shared" si="78"/>
        <v>0</v>
      </c>
      <c r="DU57" s="140">
        <f t="shared" si="79"/>
        <v>0</v>
      </c>
      <c r="DV57" s="140">
        <f t="shared" si="80"/>
        <v>88.449098772227217</v>
      </c>
      <c r="DW57" s="140">
        <f t="shared" si="81"/>
        <v>107.14663283647474</v>
      </c>
      <c r="DX57" s="140">
        <f t="shared" si="82"/>
        <v>118.75135259752926</v>
      </c>
      <c r="DY57" s="140">
        <f t="shared" si="83"/>
        <v>128.86658344074112</v>
      </c>
      <c r="DZ57" s="140">
        <f t="shared" si="84"/>
        <v>136.88060093566355</v>
      </c>
      <c r="EA57" s="140">
        <f t="shared" si="85"/>
        <v>142.02294364043144</v>
      </c>
      <c r="EB57" s="140">
        <f t="shared" si="86"/>
        <v>143.25231667343917</v>
      </c>
      <c r="EC57" s="140">
        <f t="shared" si="87"/>
        <v>139.00886260022503</v>
      </c>
      <c r="ED57" s="140">
        <f t="shared" si="88"/>
        <v>126.53738577506473</v>
      </c>
      <c r="EE57" s="140">
        <f t="shared" si="89"/>
        <v>99.072728544239368</v>
      </c>
      <c r="EF57" s="140">
        <f t="shared" si="90"/>
        <v>26.073878363703095</v>
      </c>
      <c r="EG57" s="140">
        <f t="shared" si="91"/>
        <v>0</v>
      </c>
      <c r="EH57" s="140">
        <f t="shared" si="92"/>
        <v>0</v>
      </c>
      <c r="EI57" s="140">
        <f t="shared" si="93"/>
        <v>0</v>
      </c>
      <c r="EJ57" s="140">
        <f t="shared" si="94"/>
        <v>0</v>
      </c>
      <c r="EK57" s="140">
        <f t="shared" si="95"/>
        <v>0</v>
      </c>
      <c r="EL57" s="140">
        <f t="shared" si="96"/>
        <v>0</v>
      </c>
      <c r="EM57" s="140">
        <f t="shared" si="97"/>
        <v>0</v>
      </c>
      <c r="EN57" s="140">
        <f t="shared" si="98"/>
        <v>0</v>
      </c>
      <c r="EO57" s="140">
        <f t="shared" si="99"/>
        <v>0</v>
      </c>
      <c r="EP57" s="140">
        <f t="shared" si="100"/>
        <v>0</v>
      </c>
      <c r="EQ57" s="140">
        <f t="shared" si="101"/>
        <v>0</v>
      </c>
      <c r="ER57" s="140">
        <f t="shared" si="102"/>
        <v>0</v>
      </c>
      <c r="ES57" s="140">
        <f t="shared" si="103"/>
        <v>0</v>
      </c>
      <c r="ET57" s="140">
        <f t="shared" si="104"/>
        <v>0</v>
      </c>
      <c r="EU57" s="140">
        <f t="shared" si="105"/>
        <v>0</v>
      </c>
      <c r="EV57" s="140">
        <f t="shared" si="106"/>
        <v>0</v>
      </c>
      <c r="EW57" s="140">
        <f t="shared" si="107"/>
        <v>0</v>
      </c>
      <c r="EX57" s="140">
        <f t="shared" si="108"/>
        <v>0</v>
      </c>
      <c r="EY57" s="140">
        <f t="shared" si="109"/>
        <v>0</v>
      </c>
      <c r="EZ57" s="140">
        <f t="shared" si="110"/>
        <v>0</v>
      </c>
      <c r="FA57" s="140">
        <f t="shared" si="111"/>
        <v>0</v>
      </c>
      <c r="FB57" s="140">
        <f t="shared" si="112"/>
        <v>0</v>
      </c>
      <c r="FC57" s="140">
        <f t="shared" si="113"/>
        <v>0</v>
      </c>
      <c r="FD57" s="140">
        <f t="shared" si="114"/>
        <v>0</v>
      </c>
      <c r="FE57" s="140">
        <f t="shared" si="115"/>
        <v>0</v>
      </c>
      <c r="FF57" s="140">
        <f t="shared" si="116"/>
        <v>0</v>
      </c>
      <c r="FG57" s="140">
        <f t="shared" si="117"/>
        <v>0</v>
      </c>
      <c r="FH57" s="140">
        <f t="shared" si="118"/>
        <v>0</v>
      </c>
      <c r="FI57" s="140">
        <f t="shared" si="187"/>
        <v>0</v>
      </c>
      <c r="FJ57" s="140">
        <f t="shared" si="120"/>
        <v>0</v>
      </c>
      <c r="FL57" s="28">
        <f t="shared" si="121"/>
        <v>0</v>
      </c>
      <c r="FM57" s="28">
        <f t="shared" si="122"/>
        <v>0</v>
      </c>
      <c r="FN57" s="28">
        <f t="shared" si="123"/>
        <v>0</v>
      </c>
      <c r="FO57" s="28">
        <f t="shared" si="124"/>
        <v>0</v>
      </c>
      <c r="FP57" s="28">
        <f t="shared" si="125"/>
        <v>0</v>
      </c>
      <c r="FQ57" s="28">
        <f t="shared" si="126"/>
        <v>0</v>
      </c>
      <c r="FR57" s="28">
        <f t="shared" si="127"/>
        <v>0</v>
      </c>
      <c r="FS57" s="28">
        <f t="shared" si="128"/>
        <v>0</v>
      </c>
      <c r="FT57" s="28">
        <f t="shared" si="129"/>
        <v>0</v>
      </c>
      <c r="FU57" s="28">
        <f t="shared" si="130"/>
        <v>1680.5328766723171</v>
      </c>
      <c r="FV57" s="28">
        <f t="shared" si="131"/>
        <v>2250.0792895659697</v>
      </c>
      <c r="FW57" s="28">
        <f t="shared" si="132"/>
        <v>2731.2811097431731</v>
      </c>
      <c r="FX57" s="28">
        <f t="shared" si="133"/>
        <v>3221.6645860185281</v>
      </c>
      <c r="FY57" s="28">
        <f t="shared" si="134"/>
        <v>3695.7762252629159</v>
      </c>
      <c r="FZ57" s="28">
        <f t="shared" si="135"/>
        <v>4118.6653655725113</v>
      </c>
      <c r="GA57" s="28">
        <f t="shared" si="136"/>
        <v>4440.8218168766143</v>
      </c>
      <c r="GB57" s="28">
        <f t="shared" si="137"/>
        <v>4587.2924658074262</v>
      </c>
      <c r="GC57" s="28">
        <f t="shared" si="138"/>
        <v>4428.8085021272655</v>
      </c>
      <c r="GD57" s="28">
        <f t="shared" si="139"/>
        <v>3665.6909561368566</v>
      </c>
      <c r="GE57" s="28">
        <f t="shared" si="140"/>
        <v>1016.8812561844207</v>
      </c>
      <c r="GF57" s="28">
        <f t="shared" si="141"/>
        <v>0</v>
      </c>
      <c r="GG57" s="28">
        <f t="shared" si="142"/>
        <v>0</v>
      </c>
      <c r="GH57" s="28">
        <f t="shared" si="143"/>
        <v>0</v>
      </c>
      <c r="GI57" s="28">
        <f t="shared" si="144"/>
        <v>0</v>
      </c>
      <c r="GJ57" s="28">
        <f t="shared" si="145"/>
        <v>0</v>
      </c>
      <c r="GK57" s="28">
        <f t="shared" si="146"/>
        <v>0</v>
      </c>
      <c r="GL57" s="28">
        <f t="shared" si="147"/>
        <v>0</v>
      </c>
      <c r="GM57" s="28">
        <f t="shared" si="148"/>
        <v>0</v>
      </c>
      <c r="GN57" s="28">
        <f t="shared" si="149"/>
        <v>0</v>
      </c>
      <c r="GO57" s="28">
        <f t="shared" si="150"/>
        <v>0</v>
      </c>
      <c r="GP57" s="28">
        <f t="shared" si="151"/>
        <v>0</v>
      </c>
      <c r="GQ57" s="28">
        <f t="shared" si="152"/>
        <v>0</v>
      </c>
      <c r="GR57" s="28">
        <f t="shared" si="153"/>
        <v>0</v>
      </c>
      <c r="GS57" s="28">
        <f t="shared" si="154"/>
        <v>0</v>
      </c>
      <c r="GT57" s="28">
        <f t="shared" si="155"/>
        <v>0</v>
      </c>
      <c r="GU57" s="28">
        <f t="shared" si="156"/>
        <v>0</v>
      </c>
      <c r="GV57" s="28">
        <f t="shared" si="157"/>
        <v>0</v>
      </c>
      <c r="GW57" s="28">
        <f t="shared" si="158"/>
        <v>0</v>
      </c>
      <c r="GX57" s="28">
        <f t="shared" si="159"/>
        <v>0</v>
      </c>
      <c r="GY57" s="28">
        <f t="shared" si="160"/>
        <v>0</v>
      </c>
      <c r="GZ57" s="28">
        <f t="shared" si="161"/>
        <v>0</v>
      </c>
      <c r="HA57" s="28">
        <f t="shared" si="162"/>
        <v>0</v>
      </c>
      <c r="HB57" s="28">
        <f t="shared" si="163"/>
        <v>0</v>
      </c>
      <c r="HC57" s="28">
        <f t="shared" si="164"/>
        <v>0</v>
      </c>
      <c r="HD57" s="28">
        <f t="shared" si="165"/>
        <v>0</v>
      </c>
      <c r="HE57" s="28">
        <f t="shared" si="166"/>
        <v>0</v>
      </c>
      <c r="HF57" s="28">
        <f t="shared" si="167"/>
        <v>0</v>
      </c>
      <c r="HG57" s="28">
        <f t="shared" si="168"/>
        <v>0</v>
      </c>
      <c r="HH57" s="28">
        <f t="shared" si="169"/>
        <v>0</v>
      </c>
      <c r="HI57" s="28">
        <f t="shared" si="170"/>
        <v>0</v>
      </c>
      <c r="HK57" s="29">
        <f>IF(D57&gt;80,"",IF('inv2.計算シート'!H52=0,0,SUM(FL57:HI57)/F57))</f>
        <v>28.531619847346505</v>
      </c>
    </row>
    <row r="58" spans="4:219">
      <c r="D58" s="28">
        <f>IF(OR('1.収穫を予測する'!$C$2="あり",'1.収穫を予測する'!$C$3="あり"),入力方法別計算!W53,'inv2.計算シート'!E53)</f>
        <v>52</v>
      </c>
      <c r="E58" s="28">
        <f>IF(OR('1.収穫を予測する'!$C$2="あり",'1.収穫を予測する'!$C$3="あり"),入力方法別計算!Z53,'inv2.計算シート'!AD53)</f>
        <v>875.49646606593183</v>
      </c>
      <c r="F58" s="28">
        <f>IF(OR('1.収穫を予測する'!$C$2="あり",'1.収穫を予測する'!$C$3="あり"),入力方法別計算!Y53,'inv2.計算シート'!AE53)</f>
        <v>1241.9895908312378</v>
      </c>
      <c r="G58" s="28">
        <f>'inv2.計算シート'!AF53</f>
        <v>0</v>
      </c>
      <c r="H58" s="28">
        <f t="shared" si="15"/>
        <v>0.59332879658346094</v>
      </c>
      <c r="I58" s="28">
        <f t="shared" si="16"/>
        <v>1566.9113127250516</v>
      </c>
      <c r="J58" s="28">
        <f t="shared" si="17"/>
        <v>909.21350910837089</v>
      </c>
      <c r="K58" s="28">
        <f t="shared" si="18"/>
        <v>0.58025843691634127</v>
      </c>
      <c r="L58" s="28">
        <f t="shared" si="19"/>
        <v>2056.9016090871005</v>
      </c>
      <c r="N58" s="28">
        <f t="shared" si="186"/>
        <v>0</v>
      </c>
      <c r="O58" s="28">
        <f t="shared" si="197"/>
        <v>0</v>
      </c>
      <c r="P58" s="28">
        <f t="shared" si="197"/>
        <v>0</v>
      </c>
      <c r="Q58" s="28">
        <f t="shared" si="197"/>
        <v>0</v>
      </c>
      <c r="R58" s="28">
        <f t="shared" si="197"/>
        <v>0</v>
      </c>
      <c r="S58" s="28">
        <f t="shared" si="197"/>
        <v>0</v>
      </c>
      <c r="T58" s="28">
        <f t="shared" si="197"/>
        <v>0</v>
      </c>
      <c r="U58" s="28">
        <f t="shared" si="197"/>
        <v>0</v>
      </c>
      <c r="V58" s="28">
        <f t="shared" si="197"/>
        <v>0</v>
      </c>
      <c r="W58" s="28">
        <f t="shared" si="197"/>
        <v>0</v>
      </c>
      <c r="X58" s="28">
        <f t="shared" si="197"/>
        <v>1167.1965801926922</v>
      </c>
      <c r="Y58" s="28">
        <f t="shared" si="193"/>
        <v>1062.9347972711316</v>
      </c>
      <c r="Z58" s="28">
        <f t="shared" si="193"/>
        <v>947.18744972232707</v>
      </c>
      <c r="AA58" s="28">
        <f t="shared" si="193"/>
        <v>821.31284191378688</v>
      </c>
      <c r="AB58" s="28">
        <f t="shared" si="193"/>
        <v>687.24027706552761</v>
      </c>
      <c r="AC58" s="28">
        <f t="shared" si="193"/>
        <v>547.61637459012638</v>
      </c>
      <c r="AD58" s="28">
        <f t="shared" si="193"/>
        <v>406.05314480040573</v>
      </c>
      <c r="AE58" s="28">
        <f t="shared" si="193"/>
        <v>267.59752180800143</v>
      </c>
      <c r="AF58" s="28">
        <f t="shared" si="193"/>
        <v>139.78988149406007</v>
      </c>
      <c r="AG58" s="28">
        <f t="shared" si="193"/>
        <v>36.016459156627498</v>
      </c>
      <c r="AH58" s="28" t="e">
        <f t="shared" si="193"/>
        <v>#NUM!</v>
      </c>
      <c r="AI58" s="28" t="e">
        <f t="shared" si="194"/>
        <v>#NUM!</v>
      </c>
      <c r="AJ58" s="28" t="e">
        <f t="shared" si="194"/>
        <v>#NUM!</v>
      </c>
      <c r="AK58" s="28" t="e">
        <f t="shared" si="194"/>
        <v>#NUM!</v>
      </c>
      <c r="AL58" s="28" t="e">
        <f t="shared" si="194"/>
        <v>#NUM!</v>
      </c>
      <c r="AM58" s="28" t="e">
        <f t="shared" si="194"/>
        <v>#NUM!</v>
      </c>
      <c r="AN58" s="28" t="e">
        <f t="shared" si="194"/>
        <v>#NUM!</v>
      </c>
      <c r="AO58" s="28" t="e">
        <f t="shared" si="194"/>
        <v>#NUM!</v>
      </c>
      <c r="AP58" s="28" t="e">
        <f t="shared" si="194"/>
        <v>#NUM!</v>
      </c>
      <c r="AQ58" s="28" t="e">
        <f t="shared" si="194"/>
        <v>#NUM!</v>
      </c>
      <c r="AR58" s="28" t="e">
        <f t="shared" si="194"/>
        <v>#NUM!</v>
      </c>
      <c r="AS58" s="28" t="e">
        <f t="shared" si="195"/>
        <v>#NUM!</v>
      </c>
      <c r="AT58" s="28" t="e">
        <f t="shared" si="195"/>
        <v>#NUM!</v>
      </c>
      <c r="AU58" s="28" t="e">
        <f t="shared" si="195"/>
        <v>#NUM!</v>
      </c>
      <c r="AV58" s="28" t="e">
        <f t="shared" si="195"/>
        <v>#NUM!</v>
      </c>
      <c r="AW58" s="28" t="e">
        <f t="shared" si="195"/>
        <v>#NUM!</v>
      </c>
      <c r="AX58" s="28" t="e">
        <f t="shared" si="195"/>
        <v>#NUM!</v>
      </c>
      <c r="AY58" s="28" t="e">
        <f t="shared" si="195"/>
        <v>#NUM!</v>
      </c>
      <c r="AZ58" s="28" t="e">
        <f t="shared" si="195"/>
        <v>#NUM!</v>
      </c>
      <c r="BA58" s="28" t="e">
        <f t="shared" si="195"/>
        <v>#NUM!</v>
      </c>
      <c r="BB58" s="28" t="e">
        <f t="shared" si="195"/>
        <v>#NUM!</v>
      </c>
      <c r="BC58" s="28" t="e">
        <f t="shared" si="196"/>
        <v>#NUM!</v>
      </c>
      <c r="BD58" s="28" t="e">
        <f t="shared" si="196"/>
        <v>#NUM!</v>
      </c>
      <c r="BE58" s="28" t="e">
        <f t="shared" si="196"/>
        <v>#NUM!</v>
      </c>
      <c r="BF58" s="28" t="e">
        <f t="shared" si="196"/>
        <v>#NUM!</v>
      </c>
      <c r="BG58" s="28" t="e">
        <f t="shared" si="196"/>
        <v>#NUM!</v>
      </c>
      <c r="BH58" s="28" t="e">
        <f t="shared" si="196"/>
        <v>#NUM!</v>
      </c>
      <c r="BI58" s="28" t="e">
        <f t="shared" si="196"/>
        <v>#NUM!</v>
      </c>
      <c r="BJ58" s="28" t="e">
        <f t="shared" si="196"/>
        <v>#NUM!</v>
      </c>
      <c r="BK58" s="28" t="e">
        <f t="shared" si="196"/>
        <v>#NUM!</v>
      </c>
      <c r="BM58" s="28">
        <f t="shared" si="20"/>
        <v>0</v>
      </c>
      <c r="BN58" s="28">
        <f t="shared" si="21"/>
        <v>0</v>
      </c>
      <c r="BO58" s="28">
        <f t="shared" si="22"/>
        <v>0</v>
      </c>
      <c r="BP58" s="28">
        <f t="shared" si="23"/>
        <v>0</v>
      </c>
      <c r="BQ58" s="28">
        <f t="shared" si="24"/>
        <v>0</v>
      </c>
      <c r="BR58" s="28">
        <f t="shared" si="25"/>
        <v>0</v>
      </c>
      <c r="BS58" s="28">
        <f t="shared" si="26"/>
        <v>0</v>
      </c>
      <c r="BT58" s="28">
        <f t="shared" si="27"/>
        <v>0</v>
      </c>
      <c r="BU58" s="28">
        <f t="shared" si="28"/>
        <v>0</v>
      </c>
      <c r="BV58" s="28">
        <f t="shared" si="29"/>
        <v>0</v>
      </c>
      <c r="BW58" s="28">
        <f t="shared" si="30"/>
        <v>1167.1965801926922</v>
      </c>
      <c r="BX58" s="28">
        <f t="shared" si="31"/>
        <v>1062.9347972711316</v>
      </c>
      <c r="BY58" s="28">
        <f t="shared" si="32"/>
        <v>947.18744972232707</v>
      </c>
      <c r="BZ58" s="28">
        <f t="shared" si="33"/>
        <v>821.31284191378688</v>
      </c>
      <c r="CA58" s="28">
        <f t="shared" si="34"/>
        <v>687.24027706552761</v>
      </c>
      <c r="CB58" s="28">
        <f t="shared" si="35"/>
        <v>547.61637459012638</v>
      </c>
      <c r="CC58" s="28">
        <f t="shared" si="36"/>
        <v>406.05314480040573</v>
      </c>
      <c r="CD58" s="28">
        <f t="shared" si="37"/>
        <v>267.59752180800143</v>
      </c>
      <c r="CE58" s="28">
        <f t="shared" si="38"/>
        <v>139.78988149406007</v>
      </c>
      <c r="CF58" s="28">
        <f t="shared" si="39"/>
        <v>36.016459156627498</v>
      </c>
      <c r="CG58" s="28">
        <f t="shared" si="40"/>
        <v>0</v>
      </c>
      <c r="CH58" s="28">
        <f t="shared" si="41"/>
        <v>0</v>
      </c>
      <c r="CI58" s="28">
        <f t="shared" si="42"/>
        <v>0</v>
      </c>
      <c r="CJ58" s="28">
        <f t="shared" si="43"/>
        <v>0</v>
      </c>
      <c r="CK58" s="28">
        <f t="shared" si="44"/>
        <v>0</v>
      </c>
      <c r="CL58" s="28">
        <f t="shared" si="45"/>
        <v>0</v>
      </c>
      <c r="CM58" s="28">
        <f t="shared" si="46"/>
        <v>0</v>
      </c>
      <c r="CN58" s="28">
        <f t="shared" si="47"/>
        <v>0</v>
      </c>
      <c r="CO58" s="28">
        <f t="shared" si="48"/>
        <v>0</v>
      </c>
      <c r="CP58" s="28">
        <f t="shared" si="49"/>
        <v>0</v>
      </c>
      <c r="CQ58" s="28">
        <f t="shared" si="50"/>
        <v>0</v>
      </c>
      <c r="CR58" s="28">
        <f t="shared" si="51"/>
        <v>0</v>
      </c>
      <c r="CS58" s="28">
        <f t="shared" si="52"/>
        <v>0</v>
      </c>
      <c r="CT58" s="28">
        <f t="shared" si="53"/>
        <v>0</v>
      </c>
      <c r="CU58" s="28">
        <f t="shared" si="54"/>
        <v>0</v>
      </c>
      <c r="CV58" s="28">
        <f t="shared" si="55"/>
        <v>0</v>
      </c>
      <c r="CW58" s="28">
        <f t="shared" si="56"/>
        <v>0</v>
      </c>
      <c r="CX58" s="28">
        <f t="shared" si="57"/>
        <v>0</v>
      </c>
      <c r="CY58" s="28">
        <f t="shared" si="58"/>
        <v>0</v>
      </c>
      <c r="CZ58" s="28">
        <f t="shared" si="59"/>
        <v>0</v>
      </c>
      <c r="DA58" s="28">
        <f t="shared" si="60"/>
        <v>0</v>
      </c>
      <c r="DB58" s="28">
        <f t="shared" si="61"/>
        <v>0</v>
      </c>
      <c r="DC58" s="28">
        <f t="shared" si="62"/>
        <v>0</v>
      </c>
      <c r="DD58" s="28">
        <f t="shared" si="63"/>
        <v>0</v>
      </c>
      <c r="DE58" s="28">
        <f t="shared" si="64"/>
        <v>0</v>
      </c>
      <c r="DF58" s="28">
        <f t="shared" si="65"/>
        <v>0</v>
      </c>
      <c r="DG58" s="28">
        <f t="shared" si="66"/>
        <v>0</v>
      </c>
      <c r="DH58" s="28">
        <f t="shared" si="67"/>
        <v>0</v>
      </c>
      <c r="DI58" s="28">
        <f t="shared" si="68"/>
        <v>0</v>
      </c>
      <c r="DJ58" s="28">
        <f t="shared" si="69"/>
        <v>0</v>
      </c>
      <c r="DL58" s="28">
        <f t="shared" si="70"/>
        <v>52</v>
      </c>
      <c r="DM58" s="140">
        <f t="shared" si="71"/>
        <v>0</v>
      </c>
      <c r="DN58" s="140">
        <f t="shared" si="72"/>
        <v>0</v>
      </c>
      <c r="DO58" s="140">
        <f t="shared" si="73"/>
        <v>0</v>
      </c>
      <c r="DP58" s="140">
        <f t="shared" si="74"/>
        <v>0</v>
      </c>
      <c r="DQ58" s="140">
        <f t="shared" si="75"/>
        <v>0</v>
      </c>
      <c r="DR58" s="140">
        <f t="shared" si="76"/>
        <v>0</v>
      </c>
      <c r="DS58" s="140">
        <f t="shared" si="77"/>
        <v>0</v>
      </c>
      <c r="DT58" s="140">
        <f t="shared" si="78"/>
        <v>0</v>
      </c>
      <c r="DU58" s="140">
        <f t="shared" si="79"/>
        <v>0</v>
      </c>
      <c r="DV58" s="140">
        <f t="shared" si="80"/>
        <v>74.793010638545638</v>
      </c>
      <c r="DW58" s="140">
        <f t="shared" si="81"/>
        <v>104.26178292156055</v>
      </c>
      <c r="DX58" s="140">
        <f t="shared" si="82"/>
        <v>115.74734754880456</v>
      </c>
      <c r="DY58" s="140">
        <f t="shared" si="83"/>
        <v>125.87460780854019</v>
      </c>
      <c r="DZ58" s="140">
        <f t="shared" si="84"/>
        <v>134.07256484825928</v>
      </c>
      <c r="EA58" s="140">
        <f t="shared" si="85"/>
        <v>139.62390247540122</v>
      </c>
      <c r="EB58" s="140">
        <f t="shared" si="86"/>
        <v>141.56322978972065</v>
      </c>
      <c r="EC58" s="140">
        <f t="shared" si="87"/>
        <v>138.4556229924043</v>
      </c>
      <c r="ED58" s="140">
        <f t="shared" si="88"/>
        <v>127.80764031394136</v>
      </c>
      <c r="EE58" s="140">
        <f t="shared" si="89"/>
        <v>103.77342233743258</v>
      </c>
      <c r="EF58" s="140">
        <f t="shared" si="90"/>
        <v>36.016459156627498</v>
      </c>
      <c r="EG58" s="140">
        <f t="shared" si="91"/>
        <v>0</v>
      </c>
      <c r="EH58" s="140">
        <f t="shared" si="92"/>
        <v>0</v>
      </c>
      <c r="EI58" s="140">
        <f t="shared" si="93"/>
        <v>0</v>
      </c>
      <c r="EJ58" s="140">
        <f t="shared" si="94"/>
        <v>0</v>
      </c>
      <c r="EK58" s="140">
        <f t="shared" si="95"/>
        <v>0</v>
      </c>
      <c r="EL58" s="140">
        <f t="shared" si="96"/>
        <v>0</v>
      </c>
      <c r="EM58" s="140">
        <f t="shared" si="97"/>
        <v>0</v>
      </c>
      <c r="EN58" s="140">
        <f t="shared" si="98"/>
        <v>0</v>
      </c>
      <c r="EO58" s="140">
        <f t="shared" si="99"/>
        <v>0</v>
      </c>
      <c r="EP58" s="140">
        <f t="shared" si="100"/>
        <v>0</v>
      </c>
      <c r="EQ58" s="140">
        <f t="shared" si="101"/>
        <v>0</v>
      </c>
      <c r="ER58" s="140">
        <f t="shared" si="102"/>
        <v>0</v>
      </c>
      <c r="ES58" s="140">
        <f t="shared" si="103"/>
        <v>0</v>
      </c>
      <c r="ET58" s="140">
        <f t="shared" si="104"/>
        <v>0</v>
      </c>
      <c r="EU58" s="140">
        <f t="shared" si="105"/>
        <v>0</v>
      </c>
      <c r="EV58" s="140">
        <f t="shared" si="106"/>
        <v>0</v>
      </c>
      <c r="EW58" s="140">
        <f t="shared" si="107"/>
        <v>0</v>
      </c>
      <c r="EX58" s="140">
        <f t="shared" si="108"/>
        <v>0</v>
      </c>
      <c r="EY58" s="140">
        <f t="shared" si="109"/>
        <v>0</v>
      </c>
      <c r="EZ58" s="140">
        <f t="shared" si="110"/>
        <v>0</v>
      </c>
      <c r="FA58" s="140">
        <f t="shared" si="111"/>
        <v>0</v>
      </c>
      <c r="FB58" s="140">
        <f t="shared" si="112"/>
        <v>0</v>
      </c>
      <c r="FC58" s="140">
        <f t="shared" si="113"/>
        <v>0</v>
      </c>
      <c r="FD58" s="140">
        <f t="shared" si="114"/>
        <v>0</v>
      </c>
      <c r="FE58" s="140">
        <f t="shared" si="115"/>
        <v>0</v>
      </c>
      <c r="FF58" s="140">
        <f t="shared" si="116"/>
        <v>0</v>
      </c>
      <c r="FG58" s="140">
        <f t="shared" si="117"/>
        <v>0</v>
      </c>
      <c r="FH58" s="140">
        <f t="shared" si="118"/>
        <v>0</v>
      </c>
      <c r="FI58" s="140">
        <f t="shared" si="187"/>
        <v>0</v>
      </c>
      <c r="FJ58" s="140">
        <f t="shared" si="120"/>
        <v>0</v>
      </c>
      <c r="FL58" s="28">
        <f t="shared" si="121"/>
        <v>0</v>
      </c>
      <c r="FM58" s="28">
        <f t="shared" si="122"/>
        <v>0</v>
      </c>
      <c r="FN58" s="28">
        <f t="shared" si="123"/>
        <v>0</v>
      </c>
      <c r="FO58" s="28">
        <f t="shared" si="124"/>
        <v>0</v>
      </c>
      <c r="FP58" s="28">
        <f t="shared" si="125"/>
        <v>0</v>
      </c>
      <c r="FQ58" s="28">
        <f t="shared" si="126"/>
        <v>0</v>
      </c>
      <c r="FR58" s="28">
        <f t="shared" si="127"/>
        <v>0</v>
      </c>
      <c r="FS58" s="28">
        <f t="shared" si="128"/>
        <v>0</v>
      </c>
      <c r="FT58" s="28">
        <f t="shared" si="129"/>
        <v>0</v>
      </c>
      <c r="FU58" s="28">
        <f t="shared" si="130"/>
        <v>1421.0672021323671</v>
      </c>
      <c r="FV58" s="28">
        <f t="shared" si="131"/>
        <v>2189.4974413527716</v>
      </c>
      <c r="FW58" s="28">
        <f t="shared" si="132"/>
        <v>2662.1889936225048</v>
      </c>
      <c r="FX58" s="28">
        <f t="shared" si="133"/>
        <v>3146.8651952135046</v>
      </c>
      <c r="FY58" s="28">
        <f t="shared" si="134"/>
        <v>3619.9592509030003</v>
      </c>
      <c r="FZ58" s="28">
        <f t="shared" si="135"/>
        <v>4049.0931717866356</v>
      </c>
      <c r="GA58" s="28">
        <f t="shared" si="136"/>
        <v>4388.4601234813399</v>
      </c>
      <c r="GB58" s="28">
        <f t="shared" si="137"/>
        <v>4569.0355587493423</v>
      </c>
      <c r="GC58" s="28">
        <f t="shared" si="138"/>
        <v>4473.2674109879481</v>
      </c>
      <c r="GD58" s="28">
        <f t="shared" si="139"/>
        <v>3839.6166264850053</v>
      </c>
      <c r="GE58" s="28">
        <f t="shared" si="140"/>
        <v>1404.6419071084724</v>
      </c>
      <c r="GF58" s="28">
        <f t="shared" si="141"/>
        <v>0</v>
      </c>
      <c r="GG58" s="28">
        <f t="shared" si="142"/>
        <v>0</v>
      </c>
      <c r="GH58" s="28">
        <f t="shared" si="143"/>
        <v>0</v>
      </c>
      <c r="GI58" s="28">
        <f t="shared" si="144"/>
        <v>0</v>
      </c>
      <c r="GJ58" s="28">
        <f t="shared" si="145"/>
        <v>0</v>
      </c>
      <c r="GK58" s="28">
        <f t="shared" si="146"/>
        <v>0</v>
      </c>
      <c r="GL58" s="28">
        <f t="shared" si="147"/>
        <v>0</v>
      </c>
      <c r="GM58" s="28">
        <f t="shared" si="148"/>
        <v>0</v>
      </c>
      <c r="GN58" s="28">
        <f t="shared" si="149"/>
        <v>0</v>
      </c>
      <c r="GO58" s="28">
        <f t="shared" si="150"/>
        <v>0</v>
      </c>
      <c r="GP58" s="28">
        <f t="shared" si="151"/>
        <v>0</v>
      </c>
      <c r="GQ58" s="28">
        <f t="shared" si="152"/>
        <v>0</v>
      </c>
      <c r="GR58" s="28">
        <f t="shared" si="153"/>
        <v>0</v>
      </c>
      <c r="GS58" s="28">
        <f t="shared" si="154"/>
        <v>0</v>
      </c>
      <c r="GT58" s="28">
        <f t="shared" si="155"/>
        <v>0</v>
      </c>
      <c r="GU58" s="28">
        <f t="shared" si="156"/>
        <v>0</v>
      </c>
      <c r="GV58" s="28">
        <f t="shared" si="157"/>
        <v>0</v>
      </c>
      <c r="GW58" s="28">
        <f t="shared" si="158"/>
        <v>0</v>
      </c>
      <c r="GX58" s="28">
        <f t="shared" si="159"/>
        <v>0</v>
      </c>
      <c r="GY58" s="28">
        <f t="shared" si="160"/>
        <v>0</v>
      </c>
      <c r="GZ58" s="28">
        <f t="shared" si="161"/>
        <v>0</v>
      </c>
      <c r="HA58" s="28">
        <f t="shared" si="162"/>
        <v>0</v>
      </c>
      <c r="HB58" s="28">
        <f t="shared" si="163"/>
        <v>0</v>
      </c>
      <c r="HC58" s="28">
        <f t="shared" si="164"/>
        <v>0</v>
      </c>
      <c r="HD58" s="28">
        <f t="shared" si="165"/>
        <v>0</v>
      </c>
      <c r="HE58" s="28">
        <f t="shared" si="166"/>
        <v>0</v>
      </c>
      <c r="HF58" s="28">
        <f t="shared" si="167"/>
        <v>0</v>
      </c>
      <c r="HG58" s="28">
        <f t="shared" si="168"/>
        <v>0</v>
      </c>
      <c r="HH58" s="28">
        <f t="shared" si="169"/>
        <v>0</v>
      </c>
      <c r="HI58" s="28">
        <f t="shared" si="170"/>
        <v>0</v>
      </c>
      <c r="HK58" s="29">
        <f>IF(D58&gt;80,"",IF('inv2.計算シート'!H53=0,0,SUM(FL58:HI58)/F58))</f>
        <v>28.795485200392861</v>
      </c>
    </row>
    <row r="59" spans="4:219">
      <c r="D59" s="28">
        <f>IF(OR('1.収穫を予測する'!$C$2="あり",'1.収穫を予測する'!$C$3="あり"),入力方法別計算!W54,'inv2.計算シート'!E54)</f>
        <v>53</v>
      </c>
      <c r="E59" s="28">
        <f>IF(OR('1.収穫を予測する'!$C$2="あり",'1.収穫を予測する'!$C$3="あり"),入力方法別計算!Z54,'inv2.計算シート'!AD54)</f>
        <v>884.82808802029149</v>
      </c>
      <c r="F59" s="28">
        <f>IF(OR('1.収穫を予測する'!$C$2="あり",'1.収穫を予測する'!$C$3="あり"),入力方法別計算!Y54,'inv2.計算シート'!AE54)</f>
        <v>1228.5808815925107</v>
      </c>
      <c r="G59" s="28">
        <f>'inv2.計算シート'!AF54</f>
        <v>0</v>
      </c>
      <c r="H59" s="28">
        <f t="shared" si="15"/>
        <v>0.59109352053181552</v>
      </c>
      <c r="I59" s="28">
        <f t="shared" si="16"/>
        <v>1554.7683826898267</v>
      </c>
      <c r="J59" s="28">
        <f t="shared" si="17"/>
        <v>919.87121788285731</v>
      </c>
      <c r="K59" s="28">
        <f t="shared" si="18"/>
        <v>0.5916451788731607</v>
      </c>
      <c r="L59" s="28">
        <f t="shared" si="19"/>
        <v>1962.5374454253426</v>
      </c>
      <c r="N59" s="28">
        <f t="shared" si="186"/>
        <v>0</v>
      </c>
      <c r="O59" s="28">
        <f t="shared" si="197"/>
        <v>0</v>
      </c>
      <c r="P59" s="28">
        <f t="shared" si="197"/>
        <v>0</v>
      </c>
      <c r="Q59" s="28">
        <f t="shared" si="197"/>
        <v>0</v>
      </c>
      <c r="R59" s="28">
        <f t="shared" si="197"/>
        <v>0</v>
      </c>
      <c r="S59" s="28">
        <f t="shared" si="197"/>
        <v>0</v>
      </c>
      <c r="T59" s="28">
        <f t="shared" si="197"/>
        <v>0</v>
      </c>
      <c r="U59" s="28">
        <f t="shared" si="197"/>
        <v>0</v>
      </c>
      <c r="V59" s="28">
        <f t="shared" si="197"/>
        <v>0</v>
      </c>
      <c r="W59" s="28">
        <f t="shared" si="197"/>
        <v>0</v>
      </c>
      <c r="X59" s="28">
        <f t="shared" si="197"/>
        <v>1166.5038173724927</v>
      </c>
      <c r="Y59" s="28">
        <f t="shared" si="193"/>
        <v>1064.9411331166648</v>
      </c>
      <c r="Z59" s="28">
        <f t="shared" si="193"/>
        <v>952.01719533943151</v>
      </c>
      <c r="AA59" s="28">
        <f t="shared" si="193"/>
        <v>828.97338130069272</v>
      </c>
      <c r="AB59" s="28">
        <f t="shared" si="193"/>
        <v>697.58536643776483</v>
      </c>
      <c r="AC59" s="28">
        <f t="shared" si="193"/>
        <v>560.29830035498662</v>
      </c>
      <c r="AD59" s="28">
        <f t="shared" si="193"/>
        <v>420.45467344559182</v>
      </c>
      <c r="AE59" s="28">
        <f t="shared" si="193"/>
        <v>282.72109171755147</v>
      </c>
      <c r="AF59" s="28">
        <f t="shared" si="193"/>
        <v>154.03147235031008</v>
      </c>
      <c r="AG59" s="28">
        <f t="shared" si="193"/>
        <v>46.433420424350338</v>
      </c>
      <c r="AH59" s="28" t="e">
        <f t="shared" si="193"/>
        <v>#NUM!</v>
      </c>
      <c r="AI59" s="28" t="e">
        <f t="shared" si="194"/>
        <v>#NUM!</v>
      </c>
      <c r="AJ59" s="28" t="e">
        <f t="shared" si="194"/>
        <v>#NUM!</v>
      </c>
      <c r="AK59" s="28" t="e">
        <f t="shared" si="194"/>
        <v>#NUM!</v>
      </c>
      <c r="AL59" s="28" t="e">
        <f t="shared" si="194"/>
        <v>#NUM!</v>
      </c>
      <c r="AM59" s="28" t="e">
        <f t="shared" si="194"/>
        <v>#NUM!</v>
      </c>
      <c r="AN59" s="28" t="e">
        <f t="shared" si="194"/>
        <v>#NUM!</v>
      </c>
      <c r="AO59" s="28" t="e">
        <f t="shared" si="194"/>
        <v>#NUM!</v>
      </c>
      <c r="AP59" s="28" t="e">
        <f t="shared" si="194"/>
        <v>#NUM!</v>
      </c>
      <c r="AQ59" s="28" t="e">
        <f t="shared" si="194"/>
        <v>#NUM!</v>
      </c>
      <c r="AR59" s="28" t="e">
        <f t="shared" si="194"/>
        <v>#NUM!</v>
      </c>
      <c r="AS59" s="28" t="e">
        <f t="shared" si="195"/>
        <v>#NUM!</v>
      </c>
      <c r="AT59" s="28" t="e">
        <f t="shared" si="195"/>
        <v>#NUM!</v>
      </c>
      <c r="AU59" s="28" t="e">
        <f t="shared" si="195"/>
        <v>#NUM!</v>
      </c>
      <c r="AV59" s="28" t="e">
        <f t="shared" si="195"/>
        <v>#NUM!</v>
      </c>
      <c r="AW59" s="28" t="e">
        <f t="shared" si="195"/>
        <v>#NUM!</v>
      </c>
      <c r="AX59" s="28" t="e">
        <f t="shared" si="195"/>
        <v>#NUM!</v>
      </c>
      <c r="AY59" s="28" t="e">
        <f t="shared" si="195"/>
        <v>#NUM!</v>
      </c>
      <c r="AZ59" s="28" t="e">
        <f t="shared" si="195"/>
        <v>#NUM!</v>
      </c>
      <c r="BA59" s="28" t="e">
        <f t="shared" si="195"/>
        <v>#NUM!</v>
      </c>
      <c r="BB59" s="28" t="e">
        <f t="shared" si="195"/>
        <v>#NUM!</v>
      </c>
      <c r="BC59" s="28" t="e">
        <f t="shared" si="196"/>
        <v>#NUM!</v>
      </c>
      <c r="BD59" s="28" t="e">
        <f t="shared" si="196"/>
        <v>#NUM!</v>
      </c>
      <c r="BE59" s="28" t="e">
        <f t="shared" si="196"/>
        <v>#NUM!</v>
      </c>
      <c r="BF59" s="28" t="e">
        <f t="shared" si="196"/>
        <v>#NUM!</v>
      </c>
      <c r="BG59" s="28" t="e">
        <f t="shared" si="196"/>
        <v>#NUM!</v>
      </c>
      <c r="BH59" s="28" t="e">
        <f t="shared" si="196"/>
        <v>#NUM!</v>
      </c>
      <c r="BI59" s="28" t="e">
        <f t="shared" si="196"/>
        <v>#NUM!</v>
      </c>
      <c r="BJ59" s="28" t="e">
        <f t="shared" si="196"/>
        <v>#NUM!</v>
      </c>
      <c r="BK59" s="28" t="e">
        <f t="shared" si="196"/>
        <v>#NUM!</v>
      </c>
      <c r="BM59" s="28">
        <f t="shared" si="20"/>
        <v>0</v>
      </c>
      <c r="BN59" s="28">
        <f t="shared" si="21"/>
        <v>0</v>
      </c>
      <c r="BO59" s="28">
        <f t="shared" si="22"/>
        <v>0</v>
      </c>
      <c r="BP59" s="28">
        <f t="shared" si="23"/>
        <v>0</v>
      </c>
      <c r="BQ59" s="28">
        <f t="shared" si="24"/>
        <v>0</v>
      </c>
      <c r="BR59" s="28">
        <f t="shared" si="25"/>
        <v>0</v>
      </c>
      <c r="BS59" s="28">
        <f t="shared" si="26"/>
        <v>0</v>
      </c>
      <c r="BT59" s="28">
        <f t="shared" si="27"/>
        <v>0</v>
      </c>
      <c r="BU59" s="28">
        <f t="shared" si="28"/>
        <v>0</v>
      </c>
      <c r="BV59" s="28">
        <f t="shared" si="29"/>
        <v>0</v>
      </c>
      <c r="BW59" s="28">
        <f t="shared" si="30"/>
        <v>1166.5038173724927</v>
      </c>
      <c r="BX59" s="28">
        <f t="shared" si="31"/>
        <v>1064.9411331166648</v>
      </c>
      <c r="BY59" s="28">
        <f t="shared" si="32"/>
        <v>952.01719533943151</v>
      </c>
      <c r="BZ59" s="28">
        <f t="shared" si="33"/>
        <v>828.97338130069272</v>
      </c>
      <c r="CA59" s="28">
        <f t="shared" si="34"/>
        <v>697.58536643776483</v>
      </c>
      <c r="CB59" s="28">
        <f t="shared" si="35"/>
        <v>560.29830035498662</v>
      </c>
      <c r="CC59" s="28">
        <f t="shared" si="36"/>
        <v>420.45467344559182</v>
      </c>
      <c r="CD59" s="28">
        <f t="shared" si="37"/>
        <v>282.72109171755147</v>
      </c>
      <c r="CE59" s="28">
        <f t="shared" si="38"/>
        <v>154.03147235031008</v>
      </c>
      <c r="CF59" s="28">
        <f t="shared" si="39"/>
        <v>46.433420424350338</v>
      </c>
      <c r="CG59" s="28">
        <f t="shared" si="40"/>
        <v>0</v>
      </c>
      <c r="CH59" s="28">
        <f t="shared" si="41"/>
        <v>0</v>
      </c>
      <c r="CI59" s="28">
        <f t="shared" si="42"/>
        <v>0</v>
      </c>
      <c r="CJ59" s="28">
        <f t="shared" si="43"/>
        <v>0</v>
      </c>
      <c r="CK59" s="28">
        <f t="shared" si="44"/>
        <v>0</v>
      </c>
      <c r="CL59" s="28">
        <f t="shared" si="45"/>
        <v>0</v>
      </c>
      <c r="CM59" s="28">
        <f t="shared" si="46"/>
        <v>0</v>
      </c>
      <c r="CN59" s="28">
        <f t="shared" si="47"/>
        <v>0</v>
      </c>
      <c r="CO59" s="28">
        <f t="shared" si="48"/>
        <v>0</v>
      </c>
      <c r="CP59" s="28">
        <f t="shared" si="49"/>
        <v>0</v>
      </c>
      <c r="CQ59" s="28">
        <f t="shared" si="50"/>
        <v>0</v>
      </c>
      <c r="CR59" s="28">
        <f t="shared" si="51"/>
        <v>0</v>
      </c>
      <c r="CS59" s="28">
        <f t="shared" si="52"/>
        <v>0</v>
      </c>
      <c r="CT59" s="28">
        <f t="shared" si="53"/>
        <v>0</v>
      </c>
      <c r="CU59" s="28">
        <f t="shared" si="54"/>
        <v>0</v>
      </c>
      <c r="CV59" s="28">
        <f t="shared" si="55"/>
        <v>0</v>
      </c>
      <c r="CW59" s="28">
        <f t="shared" si="56"/>
        <v>0</v>
      </c>
      <c r="CX59" s="28">
        <f t="shared" si="57"/>
        <v>0</v>
      </c>
      <c r="CY59" s="28">
        <f t="shared" si="58"/>
        <v>0</v>
      </c>
      <c r="CZ59" s="28">
        <f t="shared" si="59"/>
        <v>0</v>
      </c>
      <c r="DA59" s="28">
        <f t="shared" si="60"/>
        <v>0</v>
      </c>
      <c r="DB59" s="28">
        <f t="shared" si="61"/>
        <v>0</v>
      </c>
      <c r="DC59" s="28">
        <f t="shared" si="62"/>
        <v>0</v>
      </c>
      <c r="DD59" s="28">
        <f t="shared" si="63"/>
        <v>0</v>
      </c>
      <c r="DE59" s="28">
        <f t="shared" si="64"/>
        <v>0</v>
      </c>
      <c r="DF59" s="28">
        <f t="shared" si="65"/>
        <v>0</v>
      </c>
      <c r="DG59" s="28">
        <f t="shared" si="66"/>
        <v>0</v>
      </c>
      <c r="DH59" s="28">
        <f t="shared" si="67"/>
        <v>0</v>
      </c>
      <c r="DI59" s="28">
        <f t="shared" si="68"/>
        <v>0</v>
      </c>
      <c r="DJ59" s="28">
        <f t="shared" si="69"/>
        <v>0</v>
      </c>
      <c r="DL59" s="28">
        <f t="shared" si="70"/>
        <v>53</v>
      </c>
      <c r="DM59" s="140">
        <f t="shared" si="71"/>
        <v>0</v>
      </c>
      <c r="DN59" s="140">
        <f t="shared" si="72"/>
        <v>0</v>
      </c>
      <c r="DO59" s="140">
        <f t="shared" si="73"/>
        <v>0</v>
      </c>
      <c r="DP59" s="140">
        <f t="shared" si="74"/>
        <v>0</v>
      </c>
      <c r="DQ59" s="140">
        <f t="shared" si="75"/>
        <v>0</v>
      </c>
      <c r="DR59" s="140">
        <f t="shared" si="76"/>
        <v>0</v>
      </c>
      <c r="DS59" s="140">
        <f t="shared" si="77"/>
        <v>0</v>
      </c>
      <c r="DT59" s="140">
        <f t="shared" si="78"/>
        <v>0</v>
      </c>
      <c r="DU59" s="140">
        <f t="shared" si="79"/>
        <v>0</v>
      </c>
      <c r="DV59" s="140">
        <f t="shared" si="80"/>
        <v>62.077064220017974</v>
      </c>
      <c r="DW59" s="140">
        <f t="shared" si="81"/>
        <v>101.56268425582789</v>
      </c>
      <c r="DX59" s="140">
        <f t="shared" si="82"/>
        <v>112.92393777723328</v>
      </c>
      <c r="DY59" s="140">
        <f t="shared" si="83"/>
        <v>123.04381403873879</v>
      </c>
      <c r="DZ59" s="140">
        <f t="shared" si="84"/>
        <v>131.38801486292789</v>
      </c>
      <c r="EA59" s="140">
        <f t="shared" si="85"/>
        <v>137.28706608277821</v>
      </c>
      <c r="EB59" s="140">
        <f t="shared" si="86"/>
        <v>139.8436269093948</v>
      </c>
      <c r="EC59" s="140">
        <f t="shared" si="87"/>
        <v>137.73358172804035</v>
      </c>
      <c r="ED59" s="140">
        <f t="shared" si="88"/>
        <v>128.68961936724139</v>
      </c>
      <c r="EE59" s="140">
        <f t="shared" si="89"/>
        <v>107.59805192595974</v>
      </c>
      <c r="EF59" s="140">
        <f t="shared" si="90"/>
        <v>46.433420424350338</v>
      </c>
      <c r="EG59" s="140">
        <f t="shared" si="91"/>
        <v>0</v>
      </c>
      <c r="EH59" s="140">
        <f t="shared" si="92"/>
        <v>0</v>
      </c>
      <c r="EI59" s="140">
        <f t="shared" si="93"/>
        <v>0</v>
      </c>
      <c r="EJ59" s="140">
        <f t="shared" si="94"/>
        <v>0</v>
      </c>
      <c r="EK59" s="140">
        <f t="shared" si="95"/>
        <v>0</v>
      </c>
      <c r="EL59" s="140">
        <f t="shared" si="96"/>
        <v>0</v>
      </c>
      <c r="EM59" s="140">
        <f t="shared" si="97"/>
        <v>0</v>
      </c>
      <c r="EN59" s="140">
        <f t="shared" si="98"/>
        <v>0</v>
      </c>
      <c r="EO59" s="140">
        <f t="shared" si="99"/>
        <v>0</v>
      </c>
      <c r="EP59" s="140">
        <f t="shared" si="100"/>
        <v>0</v>
      </c>
      <c r="EQ59" s="140">
        <f t="shared" si="101"/>
        <v>0</v>
      </c>
      <c r="ER59" s="140">
        <f t="shared" si="102"/>
        <v>0</v>
      </c>
      <c r="ES59" s="140">
        <f t="shared" si="103"/>
        <v>0</v>
      </c>
      <c r="ET59" s="140">
        <f t="shared" si="104"/>
        <v>0</v>
      </c>
      <c r="EU59" s="140">
        <f t="shared" si="105"/>
        <v>0</v>
      </c>
      <c r="EV59" s="140">
        <f t="shared" si="106"/>
        <v>0</v>
      </c>
      <c r="EW59" s="140">
        <f t="shared" si="107"/>
        <v>0</v>
      </c>
      <c r="EX59" s="140">
        <f t="shared" si="108"/>
        <v>0</v>
      </c>
      <c r="EY59" s="140">
        <f t="shared" si="109"/>
        <v>0</v>
      </c>
      <c r="EZ59" s="140">
        <f t="shared" si="110"/>
        <v>0</v>
      </c>
      <c r="FA59" s="140">
        <f t="shared" si="111"/>
        <v>0</v>
      </c>
      <c r="FB59" s="140">
        <f t="shared" si="112"/>
        <v>0</v>
      </c>
      <c r="FC59" s="140">
        <f t="shared" si="113"/>
        <v>0</v>
      </c>
      <c r="FD59" s="140">
        <f t="shared" si="114"/>
        <v>0</v>
      </c>
      <c r="FE59" s="140">
        <f t="shared" si="115"/>
        <v>0</v>
      </c>
      <c r="FF59" s="140">
        <f t="shared" si="116"/>
        <v>0</v>
      </c>
      <c r="FG59" s="140">
        <f t="shared" si="117"/>
        <v>0</v>
      </c>
      <c r="FH59" s="140">
        <f t="shared" si="118"/>
        <v>0</v>
      </c>
      <c r="FI59" s="140">
        <f t="shared" si="187"/>
        <v>0</v>
      </c>
      <c r="FJ59" s="140">
        <f t="shared" si="120"/>
        <v>0</v>
      </c>
      <c r="FL59" s="28">
        <f t="shared" si="121"/>
        <v>0</v>
      </c>
      <c r="FM59" s="28">
        <f t="shared" si="122"/>
        <v>0</v>
      </c>
      <c r="FN59" s="28">
        <f t="shared" si="123"/>
        <v>0</v>
      </c>
      <c r="FO59" s="28">
        <f t="shared" si="124"/>
        <v>0</v>
      </c>
      <c r="FP59" s="28">
        <f t="shared" si="125"/>
        <v>0</v>
      </c>
      <c r="FQ59" s="28">
        <f t="shared" si="126"/>
        <v>0</v>
      </c>
      <c r="FR59" s="28">
        <f t="shared" si="127"/>
        <v>0</v>
      </c>
      <c r="FS59" s="28">
        <f t="shared" si="128"/>
        <v>0</v>
      </c>
      <c r="FT59" s="28">
        <f t="shared" si="129"/>
        <v>0</v>
      </c>
      <c r="FU59" s="28">
        <f t="shared" si="130"/>
        <v>1179.4642201803415</v>
      </c>
      <c r="FV59" s="28">
        <f t="shared" si="131"/>
        <v>2132.8163693723855</v>
      </c>
      <c r="FW59" s="28">
        <f t="shared" si="132"/>
        <v>2597.2505688763654</v>
      </c>
      <c r="FX59" s="28">
        <f t="shared" si="133"/>
        <v>3076.0953509684696</v>
      </c>
      <c r="FY59" s="28">
        <f t="shared" si="134"/>
        <v>3547.4764012990531</v>
      </c>
      <c r="FZ59" s="28">
        <f t="shared" si="135"/>
        <v>3981.3249164005683</v>
      </c>
      <c r="GA59" s="28">
        <f t="shared" si="136"/>
        <v>4335.1524341912391</v>
      </c>
      <c r="GB59" s="28">
        <f t="shared" si="137"/>
        <v>4545.2081970253312</v>
      </c>
      <c r="GC59" s="28">
        <f t="shared" si="138"/>
        <v>4504.1366778534484</v>
      </c>
      <c r="GD59" s="28">
        <f t="shared" si="139"/>
        <v>3981.1279212605104</v>
      </c>
      <c r="GE59" s="28">
        <f t="shared" si="140"/>
        <v>1810.9033965496633</v>
      </c>
      <c r="GF59" s="28">
        <f t="shared" si="141"/>
        <v>0</v>
      </c>
      <c r="GG59" s="28">
        <f t="shared" si="142"/>
        <v>0</v>
      </c>
      <c r="GH59" s="28">
        <f t="shared" si="143"/>
        <v>0</v>
      </c>
      <c r="GI59" s="28">
        <f t="shared" si="144"/>
        <v>0</v>
      </c>
      <c r="GJ59" s="28">
        <f t="shared" si="145"/>
        <v>0</v>
      </c>
      <c r="GK59" s="28">
        <f t="shared" si="146"/>
        <v>0</v>
      </c>
      <c r="GL59" s="28">
        <f t="shared" si="147"/>
        <v>0</v>
      </c>
      <c r="GM59" s="28">
        <f t="shared" si="148"/>
        <v>0</v>
      </c>
      <c r="GN59" s="28">
        <f t="shared" si="149"/>
        <v>0</v>
      </c>
      <c r="GO59" s="28">
        <f t="shared" si="150"/>
        <v>0</v>
      </c>
      <c r="GP59" s="28">
        <f t="shared" si="151"/>
        <v>0</v>
      </c>
      <c r="GQ59" s="28">
        <f t="shared" si="152"/>
        <v>0</v>
      </c>
      <c r="GR59" s="28">
        <f t="shared" si="153"/>
        <v>0</v>
      </c>
      <c r="GS59" s="28">
        <f t="shared" si="154"/>
        <v>0</v>
      </c>
      <c r="GT59" s="28">
        <f t="shared" si="155"/>
        <v>0</v>
      </c>
      <c r="GU59" s="28">
        <f t="shared" si="156"/>
        <v>0</v>
      </c>
      <c r="GV59" s="28">
        <f t="shared" si="157"/>
        <v>0</v>
      </c>
      <c r="GW59" s="28">
        <f t="shared" si="158"/>
        <v>0</v>
      </c>
      <c r="GX59" s="28">
        <f t="shared" si="159"/>
        <v>0</v>
      </c>
      <c r="GY59" s="28">
        <f t="shared" si="160"/>
        <v>0</v>
      </c>
      <c r="GZ59" s="28">
        <f t="shared" si="161"/>
        <v>0</v>
      </c>
      <c r="HA59" s="28">
        <f t="shared" si="162"/>
        <v>0</v>
      </c>
      <c r="HB59" s="28">
        <f t="shared" si="163"/>
        <v>0</v>
      </c>
      <c r="HC59" s="28">
        <f t="shared" si="164"/>
        <v>0</v>
      </c>
      <c r="HD59" s="28">
        <f t="shared" si="165"/>
        <v>0</v>
      </c>
      <c r="HE59" s="28">
        <f t="shared" si="166"/>
        <v>0</v>
      </c>
      <c r="HF59" s="28">
        <f t="shared" si="167"/>
        <v>0</v>
      </c>
      <c r="HG59" s="28">
        <f t="shared" si="168"/>
        <v>0</v>
      </c>
      <c r="HH59" s="28">
        <f t="shared" si="169"/>
        <v>0</v>
      </c>
      <c r="HI59" s="28">
        <f t="shared" si="170"/>
        <v>0</v>
      </c>
      <c r="HK59" s="29">
        <f>IF(D59&gt;80,"",IF('inv2.計算シート'!H54=0,0,SUM(FL59:HI59)/F59))</f>
        <v>29.050554984800065</v>
      </c>
    </row>
    <row r="60" spans="4:219">
      <c r="D60" s="28">
        <f>IF(OR('1.収穫を予測する'!$C$2="あり",'1.収穫を予測する'!$C$3="あり"),入力方法別計算!W55,'inv2.計算シート'!E55)</f>
        <v>54</v>
      </c>
      <c r="E60" s="28">
        <f>IF(OR('1.収穫を予測する'!$C$2="あり",'1.収穫を予測する'!$C$3="あり"),入力方法別計算!Z55,'inv2.計算シート'!AD55)</f>
        <v>893.71719831298037</v>
      </c>
      <c r="F60" s="28">
        <f>IF(OR('1.収穫を予測する'!$C$2="あり",'1.収穫を予測する'!$C$3="あり"),入力方法別計算!Y55,'inv2.計算シート'!AE55)</f>
        <v>1215.8080221808661</v>
      </c>
      <c r="G60" s="28">
        <f>'inv2.計算シート'!AF55</f>
        <v>0</v>
      </c>
      <c r="H60" s="28">
        <f t="shared" si="15"/>
        <v>0.58896073305075236</v>
      </c>
      <c r="I60" s="28">
        <f t="shared" si="16"/>
        <v>1543.2012783978334</v>
      </c>
      <c r="J60" s="28">
        <f t="shared" si="17"/>
        <v>930.07281035151811</v>
      </c>
      <c r="K60" s="28">
        <f t="shared" si="18"/>
        <v>0.60269053905730863</v>
      </c>
      <c r="L60" s="28">
        <f t="shared" si="19"/>
        <v>1877.596902372045</v>
      </c>
      <c r="N60" s="28">
        <f t="shared" si="186"/>
        <v>0</v>
      </c>
      <c r="O60" s="28">
        <f t="shared" si="197"/>
        <v>0</v>
      </c>
      <c r="P60" s="28">
        <f t="shared" si="197"/>
        <v>0</v>
      </c>
      <c r="Q60" s="28">
        <f t="shared" si="197"/>
        <v>0</v>
      </c>
      <c r="R60" s="28">
        <f t="shared" si="197"/>
        <v>0</v>
      </c>
      <c r="S60" s="28">
        <f t="shared" si="197"/>
        <v>0</v>
      </c>
      <c r="T60" s="28">
        <f t="shared" si="197"/>
        <v>0</v>
      </c>
      <c r="U60" s="28">
        <f t="shared" si="197"/>
        <v>0</v>
      </c>
      <c r="V60" s="28">
        <f t="shared" si="197"/>
        <v>0</v>
      </c>
      <c r="W60" s="28">
        <f t="shared" si="197"/>
        <v>0</v>
      </c>
      <c r="X60" s="28">
        <f t="shared" si="197"/>
        <v>1165.5820312890005</v>
      </c>
      <c r="Y60" s="28">
        <f>IF($L60/$H60*(($H60-1)*Y$3+$K60)^($H60/(1-$H60))&gt;$F60,0,$L60/$H60*(($H60-1)*Y$3+$K60)^($H60/(1-$H60)))</f>
        <v>1066.5455304377765</v>
      </c>
      <c r="Z60" s="28">
        <f>IF($L60/$H60*(($H60-1)*Z$3+$K60)^($H60/(1-$H60))&gt;$F60,0,$L60/$H60*(($H60-1)*Z$3+$K60)^($H60/(1-$H60)))</f>
        <v>956.27508450729488</v>
      </c>
      <c r="AA60" s="28">
        <f>IF($L60/$H60*(($H60-1)*AA$3+$K60)^($H60/(1-$H60))&gt;$F60,0,$L60/$H60*(($H60-1)*AA$3+$K60)^($H60/(1-$H60)))</f>
        <v>835.90762815261598</v>
      </c>
      <c r="AB60" s="28">
        <f>IF($L60/$H60*(($H60-1)*AB$3+$K60)^($H60/(1-$H60))&gt;$F60,0,$L60/$H60*(($H60-1)*AB$3+$K60)^($H60/(1-$H60)))</f>
        <v>707.08127157728484</v>
      </c>
      <c r="AC60" s="28">
        <f t="shared" ref="AC60:AR75" si="198">IF($L60/$H60*(($H60-1)*AC$3+$K60)^($H60/(1-$H60))&gt;$F60,0,$L60/$H60*(($H60-1)*AC$3+$K60)^($H60/(1-$H60)))</f>
        <v>572.06047224639201</v>
      </c>
      <c r="AD60" s="28">
        <f t="shared" si="198"/>
        <v>433.94592482149062</v>
      </c>
      <c r="AE60" s="28">
        <f t="shared" si="198"/>
        <v>297.0639125578644</v>
      </c>
      <c r="AF60" s="28">
        <f t="shared" si="198"/>
        <v>167.81156905204099</v>
      </c>
      <c r="AG60" s="28">
        <f t="shared" si="198"/>
        <v>57.104592435190078</v>
      </c>
      <c r="AH60" s="28" t="e">
        <f t="shared" si="198"/>
        <v>#NUM!</v>
      </c>
      <c r="AI60" s="28" t="e">
        <f t="shared" si="198"/>
        <v>#NUM!</v>
      </c>
      <c r="AJ60" s="28" t="e">
        <f t="shared" si="198"/>
        <v>#NUM!</v>
      </c>
      <c r="AK60" s="28" t="e">
        <f t="shared" si="198"/>
        <v>#NUM!</v>
      </c>
      <c r="AL60" s="28" t="e">
        <f t="shared" si="198"/>
        <v>#NUM!</v>
      </c>
      <c r="AM60" s="28" t="e">
        <f t="shared" si="198"/>
        <v>#NUM!</v>
      </c>
      <c r="AN60" s="28" t="e">
        <f t="shared" si="198"/>
        <v>#NUM!</v>
      </c>
      <c r="AO60" s="28" t="e">
        <f t="shared" si="198"/>
        <v>#NUM!</v>
      </c>
      <c r="AP60" s="28" t="e">
        <f t="shared" si="198"/>
        <v>#NUM!</v>
      </c>
      <c r="AQ60" s="28" t="e">
        <f t="shared" si="198"/>
        <v>#NUM!</v>
      </c>
      <c r="AR60" s="28" t="e">
        <f t="shared" si="198"/>
        <v>#NUM!</v>
      </c>
      <c r="AS60" s="28" t="e">
        <f t="shared" ref="AS60:BH75" si="199">IF($L60/$H60*(($H60-1)*AS$3+$K60)^($H60/(1-$H60))&gt;$F60,0,$L60/$H60*(($H60-1)*AS$3+$K60)^($H60/(1-$H60)))</f>
        <v>#NUM!</v>
      </c>
      <c r="AT60" s="28" t="e">
        <f t="shared" si="199"/>
        <v>#NUM!</v>
      </c>
      <c r="AU60" s="28" t="e">
        <f t="shared" si="199"/>
        <v>#NUM!</v>
      </c>
      <c r="AV60" s="28" t="e">
        <f t="shared" si="199"/>
        <v>#NUM!</v>
      </c>
      <c r="AW60" s="28" t="e">
        <f t="shared" si="199"/>
        <v>#NUM!</v>
      </c>
      <c r="AX60" s="28" t="e">
        <f t="shared" si="199"/>
        <v>#NUM!</v>
      </c>
      <c r="AY60" s="28" t="e">
        <f t="shared" si="199"/>
        <v>#NUM!</v>
      </c>
      <c r="AZ60" s="28" t="e">
        <f t="shared" si="199"/>
        <v>#NUM!</v>
      </c>
      <c r="BA60" s="28" t="e">
        <f t="shared" si="199"/>
        <v>#NUM!</v>
      </c>
      <c r="BB60" s="28" t="e">
        <f t="shared" si="199"/>
        <v>#NUM!</v>
      </c>
      <c r="BC60" s="28" t="e">
        <f t="shared" si="199"/>
        <v>#NUM!</v>
      </c>
      <c r="BD60" s="28" t="e">
        <f t="shared" si="199"/>
        <v>#NUM!</v>
      </c>
      <c r="BE60" s="28" t="e">
        <f t="shared" si="199"/>
        <v>#NUM!</v>
      </c>
      <c r="BF60" s="28" t="e">
        <f t="shared" si="199"/>
        <v>#NUM!</v>
      </c>
      <c r="BG60" s="28" t="e">
        <f t="shared" si="199"/>
        <v>#NUM!</v>
      </c>
      <c r="BH60" s="28" t="e">
        <f t="shared" si="199"/>
        <v>#NUM!</v>
      </c>
      <c r="BI60" s="28" t="e">
        <f t="shared" ref="BI60:BK74" si="200">IF($L60/$H60*(($H60-1)*BI$3+$K60)^($H60/(1-$H60))&gt;$F60,0,$L60/$H60*(($H60-1)*BI$3+$K60)^($H60/(1-$H60)))</f>
        <v>#NUM!</v>
      </c>
      <c r="BJ60" s="28" t="e">
        <f t="shared" si="200"/>
        <v>#NUM!</v>
      </c>
      <c r="BK60" s="28" t="e">
        <f t="shared" si="200"/>
        <v>#NUM!</v>
      </c>
      <c r="BM60" s="28">
        <f t="shared" si="20"/>
        <v>0</v>
      </c>
      <c r="BN60" s="28">
        <f t="shared" si="21"/>
        <v>0</v>
      </c>
      <c r="BO60" s="28">
        <f t="shared" si="22"/>
        <v>0</v>
      </c>
      <c r="BP60" s="28">
        <f t="shared" si="23"/>
        <v>0</v>
      </c>
      <c r="BQ60" s="28">
        <f t="shared" si="24"/>
        <v>0</v>
      </c>
      <c r="BR60" s="28">
        <f t="shared" si="25"/>
        <v>0</v>
      </c>
      <c r="BS60" s="28">
        <f t="shared" si="26"/>
        <v>0</v>
      </c>
      <c r="BT60" s="28">
        <f t="shared" si="27"/>
        <v>0</v>
      </c>
      <c r="BU60" s="28">
        <f t="shared" si="28"/>
        <v>0</v>
      </c>
      <c r="BV60" s="28">
        <f t="shared" si="29"/>
        <v>0</v>
      </c>
      <c r="BW60" s="28">
        <f t="shared" si="30"/>
        <v>1165.5820312890005</v>
      </c>
      <c r="BX60" s="28">
        <f t="shared" si="31"/>
        <v>1066.5455304377765</v>
      </c>
      <c r="BY60" s="28">
        <f t="shared" si="32"/>
        <v>956.27508450729488</v>
      </c>
      <c r="BZ60" s="28">
        <f t="shared" si="33"/>
        <v>835.90762815261598</v>
      </c>
      <c r="CA60" s="28">
        <f t="shared" si="34"/>
        <v>707.08127157728484</v>
      </c>
      <c r="CB60" s="28">
        <f t="shared" si="35"/>
        <v>572.06047224639201</v>
      </c>
      <c r="CC60" s="28">
        <f t="shared" si="36"/>
        <v>433.94592482149062</v>
      </c>
      <c r="CD60" s="28">
        <f t="shared" si="37"/>
        <v>297.0639125578644</v>
      </c>
      <c r="CE60" s="28">
        <f t="shared" si="38"/>
        <v>167.81156905204099</v>
      </c>
      <c r="CF60" s="28">
        <f t="shared" si="39"/>
        <v>57.104592435190078</v>
      </c>
      <c r="CG60" s="28">
        <f t="shared" si="40"/>
        <v>0</v>
      </c>
      <c r="CH60" s="28">
        <f t="shared" si="41"/>
        <v>0</v>
      </c>
      <c r="CI60" s="28">
        <f t="shared" si="42"/>
        <v>0</v>
      </c>
      <c r="CJ60" s="28">
        <f t="shared" si="43"/>
        <v>0</v>
      </c>
      <c r="CK60" s="28">
        <f t="shared" si="44"/>
        <v>0</v>
      </c>
      <c r="CL60" s="28">
        <f t="shared" si="45"/>
        <v>0</v>
      </c>
      <c r="CM60" s="28">
        <f t="shared" si="46"/>
        <v>0</v>
      </c>
      <c r="CN60" s="28">
        <f t="shared" si="47"/>
        <v>0</v>
      </c>
      <c r="CO60" s="28">
        <f t="shared" si="48"/>
        <v>0</v>
      </c>
      <c r="CP60" s="28">
        <f t="shared" si="49"/>
        <v>0</v>
      </c>
      <c r="CQ60" s="28">
        <f t="shared" si="50"/>
        <v>0</v>
      </c>
      <c r="CR60" s="28">
        <f t="shared" si="51"/>
        <v>0</v>
      </c>
      <c r="CS60" s="28">
        <f t="shared" si="52"/>
        <v>0</v>
      </c>
      <c r="CT60" s="28">
        <f t="shared" si="53"/>
        <v>0</v>
      </c>
      <c r="CU60" s="28">
        <f t="shared" si="54"/>
        <v>0</v>
      </c>
      <c r="CV60" s="28">
        <f t="shared" si="55"/>
        <v>0</v>
      </c>
      <c r="CW60" s="28">
        <f t="shared" si="56"/>
        <v>0</v>
      </c>
      <c r="CX60" s="28">
        <f t="shared" si="57"/>
        <v>0</v>
      </c>
      <c r="CY60" s="28">
        <f t="shared" si="58"/>
        <v>0</v>
      </c>
      <c r="CZ60" s="28">
        <f t="shared" si="59"/>
        <v>0</v>
      </c>
      <c r="DA60" s="28">
        <f t="shared" si="60"/>
        <v>0</v>
      </c>
      <c r="DB60" s="28">
        <f t="shared" si="61"/>
        <v>0</v>
      </c>
      <c r="DC60" s="28">
        <f t="shared" si="62"/>
        <v>0</v>
      </c>
      <c r="DD60" s="28">
        <f t="shared" si="63"/>
        <v>0</v>
      </c>
      <c r="DE60" s="28">
        <f t="shared" si="64"/>
        <v>0</v>
      </c>
      <c r="DF60" s="28">
        <f t="shared" si="65"/>
        <v>0</v>
      </c>
      <c r="DG60" s="28">
        <f t="shared" si="66"/>
        <v>0</v>
      </c>
      <c r="DH60" s="28">
        <f t="shared" si="67"/>
        <v>0</v>
      </c>
      <c r="DI60" s="28">
        <f t="shared" si="68"/>
        <v>0</v>
      </c>
      <c r="DJ60" s="28">
        <f t="shared" si="69"/>
        <v>0</v>
      </c>
      <c r="DL60" s="28">
        <f t="shared" si="70"/>
        <v>54</v>
      </c>
      <c r="DM60" s="140">
        <f t="shared" si="71"/>
        <v>0</v>
      </c>
      <c r="DN60" s="140">
        <f t="shared" si="72"/>
        <v>0</v>
      </c>
      <c r="DO60" s="140">
        <f t="shared" si="73"/>
        <v>0</v>
      </c>
      <c r="DP60" s="140">
        <f t="shared" si="74"/>
        <v>0</v>
      </c>
      <c r="DQ60" s="140">
        <f t="shared" si="75"/>
        <v>0</v>
      </c>
      <c r="DR60" s="140">
        <f t="shared" si="76"/>
        <v>0</v>
      </c>
      <c r="DS60" s="140">
        <f t="shared" si="77"/>
        <v>0</v>
      </c>
      <c r="DT60" s="140">
        <f t="shared" si="78"/>
        <v>0</v>
      </c>
      <c r="DU60" s="140">
        <f t="shared" si="79"/>
        <v>0</v>
      </c>
      <c r="DV60" s="140">
        <f t="shared" si="80"/>
        <v>50.225990891865649</v>
      </c>
      <c r="DW60" s="140">
        <f t="shared" si="81"/>
        <v>99.036500851223991</v>
      </c>
      <c r="DX60" s="140">
        <f t="shared" si="82"/>
        <v>110.27044593048163</v>
      </c>
      <c r="DY60" s="140">
        <f t="shared" si="83"/>
        <v>120.36745635467889</v>
      </c>
      <c r="DZ60" s="140">
        <f t="shared" si="84"/>
        <v>128.82635657533115</v>
      </c>
      <c r="EA60" s="140">
        <f t="shared" si="85"/>
        <v>135.02079933089283</v>
      </c>
      <c r="EB60" s="140">
        <f t="shared" si="86"/>
        <v>138.11454742490139</v>
      </c>
      <c r="EC60" s="140">
        <f t="shared" si="87"/>
        <v>136.88201226362622</v>
      </c>
      <c r="ED60" s="140">
        <f t="shared" si="88"/>
        <v>129.2523435058234</v>
      </c>
      <c r="EE60" s="140">
        <f t="shared" si="89"/>
        <v>110.70697661685091</v>
      </c>
      <c r="EF60" s="140">
        <f t="shared" si="90"/>
        <v>57.104592435190078</v>
      </c>
      <c r="EG60" s="140">
        <f t="shared" si="91"/>
        <v>0</v>
      </c>
      <c r="EH60" s="140">
        <f t="shared" si="92"/>
        <v>0</v>
      </c>
      <c r="EI60" s="140">
        <f t="shared" si="93"/>
        <v>0</v>
      </c>
      <c r="EJ60" s="140">
        <f t="shared" si="94"/>
        <v>0</v>
      </c>
      <c r="EK60" s="140">
        <f t="shared" si="95"/>
        <v>0</v>
      </c>
      <c r="EL60" s="140">
        <f t="shared" si="96"/>
        <v>0</v>
      </c>
      <c r="EM60" s="140">
        <f t="shared" si="97"/>
        <v>0</v>
      </c>
      <c r="EN60" s="140">
        <f t="shared" si="98"/>
        <v>0</v>
      </c>
      <c r="EO60" s="140">
        <f t="shared" si="99"/>
        <v>0</v>
      </c>
      <c r="EP60" s="140">
        <f t="shared" si="100"/>
        <v>0</v>
      </c>
      <c r="EQ60" s="140">
        <f t="shared" si="101"/>
        <v>0</v>
      </c>
      <c r="ER60" s="140">
        <f t="shared" si="102"/>
        <v>0</v>
      </c>
      <c r="ES60" s="140">
        <f t="shared" si="103"/>
        <v>0</v>
      </c>
      <c r="ET60" s="140">
        <f t="shared" si="104"/>
        <v>0</v>
      </c>
      <c r="EU60" s="140">
        <f t="shared" si="105"/>
        <v>0</v>
      </c>
      <c r="EV60" s="140">
        <f t="shared" si="106"/>
        <v>0</v>
      </c>
      <c r="EW60" s="140">
        <f t="shared" si="107"/>
        <v>0</v>
      </c>
      <c r="EX60" s="140">
        <f t="shared" si="108"/>
        <v>0</v>
      </c>
      <c r="EY60" s="140">
        <f t="shared" si="109"/>
        <v>0</v>
      </c>
      <c r="EZ60" s="140">
        <f t="shared" si="110"/>
        <v>0</v>
      </c>
      <c r="FA60" s="140">
        <f t="shared" si="111"/>
        <v>0</v>
      </c>
      <c r="FB60" s="140">
        <f t="shared" si="112"/>
        <v>0</v>
      </c>
      <c r="FC60" s="140">
        <f t="shared" si="113"/>
        <v>0</v>
      </c>
      <c r="FD60" s="140">
        <f t="shared" si="114"/>
        <v>0</v>
      </c>
      <c r="FE60" s="140">
        <f t="shared" si="115"/>
        <v>0</v>
      </c>
      <c r="FF60" s="140">
        <f t="shared" si="116"/>
        <v>0</v>
      </c>
      <c r="FG60" s="140">
        <f t="shared" si="117"/>
        <v>0</v>
      </c>
      <c r="FH60" s="140">
        <f t="shared" si="118"/>
        <v>0</v>
      </c>
      <c r="FI60" s="140">
        <f t="shared" si="187"/>
        <v>0</v>
      </c>
      <c r="FJ60" s="140">
        <f t="shared" si="120"/>
        <v>0</v>
      </c>
      <c r="FL60" s="28">
        <f t="shared" si="121"/>
        <v>0</v>
      </c>
      <c r="FM60" s="28">
        <f t="shared" si="122"/>
        <v>0</v>
      </c>
      <c r="FN60" s="28">
        <f t="shared" si="123"/>
        <v>0</v>
      </c>
      <c r="FO60" s="28">
        <f t="shared" si="124"/>
        <v>0</v>
      </c>
      <c r="FP60" s="28">
        <f t="shared" si="125"/>
        <v>0</v>
      </c>
      <c r="FQ60" s="28">
        <f t="shared" si="126"/>
        <v>0</v>
      </c>
      <c r="FR60" s="28">
        <f t="shared" si="127"/>
        <v>0</v>
      </c>
      <c r="FS60" s="28">
        <f t="shared" si="128"/>
        <v>0</v>
      </c>
      <c r="FT60" s="28">
        <f t="shared" si="129"/>
        <v>0</v>
      </c>
      <c r="FU60" s="28">
        <f t="shared" si="130"/>
        <v>954.29382694544734</v>
      </c>
      <c r="FV60" s="28">
        <f t="shared" si="131"/>
        <v>2079.7665178757038</v>
      </c>
      <c r="FW60" s="28">
        <f t="shared" si="132"/>
        <v>2536.2202564010777</v>
      </c>
      <c r="FX60" s="28">
        <f t="shared" si="133"/>
        <v>3009.1864088669722</v>
      </c>
      <c r="FY60" s="28">
        <f t="shared" si="134"/>
        <v>3478.3116275339407</v>
      </c>
      <c r="FZ60" s="28">
        <f t="shared" si="135"/>
        <v>3915.6031805958919</v>
      </c>
      <c r="GA60" s="28">
        <f t="shared" si="136"/>
        <v>4281.5509701719429</v>
      </c>
      <c r="GB60" s="28">
        <f t="shared" si="137"/>
        <v>4517.1064046996653</v>
      </c>
      <c r="GC60" s="28">
        <f t="shared" si="138"/>
        <v>4523.8320227038193</v>
      </c>
      <c r="GD60" s="28">
        <f t="shared" si="139"/>
        <v>4096.158134823484</v>
      </c>
      <c r="GE60" s="28">
        <f t="shared" si="140"/>
        <v>2227.079104972413</v>
      </c>
      <c r="GF60" s="28">
        <f t="shared" si="141"/>
        <v>0</v>
      </c>
      <c r="GG60" s="28">
        <f t="shared" si="142"/>
        <v>0</v>
      </c>
      <c r="GH60" s="28">
        <f t="shared" si="143"/>
        <v>0</v>
      </c>
      <c r="GI60" s="28">
        <f t="shared" si="144"/>
        <v>0</v>
      </c>
      <c r="GJ60" s="28">
        <f t="shared" si="145"/>
        <v>0</v>
      </c>
      <c r="GK60" s="28">
        <f t="shared" si="146"/>
        <v>0</v>
      </c>
      <c r="GL60" s="28">
        <f t="shared" si="147"/>
        <v>0</v>
      </c>
      <c r="GM60" s="28">
        <f t="shared" si="148"/>
        <v>0</v>
      </c>
      <c r="GN60" s="28">
        <f t="shared" si="149"/>
        <v>0</v>
      </c>
      <c r="GO60" s="28">
        <f t="shared" si="150"/>
        <v>0</v>
      </c>
      <c r="GP60" s="28">
        <f t="shared" si="151"/>
        <v>0</v>
      </c>
      <c r="GQ60" s="28">
        <f t="shared" si="152"/>
        <v>0</v>
      </c>
      <c r="GR60" s="28">
        <f t="shared" si="153"/>
        <v>0</v>
      </c>
      <c r="GS60" s="28">
        <f t="shared" si="154"/>
        <v>0</v>
      </c>
      <c r="GT60" s="28">
        <f t="shared" si="155"/>
        <v>0</v>
      </c>
      <c r="GU60" s="28">
        <f t="shared" si="156"/>
        <v>0</v>
      </c>
      <c r="GV60" s="28">
        <f t="shared" si="157"/>
        <v>0</v>
      </c>
      <c r="GW60" s="28">
        <f t="shared" si="158"/>
        <v>0</v>
      </c>
      <c r="GX60" s="28">
        <f t="shared" si="159"/>
        <v>0</v>
      </c>
      <c r="GY60" s="28">
        <f t="shared" si="160"/>
        <v>0</v>
      </c>
      <c r="GZ60" s="28">
        <f t="shared" si="161"/>
        <v>0</v>
      </c>
      <c r="HA60" s="28">
        <f t="shared" si="162"/>
        <v>0</v>
      </c>
      <c r="HB60" s="28">
        <f t="shared" si="163"/>
        <v>0</v>
      </c>
      <c r="HC60" s="28">
        <f t="shared" si="164"/>
        <v>0</v>
      </c>
      <c r="HD60" s="28">
        <f t="shared" si="165"/>
        <v>0</v>
      </c>
      <c r="HE60" s="28">
        <f t="shared" si="166"/>
        <v>0</v>
      </c>
      <c r="HF60" s="28">
        <f t="shared" si="167"/>
        <v>0</v>
      </c>
      <c r="HG60" s="28">
        <f t="shared" si="168"/>
        <v>0</v>
      </c>
      <c r="HH60" s="28">
        <f t="shared" si="169"/>
        <v>0</v>
      </c>
      <c r="HI60" s="28">
        <f t="shared" si="170"/>
        <v>0</v>
      </c>
      <c r="HK60" s="29">
        <f>IF(D60&gt;80,"",IF('inv2.計算シート'!H55=0,0,SUM(FL60:HI60)/F60))</f>
        <v>29.296655233198965</v>
      </c>
    </row>
    <row r="61" spans="4:219">
      <c r="D61" s="28">
        <f>IF(OR('1.収穫を予測する'!$C$2="あり",'1.収穫を予測する'!$C$3="あり"),入力方法別計算!W56,'inv2.計算シート'!E56)</f>
        <v>55</v>
      </c>
      <c r="E61" s="28">
        <f>IF(OR('1.収穫を予測する'!$C$2="あり",'1.収穫を予測する'!$C$3="あり"),入力方法別計算!Z56,'inv2.計算シート'!AD56)</f>
        <v>902.18291442032057</v>
      </c>
      <c r="F61" s="28">
        <f>IF(OR('1.収穫を予測する'!$C$2="あり",'1.収穫を予測する'!$C$3="あり"),入力方法別計算!Y56,'inv2.計算シート'!AE56)</f>
        <v>1203.6435424863262</v>
      </c>
      <c r="G61" s="28">
        <f>'inv2.計算シート'!AF56</f>
        <v>0</v>
      </c>
      <c r="H61" s="28">
        <f t="shared" si="15"/>
        <v>0.58692641758103814</v>
      </c>
      <c r="I61" s="28">
        <f t="shared" si="16"/>
        <v>1532.1851229114357</v>
      </c>
      <c r="J61" s="28">
        <f t="shared" si="17"/>
        <v>939.83508885098877</v>
      </c>
      <c r="K61" s="28">
        <f t="shared" si="18"/>
        <v>0.61339525805153883</v>
      </c>
      <c r="L61" s="28">
        <f t="shared" si="19"/>
        <v>1800.8995516747086</v>
      </c>
      <c r="N61" s="28">
        <f t="shared" ref="N61:AC76" si="201">IF($L61/$H61*(($H61-1)*N$3+$K61)^($H61/(1-$H61))&gt;$F61,0,$L61/$H61*(($H61-1)*N$3+$K61)^($H61/(1-$H61)))</f>
        <v>0</v>
      </c>
      <c r="O61" s="28">
        <f t="shared" si="201"/>
        <v>0</v>
      </c>
      <c r="P61" s="28">
        <f t="shared" si="201"/>
        <v>0</v>
      </c>
      <c r="Q61" s="28">
        <f t="shared" si="201"/>
        <v>0</v>
      </c>
      <c r="R61" s="28">
        <f t="shared" si="201"/>
        <v>0</v>
      </c>
      <c r="S61" s="28">
        <f t="shared" si="201"/>
        <v>0</v>
      </c>
      <c r="T61" s="28">
        <f t="shared" si="201"/>
        <v>0</v>
      </c>
      <c r="U61" s="28">
        <f t="shared" si="201"/>
        <v>0</v>
      </c>
      <c r="V61" s="28">
        <f t="shared" si="201"/>
        <v>0</v>
      </c>
      <c r="W61" s="28">
        <f t="shared" si="201"/>
        <v>0</v>
      </c>
      <c r="X61" s="28">
        <f t="shared" si="201"/>
        <v>1164.4720712014282</v>
      </c>
      <c r="Y61" s="28">
        <f t="shared" si="201"/>
        <v>1067.8008144492394</v>
      </c>
      <c r="Z61" s="28">
        <f t="shared" si="201"/>
        <v>960.02420127366702</v>
      </c>
      <c r="AA61" s="28">
        <f t="shared" si="201"/>
        <v>842.18567808830755</v>
      </c>
      <c r="AB61" s="28">
        <f t="shared" si="201"/>
        <v>715.79992726640228</v>
      </c>
      <c r="AC61" s="28">
        <f t="shared" si="201"/>
        <v>582.96904520044689</v>
      </c>
      <c r="AD61" s="28">
        <f t="shared" si="198"/>
        <v>446.57640948527597</v>
      </c>
      <c r="AE61" s="28">
        <f t="shared" si="198"/>
        <v>310.64316265546233</v>
      </c>
      <c r="AF61" s="28">
        <f t="shared" si="198"/>
        <v>181.08974583717452</v>
      </c>
      <c r="AG61" s="28">
        <f t="shared" si="198"/>
        <v>67.863685862235826</v>
      </c>
      <c r="AH61" s="28" t="e">
        <f t="shared" si="198"/>
        <v>#NUM!</v>
      </c>
      <c r="AI61" s="28" t="e">
        <f t="shared" si="198"/>
        <v>#NUM!</v>
      </c>
      <c r="AJ61" s="28" t="e">
        <f t="shared" si="198"/>
        <v>#NUM!</v>
      </c>
      <c r="AK61" s="28" t="e">
        <f t="shared" si="198"/>
        <v>#NUM!</v>
      </c>
      <c r="AL61" s="28" t="e">
        <f t="shared" si="198"/>
        <v>#NUM!</v>
      </c>
      <c r="AM61" s="28" t="e">
        <f t="shared" si="198"/>
        <v>#NUM!</v>
      </c>
      <c r="AN61" s="28" t="e">
        <f t="shared" si="198"/>
        <v>#NUM!</v>
      </c>
      <c r="AO61" s="28" t="e">
        <f t="shared" si="198"/>
        <v>#NUM!</v>
      </c>
      <c r="AP61" s="28" t="e">
        <f t="shared" si="198"/>
        <v>#NUM!</v>
      </c>
      <c r="AQ61" s="28" t="e">
        <f t="shared" si="198"/>
        <v>#NUM!</v>
      </c>
      <c r="AR61" s="28" t="e">
        <f t="shared" si="198"/>
        <v>#NUM!</v>
      </c>
      <c r="AS61" s="28" t="e">
        <f t="shared" si="199"/>
        <v>#NUM!</v>
      </c>
      <c r="AT61" s="28" t="e">
        <f t="shared" si="199"/>
        <v>#NUM!</v>
      </c>
      <c r="AU61" s="28" t="e">
        <f t="shared" si="199"/>
        <v>#NUM!</v>
      </c>
      <c r="AV61" s="28" t="e">
        <f t="shared" si="199"/>
        <v>#NUM!</v>
      </c>
      <c r="AW61" s="28" t="e">
        <f t="shared" si="199"/>
        <v>#NUM!</v>
      </c>
      <c r="AX61" s="28" t="e">
        <f t="shared" si="199"/>
        <v>#NUM!</v>
      </c>
      <c r="AY61" s="28" t="e">
        <f t="shared" si="199"/>
        <v>#NUM!</v>
      </c>
      <c r="AZ61" s="28" t="e">
        <f t="shared" si="199"/>
        <v>#NUM!</v>
      </c>
      <c r="BA61" s="28" t="e">
        <f t="shared" si="199"/>
        <v>#NUM!</v>
      </c>
      <c r="BB61" s="28" t="e">
        <f t="shared" si="199"/>
        <v>#NUM!</v>
      </c>
      <c r="BC61" s="28" t="e">
        <f t="shared" si="199"/>
        <v>#NUM!</v>
      </c>
      <c r="BD61" s="28" t="e">
        <f t="shared" si="199"/>
        <v>#NUM!</v>
      </c>
      <c r="BE61" s="28" t="e">
        <f t="shared" si="199"/>
        <v>#NUM!</v>
      </c>
      <c r="BF61" s="28" t="e">
        <f t="shared" si="199"/>
        <v>#NUM!</v>
      </c>
      <c r="BG61" s="28" t="e">
        <f t="shared" si="199"/>
        <v>#NUM!</v>
      </c>
      <c r="BH61" s="28" t="e">
        <f t="shared" si="199"/>
        <v>#NUM!</v>
      </c>
      <c r="BI61" s="28" t="e">
        <f t="shared" si="200"/>
        <v>#NUM!</v>
      </c>
      <c r="BJ61" s="28" t="e">
        <f t="shared" si="200"/>
        <v>#NUM!</v>
      </c>
      <c r="BK61" s="28" t="e">
        <f t="shared" si="200"/>
        <v>#NUM!</v>
      </c>
      <c r="BM61" s="28">
        <f t="shared" si="20"/>
        <v>0</v>
      </c>
      <c r="BN61" s="28">
        <f t="shared" si="21"/>
        <v>0</v>
      </c>
      <c r="BO61" s="28">
        <f t="shared" si="22"/>
        <v>0</v>
      </c>
      <c r="BP61" s="28">
        <f t="shared" si="23"/>
        <v>0</v>
      </c>
      <c r="BQ61" s="28">
        <f t="shared" si="24"/>
        <v>0</v>
      </c>
      <c r="BR61" s="28">
        <f t="shared" si="25"/>
        <v>0</v>
      </c>
      <c r="BS61" s="28">
        <f t="shared" si="26"/>
        <v>0</v>
      </c>
      <c r="BT61" s="28">
        <f t="shared" si="27"/>
        <v>0</v>
      </c>
      <c r="BU61" s="28">
        <f t="shared" si="28"/>
        <v>0</v>
      </c>
      <c r="BV61" s="28">
        <f t="shared" si="29"/>
        <v>0</v>
      </c>
      <c r="BW61" s="28">
        <f t="shared" si="30"/>
        <v>1164.4720712014282</v>
      </c>
      <c r="BX61" s="28">
        <f t="shared" si="31"/>
        <v>1067.8008144492394</v>
      </c>
      <c r="BY61" s="28">
        <f t="shared" si="32"/>
        <v>960.02420127366702</v>
      </c>
      <c r="BZ61" s="28">
        <f t="shared" si="33"/>
        <v>842.18567808830755</v>
      </c>
      <c r="CA61" s="28">
        <f t="shared" si="34"/>
        <v>715.79992726640228</v>
      </c>
      <c r="CB61" s="28">
        <f t="shared" si="35"/>
        <v>582.96904520044689</v>
      </c>
      <c r="CC61" s="28">
        <f t="shared" si="36"/>
        <v>446.57640948527597</v>
      </c>
      <c r="CD61" s="28">
        <f t="shared" si="37"/>
        <v>310.64316265546233</v>
      </c>
      <c r="CE61" s="28">
        <f t="shared" si="38"/>
        <v>181.08974583717452</v>
      </c>
      <c r="CF61" s="28">
        <f t="shared" si="39"/>
        <v>67.863685862235826</v>
      </c>
      <c r="CG61" s="28">
        <f t="shared" si="40"/>
        <v>0</v>
      </c>
      <c r="CH61" s="28">
        <f t="shared" si="41"/>
        <v>0</v>
      </c>
      <c r="CI61" s="28">
        <f t="shared" si="42"/>
        <v>0</v>
      </c>
      <c r="CJ61" s="28">
        <f t="shared" si="43"/>
        <v>0</v>
      </c>
      <c r="CK61" s="28">
        <f t="shared" si="44"/>
        <v>0</v>
      </c>
      <c r="CL61" s="28">
        <f t="shared" si="45"/>
        <v>0</v>
      </c>
      <c r="CM61" s="28">
        <f t="shared" si="46"/>
        <v>0</v>
      </c>
      <c r="CN61" s="28">
        <f t="shared" si="47"/>
        <v>0</v>
      </c>
      <c r="CO61" s="28">
        <f t="shared" si="48"/>
        <v>0</v>
      </c>
      <c r="CP61" s="28">
        <f t="shared" si="49"/>
        <v>0</v>
      </c>
      <c r="CQ61" s="28">
        <f t="shared" si="50"/>
        <v>0</v>
      </c>
      <c r="CR61" s="28">
        <f t="shared" si="51"/>
        <v>0</v>
      </c>
      <c r="CS61" s="28">
        <f t="shared" si="52"/>
        <v>0</v>
      </c>
      <c r="CT61" s="28">
        <f t="shared" si="53"/>
        <v>0</v>
      </c>
      <c r="CU61" s="28">
        <f t="shared" si="54"/>
        <v>0</v>
      </c>
      <c r="CV61" s="28">
        <f t="shared" si="55"/>
        <v>0</v>
      </c>
      <c r="CW61" s="28">
        <f t="shared" si="56"/>
        <v>0</v>
      </c>
      <c r="CX61" s="28">
        <f t="shared" si="57"/>
        <v>0</v>
      </c>
      <c r="CY61" s="28">
        <f t="shared" si="58"/>
        <v>0</v>
      </c>
      <c r="CZ61" s="28">
        <f t="shared" si="59"/>
        <v>0</v>
      </c>
      <c r="DA61" s="28">
        <f t="shared" si="60"/>
        <v>0</v>
      </c>
      <c r="DB61" s="28">
        <f t="shared" si="61"/>
        <v>0</v>
      </c>
      <c r="DC61" s="28">
        <f t="shared" si="62"/>
        <v>0</v>
      </c>
      <c r="DD61" s="28">
        <f t="shared" si="63"/>
        <v>0</v>
      </c>
      <c r="DE61" s="28">
        <f t="shared" si="64"/>
        <v>0</v>
      </c>
      <c r="DF61" s="28">
        <f t="shared" si="65"/>
        <v>0</v>
      </c>
      <c r="DG61" s="28">
        <f t="shared" si="66"/>
        <v>0</v>
      </c>
      <c r="DH61" s="28">
        <f t="shared" si="67"/>
        <v>0</v>
      </c>
      <c r="DI61" s="28">
        <f t="shared" si="68"/>
        <v>0</v>
      </c>
      <c r="DJ61" s="28">
        <f t="shared" si="69"/>
        <v>0</v>
      </c>
      <c r="DL61" s="28">
        <f t="shared" si="70"/>
        <v>55</v>
      </c>
      <c r="DM61" s="140">
        <f t="shared" si="71"/>
        <v>0</v>
      </c>
      <c r="DN61" s="140">
        <f t="shared" si="72"/>
        <v>0</v>
      </c>
      <c r="DO61" s="140">
        <f t="shared" si="73"/>
        <v>0</v>
      </c>
      <c r="DP61" s="140">
        <f t="shared" si="74"/>
        <v>0</v>
      </c>
      <c r="DQ61" s="140">
        <f t="shared" si="75"/>
        <v>0</v>
      </c>
      <c r="DR61" s="140">
        <f t="shared" si="76"/>
        <v>0</v>
      </c>
      <c r="DS61" s="140">
        <f t="shared" si="77"/>
        <v>0</v>
      </c>
      <c r="DT61" s="140">
        <f t="shared" si="78"/>
        <v>0</v>
      </c>
      <c r="DU61" s="140">
        <f t="shared" si="79"/>
        <v>0</v>
      </c>
      <c r="DV61" s="140">
        <f t="shared" si="80"/>
        <v>39.171471284897962</v>
      </c>
      <c r="DW61" s="140">
        <f t="shared" si="81"/>
        <v>96.67125675218881</v>
      </c>
      <c r="DX61" s="140">
        <f t="shared" si="82"/>
        <v>107.77661317557238</v>
      </c>
      <c r="DY61" s="140">
        <f t="shared" si="83"/>
        <v>117.83852318535946</v>
      </c>
      <c r="DZ61" s="140">
        <f t="shared" si="84"/>
        <v>126.38575082190528</v>
      </c>
      <c r="EA61" s="140">
        <f t="shared" si="85"/>
        <v>132.83088206595539</v>
      </c>
      <c r="EB61" s="140">
        <f t="shared" si="86"/>
        <v>136.39263571517091</v>
      </c>
      <c r="EC61" s="140">
        <f t="shared" si="87"/>
        <v>135.93324682981364</v>
      </c>
      <c r="ED61" s="140">
        <f t="shared" si="88"/>
        <v>129.55341681828781</v>
      </c>
      <c r="EE61" s="140">
        <f t="shared" si="89"/>
        <v>113.22605997493869</v>
      </c>
      <c r="EF61" s="140">
        <f t="shared" si="90"/>
        <v>67.863685862235826</v>
      </c>
      <c r="EG61" s="140">
        <f t="shared" si="91"/>
        <v>0</v>
      </c>
      <c r="EH61" s="140">
        <f t="shared" si="92"/>
        <v>0</v>
      </c>
      <c r="EI61" s="140">
        <f t="shared" si="93"/>
        <v>0</v>
      </c>
      <c r="EJ61" s="140">
        <f t="shared" si="94"/>
        <v>0</v>
      </c>
      <c r="EK61" s="140">
        <f t="shared" si="95"/>
        <v>0</v>
      </c>
      <c r="EL61" s="140">
        <f t="shared" si="96"/>
        <v>0</v>
      </c>
      <c r="EM61" s="140">
        <f t="shared" si="97"/>
        <v>0</v>
      </c>
      <c r="EN61" s="140">
        <f t="shared" si="98"/>
        <v>0</v>
      </c>
      <c r="EO61" s="140">
        <f t="shared" si="99"/>
        <v>0</v>
      </c>
      <c r="EP61" s="140">
        <f t="shared" si="100"/>
        <v>0</v>
      </c>
      <c r="EQ61" s="140">
        <f t="shared" si="101"/>
        <v>0</v>
      </c>
      <c r="ER61" s="140">
        <f t="shared" si="102"/>
        <v>0</v>
      </c>
      <c r="ES61" s="140">
        <f t="shared" si="103"/>
        <v>0</v>
      </c>
      <c r="ET61" s="140">
        <f t="shared" si="104"/>
        <v>0</v>
      </c>
      <c r="EU61" s="140">
        <f t="shared" si="105"/>
        <v>0</v>
      </c>
      <c r="EV61" s="140">
        <f t="shared" si="106"/>
        <v>0</v>
      </c>
      <c r="EW61" s="140">
        <f t="shared" si="107"/>
        <v>0</v>
      </c>
      <c r="EX61" s="140">
        <f t="shared" si="108"/>
        <v>0</v>
      </c>
      <c r="EY61" s="140">
        <f t="shared" si="109"/>
        <v>0</v>
      </c>
      <c r="EZ61" s="140">
        <f t="shared" si="110"/>
        <v>0</v>
      </c>
      <c r="FA61" s="140">
        <f t="shared" si="111"/>
        <v>0</v>
      </c>
      <c r="FB61" s="140">
        <f t="shared" si="112"/>
        <v>0</v>
      </c>
      <c r="FC61" s="140">
        <f t="shared" si="113"/>
        <v>0</v>
      </c>
      <c r="FD61" s="140">
        <f t="shared" si="114"/>
        <v>0</v>
      </c>
      <c r="FE61" s="140">
        <f t="shared" si="115"/>
        <v>0</v>
      </c>
      <c r="FF61" s="140">
        <f t="shared" si="116"/>
        <v>0</v>
      </c>
      <c r="FG61" s="140">
        <f t="shared" si="117"/>
        <v>0</v>
      </c>
      <c r="FH61" s="140">
        <f t="shared" si="118"/>
        <v>0</v>
      </c>
      <c r="FI61" s="140">
        <f t="shared" si="187"/>
        <v>0</v>
      </c>
      <c r="FJ61" s="140">
        <f t="shared" si="120"/>
        <v>0</v>
      </c>
      <c r="FL61" s="28">
        <f t="shared" si="121"/>
        <v>0</v>
      </c>
      <c r="FM61" s="28">
        <f t="shared" si="122"/>
        <v>0</v>
      </c>
      <c r="FN61" s="28">
        <f t="shared" si="123"/>
        <v>0</v>
      </c>
      <c r="FO61" s="28">
        <f t="shared" si="124"/>
        <v>0</v>
      </c>
      <c r="FP61" s="28">
        <f t="shared" si="125"/>
        <v>0</v>
      </c>
      <c r="FQ61" s="28">
        <f t="shared" si="126"/>
        <v>0</v>
      </c>
      <c r="FR61" s="28">
        <f t="shared" si="127"/>
        <v>0</v>
      </c>
      <c r="FS61" s="28">
        <f t="shared" si="128"/>
        <v>0</v>
      </c>
      <c r="FT61" s="28">
        <f t="shared" si="129"/>
        <v>0</v>
      </c>
      <c r="FU61" s="28">
        <f t="shared" si="130"/>
        <v>744.25795441306127</v>
      </c>
      <c r="FV61" s="28">
        <f t="shared" si="131"/>
        <v>2030.096391795965</v>
      </c>
      <c r="FW61" s="28">
        <f t="shared" si="132"/>
        <v>2478.8621030381646</v>
      </c>
      <c r="FX61" s="28">
        <f t="shared" si="133"/>
        <v>2945.9630796339866</v>
      </c>
      <c r="FY61" s="28">
        <f t="shared" si="134"/>
        <v>3412.4152721914425</v>
      </c>
      <c r="FZ61" s="28">
        <f t="shared" si="135"/>
        <v>3852.0955799127064</v>
      </c>
      <c r="GA61" s="28">
        <f t="shared" si="136"/>
        <v>4228.1717071702979</v>
      </c>
      <c r="GB61" s="28">
        <f t="shared" si="137"/>
        <v>4485.79714538385</v>
      </c>
      <c r="GC61" s="28">
        <f t="shared" si="138"/>
        <v>4534.3695886400737</v>
      </c>
      <c r="GD61" s="28">
        <f t="shared" si="139"/>
        <v>4189.3642190727314</v>
      </c>
      <c r="GE61" s="28">
        <f t="shared" si="140"/>
        <v>2646.683748627197</v>
      </c>
      <c r="GF61" s="28">
        <f t="shared" si="141"/>
        <v>0</v>
      </c>
      <c r="GG61" s="28">
        <f t="shared" si="142"/>
        <v>0</v>
      </c>
      <c r="GH61" s="28">
        <f t="shared" si="143"/>
        <v>0</v>
      </c>
      <c r="GI61" s="28">
        <f t="shared" si="144"/>
        <v>0</v>
      </c>
      <c r="GJ61" s="28">
        <f t="shared" si="145"/>
        <v>0</v>
      </c>
      <c r="GK61" s="28">
        <f t="shared" si="146"/>
        <v>0</v>
      </c>
      <c r="GL61" s="28">
        <f t="shared" si="147"/>
        <v>0</v>
      </c>
      <c r="GM61" s="28">
        <f t="shared" si="148"/>
        <v>0</v>
      </c>
      <c r="GN61" s="28">
        <f t="shared" si="149"/>
        <v>0</v>
      </c>
      <c r="GO61" s="28">
        <f t="shared" si="150"/>
        <v>0</v>
      </c>
      <c r="GP61" s="28">
        <f t="shared" si="151"/>
        <v>0</v>
      </c>
      <c r="GQ61" s="28">
        <f t="shared" si="152"/>
        <v>0</v>
      </c>
      <c r="GR61" s="28">
        <f t="shared" si="153"/>
        <v>0</v>
      </c>
      <c r="GS61" s="28">
        <f t="shared" si="154"/>
        <v>0</v>
      </c>
      <c r="GT61" s="28">
        <f t="shared" si="155"/>
        <v>0</v>
      </c>
      <c r="GU61" s="28">
        <f t="shared" si="156"/>
        <v>0</v>
      </c>
      <c r="GV61" s="28">
        <f t="shared" si="157"/>
        <v>0</v>
      </c>
      <c r="GW61" s="28">
        <f t="shared" si="158"/>
        <v>0</v>
      </c>
      <c r="GX61" s="28">
        <f t="shared" si="159"/>
        <v>0</v>
      </c>
      <c r="GY61" s="28">
        <f t="shared" si="160"/>
        <v>0</v>
      </c>
      <c r="GZ61" s="28">
        <f t="shared" si="161"/>
        <v>0</v>
      </c>
      <c r="HA61" s="28">
        <f t="shared" si="162"/>
        <v>0</v>
      </c>
      <c r="HB61" s="28">
        <f t="shared" si="163"/>
        <v>0</v>
      </c>
      <c r="HC61" s="28">
        <f t="shared" si="164"/>
        <v>0</v>
      </c>
      <c r="HD61" s="28">
        <f t="shared" si="165"/>
        <v>0</v>
      </c>
      <c r="HE61" s="28">
        <f t="shared" si="166"/>
        <v>0</v>
      </c>
      <c r="HF61" s="28">
        <f t="shared" si="167"/>
        <v>0</v>
      </c>
      <c r="HG61" s="28">
        <f t="shared" si="168"/>
        <v>0</v>
      </c>
      <c r="HH61" s="28">
        <f t="shared" si="169"/>
        <v>0</v>
      </c>
      <c r="HI61" s="28">
        <f t="shared" si="170"/>
        <v>0</v>
      </c>
      <c r="HK61" s="29">
        <f>IF(D61&gt;80,"",IF('inv2.計算シート'!H56=0,0,SUM(FL61:HI61)/F61))</f>
        <v>29.533724508211964</v>
      </c>
    </row>
    <row r="62" spans="4:219">
      <c r="D62" s="28">
        <f>IF(OR('1.収穫を予測する'!$C$2="あり",'1.収穫を予測する'!$C$3="あり"),入力方法別計算!W57,'inv2.計算シート'!E57)</f>
        <v>56</v>
      </c>
      <c r="E62" s="28">
        <f>IF(OR('1.収穫を予測する'!$C$2="あり",'1.収穫を予測する'!$C$3="あり"),入力方法別計算!Z57,'inv2.計算シート'!AD57)</f>
        <v>910.24379166382914</v>
      </c>
      <c r="F62" s="28">
        <f>IF(OR('1.収穫を予測する'!$C$2="あり",'1.収穫を予測する'!$C$3="あり"),入力方法別計算!Y57,'inv2.計算シート'!AE57)</f>
        <v>1192.0607801652702</v>
      </c>
      <c r="G62" s="28">
        <f>'inv2.計算シート'!AF57</f>
        <v>0</v>
      </c>
      <c r="H62" s="28">
        <f t="shared" si="15"/>
        <v>0.58498662194337281</v>
      </c>
      <c r="I62" s="28">
        <f t="shared" si="16"/>
        <v>1521.6957708063869</v>
      </c>
      <c r="J62" s="28">
        <f t="shared" si="17"/>
        <v>949.17448769035207</v>
      </c>
      <c r="K62" s="28">
        <f t="shared" si="18"/>
        <v>0.62376100788356625</v>
      </c>
      <c r="L62" s="28">
        <f t="shared" si="19"/>
        <v>1731.4424530688093</v>
      </c>
      <c r="N62" s="28">
        <f t="shared" si="201"/>
        <v>0</v>
      </c>
      <c r="O62" s="28">
        <f t="shared" si="201"/>
        <v>0</v>
      </c>
      <c r="P62" s="28">
        <f t="shared" si="201"/>
        <v>0</v>
      </c>
      <c r="Q62" s="28">
        <f t="shared" si="201"/>
        <v>0</v>
      </c>
      <c r="R62" s="28">
        <f t="shared" si="201"/>
        <v>0</v>
      </c>
      <c r="S62" s="28">
        <f t="shared" si="201"/>
        <v>0</v>
      </c>
      <c r="T62" s="28">
        <f t="shared" si="201"/>
        <v>0</v>
      </c>
      <c r="U62" s="28">
        <f t="shared" si="201"/>
        <v>0</v>
      </c>
      <c r="V62" s="28">
        <f t="shared" si="201"/>
        <v>0</v>
      </c>
      <c r="W62" s="28">
        <f t="shared" si="201"/>
        <v>0</v>
      </c>
      <c r="X62" s="28">
        <f t="shared" si="201"/>
        <v>1163.209361899728</v>
      </c>
      <c r="Y62" s="28">
        <f t="shared" si="201"/>
        <v>1068.7535602094879</v>
      </c>
      <c r="Z62" s="28">
        <f t="shared" si="201"/>
        <v>963.32091307883286</v>
      </c>
      <c r="AA62" s="28">
        <f t="shared" si="201"/>
        <v>847.87101018034753</v>
      </c>
      <c r="AB62" s="28">
        <f t="shared" si="201"/>
        <v>723.80757184615845</v>
      </c>
      <c r="AC62" s="28">
        <f t="shared" si="201"/>
        <v>593.08653149100883</v>
      </c>
      <c r="AD62" s="28">
        <f t="shared" si="198"/>
        <v>458.39559310774121</v>
      </c>
      <c r="AE62" s="28">
        <f t="shared" si="198"/>
        <v>323.48175275125971</v>
      </c>
      <c r="AF62" s="28">
        <f t="shared" si="198"/>
        <v>193.84081199084164</v>
      </c>
      <c r="AG62" s="28">
        <f t="shared" si="198"/>
        <v>78.584508929723498</v>
      </c>
      <c r="AH62" s="28">
        <f t="shared" si="198"/>
        <v>0.72109770403956708</v>
      </c>
      <c r="AI62" s="28" t="e">
        <f t="shared" si="198"/>
        <v>#NUM!</v>
      </c>
      <c r="AJ62" s="28" t="e">
        <f t="shared" si="198"/>
        <v>#NUM!</v>
      </c>
      <c r="AK62" s="28" t="e">
        <f t="shared" si="198"/>
        <v>#NUM!</v>
      </c>
      <c r="AL62" s="28" t="e">
        <f t="shared" si="198"/>
        <v>#NUM!</v>
      </c>
      <c r="AM62" s="28" t="e">
        <f t="shared" si="198"/>
        <v>#NUM!</v>
      </c>
      <c r="AN62" s="28" t="e">
        <f t="shared" si="198"/>
        <v>#NUM!</v>
      </c>
      <c r="AO62" s="28" t="e">
        <f t="shared" si="198"/>
        <v>#NUM!</v>
      </c>
      <c r="AP62" s="28" t="e">
        <f t="shared" si="198"/>
        <v>#NUM!</v>
      </c>
      <c r="AQ62" s="28" t="e">
        <f t="shared" si="198"/>
        <v>#NUM!</v>
      </c>
      <c r="AR62" s="28" t="e">
        <f t="shared" si="198"/>
        <v>#NUM!</v>
      </c>
      <c r="AS62" s="28" t="e">
        <f t="shared" si="199"/>
        <v>#NUM!</v>
      </c>
      <c r="AT62" s="28" t="e">
        <f t="shared" si="199"/>
        <v>#NUM!</v>
      </c>
      <c r="AU62" s="28" t="e">
        <f t="shared" si="199"/>
        <v>#NUM!</v>
      </c>
      <c r="AV62" s="28" t="e">
        <f t="shared" si="199"/>
        <v>#NUM!</v>
      </c>
      <c r="AW62" s="28" t="e">
        <f t="shared" si="199"/>
        <v>#NUM!</v>
      </c>
      <c r="AX62" s="28" t="e">
        <f t="shared" si="199"/>
        <v>#NUM!</v>
      </c>
      <c r="AY62" s="28" t="e">
        <f t="shared" si="199"/>
        <v>#NUM!</v>
      </c>
      <c r="AZ62" s="28" t="e">
        <f t="shared" si="199"/>
        <v>#NUM!</v>
      </c>
      <c r="BA62" s="28" t="e">
        <f t="shared" si="199"/>
        <v>#NUM!</v>
      </c>
      <c r="BB62" s="28" t="e">
        <f t="shared" si="199"/>
        <v>#NUM!</v>
      </c>
      <c r="BC62" s="28" t="e">
        <f t="shared" si="199"/>
        <v>#NUM!</v>
      </c>
      <c r="BD62" s="28" t="e">
        <f t="shared" si="199"/>
        <v>#NUM!</v>
      </c>
      <c r="BE62" s="28" t="e">
        <f t="shared" si="199"/>
        <v>#NUM!</v>
      </c>
      <c r="BF62" s="28" t="e">
        <f t="shared" si="199"/>
        <v>#NUM!</v>
      </c>
      <c r="BG62" s="28" t="e">
        <f t="shared" si="199"/>
        <v>#NUM!</v>
      </c>
      <c r="BH62" s="28" t="e">
        <f t="shared" si="199"/>
        <v>#NUM!</v>
      </c>
      <c r="BI62" s="28" t="e">
        <f t="shared" si="200"/>
        <v>#NUM!</v>
      </c>
      <c r="BJ62" s="28" t="e">
        <f t="shared" si="200"/>
        <v>#NUM!</v>
      </c>
      <c r="BK62" s="28" t="e">
        <f t="shared" si="200"/>
        <v>#NUM!</v>
      </c>
      <c r="BM62" s="28">
        <f t="shared" si="20"/>
        <v>0</v>
      </c>
      <c r="BN62" s="28">
        <f t="shared" si="21"/>
        <v>0</v>
      </c>
      <c r="BO62" s="28">
        <f t="shared" si="22"/>
        <v>0</v>
      </c>
      <c r="BP62" s="28">
        <f t="shared" si="23"/>
        <v>0</v>
      </c>
      <c r="BQ62" s="28">
        <f t="shared" si="24"/>
        <v>0</v>
      </c>
      <c r="BR62" s="28">
        <f t="shared" si="25"/>
        <v>0</v>
      </c>
      <c r="BS62" s="28">
        <f t="shared" si="26"/>
        <v>0</v>
      </c>
      <c r="BT62" s="28">
        <f t="shared" si="27"/>
        <v>0</v>
      </c>
      <c r="BU62" s="28">
        <f t="shared" si="28"/>
        <v>0</v>
      </c>
      <c r="BV62" s="28">
        <f t="shared" si="29"/>
        <v>0</v>
      </c>
      <c r="BW62" s="28">
        <f t="shared" si="30"/>
        <v>1163.209361899728</v>
      </c>
      <c r="BX62" s="28">
        <f t="shared" si="31"/>
        <v>1068.7535602094879</v>
      </c>
      <c r="BY62" s="28">
        <f t="shared" si="32"/>
        <v>963.32091307883286</v>
      </c>
      <c r="BZ62" s="28">
        <f t="shared" si="33"/>
        <v>847.87101018034753</v>
      </c>
      <c r="CA62" s="28">
        <f t="shared" si="34"/>
        <v>723.80757184615845</v>
      </c>
      <c r="CB62" s="28">
        <f t="shared" si="35"/>
        <v>593.08653149100883</v>
      </c>
      <c r="CC62" s="28">
        <f t="shared" si="36"/>
        <v>458.39559310774121</v>
      </c>
      <c r="CD62" s="28">
        <f t="shared" si="37"/>
        <v>323.48175275125971</v>
      </c>
      <c r="CE62" s="28">
        <f t="shared" si="38"/>
        <v>193.84081199084164</v>
      </c>
      <c r="CF62" s="28">
        <f t="shared" si="39"/>
        <v>78.584508929723498</v>
      </c>
      <c r="CG62" s="28">
        <f t="shared" si="40"/>
        <v>0.72109770403956708</v>
      </c>
      <c r="CH62" s="28">
        <f t="shared" si="41"/>
        <v>0</v>
      </c>
      <c r="CI62" s="28">
        <f t="shared" si="42"/>
        <v>0</v>
      </c>
      <c r="CJ62" s="28">
        <f t="shared" si="43"/>
        <v>0</v>
      </c>
      <c r="CK62" s="28">
        <f t="shared" si="44"/>
        <v>0</v>
      </c>
      <c r="CL62" s="28">
        <f t="shared" si="45"/>
        <v>0</v>
      </c>
      <c r="CM62" s="28">
        <f t="shared" si="46"/>
        <v>0</v>
      </c>
      <c r="CN62" s="28">
        <f t="shared" si="47"/>
        <v>0</v>
      </c>
      <c r="CO62" s="28">
        <f t="shared" si="48"/>
        <v>0</v>
      </c>
      <c r="CP62" s="28">
        <f t="shared" si="49"/>
        <v>0</v>
      </c>
      <c r="CQ62" s="28">
        <f t="shared" si="50"/>
        <v>0</v>
      </c>
      <c r="CR62" s="28">
        <f t="shared" si="51"/>
        <v>0</v>
      </c>
      <c r="CS62" s="28">
        <f t="shared" si="52"/>
        <v>0</v>
      </c>
      <c r="CT62" s="28">
        <f t="shared" si="53"/>
        <v>0</v>
      </c>
      <c r="CU62" s="28">
        <f t="shared" si="54"/>
        <v>0</v>
      </c>
      <c r="CV62" s="28">
        <f t="shared" si="55"/>
        <v>0</v>
      </c>
      <c r="CW62" s="28">
        <f t="shared" si="56"/>
        <v>0</v>
      </c>
      <c r="CX62" s="28">
        <f t="shared" si="57"/>
        <v>0</v>
      </c>
      <c r="CY62" s="28">
        <f t="shared" si="58"/>
        <v>0</v>
      </c>
      <c r="CZ62" s="28">
        <f t="shared" si="59"/>
        <v>0</v>
      </c>
      <c r="DA62" s="28">
        <f t="shared" si="60"/>
        <v>0</v>
      </c>
      <c r="DB62" s="28">
        <f t="shared" si="61"/>
        <v>0</v>
      </c>
      <c r="DC62" s="28">
        <f t="shared" si="62"/>
        <v>0</v>
      </c>
      <c r="DD62" s="28">
        <f t="shared" si="63"/>
        <v>0</v>
      </c>
      <c r="DE62" s="28">
        <f t="shared" si="64"/>
        <v>0</v>
      </c>
      <c r="DF62" s="28">
        <f t="shared" si="65"/>
        <v>0</v>
      </c>
      <c r="DG62" s="28">
        <f t="shared" si="66"/>
        <v>0</v>
      </c>
      <c r="DH62" s="28">
        <f t="shared" si="67"/>
        <v>0</v>
      </c>
      <c r="DI62" s="28">
        <f t="shared" si="68"/>
        <v>0</v>
      </c>
      <c r="DJ62" s="28">
        <f t="shared" si="69"/>
        <v>0</v>
      </c>
      <c r="DL62" s="28">
        <f t="shared" si="70"/>
        <v>56</v>
      </c>
      <c r="DM62" s="140">
        <f t="shared" si="71"/>
        <v>0</v>
      </c>
      <c r="DN62" s="140">
        <f t="shared" si="72"/>
        <v>0</v>
      </c>
      <c r="DO62" s="140">
        <f t="shared" si="73"/>
        <v>0</v>
      </c>
      <c r="DP62" s="140">
        <f t="shared" si="74"/>
        <v>0</v>
      </c>
      <c r="DQ62" s="140">
        <f t="shared" si="75"/>
        <v>0</v>
      </c>
      <c r="DR62" s="140">
        <f t="shared" si="76"/>
        <v>0</v>
      </c>
      <c r="DS62" s="140">
        <f t="shared" si="77"/>
        <v>0</v>
      </c>
      <c r="DT62" s="140">
        <f t="shared" si="78"/>
        <v>0</v>
      </c>
      <c r="DU62" s="140">
        <f t="shared" si="79"/>
        <v>0</v>
      </c>
      <c r="DV62" s="140">
        <f t="shared" si="80"/>
        <v>28.851418265542179</v>
      </c>
      <c r="DW62" s="140">
        <f t="shared" si="81"/>
        <v>94.45580169024015</v>
      </c>
      <c r="DX62" s="140">
        <f t="shared" si="82"/>
        <v>105.43264713065503</v>
      </c>
      <c r="DY62" s="140">
        <f t="shared" si="83"/>
        <v>115.44990289848533</v>
      </c>
      <c r="DZ62" s="140">
        <f t="shared" si="84"/>
        <v>124.06343833418907</v>
      </c>
      <c r="EA62" s="140">
        <f t="shared" si="85"/>
        <v>130.72104035514963</v>
      </c>
      <c r="EB62" s="140">
        <f t="shared" si="86"/>
        <v>134.69093838326762</v>
      </c>
      <c r="EC62" s="140">
        <f t="shared" si="87"/>
        <v>134.9138403564815</v>
      </c>
      <c r="ED62" s="140">
        <f t="shared" si="88"/>
        <v>129.64094076041806</v>
      </c>
      <c r="EE62" s="140">
        <f t="shared" si="89"/>
        <v>115.25630306111815</v>
      </c>
      <c r="EF62" s="140">
        <f t="shared" si="90"/>
        <v>77.863411225683933</v>
      </c>
      <c r="EG62" s="140">
        <f t="shared" si="91"/>
        <v>0.72109770403956708</v>
      </c>
      <c r="EH62" s="140">
        <f t="shared" si="92"/>
        <v>0</v>
      </c>
      <c r="EI62" s="140">
        <f t="shared" si="93"/>
        <v>0</v>
      </c>
      <c r="EJ62" s="140">
        <f t="shared" si="94"/>
        <v>0</v>
      </c>
      <c r="EK62" s="140">
        <f t="shared" si="95"/>
        <v>0</v>
      </c>
      <c r="EL62" s="140">
        <f t="shared" si="96"/>
        <v>0</v>
      </c>
      <c r="EM62" s="140">
        <f t="shared" si="97"/>
        <v>0</v>
      </c>
      <c r="EN62" s="140">
        <f t="shared" si="98"/>
        <v>0</v>
      </c>
      <c r="EO62" s="140">
        <f t="shared" si="99"/>
        <v>0</v>
      </c>
      <c r="EP62" s="140">
        <f t="shared" si="100"/>
        <v>0</v>
      </c>
      <c r="EQ62" s="140">
        <f t="shared" si="101"/>
        <v>0</v>
      </c>
      <c r="ER62" s="140">
        <f t="shared" si="102"/>
        <v>0</v>
      </c>
      <c r="ES62" s="140">
        <f t="shared" si="103"/>
        <v>0</v>
      </c>
      <c r="ET62" s="140">
        <f t="shared" si="104"/>
        <v>0</v>
      </c>
      <c r="EU62" s="140">
        <f t="shared" si="105"/>
        <v>0</v>
      </c>
      <c r="EV62" s="140">
        <f t="shared" si="106"/>
        <v>0</v>
      </c>
      <c r="EW62" s="140">
        <f t="shared" si="107"/>
        <v>0</v>
      </c>
      <c r="EX62" s="140">
        <f t="shared" si="108"/>
        <v>0</v>
      </c>
      <c r="EY62" s="140">
        <f t="shared" si="109"/>
        <v>0</v>
      </c>
      <c r="EZ62" s="140">
        <f t="shared" si="110"/>
        <v>0</v>
      </c>
      <c r="FA62" s="140">
        <f t="shared" si="111"/>
        <v>0</v>
      </c>
      <c r="FB62" s="140">
        <f t="shared" si="112"/>
        <v>0</v>
      </c>
      <c r="FC62" s="140">
        <f t="shared" si="113"/>
        <v>0</v>
      </c>
      <c r="FD62" s="140">
        <f t="shared" si="114"/>
        <v>0</v>
      </c>
      <c r="FE62" s="140">
        <f t="shared" si="115"/>
        <v>0</v>
      </c>
      <c r="FF62" s="140">
        <f t="shared" si="116"/>
        <v>0</v>
      </c>
      <c r="FG62" s="140">
        <f t="shared" si="117"/>
        <v>0</v>
      </c>
      <c r="FH62" s="140">
        <f t="shared" si="118"/>
        <v>0</v>
      </c>
      <c r="FI62" s="140">
        <f t="shared" si="187"/>
        <v>0</v>
      </c>
      <c r="FJ62" s="140">
        <f t="shared" si="120"/>
        <v>0</v>
      </c>
      <c r="FL62" s="28">
        <f t="shared" si="121"/>
        <v>0</v>
      </c>
      <c r="FM62" s="28">
        <f t="shared" si="122"/>
        <v>0</v>
      </c>
      <c r="FN62" s="28">
        <f t="shared" si="123"/>
        <v>0</v>
      </c>
      <c r="FO62" s="28">
        <f t="shared" si="124"/>
        <v>0</v>
      </c>
      <c r="FP62" s="28">
        <f t="shared" si="125"/>
        <v>0</v>
      </c>
      <c r="FQ62" s="28">
        <f t="shared" si="126"/>
        <v>0</v>
      </c>
      <c r="FR62" s="28">
        <f t="shared" si="127"/>
        <v>0</v>
      </c>
      <c r="FS62" s="28">
        <f t="shared" si="128"/>
        <v>0</v>
      </c>
      <c r="FT62" s="28">
        <f t="shared" si="129"/>
        <v>0</v>
      </c>
      <c r="FU62" s="28">
        <f t="shared" si="130"/>
        <v>548.1769470453014</v>
      </c>
      <c r="FV62" s="28">
        <f t="shared" si="131"/>
        <v>1983.5718354950432</v>
      </c>
      <c r="FW62" s="28">
        <f t="shared" si="132"/>
        <v>2424.9508840050657</v>
      </c>
      <c r="FX62" s="28">
        <f t="shared" si="133"/>
        <v>2886.2475724621336</v>
      </c>
      <c r="FY62" s="28">
        <f t="shared" si="134"/>
        <v>3349.7128350231051</v>
      </c>
      <c r="FZ62" s="28">
        <f t="shared" si="135"/>
        <v>3790.9101702993394</v>
      </c>
      <c r="GA62" s="28">
        <f t="shared" si="136"/>
        <v>4175.4190898812958</v>
      </c>
      <c r="GB62" s="28">
        <f t="shared" si="137"/>
        <v>4452.1567317638892</v>
      </c>
      <c r="GC62" s="28">
        <f t="shared" si="138"/>
        <v>4537.4329266146324</v>
      </c>
      <c r="GD62" s="28">
        <f t="shared" si="139"/>
        <v>4264.483213261371</v>
      </c>
      <c r="GE62" s="28">
        <f t="shared" si="140"/>
        <v>3036.6730378016732</v>
      </c>
      <c r="GF62" s="28">
        <f t="shared" si="141"/>
        <v>29.565005865622251</v>
      </c>
      <c r="GG62" s="28">
        <f t="shared" si="142"/>
        <v>0</v>
      </c>
      <c r="GH62" s="28">
        <f t="shared" si="143"/>
        <v>0</v>
      </c>
      <c r="GI62" s="28">
        <f t="shared" si="144"/>
        <v>0</v>
      </c>
      <c r="GJ62" s="28">
        <f t="shared" si="145"/>
        <v>0</v>
      </c>
      <c r="GK62" s="28">
        <f t="shared" si="146"/>
        <v>0</v>
      </c>
      <c r="GL62" s="28">
        <f t="shared" si="147"/>
        <v>0</v>
      </c>
      <c r="GM62" s="28">
        <f t="shared" si="148"/>
        <v>0</v>
      </c>
      <c r="GN62" s="28">
        <f t="shared" si="149"/>
        <v>0</v>
      </c>
      <c r="GO62" s="28">
        <f t="shared" si="150"/>
        <v>0</v>
      </c>
      <c r="GP62" s="28">
        <f t="shared" si="151"/>
        <v>0</v>
      </c>
      <c r="GQ62" s="28">
        <f t="shared" si="152"/>
        <v>0</v>
      </c>
      <c r="GR62" s="28">
        <f t="shared" si="153"/>
        <v>0</v>
      </c>
      <c r="GS62" s="28">
        <f t="shared" si="154"/>
        <v>0</v>
      </c>
      <c r="GT62" s="28">
        <f t="shared" si="155"/>
        <v>0</v>
      </c>
      <c r="GU62" s="28">
        <f t="shared" si="156"/>
        <v>0</v>
      </c>
      <c r="GV62" s="28">
        <f t="shared" si="157"/>
        <v>0</v>
      </c>
      <c r="GW62" s="28">
        <f t="shared" si="158"/>
        <v>0</v>
      </c>
      <c r="GX62" s="28">
        <f t="shared" si="159"/>
        <v>0</v>
      </c>
      <c r="GY62" s="28">
        <f t="shared" si="160"/>
        <v>0</v>
      </c>
      <c r="GZ62" s="28">
        <f t="shared" si="161"/>
        <v>0</v>
      </c>
      <c r="HA62" s="28">
        <f t="shared" si="162"/>
        <v>0</v>
      </c>
      <c r="HB62" s="28">
        <f t="shared" si="163"/>
        <v>0</v>
      </c>
      <c r="HC62" s="28">
        <f t="shared" si="164"/>
        <v>0</v>
      </c>
      <c r="HD62" s="28">
        <f t="shared" si="165"/>
        <v>0</v>
      </c>
      <c r="HE62" s="28">
        <f t="shared" si="166"/>
        <v>0</v>
      </c>
      <c r="HF62" s="28">
        <f t="shared" si="167"/>
        <v>0</v>
      </c>
      <c r="HG62" s="28">
        <f t="shared" si="168"/>
        <v>0</v>
      </c>
      <c r="HH62" s="28">
        <f t="shared" si="169"/>
        <v>0</v>
      </c>
      <c r="HI62" s="28">
        <f t="shared" si="170"/>
        <v>0</v>
      </c>
      <c r="HK62" s="29">
        <f>IF(D62&gt;80,"",IF('inv2.計算シート'!H57=0,0,SUM(FL62:HI62)/F62))</f>
        <v>29.762996014850469</v>
      </c>
    </row>
    <row r="63" spans="4:219">
      <c r="D63" s="28">
        <f>IF(OR('1.収穫を予測する'!$C$2="あり",'1.収穫を予測する'!$C$3="あり"),入力方法別計算!W58,'inv2.計算シート'!E58)</f>
        <v>57</v>
      </c>
      <c r="E63" s="28">
        <f>IF(OR('1.収穫を予測する'!$C$2="あり",'1.収穫を予測する'!$C$3="あり"),入力方法別計算!Z58,'inv2.計算シート'!AD58)</f>
        <v>917.91780113166521</v>
      </c>
      <c r="F63" s="28">
        <f>IF(OR('1.収穫を予測する'!$C$2="あり",'1.収穫を予測する'!$C$3="あり"),入力方法別計算!Y58,'inv2.計算シート'!AE58)</f>
        <v>1181.0339123653625</v>
      </c>
      <c r="G63" s="28">
        <f>'inv2.計算シート'!AF58</f>
        <v>0</v>
      </c>
      <c r="H63" s="28">
        <f t="shared" si="15"/>
        <v>0.58313747144992256</v>
      </c>
      <c r="I63" s="28">
        <f t="shared" si="16"/>
        <v>1511.7098369019341</v>
      </c>
      <c r="J63" s="28">
        <f t="shared" si="17"/>
        <v>958.10705199546669</v>
      </c>
      <c r="K63" s="28">
        <f t="shared" si="18"/>
        <v>0.63379031386009288</v>
      </c>
      <c r="L63" s="28">
        <f t="shared" si="19"/>
        <v>1668.3694118305687</v>
      </c>
      <c r="N63" s="28">
        <f t="shared" si="201"/>
        <v>0</v>
      </c>
      <c r="O63" s="28">
        <f t="shared" si="201"/>
        <v>0</v>
      </c>
      <c r="P63" s="28">
        <f t="shared" si="201"/>
        <v>0</v>
      </c>
      <c r="Q63" s="28">
        <f t="shared" si="201"/>
        <v>0</v>
      </c>
      <c r="R63" s="28">
        <f t="shared" si="201"/>
        <v>0</v>
      </c>
      <c r="S63" s="28">
        <f t="shared" si="201"/>
        <v>0</v>
      </c>
      <c r="T63" s="28">
        <f t="shared" si="201"/>
        <v>0</v>
      </c>
      <c r="U63" s="28">
        <f t="shared" si="201"/>
        <v>0</v>
      </c>
      <c r="V63" s="28">
        <f t="shared" si="201"/>
        <v>0</v>
      </c>
      <c r="W63" s="28">
        <f t="shared" si="201"/>
        <v>0</v>
      </c>
      <c r="X63" s="28">
        <f t="shared" si="201"/>
        <v>1161.8245728850748</v>
      </c>
      <c r="Y63" s="28">
        <f t="shared" si="201"/>
        <v>1069.444802172075</v>
      </c>
      <c r="Z63" s="28">
        <f t="shared" si="201"/>
        <v>966.21555371377463</v>
      </c>
      <c r="AA63" s="28">
        <f t="shared" si="201"/>
        <v>853.02104623319451</v>
      </c>
      <c r="AB63" s="28">
        <f t="shared" si="201"/>
        <v>731.16505037470745</v>
      </c>
      <c r="AC63" s="28">
        <f t="shared" si="201"/>
        <v>602.47167359879006</v>
      </c>
      <c r="AD63" s="28">
        <f t="shared" si="198"/>
        <v>469.45211203721669</v>
      </c>
      <c r="AE63" s="28">
        <f t="shared" si="198"/>
        <v>335.60656980195336</v>
      </c>
      <c r="AF63" s="28">
        <f t="shared" si="198"/>
        <v>206.05147751476156</v>
      </c>
      <c r="AG63" s="28">
        <f t="shared" si="198"/>
        <v>89.171539333365274</v>
      </c>
      <c r="AH63" s="28">
        <f t="shared" si="198"/>
        <v>4.5548223798646497</v>
      </c>
      <c r="AI63" s="28" t="e">
        <f t="shared" si="198"/>
        <v>#NUM!</v>
      </c>
      <c r="AJ63" s="28" t="e">
        <f t="shared" si="198"/>
        <v>#NUM!</v>
      </c>
      <c r="AK63" s="28" t="e">
        <f t="shared" si="198"/>
        <v>#NUM!</v>
      </c>
      <c r="AL63" s="28" t="e">
        <f t="shared" si="198"/>
        <v>#NUM!</v>
      </c>
      <c r="AM63" s="28" t="e">
        <f t="shared" si="198"/>
        <v>#NUM!</v>
      </c>
      <c r="AN63" s="28" t="e">
        <f t="shared" si="198"/>
        <v>#NUM!</v>
      </c>
      <c r="AO63" s="28" t="e">
        <f t="shared" si="198"/>
        <v>#NUM!</v>
      </c>
      <c r="AP63" s="28" t="e">
        <f t="shared" si="198"/>
        <v>#NUM!</v>
      </c>
      <c r="AQ63" s="28" t="e">
        <f t="shared" si="198"/>
        <v>#NUM!</v>
      </c>
      <c r="AR63" s="28" t="e">
        <f t="shared" si="198"/>
        <v>#NUM!</v>
      </c>
      <c r="AS63" s="28" t="e">
        <f t="shared" si="199"/>
        <v>#NUM!</v>
      </c>
      <c r="AT63" s="28" t="e">
        <f t="shared" si="199"/>
        <v>#NUM!</v>
      </c>
      <c r="AU63" s="28" t="e">
        <f t="shared" si="199"/>
        <v>#NUM!</v>
      </c>
      <c r="AV63" s="28" t="e">
        <f t="shared" si="199"/>
        <v>#NUM!</v>
      </c>
      <c r="AW63" s="28" t="e">
        <f t="shared" si="199"/>
        <v>#NUM!</v>
      </c>
      <c r="AX63" s="28" t="e">
        <f t="shared" si="199"/>
        <v>#NUM!</v>
      </c>
      <c r="AY63" s="28" t="e">
        <f t="shared" si="199"/>
        <v>#NUM!</v>
      </c>
      <c r="AZ63" s="28" t="e">
        <f t="shared" si="199"/>
        <v>#NUM!</v>
      </c>
      <c r="BA63" s="28" t="e">
        <f t="shared" si="199"/>
        <v>#NUM!</v>
      </c>
      <c r="BB63" s="28" t="e">
        <f t="shared" si="199"/>
        <v>#NUM!</v>
      </c>
      <c r="BC63" s="28" t="e">
        <f t="shared" si="199"/>
        <v>#NUM!</v>
      </c>
      <c r="BD63" s="28" t="e">
        <f t="shared" si="199"/>
        <v>#NUM!</v>
      </c>
      <c r="BE63" s="28" t="e">
        <f t="shared" si="199"/>
        <v>#NUM!</v>
      </c>
      <c r="BF63" s="28" t="e">
        <f t="shared" si="199"/>
        <v>#NUM!</v>
      </c>
      <c r="BG63" s="28" t="e">
        <f t="shared" si="199"/>
        <v>#NUM!</v>
      </c>
      <c r="BH63" s="28" t="e">
        <f t="shared" si="199"/>
        <v>#NUM!</v>
      </c>
      <c r="BI63" s="28" t="e">
        <f t="shared" si="200"/>
        <v>#NUM!</v>
      </c>
      <c r="BJ63" s="28" t="e">
        <f t="shared" si="200"/>
        <v>#NUM!</v>
      </c>
      <c r="BK63" s="28" t="e">
        <f t="shared" si="200"/>
        <v>#NUM!</v>
      </c>
      <c r="BM63" s="28">
        <f t="shared" si="20"/>
        <v>0</v>
      </c>
      <c r="BN63" s="28">
        <f t="shared" si="21"/>
        <v>0</v>
      </c>
      <c r="BO63" s="28">
        <f t="shared" si="22"/>
        <v>0</v>
      </c>
      <c r="BP63" s="28">
        <f t="shared" si="23"/>
        <v>0</v>
      </c>
      <c r="BQ63" s="28">
        <f t="shared" si="24"/>
        <v>0</v>
      </c>
      <c r="BR63" s="28">
        <f t="shared" si="25"/>
        <v>0</v>
      </c>
      <c r="BS63" s="28">
        <f t="shared" si="26"/>
        <v>0</v>
      </c>
      <c r="BT63" s="28">
        <f t="shared" si="27"/>
        <v>0</v>
      </c>
      <c r="BU63" s="28">
        <f t="shared" si="28"/>
        <v>0</v>
      </c>
      <c r="BV63" s="28">
        <f t="shared" si="29"/>
        <v>0</v>
      </c>
      <c r="BW63" s="28">
        <f t="shared" si="30"/>
        <v>1161.8245728850748</v>
      </c>
      <c r="BX63" s="28">
        <f t="shared" si="31"/>
        <v>1069.444802172075</v>
      </c>
      <c r="BY63" s="28">
        <f t="shared" si="32"/>
        <v>966.21555371377463</v>
      </c>
      <c r="BZ63" s="28">
        <f t="shared" si="33"/>
        <v>853.02104623319451</v>
      </c>
      <c r="CA63" s="28">
        <f t="shared" si="34"/>
        <v>731.16505037470745</v>
      </c>
      <c r="CB63" s="28">
        <f t="shared" si="35"/>
        <v>602.47167359879006</v>
      </c>
      <c r="CC63" s="28">
        <f t="shared" si="36"/>
        <v>469.45211203721669</v>
      </c>
      <c r="CD63" s="28">
        <f t="shared" si="37"/>
        <v>335.60656980195336</v>
      </c>
      <c r="CE63" s="28">
        <f t="shared" si="38"/>
        <v>206.05147751476156</v>
      </c>
      <c r="CF63" s="28">
        <f t="shared" si="39"/>
        <v>89.171539333365274</v>
      </c>
      <c r="CG63" s="28">
        <f t="shared" si="40"/>
        <v>4.5548223798646497</v>
      </c>
      <c r="CH63" s="28">
        <f t="shared" si="41"/>
        <v>0</v>
      </c>
      <c r="CI63" s="28">
        <f t="shared" si="42"/>
        <v>0</v>
      </c>
      <c r="CJ63" s="28">
        <f t="shared" si="43"/>
        <v>0</v>
      </c>
      <c r="CK63" s="28">
        <f t="shared" si="44"/>
        <v>0</v>
      </c>
      <c r="CL63" s="28">
        <f t="shared" si="45"/>
        <v>0</v>
      </c>
      <c r="CM63" s="28">
        <f t="shared" si="46"/>
        <v>0</v>
      </c>
      <c r="CN63" s="28">
        <f t="shared" si="47"/>
        <v>0</v>
      </c>
      <c r="CO63" s="28">
        <f t="shared" si="48"/>
        <v>0</v>
      </c>
      <c r="CP63" s="28">
        <f t="shared" si="49"/>
        <v>0</v>
      </c>
      <c r="CQ63" s="28">
        <f t="shared" si="50"/>
        <v>0</v>
      </c>
      <c r="CR63" s="28">
        <f t="shared" si="51"/>
        <v>0</v>
      </c>
      <c r="CS63" s="28">
        <f t="shared" si="52"/>
        <v>0</v>
      </c>
      <c r="CT63" s="28">
        <f t="shared" si="53"/>
        <v>0</v>
      </c>
      <c r="CU63" s="28">
        <f t="shared" si="54"/>
        <v>0</v>
      </c>
      <c r="CV63" s="28">
        <f t="shared" si="55"/>
        <v>0</v>
      </c>
      <c r="CW63" s="28">
        <f t="shared" si="56"/>
        <v>0</v>
      </c>
      <c r="CX63" s="28">
        <f t="shared" si="57"/>
        <v>0</v>
      </c>
      <c r="CY63" s="28">
        <f t="shared" si="58"/>
        <v>0</v>
      </c>
      <c r="CZ63" s="28">
        <f t="shared" si="59"/>
        <v>0</v>
      </c>
      <c r="DA63" s="28">
        <f t="shared" si="60"/>
        <v>0</v>
      </c>
      <c r="DB63" s="28">
        <f t="shared" si="61"/>
        <v>0</v>
      </c>
      <c r="DC63" s="28">
        <f t="shared" si="62"/>
        <v>0</v>
      </c>
      <c r="DD63" s="28">
        <f t="shared" si="63"/>
        <v>0</v>
      </c>
      <c r="DE63" s="28">
        <f t="shared" si="64"/>
        <v>0</v>
      </c>
      <c r="DF63" s="28">
        <f t="shared" si="65"/>
        <v>0</v>
      </c>
      <c r="DG63" s="28">
        <f t="shared" si="66"/>
        <v>0</v>
      </c>
      <c r="DH63" s="28">
        <f t="shared" si="67"/>
        <v>0</v>
      </c>
      <c r="DI63" s="28">
        <f t="shared" si="68"/>
        <v>0</v>
      </c>
      <c r="DJ63" s="28">
        <f t="shared" si="69"/>
        <v>0</v>
      </c>
      <c r="DL63" s="28">
        <f t="shared" si="70"/>
        <v>57</v>
      </c>
      <c r="DM63" s="140">
        <f t="shared" si="71"/>
        <v>0</v>
      </c>
      <c r="DN63" s="140">
        <f t="shared" si="72"/>
        <v>0</v>
      </c>
      <c r="DO63" s="140">
        <f t="shared" si="73"/>
        <v>0</v>
      </c>
      <c r="DP63" s="140">
        <f t="shared" si="74"/>
        <v>0</v>
      </c>
      <c r="DQ63" s="140">
        <f t="shared" si="75"/>
        <v>0</v>
      </c>
      <c r="DR63" s="140">
        <f t="shared" si="76"/>
        <v>0</v>
      </c>
      <c r="DS63" s="140">
        <f t="shared" si="77"/>
        <v>0</v>
      </c>
      <c r="DT63" s="140">
        <f t="shared" si="78"/>
        <v>0</v>
      </c>
      <c r="DU63" s="140">
        <f t="shared" si="79"/>
        <v>0</v>
      </c>
      <c r="DV63" s="140">
        <f t="shared" si="80"/>
        <v>19.209339480287781</v>
      </c>
      <c r="DW63" s="140">
        <f t="shared" si="81"/>
        <v>92.379770712999743</v>
      </c>
      <c r="DX63" s="140">
        <f t="shared" si="82"/>
        <v>103.22924845830039</v>
      </c>
      <c r="DY63" s="140">
        <f t="shared" si="83"/>
        <v>113.19450748058011</v>
      </c>
      <c r="DZ63" s="140">
        <f t="shared" si="84"/>
        <v>121.85599585848706</v>
      </c>
      <c r="EA63" s="140">
        <f t="shared" si="85"/>
        <v>128.69337677591739</v>
      </c>
      <c r="EB63" s="140">
        <f t="shared" si="86"/>
        <v>133.01956156157337</v>
      </c>
      <c r="EC63" s="140">
        <f t="shared" si="87"/>
        <v>133.84554223526334</v>
      </c>
      <c r="ED63" s="140">
        <f t="shared" si="88"/>
        <v>129.5550922871918</v>
      </c>
      <c r="EE63" s="140">
        <f t="shared" si="89"/>
        <v>116.87993818139628</v>
      </c>
      <c r="EF63" s="140">
        <f t="shared" si="90"/>
        <v>84.616716953500628</v>
      </c>
      <c r="EG63" s="140">
        <f t="shared" si="91"/>
        <v>4.5548223798646497</v>
      </c>
      <c r="EH63" s="140">
        <f t="shared" si="92"/>
        <v>0</v>
      </c>
      <c r="EI63" s="140">
        <f t="shared" si="93"/>
        <v>0</v>
      </c>
      <c r="EJ63" s="140">
        <f t="shared" si="94"/>
        <v>0</v>
      </c>
      <c r="EK63" s="140">
        <f t="shared" si="95"/>
        <v>0</v>
      </c>
      <c r="EL63" s="140">
        <f t="shared" si="96"/>
        <v>0</v>
      </c>
      <c r="EM63" s="140">
        <f t="shared" si="97"/>
        <v>0</v>
      </c>
      <c r="EN63" s="140">
        <f t="shared" si="98"/>
        <v>0</v>
      </c>
      <c r="EO63" s="140">
        <f t="shared" si="99"/>
        <v>0</v>
      </c>
      <c r="EP63" s="140">
        <f t="shared" si="100"/>
        <v>0</v>
      </c>
      <c r="EQ63" s="140">
        <f t="shared" si="101"/>
        <v>0</v>
      </c>
      <c r="ER63" s="140">
        <f t="shared" si="102"/>
        <v>0</v>
      </c>
      <c r="ES63" s="140">
        <f t="shared" si="103"/>
        <v>0</v>
      </c>
      <c r="ET63" s="140">
        <f t="shared" si="104"/>
        <v>0</v>
      </c>
      <c r="EU63" s="140">
        <f t="shared" si="105"/>
        <v>0</v>
      </c>
      <c r="EV63" s="140">
        <f t="shared" si="106"/>
        <v>0</v>
      </c>
      <c r="EW63" s="140">
        <f t="shared" si="107"/>
        <v>0</v>
      </c>
      <c r="EX63" s="140">
        <f t="shared" si="108"/>
        <v>0</v>
      </c>
      <c r="EY63" s="140">
        <f t="shared" si="109"/>
        <v>0</v>
      </c>
      <c r="EZ63" s="140">
        <f t="shared" si="110"/>
        <v>0</v>
      </c>
      <c r="FA63" s="140">
        <f t="shared" si="111"/>
        <v>0</v>
      </c>
      <c r="FB63" s="140">
        <f t="shared" si="112"/>
        <v>0</v>
      </c>
      <c r="FC63" s="140">
        <f t="shared" si="113"/>
        <v>0</v>
      </c>
      <c r="FD63" s="140">
        <f t="shared" si="114"/>
        <v>0</v>
      </c>
      <c r="FE63" s="140">
        <f t="shared" si="115"/>
        <v>0</v>
      </c>
      <c r="FF63" s="140">
        <f t="shared" si="116"/>
        <v>0</v>
      </c>
      <c r="FG63" s="140">
        <f t="shared" si="117"/>
        <v>0</v>
      </c>
      <c r="FH63" s="140">
        <f t="shared" si="118"/>
        <v>0</v>
      </c>
      <c r="FI63" s="140">
        <f t="shared" si="187"/>
        <v>0</v>
      </c>
      <c r="FJ63" s="140">
        <f t="shared" si="120"/>
        <v>0</v>
      </c>
      <c r="FL63" s="28">
        <f t="shared" si="121"/>
        <v>0</v>
      </c>
      <c r="FM63" s="28">
        <f t="shared" si="122"/>
        <v>0</v>
      </c>
      <c r="FN63" s="28">
        <f t="shared" si="123"/>
        <v>0</v>
      </c>
      <c r="FO63" s="28">
        <f t="shared" si="124"/>
        <v>0</v>
      </c>
      <c r="FP63" s="28">
        <f t="shared" si="125"/>
        <v>0</v>
      </c>
      <c r="FQ63" s="28">
        <f t="shared" si="126"/>
        <v>0</v>
      </c>
      <c r="FR63" s="28">
        <f t="shared" si="127"/>
        <v>0</v>
      </c>
      <c r="FS63" s="28">
        <f t="shared" si="128"/>
        <v>0</v>
      </c>
      <c r="FT63" s="28">
        <f t="shared" si="129"/>
        <v>0</v>
      </c>
      <c r="FU63" s="28">
        <f t="shared" si="130"/>
        <v>364.97745012546784</v>
      </c>
      <c r="FV63" s="28">
        <f t="shared" si="131"/>
        <v>1939.9751849729946</v>
      </c>
      <c r="FW63" s="28">
        <f t="shared" si="132"/>
        <v>2374.272714540909</v>
      </c>
      <c r="FX63" s="28">
        <f t="shared" si="133"/>
        <v>2829.8626870145026</v>
      </c>
      <c r="FY63" s="28">
        <f t="shared" si="134"/>
        <v>3290.1118881791508</v>
      </c>
      <c r="FZ63" s="28">
        <f t="shared" si="135"/>
        <v>3732.1079265016042</v>
      </c>
      <c r="GA63" s="28">
        <f t="shared" si="136"/>
        <v>4123.6064084087748</v>
      </c>
      <c r="GB63" s="28">
        <f t="shared" si="137"/>
        <v>4416.9028937636904</v>
      </c>
      <c r="GC63" s="28">
        <f t="shared" si="138"/>
        <v>4534.4282300517125</v>
      </c>
      <c r="GD63" s="28">
        <f t="shared" si="139"/>
        <v>4324.5577127116621</v>
      </c>
      <c r="GE63" s="28">
        <f t="shared" si="140"/>
        <v>3300.0519611865243</v>
      </c>
      <c r="GF63" s="28">
        <f t="shared" si="141"/>
        <v>186.74771757445063</v>
      </c>
      <c r="GG63" s="28">
        <f t="shared" si="142"/>
        <v>0</v>
      </c>
      <c r="GH63" s="28">
        <f t="shared" si="143"/>
        <v>0</v>
      </c>
      <c r="GI63" s="28">
        <f t="shared" si="144"/>
        <v>0</v>
      </c>
      <c r="GJ63" s="28">
        <f t="shared" si="145"/>
        <v>0</v>
      </c>
      <c r="GK63" s="28">
        <f t="shared" si="146"/>
        <v>0</v>
      </c>
      <c r="GL63" s="28">
        <f t="shared" si="147"/>
        <v>0</v>
      </c>
      <c r="GM63" s="28">
        <f t="shared" si="148"/>
        <v>0</v>
      </c>
      <c r="GN63" s="28">
        <f t="shared" si="149"/>
        <v>0</v>
      </c>
      <c r="GO63" s="28">
        <f t="shared" si="150"/>
        <v>0</v>
      </c>
      <c r="GP63" s="28">
        <f t="shared" si="151"/>
        <v>0</v>
      </c>
      <c r="GQ63" s="28">
        <f t="shared" si="152"/>
        <v>0</v>
      </c>
      <c r="GR63" s="28">
        <f t="shared" si="153"/>
        <v>0</v>
      </c>
      <c r="GS63" s="28">
        <f t="shared" si="154"/>
        <v>0</v>
      </c>
      <c r="GT63" s="28">
        <f t="shared" si="155"/>
        <v>0</v>
      </c>
      <c r="GU63" s="28">
        <f t="shared" si="156"/>
        <v>0</v>
      </c>
      <c r="GV63" s="28">
        <f t="shared" si="157"/>
        <v>0</v>
      </c>
      <c r="GW63" s="28">
        <f t="shared" si="158"/>
        <v>0</v>
      </c>
      <c r="GX63" s="28">
        <f t="shared" si="159"/>
        <v>0</v>
      </c>
      <c r="GY63" s="28">
        <f t="shared" si="160"/>
        <v>0</v>
      </c>
      <c r="GZ63" s="28">
        <f t="shared" si="161"/>
        <v>0</v>
      </c>
      <c r="HA63" s="28">
        <f t="shared" si="162"/>
        <v>0</v>
      </c>
      <c r="HB63" s="28">
        <f t="shared" si="163"/>
        <v>0</v>
      </c>
      <c r="HC63" s="28">
        <f t="shared" si="164"/>
        <v>0</v>
      </c>
      <c r="HD63" s="28">
        <f t="shared" si="165"/>
        <v>0</v>
      </c>
      <c r="HE63" s="28">
        <f t="shared" si="166"/>
        <v>0</v>
      </c>
      <c r="HF63" s="28">
        <f t="shared" si="167"/>
        <v>0</v>
      </c>
      <c r="HG63" s="28">
        <f t="shared" si="168"/>
        <v>0</v>
      </c>
      <c r="HH63" s="28">
        <f t="shared" si="169"/>
        <v>0</v>
      </c>
      <c r="HI63" s="28">
        <f t="shared" si="170"/>
        <v>0</v>
      </c>
      <c r="HK63" s="29">
        <f>IF(D63&gt;80,"",IF('inv2.計算シート'!H58=0,0,SUM(FL63:HI63)/F63))</f>
        <v>29.988641650515721</v>
      </c>
    </row>
    <row r="64" spans="4:219">
      <c r="D64" s="28">
        <f>IF(OR('1.収穫を予測する'!$C$2="あり",'1.収穫を予測する'!$C$3="あり"),入力方法別計算!W59,'inv2.計算シート'!E59)</f>
        <v>58</v>
      </c>
      <c r="E64" s="28">
        <f>IF(OR('1.収穫を予測する'!$C$2="あり",'1.収穫を予測する'!$C$3="あり"),入力方法別計算!Z59,'inv2.計算シート'!AD59)</f>
        <v>925.2223147218283</v>
      </c>
      <c r="F64" s="28">
        <f>IF(OR('1.収穫を予測する'!$C$2="あり",'1.収穫を予測する'!$C$3="あり"),入力方法別計算!Y59,'inv2.計算シート'!AE59)</f>
        <v>1170.5379772171179</v>
      </c>
      <c r="G64" s="28">
        <f>'inv2.計算シート'!AF59</f>
        <v>0</v>
      </c>
      <c r="H64" s="28">
        <f t="shared" si="15"/>
        <v>0.5813751795502935</v>
      </c>
      <c r="I64" s="28">
        <f t="shared" si="16"/>
        <v>1502.2047157235806</v>
      </c>
      <c r="J64" s="28">
        <f t="shared" si="17"/>
        <v>966.64842159478735</v>
      </c>
      <c r="K64" s="28">
        <f t="shared" si="18"/>
        <v>0.64348647789271052</v>
      </c>
      <c r="L64" s="28">
        <f t="shared" si="19"/>
        <v>1610.9461983297167</v>
      </c>
      <c r="N64" s="28">
        <f t="shared" si="201"/>
        <v>0</v>
      </c>
      <c r="O64" s="28">
        <f t="shared" si="201"/>
        <v>0</v>
      </c>
      <c r="P64" s="28">
        <f t="shared" si="201"/>
        <v>0</v>
      </c>
      <c r="Q64" s="28">
        <f t="shared" si="201"/>
        <v>0</v>
      </c>
      <c r="R64" s="28">
        <f t="shared" si="201"/>
        <v>0</v>
      </c>
      <c r="S64" s="28">
        <f t="shared" si="201"/>
        <v>0</v>
      </c>
      <c r="T64" s="28">
        <f t="shared" si="201"/>
        <v>0</v>
      </c>
      <c r="U64" s="28">
        <f t="shared" si="201"/>
        <v>0</v>
      </c>
      <c r="V64" s="28">
        <f t="shared" si="201"/>
        <v>0</v>
      </c>
      <c r="W64" s="28">
        <f t="shared" si="201"/>
        <v>0</v>
      </c>
      <c r="X64" s="28">
        <f t="shared" si="201"/>
        <v>1160.3442068472777</v>
      </c>
      <c r="Y64" s="28">
        <f t="shared" si="201"/>
        <v>1069.9106664066362</v>
      </c>
      <c r="Z64" s="28">
        <f t="shared" si="201"/>
        <v>968.75304471895288</v>
      </c>
      <c r="AA64" s="28">
        <f t="shared" si="201"/>
        <v>857.68768124831502</v>
      </c>
      <c r="AB64" s="28">
        <f t="shared" si="201"/>
        <v>737.9281437131782</v>
      </c>
      <c r="AC64" s="28">
        <f t="shared" si="201"/>
        <v>611.17942513871901</v>
      </c>
      <c r="AD64" s="28">
        <f t="shared" si="198"/>
        <v>479.79321271896703</v>
      </c>
      <c r="AE64" s="28">
        <f t="shared" si="198"/>
        <v>347.0471059582282</v>
      </c>
      <c r="AF64" s="28">
        <f t="shared" si="198"/>
        <v>217.71767602717304</v>
      </c>
      <c r="AG64" s="28">
        <f t="shared" si="198"/>
        <v>99.553086963862569</v>
      </c>
      <c r="AH64" s="28">
        <f t="shared" si="198"/>
        <v>9.705828692384129</v>
      </c>
      <c r="AI64" s="28" t="e">
        <f t="shared" si="198"/>
        <v>#NUM!</v>
      </c>
      <c r="AJ64" s="28" t="e">
        <f t="shared" si="198"/>
        <v>#NUM!</v>
      </c>
      <c r="AK64" s="28" t="e">
        <f t="shared" si="198"/>
        <v>#NUM!</v>
      </c>
      <c r="AL64" s="28" t="e">
        <f t="shared" si="198"/>
        <v>#NUM!</v>
      </c>
      <c r="AM64" s="28" t="e">
        <f t="shared" si="198"/>
        <v>#NUM!</v>
      </c>
      <c r="AN64" s="28" t="e">
        <f t="shared" si="198"/>
        <v>#NUM!</v>
      </c>
      <c r="AO64" s="28" t="e">
        <f t="shared" si="198"/>
        <v>#NUM!</v>
      </c>
      <c r="AP64" s="28" t="e">
        <f t="shared" si="198"/>
        <v>#NUM!</v>
      </c>
      <c r="AQ64" s="28" t="e">
        <f t="shared" si="198"/>
        <v>#NUM!</v>
      </c>
      <c r="AR64" s="28" t="e">
        <f t="shared" si="198"/>
        <v>#NUM!</v>
      </c>
      <c r="AS64" s="28" t="e">
        <f t="shared" si="199"/>
        <v>#NUM!</v>
      </c>
      <c r="AT64" s="28" t="e">
        <f t="shared" si="199"/>
        <v>#NUM!</v>
      </c>
      <c r="AU64" s="28" t="e">
        <f t="shared" si="199"/>
        <v>#NUM!</v>
      </c>
      <c r="AV64" s="28" t="e">
        <f t="shared" si="199"/>
        <v>#NUM!</v>
      </c>
      <c r="AW64" s="28" t="e">
        <f t="shared" si="199"/>
        <v>#NUM!</v>
      </c>
      <c r="AX64" s="28" t="e">
        <f t="shared" si="199"/>
        <v>#NUM!</v>
      </c>
      <c r="AY64" s="28" t="e">
        <f t="shared" si="199"/>
        <v>#NUM!</v>
      </c>
      <c r="AZ64" s="28" t="e">
        <f t="shared" si="199"/>
        <v>#NUM!</v>
      </c>
      <c r="BA64" s="28" t="e">
        <f t="shared" si="199"/>
        <v>#NUM!</v>
      </c>
      <c r="BB64" s="28" t="e">
        <f t="shared" si="199"/>
        <v>#NUM!</v>
      </c>
      <c r="BC64" s="28" t="e">
        <f t="shared" si="199"/>
        <v>#NUM!</v>
      </c>
      <c r="BD64" s="28" t="e">
        <f t="shared" si="199"/>
        <v>#NUM!</v>
      </c>
      <c r="BE64" s="28" t="e">
        <f t="shared" si="199"/>
        <v>#NUM!</v>
      </c>
      <c r="BF64" s="28" t="e">
        <f t="shared" si="199"/>
        <v>#NUM!</v>
      </c>
      <c r="BG64" s="28" t="e">
        <f t="shared" si="199"/>
        <v>#NUM!</v>
      </c>
      <c r="BH64" s="28" t="e">
        <f t="shared" si="199"/>
        <v>#NUM!</v>
      </c>
      <c r="BI64" s="28" t="e">
        <f t="shared" si="200"/>
        <v>#NUM!</v>
      </c>
      <c r="BJ64" s="28" t="e">
        <f t="shared" si="200"/>
        <v>#NUM!</v>
      </c>
      <c r="BK64" s="28" t="e">
        <f t="shared" si="200"/>
        <v>#NUM!</v>
      </c>
      <c r="BM64" s="28">
        <f t="shared" si="20"/>
        <v>0</v>
      </c>
      <c r="BN64" s="28">
        <f t="shared" si="21"/>
        <v>0</v>
      </c>
      <c r="BO64" s="28">
        <f t="shared" si="22"/>
        <v>0</v>
      </c>
      <c r="BP64" s="28">
        <f t="shared" si="23"/>
        <v>0</v>
      </c>
      <c r="BQ64" s="28">
        <f t="shared" si="24"/>
        <v>0</v>
      </c>
      <c r="BR64" s="28">
        <f t="shared" si="25"/>
        <v>0</v>
      </c>
      <c r="BS64" s="28">
        <f t="shared" si="26"/>
        <v>0</v>
      </c>
      <c r="BT64" s="28">
        <f t="shared" si="27"/>
        <v>0</v>
      </c>
      <c r="BU64" s="28">
        <f t="shared" si="28"/>
        <v>0</v>
      </c>
      <c r="BV64" s="28">
        <f t="shared" si="29"/>
        <v>0</v>
      </c>
      <c r="BW64" s="28">
        <f t="shared" si="30"/>
        <v>1160.3442068472777</v>
      </c>
      <c r="BX64" s="28">
        <f t="shared" si="31"/>
        <v>1069.9106664066362</v>
      </c>
      <c r="BY64" s="28">
        <f t="shared" si="32"/>
        <v>968.75304471895288</v>
      </c>
      <c r="BZ64" s="28">
        <f t="shared" si="33"/>
        <v>857.68768124831502</v>
      </c>
      <c r="CA64" s="28">
        <f t="shared" si="34"/>
        <v>737.9281437131782</v>
      </c>
      <c r="CB64" s="28">
        <f t="shared" si="35"/>
        <v>611.17942513871901</v>
      </c>
      <c r="CC64" s="28">
        <f t="shared" si="36"/>
        <v>479.79321271896703</v>
      </c>
      <c r="CD64" s="28">
        <f t="shared" si="37"/>
        <v>347.0471059582282</v>
      </c>
      <c r="CE64" s="28">
        <f t="shared" si="38"/>
        <v>217.71767602717304</v>
      </c>
      <c r="CF64" s="28">
        <f t="shared" si="39"/>
        <v>99.553086963862569</v>
      </c>
      <c r="CG64" s="28">
        <f t="shared" si="40"/>
        <v>9.705828692384129</v>
      </c>
      <c r="CH64" s="28">
        <f t="shared" si="41"/>
        <v>0</v>
      </c>
      <c r="CI64" s="28">
        <f t="shared" si="42"/>
        <v>0</v>
      </c>
      <c r="CJ64" s="28">
        <f t="shared" si="43"/>
        <v>0</v>
      </c>
      <c r="CK64" s="28">
        <f t="shared" si="44"/>
        <v>0</v>
      </c>
      <c r="CL64" s="28">
        <f t="shared" si="45"/>
        <v>0</v>
      </c>
      <c r="CM64" s="28">
        <f t="shared" si="46"/>
        <v>0</v>
      </c>
      <c r="CN64" s="28">
        <f t="shared" si="47"/>
        <v>0</v>
      </c>
      <c r="CO64" s="28">
        <f t="shared" si="48"/>
        <v>0</v>
      </c>
      <c r="CP64" s="28">
        <f t="shared" si="49"/>
        <v>0</v>
      </c>
      <c r="CQ64" s="28">
        <f t="shared" si="50"/>
        <v>0</v>
      </c>
      <c r="CR64" s="28">
        <f t="shared" si="51"/>
        <v>0</v>
      </c>
      <c r="CS64" s="28">
        <f t="shared" si="52"/>
        <v>0</v>
      </c>
      <c r="CT64" s="28">
        <f t="shared" si="53"/>
        <v>0</v>
      </c>
      <c r="CU64" s="28">
        <f t="shared" si="54"/>
        <v>0</v>
      </c>
      <c r="CV64" s="28">
        <f t="shared" si="55"/>
        <v>0</v>
      </c>
      <c r="CW64" s="28">
        <f t="shared" si="56"/>
        <v>0</v>
      </c>
      <c r="CX64" s="28">
        <f t="shared" si="57"/>
        <v>0</v>
      </c>
      <c r="CY64" s="28">
        <f t="shared" si="58"/>
        <v>0</v>
      </c>
      <c r="CZ64" s="28">
        <f t="shared" si="59"/>
        <v>0</v>
      </c>
      <c r="DA64" s="28">
        <f t="shared" si="60"/>
        <v>0</v>
      </c>
      <c r="DB64" s="28">
        <f t="shared" si="61"/>
        <v>0</v>
      </c>
      <c r="DC64" s="28">
        <f t="shared" si="62"/>
        <v>0</v>
      </c>
      <c r="DD64" s="28">
        <f t="shared" si="63"/>
        <v>0</v>
      </c>
      <c r="DE64" s="28">
        <f t="shared" si="64"/>
        <v>0</v>
      </c>
      <c r="DF64" s="28">
        <f t="shared" si="65"/>
        <v>0</v>
      </c>
      <c r="DG64" s="28">
        <f t="shared" si="66"/>
        <v>0</v>
      </c>
      <c r="DH64" s="28">
        <f t="shared" si="67"/>
        <v>0</v>
      </c>
      <c r="DI64" s="28">
        <f t="shared" si="68"/>
        <v>0</v>
      </c>
      <c r="DJ64" s="28">
        <f t="shared" si="69"/>
        <v>0</v>
      </c>
      <c r="DL64" s="28">
        <f t="shared" si="70"/>
        <v>58</v>
      </c>
      <c r="DM64" s="140">
        <f t="shared" si="71"/>
        <v>0</v>
      </c>
      <c r="DN64" s="140">
        <f t="shared" si="72"/>
        <v>0</v>
      </c>
      <c r="DO64" s="140">
        <f t="shared" si="73"/>
        <v>0</v>
      </c>
      <c r="DP64" s="140">
        <f t="shared" si="74"/>
        <v>0</v>
      </c>
      <c r="DQ64" s="140">
        <f t="shared" si="75"/>
        <v>0</v>
      </c>
      <c r="DR64" s="140">
        <f t="shared" si="76"/>
        <v>0</v>
      </c>
      <c r="DS64" s="140">
        <f t="shared" si="77"/>
        <v>0</v>
      </c>
      <c r="DT64" s="140">
        <f t="shared" si="78"/>
        <v>0</v>
      </c>
      <c r="DU64" s="140">
        <f t="shared" si="79"/>
        <v>0</v>
      </c>
      <c r="DV64" s="140">
        <f t="shared" si="80"/>
        <v>10.193770369840195</v>
      </c>
      <c r="DW64" s="140">
        <f t="shared" si="81"/>
        <v>90.433540440641536</v>
      </c>
      <c r="DX64" s="140">
        <f t="shared" si="82"/>
        <v>101.15762168768333</v>
      </c>
      <c r="DY64" s="140">
        <f t="shared" si="83"/>
        <v>111.06536347063786</v>
      </c>
      <c r="DZ64" s="140">
        <f t="shared" si="84"/>
        <v>119.75953753513681</v>
      </c>
      <c r="EA64" s="140">
        <f t="shared" si="85"/>
        <v>126.74871857445919</v>
      </c>
      <c r="EB64" s="140">
        <f t="shared" si="86"/>
        <v>131.38621241975198</v>
      </c>
      <c r="EC64" s="140">
        <f t="shared" si="87"/>
        <v>132.74610676073883</v>
      </c>
      <c r="ED64" s="140">
        <f t="shared" si="88"/>
        <v>129.32942993105516</v>
      </c>
      <c r="EE64" s="140">
        <f t="shared" si="89"/>
        <v>118.16458906331047</v>
      </c>
      <c r="EF64" s="140">
        <f t="shared" si="90"/>
        <v>89.847258271478438</v>
      </c>
      <c r="EG64" s="140">
        <f t="shared" si="91"/>
        <v>9.705828692384129</v>
      </c>
      <c r="EH64" s="140">
        <f t="shared" si="92"/>
        <v>0</v>
      </c>
      <c r="EI64" s="140">
        <f t="shared" si="93"/>
        <v>0</v>
      </c>
      <c r="EJ64" s="140">
        <f t="shared" si="94"/>
        <v>0</v>
      </c>
      <c r="EK64" s="140">
        <f t="shared" si="95"/>
        <v>0</v>
      </c>
      <c r="EL64" s="140">
        <f t="shared" si="96"/>
        <v>0</v>
      </c>
      <c r="EM64" s="140">
        <f t="shared" si="97"/>
        <v>0</v>
      </c>
      <c r="EN64" s="140">
        <f t="shared" si="98"/>
        <v>0</v>
      </c>
      <c r="EO64" s="140">
        <f t="shared" si="99"/>
        <v>0</v>
      </c>
      <c r="EP64" s="140">
        <f t="shared" si="100"/>
        <v>0</v>
      </c>
      <c r="EQ64" s="140">
        <f t="shared" si="101"/>
        <v>0</v>
      </c>
      <c r="ER64" s="140">
        <f t="shared" si="102"/>
        <v>0</v>
      </c>
      <c r="ES64" s="140">
        <f t="shared" si="103"/>
        <v>0</v>
      </c>
      <c r="ET64" s="140">
        <f t="shared" si="104"/>
        <v>0</v>
      </c>
      <c r="EU64" s="140">
        <f t="shared" si="105"/>
        <v>0</v>
      </c>
      <c r="EV64" s="140">
        <f t="shared" si="106"/>
        <v>0</v>
      </c>
      <c r="EW64" s="140">
        <f t="shared" si="107"/>
        <v>0</v>
      </c>
      <c r="EX64" s="140">
        <f t="shared" si="108"/>
        <v>0</v>
      </c>
      <c r="EY64" s="140">
        <f t="shared" si="109"/>
        <v>0</v>
      </c>
      <c r="EZ64" s="140">
        <f t="shared" si="110"/>
        <v>0</v>
      </c>
      <c r="FA64" s="140">
        <f t="shared" si="111"/>
        <v>0</v>
      </c>
      <c r="FB64" s="140">
        <f t="shared" si="112"/>
        <v>0</v>
      </c>
      <c r="FC64" s="140">
        <f t="shared" si="113"/>
        <v>0</v>
      </c>
      <c r="FD64" s="140">
        <f t="shared" si="114"/>
        <v>0</v>
      </c>
      <c r="FE64" s="140">
        <f t="shared" si="115"/>
        <v>0</v>
      </c>
      <c r="FF64" s="140">
        <f t="shared" si="116"/>
        <v>0</v>
      </c>
      <c r="FG64" s="140">
        <f t="shared" si="117"/>
        <v>0</v>
      </c>
      <c r="FH64" s="140">
        <f t="shared" si="118"/>
        <v>0</v>
      </c>
      <c r="FI64" s="140">
        <f t="shared" si="187"/>
        <v>0</v>
      </c>
      <c r="FJ64" s="140">
        <f t="shared" si="120"/>
        <v>0</v>
      </c>
      <c r="FL64" s="28">
        <f t="shared" si="121"/>
        <v>0</v>
      </c>
      <c r="FM64" s="28">
        <f t="shared" si="122"/>
        <v>0</v>
      </c>
      <c r="FN64" s="28">
        <f t="shared" si="123"/>
        <v>0</v>
      </c>
      <c r="FO64" s="28">
        <f t="shared" si="124"/>
        <v>0</v>
      </c>
      <c r="FP64" s="28">
        <f t="shared" si="125"/>
        <v>0</v>
      </c>
      <c r="FQ64" s="28">
        <f t="shared" si="126"/>
        <v>0</v>
      </c>
      <c r="FR64" s="28">
        <f t="shared" si="127"/>
        <v>0</v>
      </c>
      <c r="FS64" s="28">
        <f t="shared" si="128"/>
        <v>0</v>
      </c>
      <c r="FT64" s="28">
        <f t="shared" si="129"/>
        <v>0</v>
      </c>
      <c r="FU64" s="28">
        <f t="shared" si="130"/>
        <v>193.6816370269637</v>
      </c>
      <c r="FV64" s="28">
        <f t="shared" si="131"/>
        <v>1899.1043492534723</v>
      </c>
      <c r="FW64" s="28">
        <f t="shared" si="132"/>
        <v>2326.6252988167166</v>
      </c>
      <c r="FX64" s="28">
        <f t="shared" si="133"/>
        <v>2776.6340867659464</v>
      </c>
      <c r="FY64" s="28">
        <f t="shared" si="134"/>
        <v>3233.5075134486942</v>
      </c>
      <c r="FZ64" s="28">
        <f t="shared" si="135"/>
        <v>3675.7128386593167</v>
      </c>
      <c r="GA64" s="28">
        <f t="shared" si="136"/>
        <v>4072.9725850123114</v>
      </c>
      <c r="GB64" s="28">
        <f t="shared" si="137"/>
        <v>4380.6215231043816</v>
      </c>
      <c r="GC64" s="28">
        <f t="shared" si="138"/>
        <v>4526.5300475869308</v>
      </c>
      <c r="GD64" s="28">
        <f t="shared" si="139"/>
        <v>4372.0897953424874</v>
      </c>
      <c r="GE64" s="28">
        <f t="shared" si="140"/>
        <v>3504.043072587659</v>
      </c>
      <c r="GF64" s="28">
        <f t="shared" si="141"/>
        <v>397.93897638774928</v>
      </c>
      <c r="GG64" s="28">
        <f t="shared" si="142"/>
        <v>0</v>
      </c>
      <c r="GH64" s="28">
        <f t="shared" si="143"/>
        <v>0</v>
      </c>
      <c r="GI64" s="28">
        <f t="shared" si="144"/>
        <v>0</v>
      </c>
      <c r="GJ64" s="28">
        <f t="shared" si="145"/>
        <v>0</v>
      </c>
      <c r="GK64" s="28">
        <f t="shared" si="146"/>
        <v>0</v>
      </c>
      <c r="GL64" s="28">
        <f t="shared" si="147"/>
        <v>0</v>
      </c>
      <c r="GM64" s="28">
        <f t="shared" si="148"/>
        <v>0</v>
      </c>
      <c r="GN64" s="28">
        <f t="shared" si="149"/>
        <v>0</v>
      </c>
      <c r="GO64" s="28">
        <f t="shared" si="150"/>
        <v>0</v>
      </c>
      <c r="GP64" s="28">
        <f t="shared" si="151"/>
        <v>0</v>
      </c>
      <c r="GQ64" s="28">
        <f t="shared" si="152"/>
        <v>0</v>
      </c>
      <c r="GR64" s="28">
        <f t="shared" si="153"/>
        <v>0</v>
      </c>
      <c r="GS64" s="28">
        <f t="shared" si="154"/>
        <v>0</v>
      </c>
      <c r="GT64" s="28">
        <f t="shared" si="155"/>
        <v>0</v>
      </c>
      <c r="GU64" s="28">
        <f t="shared" si="156"/>
        <v>0</v>
      </c>
      <c r="GV64" s="28">
        <f t="shared" si="157"/>
        <v>0</v>
      </c>
      <c r="GW64" s="28">
        <f t="shared" si="158"/>
        <v>0</v>
      </c>
      <c r="GX64" s="28">
        <f t="shared" si="159"/>
        <v>0</v>
      </c>
      <c r="GY64" s="28">
        <f t="shared" si="160"/>
        <v>0</v>
      </c>
      <c r="GZ64" s="28">
        <f t="shared" si="161"/>
        <v>0</v>
      </c>
      <c r="HA64" s="28">
        <f t="shared" si="162"/>
        <v>0</v>
      </c>
      <c r="HB64" s="28">
        <f t="shared" si="163"/>
        <v>0</v>
      </c>
      <c r="HC64" s="28">
        <f t="shared" si="164"/>
        <v>0</v>
      </c>
      <c r="HD64" s="28">
        <f t="shared" si="165"/>
        <v>0</v>
      </c>
      <c r="HE64" s="28">
        <f t="shared" si="166"/>
        <v>0</v>
      </c>
      <c r="HF64" s="28">
        <f t="shared" si="167"/>
        <v>0</v>
      </c>
      <c r="HG64" s="28">
        <f t="shared" si="168"/>
        <v>0</v>
      </c>
      <c r="HH64" s="28">
        <f t="shared" si="169"/>
        <v>0</v>
      </c>
      <c r="HI64" s="28">
        <f t="shared" si="170"/>
        <v>0</v>
      </c>
      <c r="HK64" s="29">
        <f>IF(D64&gt;80,"",IF('inv2.計算シート'!H59=0,0,SUM(FL64:HI64)/F64))</f>
        <v>30.207872287969312</v>
      </c>
    </row>
    <row r="65" spans="4:219">
      <c r="D65" s="28">
        <f>IF(OR('1.収穫を予測する'!$C$2="あり",'1.収穫を予測する'!$C$3="あり"),入力方法別計算!W60,'inv2.計算シート'!E60)</f>
        <v>59</v>
      </c>
      <c r="E65" s="28">
        <f>IF(OR('1.収穫を予測する'!$C$2="あり",'1.収穫を予測する'!$C$3="あり"),入力方法別計算!Z60,'inv2.計算シート'!AD60)</f>
        <v>932.17409629317387</v>
      </c>
      <c r="F65" s="28">
        <f>IF(OR('1.収穫を予測する'!$C$2="あり",'1.収穫を予測する'!$C$3="あり"),入力方法別計算!Y60,'inv2.計算シート'!AE60)</f>
        <v>1160.5488865491538</v>
      </c>
      <c r="G65" s="28">
        <f>'inv2.計算シート'!AF60</f>
        <v>0</v>
      </c>
      <c r="H65" s="28">
        <f t="shared" si="15"/>
        <v>0.5796960563068605</v>
      </c>
      <c r="I65" s="28">
        <f t="shared" si="16"/>
        <v>1493.1585930180283</v>
      </c>
      <c r="J65" s="28">
        <f t="shared" si="17"/>
        <v>974.81381918473664</v>
      </c>
      <c r="K65" s="28">
        <f t="shared" si="18"/>
        <v>0.65285350380257079</v>
      </c>
      <c r="L65" s="28">
        <f t="shared" si="19"/>
        <v>1558.5404596044384</v>
      </c>
      <c r="N65" s="28">
        <f t="shared" si="201"/>
        <v>0</v>
      </c>
      <c r="O65" s="28">
        <f t="shared" si="201"/>
        <v>0</v>
      </c>
      <c r="P65" s="28">
        <f t="shared" si="201"/>
        <v>0</v>
      </c>
      <c r="Q65" s="28">
        <f t="shared" si="201"/>
        <v>0</v>
      </c>
      <c r="R65" s="28">
        <f t="shared" si="201"/>
        <v>0</v>
      </c>
      <c r="S65" s="28">
        <f t="shared" si="201"/>
        <v>0</v>
      </c>
      <c r="T65" s="28">
        <f t="shared" si="201"/>
        <v>0</v>
      </c>
      <c r="U65" s="28">
        <f t="shared" si="201"/>
        <v>0</v>
      </c>
      <c r="V65" s="28">
        <f t="shared" si="201"/>
        <v>0</v>
      </c>
      <c r="W65" s="28">
        <f t="shared" si="201"/>
        <v>0</v>
      </c>
      <c r="X65" s="28">
        <f t="shared" si="201"/>
        <v>1158.7911169919435</v>
      </c>
      <c r="Y65" s="28">
        <f t="shared" si="201"/>
        <v>1070.1829331259983</v>
      </c>
      <c r="Z65" s="28">
        <f t="shared" si="201"/>
        <v>970.97345860003873</v>
      </c>
      <c r="AA65" s="28">
        <f t="shared" si="201"/>
        <v>861.91778114242413</v>
      </c>
      <c r="AB65" s="28">
        <f t="shared" si="201"/>
        <v>744.14790856366915</v>
      </c>
      <c r="AC65" s="28">
        <f t="shared" si="201"/>
        <v>619.26100952099296</v>
      </c>
      <c r="AD65" s="28">
        <f t="shared" si="198"/>
        <v>489.46436451499886</v>
      </c>
      <c r="AE65" s="28">
        <f t="shared" si="198"/>
        <v>357.83439595412494</v>
      </c>
      <c r="AF65" s="28">
        <f t="shared" si="198"/>
        <v>228.84241830073185</v>
      </c>
      <c r="AG65" s="28">
        <f t="shared" si="198"/>
        <v>109.67615078855036</v>
      </c>
      <c r="AH65" s="28">
        <f t="shared" si="198"/>
        <v>15.601466812195451</v>
      </c>
      <c r="AI65" s="28" t="e">
        <f t="shared" si="198"/>
        <v>#NUM!</v>
      </c>
      <c r="AJ65" s="28" t="e">
        <f t="shared" si="198"/>
        <v>#NUM!</v>
      </c>
      <c r="AK65" s="28" t="e">
        <f t="shared" si="198"/>
        <v>#NUM!</v>
      </c>
      <c r="AL65" s="28" t="e">
        <f t="shared" si="198"/>
        <v>#NUM!</v>
      </c>
      <c r="AM65" s="28" t="e">
        <f t="shared" si="198"/>
        <v>#NUM!</v>
      </c>
      <c r="AN65" s="28" t="e">
        <f t="shared" si="198"/>
        <v>#NUM!</v>
      </c>
      <c r="AO65" s="28" t="e">
        <f t="shared" si="198"/>
        <v>#NUM!</v>
      </c>
      <c r="AP65" s="28" t="e">
        <f t="shared" si="198"/>
        <v>#NUM!</v>
      </c>
      <c r="AQ65" s="28" t="e">
        <f t="shared" si="198"/>
        <v>#NUM!</v>
      </c>
      <c r="AR65" s="28" t="e">
        <f t="shared" si="198"/>
        <v>#NUM!</v>
      </c>
      <c r="AS65" s="28" t="e">
        <f t="shared" si="199"/>
        <v>#NUM!</v>
      </c>
      <c r="AT65" s="28" t="e">
        <f t="shared" si="199"/>
        <v>#NUM!</v>
      </c>
      <c r="AU65" s="28" t="e">
        <f t="shared" si="199"/>
        <v>#NUM!</v>
      </c>
      <c r="AV65" s="28" t="e">
        <f t="shared" si="199"/>
        <v>#NUM!</v>
      </c>
      <c r="AW65" s="28" t="e">
        <f t="shared" si="199"/>
        <v>#NUM!</v>
      </c>
      <c r="AX65" s="28" t="e">
        <f t="shared" si="199"/>
        <v>#NUM!</v>
      </c>
      <c r="AY65" s="28" t="e">
        <f t="shared" si="199"/>
        <v>#NUM!</v>
      </c>
      <c r="AZ65" s="28" t="e">
        <f t="shared" si="199"/>
        <v>#NUM!</v>
      </c>
      <c r="BA65" s="28" t="e">
        <f t="shared" si="199"/>
        <v>#NUM!</v>
      </c>
      <c r="BB65" s="28" t="e">
        <f t="shared" si="199"/>
        <v>#NUM!</v>
      </c>
      <c r="BC65" s="28" t="e">
        <f t="shared" si="199"/>
        <v>#NUM!</v>
      </c>
      <c r="BD65" s="28" t="e">
        <f t="shared" si="199"/>
        <v>#NUM!</v>
      </c>
      <c r="BE65" s="28" t="e">
        <f t="shared" si="199"/>
        <v>#NUM!</v>
      </c>
      <c r="BF65" s="28" t="e">
        <f t="shared" si="199"/>
        <v>#NUM!</v>
      </c>
      <c r="BG65" s="28" t="e">
        <f t="shared" si="199"/>
        <v>#NUM!</v>
      </c>
      <c r="BH65" s="28" t="e">
        <f t="shared" si="199"/>
        <v>#NUM!</v>
      </c>
      <c r="BI65" s="28" t="e">
        <f t="shared" si="200"/>
        <v>#NUM!</v>
      </c>
      <c r="BJ65" s="28" t="e">
        <f t="shared" si="200"/>
        <v>#NUM!</v>
      </c>
      <c r="BK65" s="28" t="e">
        <f t="shared" si="200"/>
        <v>#NUM!</v>
      </c>
      <c r="BM65" s="28">
        <f t="shared" si="20"/>
        <v>0</v>
      </c>
      <c r="BN65" s="28">
        <f t="shared" si="21"/>
        <v>0</v>
      </c>
      <c r="BO65" s="28">
        <f t="shared" si="22"/>
        <v>0</v>
      </c>
      <c r="BP65" s="28">
        <f t="shared" si="23"/>
        <v>0</v>
      </c>
      <c r="BQ65" s="28">
        <f t="shared" si="24"/>
        <v>0</v>
      </c>
      <c r="BR65" s="28">
        <f t="shared" si="25"/>
        <v>0</v>
      </c>
      <c r="BS65" s="28">
        <f t="shared" si="26"/>
        <v>0</v>
      </c>
      <c r="BT65" s="28">
        <f t="shared" si="27"/>
        <v>0</v>
      </c>
      <c r="BU65" s="28">
        <f t="shared" si="28"/>
        <v>0</v>
      </c>
      <c r="BV65" s="28">
        <f t="shared" si="29"/>
        <v>0</v>
      </c>
      <c r="BW65" s="28">
        <f t="shared" si="30"/>
        <v>1158.7911169919435</v>
      </c>
      <c r="BX65" s="28">
        <f t="shared" si="31"/>
        <v>1070.1829331259983</v>
      </c>
      <c r="BY65" s="28">
        <f t="shared" si="32"/>
        <v>970.97345860003873</v>
      </c>
      <c r="BZ65" s="28">
        <f t="shared" si="33"/>
        <v>861.91778114242413</v>
      </c>
      <c r="CA65" s="28">
        <f t="shared" si="34"/>
        <v>744.14790856366915</v>
      </c>
      <c r="CB65" s="28">
        <f t="shared" si="35"/>
        <v>619.26100952099296</v>
      </c>
      <c r="CC65" s="28">
        <f t="shared" si="36"/>
        <v>489.46436451499886</v>
      </c>
      <c r="CD65" s="28">
        <f t="shared" si="37"/>
        <v>357.83439595412494</v>
      </c>
      <c r="CE65" s="28">
        <f t="shared" si="38"/>
        <v>228.84241830073185</v>
      </c>
      <c r="CF65" s="28">
        <f t="shared" si="39"/>
        <v>109.67615078855036</v>
      </c>
      <c r="CG65" s="28">
        <f t="shared" si="40"/>
        <v>15.601466812195451</v>
      </c>
      <c r="CH65" s="28">
        <f t="shared" si="41"/>
        <v>0</v>
      </c>
      <c r="CI65" s="28">
        <f t="shared" si="42"/>
        <v>0</v>
      </c>
      <c r="CJ65" s="28">
        <f t="shared" si="43"/>
        <v>0</v>
      </c>
      <c r="CK65" s="28">
        <f t="shared" si="44"/>
        <v>0</v>
      </c>
      <c r="CL65" s="28">
        <f t="shared" si="45"/>
        <v>0</v>
      </c>
      <c r="CM65" s="28">
        <f t="shared" si="46"/>
        <v>0</v>
      </c>
      <c r="CN65" s="28">
        <f t="shared" si="47"/>
        <v>0</v>
      </c>
      <c r="CO65" s="28">
        <f t="shared" si="48"/>
        <v>0</v>
      </c>
      <c r="CP65" s="28">
        <f t="shared" si="49"/>
        <v>0</v>
      </c>
      <c r="CQ65" s="28">
        <f t="shared" si="50"/>
        <v>0</v>
      </c>
      <c r="CR65" s="28">
        <f t="shared" si="51"/>
        <v>0</v>
      </c>
      <c r="CS65" s="28">
        <f t="shared" si="52"/>
        <v>0</v>
      </c>
      <c r="CT65" s="28">
        <f t="shared" si="53"/>
        <v>0</v>
      </c>
      <c r="CU65" s="28">
        <f t="shared" si="54"/>
        <v>0</v>
      </c>
      <c r="CV65" s="28">
        <f t="shared" si="55"/>
        <v>0</v>
      </c>
      <c r="CW65" s="28">
        <f t="shared" si="56"/>
        <v>0</v>
      </c>
      <c r="CX65" s="28">
        <f t="shared" si="57"/>
        <v>0</v>
      </c>
      <c r="CY65" s="28">
        <f t="shared" si="58"/>
        <v>0</v>
      </c>
      <c r="CZ65" s="28">
        <f t="shared" si="59"/>
        <v>0</v>
      </c>
      <c r="DA65" s="28">
        <f t="shared" si="60"/>
        <v>0</v>
      </c>
      <c r="DB65" s="28">
        <f t="shared" si="61"/>
        <v>0</v>
      </c>
      <c r="DC65" s="28">
        <f t="shared" si="62"/>
        <v>0</v>
      </c>
      <c r="DD65" s="28">
        <f t="shared" si="63"/>
        <v>0</v>
      </c>
      <c r="DE65" s="28">
        <f t="shared" si="64"/>
        <v>0</v>
      </c>
      <c r="DF65" s="28">
        <f t="shared" si="65"/>
        <v>0</v>
      </c>
      <c r="DG65" s="28">
        <f t="shared" si="66"/>
        <v>0</v>
      </c>
      <c r="DH65" s="28">
        <f t="shared" si="67"/>
        <v>0</v>
      </c>
      <c r="DI65" s="28">
        <f t="shared" si="68"/>
        <v>0</v>
      </c>
      <c r="DJ65" s="28">
        <f t="shared" si="69"/>
        <v>0</v>
      </c>
      <c r="DL65" s="28">
        <f t="shared" si="70"/>
        <v>59</v>
      </c>
      <c r="DM65" s="140">
        <f t="shared" si="71"/>
        <v>0</v>
      </c>
      <c r="DN65" s="140">
        <f t="shared" si="72"/>
        <v>0</v>
      </c>
      <c r="DO65" s="140">
        <f t="shared" si="73"/>
        <v>0</v>
      </c>
      <c r="DP65" s="140">
        <f t="shared" si="74"/>
        <v>0</v>
      </c>
      <c r="DQ65" s="140">
        <f t="shared" si="75"/>
        <v>0</v>
      </c>
      <c r="DR65" s="140">
        <f t="shared" si="76"/>
        <v>0</v>
      </c>
      <c r="DS65" s="140">
        <f t="shared" si="77"/>
        <v>0</v>
      </c>
      <c r="DT65" s="140">
        <f t="shared" si="78"/>
        <v>0</v>
      </c>
      <c r="DU65" s="140">
        <f t="shared" si="79"/>
        <v>0</v>
      </c>
      <c r="DV65" s="140">
        <f t="shared" si="80"/>
        <v>1.7577695572103949</v>
      </c>
      <c r="DW65" s="140">
        <f t="shared" si="81"/>
        <v>88.608183865945193</v>
      </c>
      <c r="DX65" s="140">
        <f t="shared" si="82"/>
        <v>99.209474525959536</v>
      </c>
      <c r="DY65" s="140">
        <f t="shared" si="83"/>
        <v>109.05567745761459</v>
      </c>
      <c r="DZ65" s="140">
        <f t="shared" si="84"/>
        <v>117.76987257875498</v>
      </c>
      <c r="EA65" s="140">
        <f t="shared" si="85"/>
        <v>124.88689904267619</v>
      </c>
      <c r="EB65" s="140">
        <f t="shared" si="86"/>
        <v>129.79664500599409</v>
      </c>
      <c r="EC65" s="140">
        <f t="shared" si="87"/>
        <v>131.62996856087392</v>
      </c>
      <c r="ED65" s="140">
        <f t="shared" si="88"/>
        <v>128.99197765339309</v>
      </c>
      <c r="EE65" s="140">
        <f t="shared" si="89"/>
        <v>119.16626751218149</v>
      </c>
      <c r="EF65" s="140">
        <f t="shared" si="90"/>
        <v>94.074683976354905</v>
      </c>
      <c r="EG65" s="140">
        <f t="shared" si="91"/>
        <v>15.601466812195451</v>
      </c>
      <c r="EH65" s="140">
        <f t="shared" si="92"/>
        <v>0</v>
      </c>
      <c r="EI65" s="140">
        <f t="shared" si="93"/>
        <v>0</v>
      </c>
      <c r="EJ65" s="140">
        <f t="shared" si="94"/>
        <v>0</v>
      </c>
      <c r="EK65" s="140">
        <f t="shared" si="95"/>
        <v>0</v>
      </c>
      <c r="EL65" s="140">
        <f t="shared" si="96"/>
        <v>0</v>
      </c>
      <c r="EM65" s="140">
        <f t="shared" si="97"/>
        <v>0</v>
      </c>
      <c r="EN65" s="140">
        <f t="shared" si="98"/>
        <v>0</v>
      </c>
      <c r="EO65" s="140">
        <f t="shared" si="99"/>
        <v>0</v>
      </c>
      <c r="EP65" s="140">
        <f t="shared" si="100"/>
        <v>0</v>
      </c>
      <c r="EQ65" s="140">
        <f t="shared" si="101"/>
        <v>0</v>
      </c>
      <c r="ER65" s="140">
        <f t="shared" si="102"/>
        <v>0</v>
      </c>
      <c r="ES65" s="140">
        <f t="shared" si="103"/>
        <v>0</v>
      </c>
      <c r="ET65" s="140">
        <f t="shared" si="104"/>
        <v>0</v>
      </c>
      <c r="EU65" s="140">
        <f t="shared" si="105"/>
        <v>0</v>
      </c>
      <c r="EV65" s="140">
        <f t="shared" si="106"/>
        <v>0</v>
      </c>
      <c r="EW65" s="140">
        <f t="shared" si="107"/>
        <v>0</v>
      </c>
      <c r="EX65" s="140">
        <f t="shared" si="108"/>
        <v>0</v>
      </c>
      <c r="EY65" s="140">
        <f t="shared" si="109"/>
        <v>0</v>
      </c>
      <c r="EZ65" s="140">
        <f t="shared" si="110"/>
        <v>0</v>
      </c>
      <c r="FA65" s="140">
        <f t="shared" si="111"/>
        <v>0</v>
      </c>
      <c r="FB65" s="140">
        <f t="shared" si="112"/>
        <v>0</v>
      </c>
      <c r="FC65" s="140">
        <f t="shared" si="113"/>
        <v>0</v>
      </c>
      <c r="FD65" s="140">
        <f t="shared" si="114"/>
        <v>0</v>
      </c>
      <c r="FE65" s="140">
        <f t="shared" si="115"/>
        <v>0</v>
      </c>
      <c r="FF65" s="140">
        <f t="shared" si="116"/>
        <v>0</v>
      </c>
      <c r="FG65" s="140">
        <f t="shared" si="117"/>
        <v>0</v>
      </c>
      <c r="FH65" s="140">
        <f t="shared" si="118"/>
        <v>0</v>
      </c>
      <c r="FI65" s="140">
        <f t="shared" si="187"/>
        <v>0</v>
      </c>
      <c r="FJ65" s="140">
        <f t="shared" si="120"/>
        <v>0</v>
      </c>
      <c r="FL65" s="28">
        <f t="shared" si="121"/>
        <v>0</v>
      </c>
      <c r="FM65" s="28">
        <f t="shared" si="122"/>
        <v>0</v>
      </c>
      <c r="FN65" s="28">
        <f t="shared" si="123"/>
        <v>0</v>
      </c>
      <c r="FO65" s="28">
        <f t="shared" si="124"/>
        <v>0</v>
      </c>
      <c r="FP65" s="28">
        <f t="shared" si="125"/>
        <v>0</v>
      </c>
      <c r="FQ65" s="28">
        <f t="shared" si="126"/>
        <v>0</v>
      </c>
      <c r="FR65" s="28">
        <f t="shared" si="127"/>
        <v>0</v>
      </c>
      <c r="FS65" s="28">
        <f t="shared" si="128"/>
        <v>0</v>
      </c>
      <c r="FT65" s="28">
        <f t="shared" si="129"/>
        <v>0</v>
      </c>
      <c r="FU65" s="28">
        <f t="shared" si="130"/>
        <v>33.397621586997502</v>
      </c>
      <c r="FV65" s="28">
        <f t="shared" si="131"/>
        <v>1860.7718611848491</v>
      </c>
      <c r="FW65" s="28">
        <f t="shared" si="132"/>
        <v>2281.8179140970692</v>
      </c>
      <c r="FX65" s="28">
        <f t="shared" si="133"/>
        <v>2726.3919364403646</v>
      </c>
      <c r="FY65" s="28">
        <f t="shared" si="134"/>
        <v>3179.7865596263846</v>
      </c>
      <c r="FZ65" s="28">
        <f t="shared" si="135"/>
        <v>3621.7200722376097</v>
      </c>
      <c r="GA65" s="28">
        <f t="shared" si="136"/>
        <v>4023.6959951858171</v>
      </c>
      <c r="GB65" s="28">
        <f t="shared" si="137"/>
        <v>4343.7889625088392</v>
      </c>
      <c r="GC65" s="28">
        <f t="shared" si="138"/>
        <v>4514.7192178687583</v>
      </c>
      <c r="GD65" s="28">
        <f t="shared" si="139"/>
        <v>4409.1518979507155</v>
      </c>
      <c r="GE65" s="28">
        <f t="shared" si="140"/>
        <v>3668.9126750778414</v>
      </c>
      <c r="GF65" s="28">
        <f t="shared" si="141"/>
        <v>639.6601393000135</v>
      </c>
      <c r="GG65" s="28">
        <f t="shared" si="142"/>
        <v>0</v>
      </c>
      <c r="GH65" s="28">
        <f t="shared" si="143"/>
        <v>0</v>
      </c>
      <c r="GI65" s="28">
        <f t="shared" si="144"/>
        <v>0</v>
      </c>
      <c r="GJ65" s="28">
        <f t="shared" si="145"/>
        <v>0</v>
      </c>
      <c r="GK65" s="28">
        <f t="shared" si="146"/>
        <v>0</v>
      </c>
      <c r="GL65" s="28">
        <f t="shared" si="147"/>
        <v>0</v>
      </c>
      <c r="GM65" s="28">
        <f t="shared" si="148"/>
        <v>0</v>
      </c>
      <c r="GN65" s="28">
        <f t="shared" si="149"/>
        <v>0</v>
      </c>
      <c r="GO65" s="28">
        <f t="shared" si="150"/>
        <v>0</v>
      </c>
      <c r="GP65" s="28">
        <f t="shared" si="151"/>
        <v>0</v>
      </c>
      <c r="GQ65" s="28">
        <f t="shared" si="152"/>
        <v>0</v>
      </c>
      <c r="GR65" s="28">
        <f t="shared" si="153"/>
        <v>0</v>
      </c>
      <c r="GS65" s="28">
        <f t="shared" si="154"/>
        <v>0</v>
      </c>
      <c r="GT65" s="28">
        <f t="shared" si="155"/>
        <v>0</v>
      </c>
      <c r="GU65" s="28">
        <f t="shared" si="156"/>
        <v>0</v>
      </c>
      <c r="GV65" s="28">
        <f t="shared" si="157"/>
        <v>0</v>
      </c>
      <c r="GW65" s="28">
        <f t="shared" si="158"/>
        <v>0</v>
      </c>
      <c r="GX65" s="28">
        <f t="shared" si="159"/>
        <v>0</v>
      </c>
      <c r="GY65" s="28">
        <f t="shared" si="160"/>
        <v>0</v>
      </c>
      <c r="GZ65" s="28">
        <f t="shared" si="161"/>
        <v>0</v>
      </c>
      <c r="HA65" s="28">
        <f t="shared" si="162"/>
        <v>0</v>
      </c>
      <c r="HB65" s="28">
        <f t="shared" si="163"/>
        <v>0</v>
      </c>
      <c r="HC65" s="28">
        <f t="shared" si="164"/>
        <v>0</v>
      </c>
      <c r="HD65" s="28">
        <f t="shared" si="165"/>
        <v>0</v>
      </c>
      <c r="HE65" s="28">
        <f t="shared" si="166"/>
        <v>0</v>
      </c>
      <c r="HF65" s="28">
        <f t="shared" si="167"/>
        <v>0</v>
      </c>
      <c r="HG65" s="28">
        <f t="shared" si="168"/>
        <v>0</v>
      </c>
      <c r="HH65" s="28">
        <f t="shared" si="169"/>
        <v>0</v>
      </c>
      <c r="HI65" s="28">
        <f t="shared" si="170"/>
        <v>0</v>
      </c>
      <c r="HK65" s="29">
        <f>IF(D65&gt;80,"",IF('inv2.計算シート'!H60=0,0,SUM(FL65:HI65)/F65))</f>
        <v>30.419929106166098</v>
      </c>
    </row>
    <row r="66" spans="4:219">
      <c r="D66" s="28">
        <f>IF(OR('1.収穫を予測する'!$C$2="あり",'1.収穫を予測する'!$C$3="あり"),入力方法別計算!W61,'inv2.計算シート'!E61)</f>
        <v>60</v>
      </c>
      <c r="E66" s="28">
        <f>IF(OR('1.収穫を予測する'!$C$2="あり",'1.収穫を予測する'!$C$3="あり"),入力方法別計算!Z61,'inv2.計算シート'!AD61)</f>
        <v>938.78929802313178</v>
      </c>
      <c r="F66" s="28">
        <f>IF(OR('1.収穫を予測する'!$C$2="あり",'1.収穫を予測する'!$C$3="あり"),入力方法別計算!Y61,'inv2.計算シート'!AE61)</f>
        <v>1151.0434311217466</v>
      </c>
      <c r="G66" s="28">
        <f>'inv2.計算シート'!AF61</f>
        <v>0</v>
      </c>
      <c r="H66" s="28">
        <f t="shared" si="15"/>
        <v>0.57809651496895864</v>
      </c>
      <c r="I66" s="28">
        <f t="shared" si="16"/>
        <v>1484.5504504926764</v>
      </c>
      <c r="J66" s="28">
        <f t="shared" si="17"/>
        <v>982.6180421237176</v>
      </c>
      <c r="K66" s="28">
        <f t="shared" si="18"/>
        <v>0.66189602502064993</v>
      </c>
      <c r="L66" s="28">
        <f t="shared" si="19"/>
        <v>1510.6053460421797</v>
      </c>
      <c r="N66" s="28">
        <f t="shared" si="201"/>
        <v>0</v>
      </c>
      <c r="O66" s="28">
        <f t="shared" si="201"/>
        <v>0</v>
      </c>
      <c r="P66" s="28">
        <f t="shared" si="201"/>
        <v>0</v>
      </c>
      <c r="Q66" s="28">
        <f t="shared" si="201"/>
        <v>0</v>
      </c>
      <c r="R66" s="28">
        <f t="shared" si="201"/>
        <v>0</v>
      </c>
      <c r="S66" s="28">
        <f t="shared" si="201"/>
        <v>0</v>
      </c>
      <c r="T66" s="28">
        <f t="shared" si="201"/>
        <v>0</v>
      </c>
      <c r="U66" s="28">
        <f t="shared" si="201"/>
        <v>0</v>
      </c>
      <c r="V66" s="28">
        <f t="shared" si="201"/>
        <v>0</v>
      </c>
      <c r="W66" s="28">
        <f t="shared" si="201"/>
        <v>0</v>
      </c>
      <c r="X66" s="28">
        <f t="shared" si="201"/>
        <v>0</v>
      </c>
      <c r="Y66" s="28">
        <f t="shared" si="201"/>
        <v>1070.2895366317018</v>
      </c>
      <c r="Z66" s="28">
        <f t="shared" si="201"/>
        <v>972.91252771952077</v>
      </c>
      <c r="AA66" s="28">
        <f t="shared" si="201"/>
        <v>865.753645835469</v>
      </c>
      <c r="AB66" s="28">
        <f t="shared" si="201"/>
        <v>749.87101773813902</v>
      </c>
      <c r="AC66" s="28">
        <f t="shared" si="201"/>
        <v>626.76403312394541</v>
      </c>
      <c r="AD66" s="28">
        <f t="shared" si="198"/>
        <v>498.50900598318702</v>
      </c>
      <c r="AE66" s="28">
        <f t="shared" si="198"/>
        <v>368.00020070165834</v>
      </c>
      <c r="AF66" s="28">
        <f t="shared" si="198"/>
        <v>239.43407451045778</v>
      </c>
      <c r="AG66" s="28">
        <f t="shared" si="198"/>
        <v>119.50245816449473</v>
      </c>
      <c r="AH66" s="28">
        <f t="shared" si="198"/>
        <v>21.950329097319422</v>
      </c>
      <c r="AI66" s="28" t="e">
        <f t="shared" si="198"/>
        <v>#NUM!</v>
      </c>
      <c r="AJ66" s="28" t="e">
        <f t="shared" si="198"/>
        <v>#NUM!</v>
      </c>
      <c r="AK66" s="28" t="e">
        <f t="shared" si="198"/>
        <v>#NUM!</v>
      </c>
      <c r="AL66" s="28" t="e">
        <f t="shared" si="198"/>
        <v>#NUM!</v>
      </c>
      <c r="AM66" s="28" t="e">
        <f t="shared" si="198"/>
        <v>#NUM!</v>
      </c>
      <c r="AN66" s="28" t="e">
        <f t="shared" si="198"/>
        <v>#NUM!</v>
      </c>
      <c r="AO66" s="28" t="e">
        <f t="shared" si="198"/>
        <v>#NUM!</v>
      </c>
      <c r="AP66" s="28" t="e">
        <f t="shared" si="198"/>
        <v>#NUM!</v>
      </c>
      <c r="AQ66" s="28" t="e">
        <f t="shared" si="198"/>
        <v>#NUM!</v>
      </c>
      <c r="AR66" s="28" t="e">
        <f t="shared" si="198"/>
        <v>#NUM!</v>
      </c>
      <c r="AS66" s="28" t="e">
        <f t="shared" si="199"/>
        <v>#NUM!</v>
      </c>
      <c r="AT66" s="28" t="e">
        <f t="shared" si="199"/>
        <v>#NUM!</v>
      </c>
      <c r="AU66" s="28" t="e">
        <f t="shared" si="199"/>
        <v>#NUM!</v>
      </c>
      <c r="AV66" s="28" t="e">
        <f t="shared" si="199"/>
        <v>#NUM!</v>
      </c>
      <c r="AW66" s="28" t="e">
        <f t="shared" si="199"/>
        <v>#NUM!</v>
      </c>
      <c r="AX66" s="28" t="e">
        <f t="shared" si="199"/>
        <v>#NUM!</v>
      </c>
      <c r="AY66" s="28" t="e">
        <f t="shared" si="199"/>
        <v>#NUM!</v>
      </c>
      <c r="AZ66" s="28" t="e">
        <f t="shared" si="199"/>
        <v>#NUM!</v>
      </c>
      <c r="BA66" s="28" t="e">
        <f t="shared" si="199"/>
        <v>#NUM!</v>
      </c>
      <c r="BB66" s="28" t="e">
        <f t="shared" si="199"/>
        <v>#NUM!</v>
      </c>
      <c r="BC66" s="28" t="e">
        <f t="shared" si="199"/>
        <v>#NUM!</v>
      </c>
      <c r="BD66" s="28" t="e">
        <f t="shared" si="199"/>
        <v>#NUM!</v>
      </c>
      <c r="BE66" s="28" t="e">
        <f t="shared" si="199"/>
        <v>#NUM!</v>
      </c>
      <c r="BF66" s="28" t="e">
        <f t="shared" si="199"/>
        <v>#NUM!</v>
      </c>
      <c r="BG66" s="28" t="e">
        <f t="shared" si="199"/>
        <v>#NUM!</v>
      </c>
      <c r="BH66" s="28" t="e">
        <f t="shared" si="199"/>
        <v>#NUM!</v>
      </c>
      <c r="BI66" s="28" t="e">
        <f t="shared" si="200"/>
        <v>#NUM!</v>
      </c>
      <c r="BJ66" s="28" t="e">
        <f t="shared" si="200"/>
        <v>#NUM!</v>
      </c>
      <c r="BK66" s="28" t="e">
        <f t="shared" si="200"/>
        <v>#NUM!</v>
      </c>
      <c r="BM66" s="28">
        <f t="shared" si="20"/>
        <v>0</v>
      </c>
      <c r="BN66" s="28">
        <f t="shared" si="21"/>
        <v>0</v>
      </c>
      <c r="BO66" s="28">
        <f t="shared" si="22"/>
        <v>0</v>
      </c>
      <c r="BP66" s="28">
        <f t="shared" si="23"/>
        <v>0</v>
      </c>
      <c r="BQ66" s="28">
        <f t="shared" si="24"/>
        <v>0</v>
      </c>
      <c r="BR66" s="28">
        <f t="shared" si="25"/>
        <v>0</v>
      </c>
      <c r="BS66" s="28">
        <f t="shared" si="26"/>
        <v>0</v>
      </c>
      <c r="BT66" s="28">
        <f t="shared" si="27"/>
        <v>0</v>
      </c>
      <c r="BU66" s="28">
        <f t="shared" si="28"/>
        <v>0</v>
      </c>
      <c r="BV66" s="28">
        <f t="shared" si="29"/>
        <v>0</v>
      </c>
      <c r="BW66" s="28">
        <f t="shared" si="30"/>
        <v>0</v>
      </c>
      <c r="BX66" s="28">
        <f t="shared" si="31"/>
        <v>1070.2895366317018</v>
      </c>
      <c r="BY66" s="28">
        <f t="shared" si="32"/>
        <v>972.91252771952077</v>
      </c>
      <c r="BZ66" s="28">
        <f t="shared" si="33"/>
        <v>865.753645835469</v>
      </c>
      <c r="CA66" s="28">
        <f t="shared" si="34"/>
        <v>749.87101773813902</v>
      </c>
      <c r="CB66" s="28">
        <f t="shared" si="35"/>
        <v>626.76403312394541</v>
      </c>
      <c r="CC66" s="28">
        <f t="shared" si="36"/>
        <v>498.50900598318702</v>
      </c>
      <c r="CD66" s="28">
        <f t="shared" si="37"/>
        <v>368.00020070165834</v>
      </c>
      <c r="CE66" s="28">
        <f t="shared" si="38"/>
        <v>239.43407451045778</v>
      </c>
      <c r="CF66" s="28">
        <f t="shared" si="39"/>
        <v>119.50245816449473</v>
      </c>
      <c r="CG66" s="28">
        <f t="shared" si="40"/>
        <v>21.950329097319422</v>
      </c>
      <c r="CH66" s="28">
        <f t="shared" si="41"/>
        <v>0</v>
      </c>
      <c r="CI66" s="28">
        <f t="shared" si="42"/>
        <v>0</v>
      </c>
      <c r="CJ66" s="28">
        <f t="shared" si="43"/>
        <v>0</v>
      </c>
      <c r="CK66" s="28">
        <f t="shared" si="44"/>
        <v>0</v>
      </c>
      <c r="CL66" s="28">
        <f t="shared" si="45"/>
        <v>0</v>
      </c>
      <c r="CM66" s="28">
        <f t="shared" si="46"/>
        <v>0</v>
      </c>
      <c r="CN66" s="28">
        <f t="shared" si="47"/>
        <v>0</v>
      </c>
      <c r="CO66" s="28">
        <f t="shared" si="48"/>
        <v>0</v>
      </c>
      <c r="CP66" s="28">
        <f t="shared" si="49"/>
        <v>0</v>
      </c>
      <c r="CQ66" s="28">
        <f t="shared" si="50"/>
        <v>0</v>
      </c>
      <c r="CR66" s="28">
        <f t="shared" si="51"/>
        <v>0</v>
      </c>
      <c r="CS66" s="28">
        <f t="shared" si="52"/>
        <v>0</v>
      </c>
      <c r="CT66" s="28">
        <f t="shared" si="53"/>
        <v>0</v>
      </c>
      <c r="CU66" s="28">
        <f t="shared" si="54"/>
        <v>0</v>
      </c>
      <c r="CV66" s="28">
        <f t="shared" si="55"/>
        <v>0</v>
      </c>
      <c r="CW66" s="28">
        <f t="shared" si="56"/>
        <v>0</v>
      </c>
      <c r="CX66" s="28">
        <f t="shared" si="57"/>
        <v>0</v>
      </c>
      <c r="CY66" s="28">
        <f t="shared" si="58"/>
        <v>0</v>
      </c>
      <c r="CZ66" s="28">
        <f t="shared" si="59"/>
        <v>0</v>
      </c>
      <c r="DA66" s="28">
        <f t="shared" si="60"/>
        <v>0</v>
      </c>
      <c r="DB66" s="28">
        <f t="shared" si="61"/>
        <v>0</v>
      </c>
      <c r="DC66" s="28">
        <f t="shared" si="62"/>
        <v>0</v>
      </c>
      <c r="DD66" s="28">
        <f t="shared" si="63"/>
        <v>0</v>
      </c>
      <c r="DE66" s="28">
        <f t="shared" si="64"/>
        <v>0</v>
      </c>
      <c r="DF66" s="28">
        <f t="shared" si="65"/>
        <v>0</v>
      </c>
      <c r="DG66" s="28">
        <f t="shared" si="66"/>
        <v>0</v>
      </c>
      <c r="DH66" s="28">
        <f t="shared" si="67"/>
        <v>0</v>
      </c>
      <c r="DI66" s="28">
        <f t="shared" si="68"/>
        <v>0</v>
      </c>
      <c r="DJ66" s="28">
        <f t="shared" si="69"/>
        <v>0</v>
      </c>
      <c r="DL66" s="28">
        <f t="shared" si="70"/>
        <v>60</v>
      </c>
      <c r="DM66" s="140">
        <f t="shared" si="71"/>
        <v>0</v>
      </c>
      <c r="DN66" s="140">
        <f t="shared" si="72"/>
        <v>0</v>
      </c>
      <c r="DO66" s="140">
        <f t="shared" si="73"/>
        <v>0</v>
      </c>
      <c r="DP66" s="140">
        <f t="shared" si="74"/>
        <v>0</v>
      </c>
      <c r="DQ66" s="140">
        <f t="shared" si="75"/>
        <v>0</v>
      </c>
      <c r="DR66" s="140">
        <f t="shared" si="76"/>
        <v>0</v>
      </c>
      <c r="DS66" s="140">
        <f t="shared" si="77"/>
        <v>0</v>
      </c>
      <c r="DT66" s="140">
        <f t="shared" si="78"/>
        <v>0</v>
      </c>
      <c r="DU66" s="140">
        <f t="shared" si="79"/>
        <v>0</v>
      </c>
      <c r="DV66" s="140">
        <f t="shared" si="80"/>
        <v>0</v>
      </c>
      <c r="DW66" s="140">
        <f t="shared" si="81"/>
        <v>80.753894490044786</v>
      </c>
      <c r="DX66" s="140">
        <f t="shared" si="82"/>
        <v>97.377008912181054</v>
      </c>
      <c r="DY66" s="140">
        <f t="shared" si="83"/>
        <v>107.15888188405177</v>
      </c>
      <c r="DZ66" s="140">
        <f t="shared" si="84"/>
        <v>115.88262809732998</v>
      </c>
      <c r="EA66" s="140">
        <f t="shared" si="85"/>
        <v>123.10698461419361</v>
      </c>
      <c r="EB66" s="140">
        <f t="shared" si="86"/>
        <v>128.25502714075839</v>
      </c>
      <c r="EC66" s="140">
        <f t="shared" si="87"/>
        <v>130.50880528152868</v>
      </c>
      <c r="ED66" s="140">
        <f t="shared" si="88"/>
        <v>128.56612619120057</v>
      </c>
      <c r="EE66" s="140">
        <f t="shared" si="89"/>
        <v>119.93161634596305</v>
      </c>
      <c r="EF66" s="140">
        <f t="shared" si="90"/>
        <v>97.552129067175301</v>
      </c>
      <c r="EG66" s="140">
        <f t="shared" si="91"/>
        <v>21.950329097319422</v>
      </c>
      <c r="EH66" s="140">
        <f t="shared" si="92"/>
        <v>0</v>
      </c>
      <c r="EI66" s="140">
        <f t="shared" si="93"/>
        <v>0</v>
      </c>
      <c r="EJ66" s="140">
        <f t="shared" si="94"/>
        <v>0</v>
      </c>
      <c r="EK66" s="140">
        <f t="shared" si="95"/>
        <v>0</v>
      </c>
      <c r="EL66" s="140">
        <f t="shared" si="96"/>
        <v>0</v>
      </c>
      <c r="EM66" s="140">
        <f t="shared" si="97"/>
        <v>0</v>
      </c>
      <c r="EN66" s="140">
        <f t="shared" si="98"/>
        <v>0</v>
      </c>
      <c r="EO66" s="140">
        <f t="shared" si="99"/>
        <v>0</v>
      </c>
      <c r="EP66" s="140">
        <f t="shared" si="100"/>
        <v>0</v>
      </c>
      <c r="EQ66" s="140">
        <f t="shared" si="101"/>
        <v>0</v>
      </c>
      <c r="ER66" s="140">
        <f t="shared" si="102"/>
        <v>0</v>
      </c>
      <c r="ES66" s="140">
        <f t="shared" si="103"/>
        <v>0</v>
      </c>
      <c r="ET66" s="140">
        <f t="shared" si="104"/>
        <v>0</v>
      </c>
      <c r="EU66" s="140">
        <f t="shared" si="105"/>
        <v>0</v>
      </c>
      <c r="EV66" s="140">
        <f t="shared" si="106"/>
        <v>0</v>
      </c>
      <c r="EW66" s="140">
        <f t="shared" si="107"/>
        <v>0</v>
      </c>
      <c r="EX66" s="140">
        <f t="shared" si="108"/>
        <v>0</v>
      </c>
      <c r="EY66" s="140">
        <f t="shared" si="109"/>
        <v>0</v>
      </c>
      <c r="EZ66" s="140">
        <f t="shared" si="110"/>
        <v>0</v>
      </c>
      <c r="FA66" s="140">
        <f t="shared" si="111"/>
        <v>0</v>
      </c>
      <c r="FB66" s="140">
        <f t="shared" si="112"/>
        <v>0</v>
      </c>
      <c r="FC66" s="140">
        <f t="shared" si="113"/>
        <v>0</v>
      </c>
      <c r="FD66" s="140">
        <f t="shared" si="114"/>
        <v>0</v>
      </c>
      <c r="FE66" s="140">
        <f t="shared" si="115"/>
        <v>0</v>
      </c>
      <c r="FF66" s="140">
        <f t="shared" si="116"/>
        <v>0</v>
      </c>
      <c r="FG66" s="140">
        <f t="shared" si="117"/>
        <v>0</v>
      </c>
      <c r="FH66" s="140">
        <f t="shared" si="118"/>
        <v>0</v>
      </c>
      <c r="FI66" s="140">
        <f t="shared" si="187"/>
        <v>0</v>
      </c>
      <c r="FJ66" s="140">
        <f t="shared" si="120"/>
        <v>0</v>
      </c>
      <c r="FL66" s="28">
        <f t="shared" si="121"/>
        <v>0</v>
      </c>
      <c r="FM66" s="28">
        <f t="shared" si="122"/>
        <v>0</v>
      </c>
      <c r="FN66" s="28">
        <f t="shared" si="123"/>
        <v>0</v>
      </c>
      <c r="FO66" s="28">
        <f t="shared" si="124"/>
        <v>0</v>
      </c>
      <c r="FP66" s="28">
        <f t="shared" si="125"/>
        <v>0</v>
      </c>
      <c r="FQ66" s="28">
        <f t="shared" si="126"/>
        <v>0</v>
      </c>
      <c r="FR66" s="28">
        <f t="shared" si="127"/>
        <v>0</v>
      </c>
      <c r="FS66" s="28">
        <f t="shared" si="128"/>
        <v>0</v>
      </c>
      <c r="FT66" s="28">
        <f t="shared" si="129"/>
        <v>0</v>
      </c>
      <c r="FU66" s="28">
        <f t="shared" si="130"/>
        <v>0</v>
      </c>
      <c r="FV66" s="28">
        <f t="shared" si="131"/>
        <v>1695.8317842909405</v>
      </c>
      <c r="FW66" s="28">
        <f t="shared" si="132"/>
        <v>2239.6712049801645</v>
      </c>
      <c r="FX66" s="28">
        <f t="shared" si="133"/>
        <v>2678.9720471012943</v>
      </c>
      <c r="FY66" s="28">
        <f t="shared" si="134"/>
        <v>3128.8309586279097</v>
      </c>
      <c r="FZ66" s="28">
        <f t="shared" si="135"/>
        <v>3570.1025538116146</v>
      </c>
      <c r="GA66" s="28">
        <f t="shared" si="136"/>
        <v>3975.9058413635098</v>
      </c>
      <c r="GB66" s="28">
        <f t="shared" si="137"/>
        <v>4306.7905742904468</v>
      </c>
      <c r="GC66" s="28">
        <f t="shared" si="138"/>
        <v>4499.8144166920201</v>
      </c>
      <c r="GD66" s="28">
        <f t="shared" si="139"/>
        <v>4437.469804800633</v>
      </c>
      <c r="GE66" s="28">
        <f t="shared" si="140"/>
        <v>3804.5330336198367</v>
      </c>
      <c r="GF66" s="28">
        <f t="shared" si="141"/>
        <v>899.96349299009626</v>
      </c>
      <c r="GG66" s="28">
        <f t="shared" si="142"/>
        <v>0</v>
      </c>
      <c r="GH66" s="28">
        <f t="shared" si="143"/>
        <v>0</v>
      </c>
      <c r="GI66" s="28">
        <f t="shared" si="144"/>
        <v>0</v>
      </c>
      <c r="GJ66" s="28">
        <f t="shared" si="145"/>
        <v>0</v>
      </c>
      <c r="GK66" s="28">
        <f t="shared" si="146"/>
        <v>0</v>
      </c>
      <c r="GL66" s="28">
        <f t="shared" si="147"/>
        <v>0</v>
      </c>
      <c r="GM66" s="28">
        <f t="shared" si="148"/>
        <v>0</v>
      </c>
      <c r="GN66" s="28">
        <f t="shared" si="149"/>
        <v>0</v>
      </c>
      <c r="GO66" s="28">
        <f t="shared" si="150"/>
        <v>0</v>
      </c>
      <c r="GP66" s="28">
        <f t="shared" si="151"/>
        <v>0</v>
      </c>
      <c r="GQ66" s="28">
        <f t="shared" si="152"/>
        <v>0</v>
      </c>
      <c r="GR66" s="28">
        <f t="shared" si="153"/>
        <v>0</v>
      </c>
      <c r="GS66" s="28">
        <f t="shared" si="154"/>
        <v>0</v>
      </c>
      <c r="GT66" s="28">
        <f t="shared" si="155"/>
        <v>0</v>
      </c>
      <c r="GU66" s="28">
        <f t="shared" si="156"/>
        <v>0</v>
      </c>
      <c r="GV66" s="28">
        <f t="shared" si="157"/>
        <v>0</v>
      </c>
      <c r="GW66" s="28">
        <f t="shared" si="158"/>
        <v>0</v>
      </c>
      <c r="GX66" s="28">
        <f t="shared" si="159"/>
        <v>0</v>
      </c>
      <c r="GY66" s="28">
        <f t="shared" si="160"/>
        <v>0</v>
      </c>
      <c r="GZ66" s="28">
        <f t="shared" si="161"/>
        <v>0</v>
      </c>
      <c r="HA66" s="28">
        <f t="shared" si="162"/>
        <v>0</v>
      </c>
      <c r="HB66" s="28">
        <f t="shared" si="163"/>
        <v>0</v>
      </c>
      <c r="HC66" s="28">
        <f t="shared" si="164"/>
        <v>0</v>
      </c>
      <c r="HD66" s="28">
        <f t="shared" si="165"/>
        <v>0</v>
      </c>
      <c r="HE66" s="28">
        <f t="shared" si="166"/>
        <v>0</v>
      </c>
      <c r="HF66" s="28">
        <f t="shared" si="167"/>
        <v>0</v>
      </c>
      <c r="HG66" s="28">
        <f t="shared" si="168"/>
        <v>0</v>
      </c>
      <c r="HH66" s="28">
        <f t="shared" si="169"/>
        <v>0</v>
      </c>
      <c r="HI66" s="28">
        <f t="shared" si="170"/>
        <v>0</v>
      </c>
      <c r="HK66" s="29">
        <f>IF(D66&gt;80,"",IF('inv2.計算シート'!H61=0,0,SUM(FL66:HI66)/F66))</f>
        <v>30.613862830725221</v>
      </c>
    </row>
    <row r="67" spans="4:219">
      <c r="D67" s="28">
        <f>IF(OR('1.収穫を予測する'!$C$2="あり",'1.収穫を予測する'!$C$3="あり"),入力方法別計算!W62,'inv2.計算シート'!E62)</f>
        <v>61</v>
      </c>
      <c r="E67" s="28">
        <f>IF(OR('1.収穫を予測する'!$C$2="あり",'1.収穫を予測する'!$C$3="あり"),入力方法別計算!Z62,'inv2.計算シート'!AD62)</f>
        <v>945.08346117401584</v>
      </c>
      <c r="F67" s="28">
        <f>IF(OR('1.収穫を予測する'!$C$2="あり",'1.収穫を予測する'!$C$3="あり"),入力方法別計算!Y62,'inv2.計算シート'!AE62)</f>
        <v>1141.9992795257983</v>
      </c>
      <c r="G67" s="28">
        <f>'inv2.計算シート'!AF62</f>
        <v>0</v>
      </c>
      <c r="H67" s="28">
        <f t="shared" si="15"/>
        <v>0.57657307689073423</v>
      </c>
      <c r="I67" s="28">
        <f t="shared" si="16"/>
        <v>1476.360064818537</v>
      </c>
      <c r="J67" s="28">
        <f t="shared" si="17"/>
        <v>990.07545729997366</v>
      </c>
      <c r="K67" s="28">
        <f t="shared" si="18"/>
        <v>0.67061923503171039</v>
      </c>
      <c r="L67" s="28">
        <f t="shared" si="19"/>
        <v>1466.666096812766</v>
      </c>
      <c r="N67" s="28">
        <f t="shared" si="201"/>
        <v>0</v>
      </c>
      <c r="O67" s="28">
        <f t="shared" si="201"/>
        <v>0</v>
      </c>
      <c r="P67" s="28">
        <f t="shared" si="201"/>
        <v>0</v>
      </c>
      <c r="Q67" s="28">
        <f t="shared" si="201"/>
        <v>0</v>
      </c>
      <c r="R67" s="28">
        <f t="shared" si="201"/>
        <v>0</v>
      </c>
      <c r="S67" s="28">
        <f t="shared" si="201"/>
        <v>0</v>
      </c>
      <c r="T67" s="28">
        <f t="shared" si="201"/>
        <v>0</v>
      </c>
      <c r="U67" s="28">
        <f t="shared" si="201"/>
        <v>0</v>
      </c>
      <c r="V67" s="28">
        <f t="shared" si="201"/>
        <v>0</v>
      </c>
      <c r="W67" s="28">
        <f t="shared" si="201"/>
        <v>0</v>
      </c>
      <c r="X67" s="28">
        <f t="shared" si="201"/>
        <v>0</v>
      </c>
      <c r="Y67" s="28">
        <f t="shared" si="201"/>
        <v>1070.2550092289566</v>
      </c>
      <c r="Z67" s="28">
        <f t="shared" si="201"/>
        <v>974.60210293800651</v>
      </c>
      <c r="AA67" s="28">
        <f t="shared" si="201"/>
        <v>869.23343727253234</v>
      </c>
      <c r="AB67" s="28">
        <f t="shared" si="201"/>
        <v>755.14009314761597</v>
      </c>
      <c r="AC67" s="28">
        <f t="shared" si="201"/>
        <v>633.73263529557198</v>
      </c>
      <c r="AD67" s="28">
        <f t="shared" si="198"/>
        <v>506.96839308822825</v>
      </c>
      <c r="AE67" s="28">
        <f t="shared" si="198"/>
        <v>377.57638683088703</v>
      </c>
      <c r="AF67" s="28">
        <f t="shared" si="198"/>
        <v>249.50500288049295</v>
      </c>
      <c r="AG67" s="28">
        <f t="shared" si="198"/>
        <v>129.00536731203155</v>
      </c>
      <c r="AH67" s="28">
        <f t="shared" si="198"/>
        <v>28.565152702943703</v>
      </c>
      <c r="AI67" s="28" t="e">
        <f t="shared" si="198"/>
        <v>#NUM!</v>
      </c>
      <c r="AJ67" s="28" t="e">
        <f t="shared" si="198"/>
        <v>#NUM!</v>
      </c>
      <c r="AK67" s="28" t="e">
        <f t="shared" si="198"/>
        <v>#NUM!</v>
      </c>
      <c r="AL67" s="28" t="e">
        <f t="shared" si="198"/>
        <v>#NUM!</v>
      </c>
      <c r="AM67" s="28" t="e">
        <f t="shared" si="198"/>
        <v>#NUM!</v>
      </c>
      <c r="AN67" s="28" t="e">
        <f t="shared" si="198"/>
        <v>#NUM!</v>
      </c>
      <c r="AO67" s="28" t="e">
        <f t="shared" si="198"/>
        <v>#NUM!</v>
      </c>
      <c r="AP67" s="28" t="e">
        <f t="shared" si="198"/>
        <v>#NUM!</v>
      </c>
      <c r="AQ67" s="28" t="e">
        <f t="shared" si="198"/>
        <v>#NUM!</v>
      </c>
      <c r="AR67" s="28" t="e">
        <f t="shared" si="198"/>
        <v>#NUM!</v>
      </c>
      <c r="AS67" s="28" t="e">
        <f t="shared" si="199"/>
        <v>#NUM!</v>
      </c>
      <c r="AT67" s="28" t="e">
        <f t="shared" si="199"/>
        <v>#NUM!</v>
      </c>
      <c r="AU67" s="28" t="e">
        <f t="shared" si="199"/>
        <v>#NUM!</v>
      </c>
      <c r="AV67" s="28" t="e">
        <f t="shared" si="199"/>
        <v>#NUM!</v>
      </c>
      <c r="AW67" s="28" t="e">
        <f t="shared" si="199"/>
        <v>#NUM!</v>
      </c>
      <c r="AX67" s="28" t="e">
        <f t="shared" si="199"/>
        <v>#NUM!</v>
      </c>
      <c r="AY67" s="28" t="e">
        <f t="shared" si="199"/>
        <v>#NUM!</v>
      </c>
      <c r="AZ67" s="28" t="e">
        <f t="shared" si="199"/>
        <v>#NUM!</v>
      </c>
      <c r="BA67" s="28" t="e">
        <f t="shared" si="199"/>
        <v>#NUM!</v>
      </c>
      <c r="BB67" s="28" t="e">
        <f t="shared" si="199"/>
        <v>#NUM!</v>
      </c>
      <c r="BC67" s="28" t="e">
        <f t="shared" si="199"/>
        <v>#NUM!</v>
      </c>
      <c r="BD67" s="28" t="e">
        <f t="shared" si="199"/>
        <v>#NUM!</v>
      </c>
      <c r="BE67" s="28" t="e">
        <f t="shared" si="199"/>
        <v>#NUM!</v>
      </c>
      <c r="BF67" s="28" t="e">
        <f t="shared" si="199"/>
        <v>#NUM!</v>
      </c>
      <c r="BG67" s="28" t="e">
        <f t="shared" si="199"/>
        <v>#NUM!</v>
      </c>
      <c r="BH67" s="28" t="e">
        <f t="shared" si="199"/>
        <v>#NUM!</v>
      </c>
      <c r="BI67" s="28" t="e">
        <f t="shared" si="200"/>
        <v>#NUM!</v>
      </c>
      <c r="BJ67" s="28" t="e">
        <f t="shared" si="200"/>
        <v>#NUM!</v>
      </c>
      <c r="BK67" s="28" t="e">
        <f t="shared" si="200"/>
        <v>#NUM!</v>
      </c>
      <c r="BM67" s="28">
        <f t="shared" si="20"/>
        <v>0</v>
      </c>
      <c r="BN67" s="28">
        <f t="shared" si="21"/>
        <v>0</v>
      </c>
      <c r="BO67" s="28">
        <f t="shared" si="22"/>
        <v>0</v>
      </c>
      <c r="BP67" s="28">
        <f t="shared" si="23"/>
        <v>0</v>
      </c>
      <c r="BQ67" s="28">
        <f t="shared" si="24"/>
        <v>0</v>
      </c>
      <c r="BR67" s="28">
        <f t="shared" si="25"/>
        <v>0</v>
      </c>
      <c r="BS67" s="28">
        <f t="shared" si="26"/>
        <v>0</v>
      </c>
      <c r="BT67" s="28">
        <f t="shared" si="27"/>
        <v>0</v>
      </c>
      <c r="BU67" s="28">
        <f t="shared" si="28"/>
        <v>0</v>
      </c>
      <c r="BV67" s="28">
        <f t="shared" si="29"/>
        <v>0</v>
      </c>
      <c r="BW67" s="28">
        <f t="shared" si="30"/>
        <v>0</v>
      </c>
      <c r="BX67" s="28">
        <f t="shared" si="31"/>
        <v>1070.2550092289566</v>
      </c>
      <c r="BY67" s="28">
        <f t="shared" si="32"/>
        <v>974.60210293800651</v>
      </c>
      <c r="BZ67" s="28">
        <f t="shared" si="33"/>
        <v>869.23343727253234</v>
      </c>
      <c r="CA67" s="28">
        <f t="shared" si="34"/>
        <v>755.14009314761597</v>
      </c>
      <c r="CB67" s="28">
        <f t="shared" si="35"/>
        <v>633.73263529557198</v>
      </c>
      <c r="CC67" s="28">
        <f t="shared" si="36"/>
        <v>506.96839308822825</v>
      </c>
      <c r="CD67" s="28">
        <f t="shared" si="37"/>
        <v>377.57638683088703</v>
      </c>
      <c r="CE67" s="28">
        <f t="shared" si="38"/>
        <v>249.50500288049295</v>
      </c>
      <c r="CF67" s="28">
        <f t="shared" si="39"/>
        <v>129.00536731203155</v>
      </c>
      <c r="CG67" s="28">
        <f t="shared" si="40"/>
        <v>28.565152702943703</v>
      </c>
      <c r="CH67" s="28">
        <f t="shared" si="41"/>
        <v>0</v>
      </c>
      <c r="CI67" s="28">
        <f t="shared" si="42"/>
        <v>0</v>
      </c>
      <c r="CJ67" s="28">
        <f t="shared" si="43"/>
        <v>0</v>
      </c>
      <c r="CK67" s="28">
        <f t="shared" si="44"/>
        <v>0</v>
      </c>
      <c r="CL67" s="28">
        <f t="shared" si="45"/>
        <v>0</v>
      </c>
      <c r="CM67" s="28">
        <f t="shared" si="46"/>
        <v>0</v>
      </c>
      <c r="CN67" s="28">
        <f t="shared" si="47"/>
        <v>0</v>
      </c>
      <c r="CO67" s="28">
        <f t="shared" si="48"/>
        <v>0</v>
      </c>
      <c r="CP67" s="28">
        <f t="shared" si="49"/>
        <v>0</v>
      </c>
      <c r="CQ67" s="28">
        <f t="shared" si="50"/>
        <v>0</v>
      </c>
      <c r="CR67" s="28">
        <f t="shared" si="51"/>
        <v>0</v>
      </c>
      <c r="CS67" s="28">
        <f t="shared" si="52"/>
        <v>0</v>
      </c>
      <c r="CT67" s="28">
        <f t="shared" si="53"/>
        <v>0</v>
      </c>
      <c r="CU67" s="28">
        <f t="shared" si="54"/>
        <v>0</v>
      </c>
      <c r="CV67" s="28">
        <f t="shared" si="55"/>
        <v>0</v>
      </c>
      <c r="CW67" s="28">
        <f t="shared" si="56"/>
        <v>0</v>
      </c>
      <c r="CX67" s="28">
        <f t="shared" si="57"/>
        <v>0</v>
      </c>
      <c r="CY67" s="28">
        <f t="shared" si="58"/>
        <v>0</v>
      </c>
      <c r="CZ67" s="28">
        <f t="shared" si="59"/>
        <v>0</v>
      </c>
      <c r="DA67" s="28">
        <f t="shared" si="60"/>
        <v>0</v>
      </c>
      <c r="DB67" s="28">
        <f t="shared" si="61"/>
        <v>0</v>
      </c>
      <c r="DC67" s="28">
        <f t="shared" si="62"/>
        <v>0</v>
      </c>
      <c r="DD67" s="28">
        <f t="shared" si="63"/>
        <v>0</v>
      </c>
      <c r="DE67" s="28">
        <f t="shared" si="64"/>
        <v>0</v>
      </c>
      <c r="DF67" s="28">
        <f t="shared" si="65"/>
        <v>0</v>
      </c>
      <c r="DG67" s="28">
        <f t="shared" si="66"/>
        <v>0</v>
      </c>
      <c r="DH67" s="28">
        <f t="shared" si="67"/>
        <v>0</v>
      </c>
      <c r="DI67" s="28">
        <f t="shared" si="68"/>
        <v>0</v>
      </c>
      <c r="DJ67" s="28">
        <f t="shared" si="69"/>
        <v>0</v>
      </c>
      <c r="DL67" s="28">
        <f t="shared" si="70"/>
        <v>61</v>
      </c>
      <c r="DM67" s="140">
        <f t="shared" si="71"/>
        <v>0</v>
      </c>
      <c r="DN67" s="140">
        <f t="shared" si="72"/>
        <v>0</v>
      </c>
      <c r="DO67" s="140">
        <f t="shared" si="73"/>
        <v>0</v>
      </c>
      <c r="DP67" s="140">
        <f t="shared" si="74"/>
        <v>0</v>
      </c>
      <c r="DQ67" s="140">
        <f t="shared" si="75"/>
        <v>0</v>
      </c>
      <c r="DR67" s="140">
        <f t="shared" si="76"/>
        <v>0</v>
      </c>
      <c r="DS67" s="140">
        <f t="shared" si="77"/>
        <v>0</v>
      </c>
      <c r="DT67" s="140">
        <f t="shared" si="78"/>
        <v>0</v>
      </c>
      <c r="DU67" s="140">
        <f t="shared" si="79"/>
        <v>0</v>
      </c>
      <c r="DV67" s="140">
        <f t="shared" si="80"/>
        <v>0</v>
      </c>
      <c r="DW67" s="140">
        <f t="shared" si="81"/>
        <v>71.744270296841705</v>
      </c>
      <c r="DX67" s="140">
        <f t="shared" si="82"/>
        <v>95.652906290950114</v>
      </c>
      <c r="DY67" s="140">
        <f t="shared" si="83"/>
        <v>105.36866566547417</v>
      </c>
      <c r="DZ67" s="140">
        <f t="shared" si="84"/>
        <v>114.09334412491637</v>
      </c>
      <c r="EA67" s="140">
        <f t="shared" si="85"/>
        <v>121.40745785204399</v>
      </c>
      <c r="EB67" s="140">
        <f t="shared" si="86"/>
        <v>126.76424220734373</v>
      </c>
      <c r="EC67" s="140">
        <f t="shared" si="87"/>
        <v>129.39200625734122</v>
      </c>
      <c r="ED67" s="140">
        <f t="shared" si="88"/>
        <v>128.07138395039408</v>
      </c>
      <c r="EE67" s="140">
        <f t="shared" si="89"/>
        <v>120.4996355684614</v>
      </c>
      <c r="EF67" s="140">
        <f t="shared" si="90"/>
        <v>100.44021460908785</v>
      </c>
      <c r="EG67" s="140">
        <f t="shared" si="91"/>
        <v>28.565152702943703</v>
      </c>
      <c r="EH67" s="140">
        <f t="shared" si="92"/>
        <v>0</v>
      </c>
      <c r="EI67" s="140">
        <f t="shared" si="93"/>
        <v>0</v>
      </c>
      <c r="EJ67" s="140">
        <f t="shared" si="94"/>
        <v>0</v>
      </c>
      <c r="EK67" s="140">
        <f t="shared" si="95"/>
        <v>0</v>
      </c>
      <c r="EL67" s="140">
        <f t="shared" si="96"/>
        <v>0</v>
      </c>
      <c r="EM67" s="140">
        <f t="shared" si="97"/>
        <v>0</v>
      </c>
      <c r="EN67" s="140">
        <f t="shared" si="98"/>
        <v>0</v>
      </c>
      <c r="EO67" s="140">
        <f t="shared" si="99"/>
        <v>0</v>
      </c>
      <c r="EP67" s="140">
        <f t="shared" si="100"/>
        <v>0</v>
      </c>
      <c r="EQ67" s="140">
        <f t="shared" si="101"/>
        <v>0</v>
      </c>
      <c r="ER67" s="140">
        <f t="shared" si="102"/>
        <v>0</v>
      </c>
      <c r="ES67" s="140">
        <f t="shared" si="103"/>
        <v>0</v>
      </c>
      <c r="ET67" s="140">
        <f t="shared" si="104"/>
        <v>0</v>
      </c>
      <c r="EU67" s="140">
        <f t="shared" si="105"/>
        <v>0</v>
      </c>
      <c r="EV67" s="140">
        <f t="shared" si="106"/>
        <v>0</v>
      </c>
      <c r="EW67" s="140">
        <f t="shared" si="107"/>
        <v>0</v>
      </c>
      <c r="EX67" s="140">
        <f t="shared" si="108"/>
        <v>0</v>
      </c>
      <c r="EY67" s="140">
        <f t="shared" si="109"/>
        <v>0</v>
      </c>
      <c r="EZ67" s="140">
        <f t="shared" si="110"/>
        <v>0</v>
      </c>
      <c r="FA67" s="140">
        <f t="shared" si="111"/>
        <v>0</v>
      </c>
      <c r="FB67" s="140">
        <f t="shared" si="112"/>
        <v>0</v>
      </c>
      <c r="FC67" s="140">
        <f t="shared" si="113"/>
        <v>0</v>
      </c>
      <c r="FD67" s="140">
        <f t="shared" si="114"/>
        <v>0</v>
      </c>
      <c r="FE67" s="140">
        <f t="shared" si="115"/>
        <v>0</v>
      </c>
      <c r="FF67" s="140">
        <f t="shared" si="116"/>
        <v>0</v>
      </c>
      <c r="FG67" s="140">
        <f t="shared" si="117"/>
        <v>0</v>
      </c>
      <c r="FH67" s="140">
        <f t="shared" si="118"/>
        <v>0</v>
      </c>
      <c r="FI67" s="140">
        <f t="shared" si="187"/>
        <v>0</v>
      </c>
      <c r="FJ67" s="140">
        <f t="shared" si="120"/>
        <v>0</v>
      </c>
      <c r="FL67" s="28">
        <f t="shared" si="121"/>
        <v>0</v>
      </c>
      <c r="FM67" s="28">
        <f t="shared" si="122"/>
        <v>0</v>
      </c>
      <c r="FN67" s="28">
        <f t="shared" si="123"/>
        <v>0</v>
      </c>
      <c r="FO67" s="28">
        <f t="shared" si="124"/>
        <v>0</v>
      </c>
      <c r="FP67" s="28">
        <f t="shared" si="125"/>
        <v>0</v>
      </c>
      <c r="FQ67" s="28">
        <f t="shared" si="126"/>
        <v>0</v>
      </c>
      <c r="FR67" s="28">
        <f t="shared" si="127"/>
        <v>0</v>
      </c>
      <c r="FS67" s="28">
        <f t="shared" si="128"/>
        <v>0</v>
      </c>
      <c r="FT67" s="28">
        <f t="shared" si="129"/>
        <v>0</v>
      </c>
      <c r="FU67" s="28">
        <f t="shared" si="130"/>
        <v>0</v>
      </c>
      <c r="FV67" s="28">
        <f t="shared" si="131"/>
        <v>1506.6296762336758</v>
      </c>
      <c r="FW67" s="28">
        <f t="shared" si="132"/>
        <v>2200.0168446918524</v>
      </c>
      <c r="FX67" s="28">
        <f t="shared" si="133"/>
        <v>2634.2166416368541</v>
      </c>
      <c r="FY67" s="28">
        <f t="shared" si="134"/>
        <v>3080.5202913727421</v>
      </c>
      <c r="FZ67" s="28">
        <f t="shared" si="135"/>
        <v>3520.8162777092757</v>
      </c>
      <c r="GA67" s="28">
        <f t="shared" si="136"/>
        <v>3929.6915084276557</v>
      </c>
      <c r="GB67" s="28">
        <f t="shared" si="137"/>
        <v>4269.9362064922607</v>
      </c>
      <c r="GC67" s="28">
        <f t="shared" si="138"/>
        <v>4482.4984382637931</v>
      </c>
      <c r="GD67" s="28">
        <f t="shared" si="139"/>
        <v>4458.4865160330719</v>
      </c>
      <c r="GE67" s="28">
        <f t="shared" si="140"/>
        <v>3917.1683697544258</v>
      </c>
      <c r="GF67" s="28">
        <f t="shared" si="141"/>
        <v>1171.1712608206917</v>
      </c>
      <c r="GG67" s="28">
        <f t="shared" si="142"/>
        <v>0</v>
      </c>
      <c r="GH67" s="28">
        <f t="shared" si="143"/>
        <v>0</v>
      </c>
      <c r="GI67" s="28">
        <f t="shared" si="144"/>
        <v>0</v>
      </c>
      <c r="GJ67" s="28">
        <f t="shared" si="145"/>
        <v>0</v>
      </c>
      <c r="GK67" s="28">
        <f t="shared" si="146"/>
        <v>0</v>
      </c>
      <c r="GL67" s="28">
        <f t="shared" si="147"/>
        <v>0</v>
      </c>
      <c r="GM67" s="28">
        <f t="shared" si="148"/>
        <v>0</v>
      </c>
      <c r="GN67" s="28">
        <f t="shared" si="149"/>
        <v>0</v>
      </c>
      <c r="GO67" s="28">
        <f t="shared" si="150"/>
        <v>0</v>
      </c>
      <c r="GP67" s="28">
        <f t="shared" si="151"/>
        <v>0</v>
      </c>
      <c r="GQ67" s="28">
        <f t="shared" si="152"/>
        <v>0</v>
      </c>
      <c r="GR67" s="28">
        <f t="shared" si="153"/>
        <v>0</v>
      </c>
      <c r="GS67" s="28">
        <f t="shared" si="154"/>
        <v>0</v>
      </c>
      <c r="GT67" s="28">
        <f t="shared" si="155"/>
        <v>0</v>
      </c>
      <c r="GU67" s="28">
        <f t="shared" si="156"/>
        <v>0</v>
      </c>
      <c r="GV67" s="28">
        <f t="shared" si="157"/>
        <v>0</v>
      </c>
      <c r="GW67" s="28">
        <f t="shared" si="158"/>
        <v>0</v>
      </c>
      <c r="GX67" s="28">
        <f t="shared" si="159"/>
        <v>0</v>
      </c>
      <c r="GY67" s="28">
        <f t="shared" si="160"/>
        <v>0</v>
      </c>
      <c r="GZ67" s="28">
        <f t="shared" si="161"/>
        <v>0</v>
      </c>
      <c r="HA67" s="28">
        <f t="shared" si="162"/>
        <v>0</v>
      </c>
      <c r="HB67" s="28">
        <f t="shared" si="163"/>
        <v>0</v>
      </c>
      <c r="HC67" s="28">
        <f t="shared" si="164"/>
        <v>0</v>
      </c>
      <c r="HD67" s="28">
        <f t="shared" si="165"/>
        <v>0</v>
      </c>
      <c r="HE67" s="28">
        <f t="shared" si="166"/>
        <v>0</v>
      </c>
      <c r="HF67" s="28">
        <f t="shared" si="167"/>
        <v>0</v>
      </c>
      <c r="HG67" s="28">
        <f t="shared" si="168"/>
        <v>0</v>
      </c>
      <c r="HH67" s="28">
        <f t="shared" si="169"/>
        <v>0</v>
      </c>
      <c r="HI67" s="28">
        <f t="shared" si="170"/>
        <v>0</v>
      </c>
      <c r="HK67" s="29">
        <f>IF(D67&gt;80,"",IF('inv2.計算シート'!H62=0,0,SUM(FL67:HI67)/F67))</f>
        <v>30.797875849834778</v>
      </c>
    </row>
    <row r="68" spans="4:219">
      <c r="D68" s="28">
        <f>IF(OR('1.収穫を予測する'!$C$2="あり",'1.収穫を予測する'!$C$3="あり"),入力方法別計算!W63,'inv2.計算シート'!E63)</f>
        <v>62</v>
      </c>
      <c r="E68" s="28">
        <f>IF(OR('1.収穫を予測する'!$C$2="あり",'1.収穫を予測する'!$C$3="あり"),入力方法別計算!Z63,'inv2.計算シート'!AD63)</f>
        <v>951.0715205628826</v>
      </c>
      <c r="F68" s="28">
        <f>IF(OR('1.収穫を予測する'!$C$2="あり",'1.収穫を予測する'!$C$3="あり"),入力方法別計算!Y63,'inv2.計算シート'!AE63)</f>
        <v>1133.3949717599833</v>
      </c>
      <c r="G68" s="28">
        <f>'inv2.計算シート'!AF63</f>
        <v>0</v>
      </c>
      <c r="H68" s="28">
        <f t="shared" si="15"/>
        <v>0.57512237501386565</v>
      </c>
      <c r="I68" s="28">
        <f t="shared" si="16"/>
        <v>1468.5680018136898</v>
      </c>
      <c r="J68" s="28">
        <f t="shared" si="17"/>
        <v>997.19999860069754</v>
      </c>
      <c r="K68" s="28">
        <f t="shared" si="18"/>
        <v>0.67902882084394456</v>
      </c>
      <c r="L68" s="28">
        <f t="shared" si="19"/>
        <v>1426.3089948336442</v>
      </c>
      <c r="N68" s="28">
        <f t="shared" si="201"/>
        <v>0</v>
      </c>
      <c r="O68" s="28">
        <f t="shared" si="201"/>
        <v>0</v>
      </c>
      <c r="P68" s="28">
        <f t="shared" si="201"/>
        <v>0</v>
      </c>
      <c r="Q68" s="28">
        <f t="shared" si="201"/>
        <v>0</v>
      </c>
      <c r="R68" s="28">
        <f t="shared" si="201"/>
        <v>0</v>
      </c>
      <c r="S68" s="28">
        <f t="shared" si="201"/>
        <v>0</v>
      </c>
      <c r="T68" s="28">
        <f t="shared" si="201"/>
        <v>0</v>
      </c>
      <c r="U68" s="28">
        <f t="shared" si="201"/>
        <v>0</v>
      </c>
      <c r="V68" s="28">
        <f t="shared" si="201"/>
        <v>0</v>
      </c>
      <c r="W68" s="28">
        <f t="shared" si="201"/>
        <v>0</v>
      </c>
      <c r="X68" s="28">
        <f t="shared" si="201"/>
        <v>0</v>
      </c>
      <c r="Y68" s="28">
        <f t="shared" si="201"/>
        <v>1070.1008750940421</v>
      </c>
      <c r="Z68" s="28">
        <f t="shared" si="201"/>
        <v>976.07056610950087</v>
      </c>
      <c r="AA68" s="28">
        <f t="shared" si="201"/>
        <v>872.3915729439974</v>
      </c>
      <c r="AB68" s="28">
        <f t="shared" si="201"/>
        <v>759.99402641196627</v>
      </c>
      <c r="AC68" s="28">
        <f t="shared" si="201"/>
        <v>640.20766180966336</v>
      </c>
      <c r="AD68" s="28">
        <f t="shared" si="198"/>
        <v>514.88152453074986</v>
      </c>
      <c r="AE68" s="28">
        <f t="shared" si="198"/>
        <v>386.59446166711177</v>
      </c>
      <c r="AF68" s="28">
        <f t="shared" si="198"/>
        <v>259.07045815021428</v>
      </c>
      <c r="AG68" s="28">
        <f t="shared" si="198"/>
        <v>138.16741974155428</v>
      </c>
      <c r="AH68" s="28">
        <f t="shared" si="198"/>
        <v>35.314880877335412</v>
      </c>
      <c r="AI68" s="28" t="e">
        <f t="shared" si="198"/>
        <v>#NUM!</v>
      </c>
      <c r="AJ68" s="28" t="e">
        <f t="shared" si="198"/>
        <v>#NUM!</v>
      </c>
      <c r="AK68" s="28" t="e">
        <f t="shared" si="198"/>
        <v>#NUM!</v>
      </c>
      <c r="AL68" s="28" t="e">
        <f t="shared" si="198"/>
        <v>#NUM!</v>
      </c>
      <c r="AM68" s="28" t="e">
        <f t="shared" si="198"/>
        <v>#NUM!</v>
      </c>
      <c r="AN68" s="28" t="e">
        <f t="shared" si="198"/>
        <v>#NUM!</v>
      </c>
      <c r="AO68" s="28" t="e">
        <f t="shared" si="198"/>
        <v>#NUM!</v>
      </c>
      <c r="AP68" s="28" t="e">
        <f t="shared" si="198"/>
        <v>#NUM!</v>
      </c>
      <c r="AQ68" s="28" t="e">
        <f t="shared" si="198"/>
        <v>#NUM!</v>
      </c>
      <c r="AR68" s="28" t="e">
        <f t="shared" si="198"/>
        <v>#NUM!</v>
      </c>
      <c r="AS68" s="28" t="e">
        <f t="shared" si="199"/>
        <v>#NUM!</v>
      </c>
      <c r="AT68" s="28" t="e">
        <f t="shared" si="199"/>
        <v>#NUM!</v>
      </c>
      <c r="AU68" s="28" t="e">
        <f t="shared" si="199"/>
        <v>#NUM!</v>
      </c>
      <c r="AV68" s="28" t="e">
        <f t="shared" si="199"/>
        <v>#NUM!</v>
      </c>
      <c r="AW68" s="28" t="e">
        <f t="shared" si="199"/>
        <v>#NUM!</v>
      </c>
      <c r="AX68" s="28" t="e">
        <f t="shared" si="199"/>
        <v>#NUM!</v>
      </c>
      <c r="AY68" s="28" t="e">
        <f t="shared" si="199"/>
        <v>#NUM!</v>
      </c>
      <c r="AZ68" s="28" t="e">
        <f t="shared" si="199"/>
        <v>#NUM!</v>
      </c>
      <c r="BA68" s="28" t="e">
        <f t="shared" si="199"/>
        <v>#NUM!</v>
      </c>
      <c r="BB68" s="28" t="e">
        <f t="shared" si="199"/>
        <v>#NUM!</v>
      </c>
      <c r="BC68" s="28" t="e">
        <f t="shared" si="199"/>
        <v>#NUM!</v>
      </c>
      <c r="BD68" s="28" t="e">
        <f t="shared" si="199"/>
        <v>#NUM!</v>
      </c>
      <c r="BE68" s="28" t="e">
        <f t="shared" si="199"/>
        <v>#NUM!</v>
      </c>
      <c r="BF68" s="28" t="e">
        <f t="shared" si="199"/>
        <v>#NUM!</v>
      </c>
      <c r="BG68" s="28" t="e">
        <f t="shared" si="199"/>
        <v>#NUM!</v>
      </c>
      <c r="BH68" s="28" t="e">
        <f t="shared" si="199"/>
        <v>#NUM!</v>
      </c>
      <c r="BI68" s="28" t="e">
        <f t="shared" si="200"/>
        <v>#NUM!</v>
      </c>
      <c r="BJ68" s="28" t="e">
        <f t="shared" si="200"/>
        <v>#NUM!</v>
      </c>
      <c r="BK68" s="28" t="e">
        <f t="shared" si="200"/>
        <v>#NUM!</v>
      </c>
      <c r="BM68" s="28">
        <f t="shared" si="20"/>
        <v>0</v>
      </c>
      <c r="BN68" s="28">
        <f t="shared" si="21"/>
        <v>0</v>
      </c>
      <c r="BO68" s="28">
        <f t="shared" si="22"/>
        <v>0</v>
      </c>
      <c r="BP68" s="28">
        <f t="shared" si="23"/>
        <v>0</v>
      </c>
      <c r="BQ68" s="28">
        <f t="shared" si="24"/>
        <v>0</v>
      </c>
      <c r="BR68" s="28">
        <f t="shared" si="25"/>
        <v>0</v>
      </c>
      <c r="BS68" s="28">
        <f t="shared" si="26"/>
        <v>0</v>
      </c>
      <c r="BT68" s="28">
        <f t="shared" si="27"/>
        <v>0</v>
      </c>
      <c r="BU68" s="28">
        <f t="shared" si="28"/>
        <v>0</v>
      </c>
      <c r="BV68" s="28">
        <f t="shared" si="29"/>
        <v>0</v>
      </c>
      <c r="BW68" s="28">
        <f t="shared" si="30"/>
        <v>0</v>
      </c>
      <c r="BX68" s="28">
        <f t="shared" si="31"/>
        <v>1070.1008750940421</v>
      </c>
      <c r="BY68" s="28">
        <f t="shared" si="32"/>
        <v>976.07056610950087</v>
      </c>
      <c r="BZ68" s="28">
        <f t="shared" si="33"/>
        <v>872.3915729439974</v>
      </c>
      <c r="CA68" s="28">
        <f t="shared" si="34"/>
        <v>759.99402641196627</v>
      </c>
      <c r="CB68" s="28">
        <f t="shared" si="35"/>
        <v>640.20766180966336</v>
      </c>
      <c r="CC68" s="28">
        <f t="shared" si="36"/>
        <v>514.88152453074986</v>
      </c>
      <c r="CD68" s="28">
        <f t="shared" si="37"/>
        <v>386.59446166711177</v>
      </c>
      <c r="CE68" s="28">
        <f t="shared" si="38"/>
        <v>259.07045815021428</v>
      </c>
      <c r="CF68" s="28">
        <f t="shared" si="39"/>
        <v>138.16741974155428</v>
      </c>
      <c r="CG68" s="28">
        <f t="shared" si="40"/>
        <v>35.314880877335412</v>
      </c>
      <c r="CH68" s="28">
        <f t="shared" si="41"/>
        <v>0</v>
      </c>
      <c r="CI68" s="28">
        <f t="shared" si="42"/>
        <v>0</v>
      </c>
      <c r="CJ68" s="28">
        <f t="shared" si="43"/>
        <v>0</v>
      </c>
      <c r="CK68" s="28">
        <f t="shared" si="44"/>
        <v>0</v>
      </c>
      <c r="CL68" s="28">
        <f t="shared" si="45"/>
        <v>0</v>
      </c>
      <c r="CM68" s="28">
        <f t="shared" si="46"/>
        <v>0</v>
      </c>
      <c r="CN68" s="28">
        <f t="shared" si="47"/>
        <v>0</v>
      </c>
      <c r="CO68" s="28">
        <f t="shared" si="48"/>
        <v>0</v>
      </c>
      <c r="CP68" s="28">
        <f t="shared" si="49"/>
        <v>0</v>
      </c>
      <c r="CQ68" s="28">
        <f t="shared" si="50"/>
        <v>0</v>
      </c>
      <c r="CR68" s="28">
        <f t="shared" si="51"/>
        <v>0</v>
      </c>
      <c r="CS68" s="28">
        <f t="shared" si="52"/>
        <v>0</v>
      </c>
      <c r="CT68" s="28">
        <f t="shared" si="53"/>
        <v>0</v>
      </c>
      <c r="CU68" s="28">
        <f t="shared" si="54"/>
        <v>0</v>
      </c>
      <c r="CV68" s="28">
        <f t="shared" si="55"/>
        <v>0</v>
      </c>
      <c r="CW68" s="28">
        <f t="shared" si="56"/>
        <v>0</v>
      </c>
      <c r="CX68" s="28">
        <f t="shared" si="57"/>
        <v>0</v>
      </c>
      <c r="CY68" s="28">
        <f t="shared" si="58"/>
        <v>0</v>
      </c>
      <c r="CZ68" s="28">
        <f t="shared" si="59"/>
        <v>0</v>
      </c>
      <c r="DA68" s="28">
        <f t="shared" si="60"/>
        <v>0</v>
      </c>
      <c r="DB68" s="28">
        <f t="shared" si="61"/>
        <v>0</v>
      </c>
      <c r="DC68" s="28">
        <f t="shared" si="62"/>
        <v>0</v>
      </c>
      <c r="DD68" s="28">
        <f t="shared" si="63"/>
        <v>0</v>
      </c>
      <c r="DE68" s="28">
        <f t="shared" si="64"/>
        <v>0</v>
      </c>
      <c r="DF68" s="28">
        <f t="shared" si="65"/>
        <v>0</v>
      </c>
      <c r="DG68" s="28">
        <f t="shared" si="66"/>
        <v>0</v>
      </c>
      <c r="DH68" s="28">
        <f t="shared" si="67"/>
        <v>0</v>
      </c>
      <c r="DI68" s="28">
        <f t="shared" si="68"/>
        <v>0</v>
      </c>
      <c r="DJ68" s="28">
        <f t="shared" si="69"/>
        <v>0</v>
      </c>
      <c r="DL68" s="28">
        <f t="shared" si="70"/>
        <v>62</v>
      </c>
      <c r="DM68" s="140">
        <f t="shared" si="71"/>
        <v>0</v>
      </c>
      <c r="DN68" s="140">
        <f t="shared" si="72"/>
        <v>0</v>
      </c>
      <c r="DO68" s="140">
        <f t="shared" si="73"/>
        <v>0</v>
      </c>
      <c r="DP68" s="140">
        <f t="shared" si="74"/>
        <v>0</v>
      </c>
      <c r="DQ68" s="140">
        <f t="shared" si="75"/>
        <v>0</v>
      </c>
      <c r="DR68" s="140">
        <f t="shared" si="76"/>
        <v>0</v>
      </c>
      <c r="DS68" s="140">
        <f t="shared" si="77"/>
        <v>0</v>
      </c>
      <c r="DT68" s="140">
        <f t="shared" si="78"/>
        <v>0</v>
      </c>
      <c r="DU68" s="140">
        <f t="shared" si="79"/>
        <v>0</v>
      </c>
      <c r="DV68" s="140">
        <f t="shared" si="80"/>
        <v>0</v>
      </c>
      <c r="DW68" s="140">
        <f t="shared" si="81"/>
        <v>63.294096665941197</v>
      </c>
      <c r="DX68" s="140">
        <f t="shared" si="82"/>
        <v>94.030308984541193</v>
      </c>
      <c r="DY68" s="140">
        <f t="shared" si="83"/>
        <v>103.67899316550347</v>
      </c>
      <c r="DZ68" s="140">
        <f t="shared" si="84"/>
        <v>112.39754653203113</v>
      </c>
      <c r="EA68" s="140">
        <f t="shared" si="85"/>
        <v>119.78636460230291</v>
      </c>
      <c r="EB68" s="140">
        <f t="shared" si="86"/>
        <v>125.32613727891351</v>
      </c>
      <c r="EC68" s="140">
        <f t="shared" si="87"/>
        <v>128.28706286363808</v>
      </c>
      <c r="ED68" s="140">
        <f t="shared" si="88"/>
        <v>127.52400351689749</v>
      </c>
      <c r="EE68" s="140">
        <f t="shared" si="89"/>
        <v>120.90303840866</v>
      </c>
      <c r="EF68" s="140">
        <f t="shared" si="90"/>
        <v>102.85253886421887</v>
      </c>
      <c r="EG68" s="140">
        <f t="shared" si="91"/>
        <v>35.314880877335412</v>
      </c>
      <c r="EH68" s="140">
        <f t="shared" si="92"/>
        <v>0</v>
      </c>
      <c r="EI68" s="140">
        <f t="shared" si="93"/>
        <v>0</v>
      </c>
      <c r="EJ68" s="140">
        <f t="shared" si="94"/>
        <v>0</v>
      </c>
      <c r="EK68" s="140">
        <f t="shared" si="95"/>
        <v>0</v>
      </c>
      <c r="EL68" s="140">
        <f t="shared" si="96"/>
        <v>0</v>
      </c>
      <c r="EM68" s="140">
        <f t="shared" si="97"/>
        <v>0</v>
      </c>
      <c r="EN68" s="140">
        <f t="shared" si="98"/>
        <v>0</v>
      </c>
      <c r="EO68" s="140">
        <f t="shared" si="99"/>
        <v>0</v>
      </c>
      <c r="EP68" s="140">
        <f t="shared" si="100"/>
        <v>0</v>
      </c>
      <c r="EQ68" s="140">
        <f t="shared" si="101"/>
        <v>0</v>
      </c>
      <c r="ER68" s="140">
        <f t="shared" si="102"/>
        <v>0</v>
      </c>
      <c r="ES68" s="140">
        <f t="shared" si="103"/>
        <v>0</v>
      </c>
      <c r="ET68" s="140">
        <f t="shared" si="104"/>
        <v>0</v>
      </c>
      <c r="EU68" s="140">
        <f t="shared" si="105"/>
        <v>0</v>
      </c>
      <c r="EV68" s="140">
        <f t="shared" si="106"/>
        <v>0</v>
      </c>
      <c r="EW68" s="140">
        <f t="shared" si="107"/>
        <v>0</v>
      </c>
      <c r="EX68" s="140">
        <f t="shared" si="108"/>
        <v>0</v>
      </c>
      <c r="EY68" s="140">
        <f t="shared" si="109"/>
        <v>0</v>
      </c>
      <c r="EZ68" s="140">
        <f t="shared" si="110"/>
        <v>0</v>
      </c>
      <c r="FA68" s="140">
        <f t="shared" si="111"/>
        <v>0</v>
      </c>
      <c r="FB68" s="140">
        <f t="shared" si="112"/>
        <v>0</v>
      </c>
      <c r="FC68" s="140">
        <f t="shared" si="113"/>
        <v>0</v>
      </c>
      <c r="FD68" s="140">
        <f t="shared" si="114"/>
        <v>0</v>
      </c>
      <c r="FE68" s="140">
        <f t="shared" si="115"/>
        <v>0</v>
      </c>
      <c r="FF68" s="140">
        <f t="shared" si="116"/>
        <v>0</v>
      </c>
      <c r="FG68" s="140">
        <f t="shared" si="117"/>
        <v>0</v>
      </c>
      <c r="FH68" s="140">
        <f t="shared" si="118"/>
        <v>0</v>
      </c>
      <c r="FI68" s="140">
        <f t="shared" si="187"/>
        <v>0</v>
      </c>
      <c r="FJ68" s="140">
        <f t="shared" si="120"/>
        <v>0</v>
      </c>
      <c r="FL68" s="28">
        <f t="shared" si="121"/>
        <v>0</v>
      </c>
      <c r="FM68" s="28">
        <f t="shared" si="122"/>
        <v>0</v>
      </c>
      <c r="FN68" s="28">
        <f t="shared" si="123"/>
        <v>0</v>
      </c>
      <c r="FO68" s="28">
        <f t="shared" si="124"/>
        <v>0</v>
      </c>
      <c r="FP68" s="28">
        <f t="shared" si="125"/>
        <v>0</v>
      </c>
      <c r="FQ68" s="28">
        <f t="shared" si="126"/>
        <v>0</v>
      </c>
      <c r="FR68" s="28">
        <f t="shared" si="127"/>
        <v>0</v>
      </c>
      <c r="FS68" s="28">
        <f t="shared" si="128"/>
        <v>0</v>
      </c>
      <c r="FT68" s="28">
        <f t="shared" si="129"/>
        <v>0</v>
      </c>
      <c r="FU68" s="28">
        <f t="shared" si="130"/>
        <v>0</v>
      </c>
      <c r="FV68" s="28">
        <f t="shared" si="131"/>
        <v>1329.1760299847651</v>
      </c>
      <c r="FW68" s="28">
        <f t="shared" si="132"/>
        <v>2162.6971066444476</v>
      </c>
      <c r="FX68" s="28">
        <f t="shared" si="133"/>
        <v>2591.9748291375868</v>
      </c>
      <c r="FY68" s="28">
        <f t="shared" si="134"/>
        <v>3034.7337563648407</v>
      </c>
      <c r="FZ68" s="28">
        <f t="shared" si="135"/>
        <v>3473.8045734667844</v>
      </c>
      <c r="GA68" s="28">
        <f t="shared" si="136"/>
        <v>3885.1102556463188</v>
      </c>
      <c r="GB68" s="28">
        <f t="shared" si="137"/>
        <v>4233.473074500057</v>
      </c>
      <c r="GC68" s="28">
        <f t="shared" si="138"/>
        <v>4463.3401230914124</v>
      </c>
      <c r="GD68" s="28">
        <f t="shared" si="139"/>
        <v>4473.4124211204198</v>
      </c>
      <c r="GE68" s="28">
        <f t="shared" si="140"/>
        <v>4011.2490157045359</v>
      </c>
      <c r="GF68" s="28">
        <f t="shared" si="141"/>
        <v>1447.9101159707518</v>
      </c>
      <c r="GG68" s="28">
        <f t="shared" si="142"/>
        <v>0</v>
      </c>
      <c r="GH68" s="28">
        <f t="shared" si="143"/>
        <v>0</v>
      </c>
      <c r="GI68" s="28">
        <f t="shared" si="144"/>
        <v>0</v>
      </c>
      <c r="GJ68" s="28">
        <f t="shared" si="145"/>
        <v>0</v>
      </c>
      <c r="GK68" s="28">
        <f t="shared" si="146"/>
        <v>0</v>
      </c>
      <c r="GL68" s="28">
        <f t="shared" si="147"/>
        <v>0</v>
      </c>
      <c r="GM68" s="28">
        <f t="shared" si="148"/>
        <v>0</v>
      </c>
      <c r="GN68" s="28">
        <f t="shared" si="149"/>
        <v>0</v>
      </c>
      <c r="GO68" s="28">
        <f t="shared" si="150"/>
        <v>0</v>
      </c>
      <c r="GP68" s="28">
        <f t="shared" si="151"/>
        <v>0</v>
      </c>
      <c r="GQ68" s="28">
        <f t="shared" si="152"/>
        <v>0</v>
      </c>
      <c r="GR68" s="28">
        <f t="shared" si="153"/>
        <v>0</v>
      </c>
      <c r="GS68" s="28">
        <f t="shared" si="154"/>
        <v>0</v>
      </c>
      <c r="GT68" s="28">
        <f t="shared" si="155"/>
        <v>0</v>
      </c>
      <c r="GU68" s="28">
        <f t="shared" si="156"/>
        <v>0</v>
      </c>
      <c r="GV68" s="28">
        <f t="shared" si="157"/>
        <v>0</v>
      </c>
      <c r="GW68" s="28">
        <f t="shared" si="158"/>
        <v>0</v>
      </c>
      <c r="GX68" s="28">
        <f t="shared" si="159"/>
        <v>0</v>
      </c>
      <c r="GY68" s="28">
        <f t="shared" si="160"/>
        <v>0</v>
      </c>
      <c r="GZ68" s="28">
        <f t="shared" si="161"/>
        <v>0</v>
      </c>
      <c r="HA68" s="28">
        <f t="shared" si="162"/>
        <v>0</v>
      </c>
      <c r="HB68" s="28">
        <f t="shared" si="163"/>
        <v>0</v>
      </c>
      <c r="HC68" s="28">
        <f t="shared" si="164"/>
        <v>0</v>
      </c>
      <c r="HD68" s="28">
        <f t="shared" si="165"/>
        <v>0</v>
      </c>
      <c r="HE68" s="28">
        <f t="shared" si="166"/>
        <v>0</v>
      </c>
      <c r="HF68" s="28">
        <f t="shared" si="167"/>
        <v>0</v>
      </c>
      <c r="HG68" s="28">
        <f t="shared" si="168"/>
        <v>0</v>
      </c>
      <c r="HH68" s="28">
        <f t="shared" si="169"/>
        <v>0</v>
      </c>
      <c r="HI68" s="28">
        <f t="shared" si="170"/>
        <v>0</v>
      </c>
      <c r="HK68" s="29">
        <f>IF(D68&gt;80,"",IF('inv2.計算シート'!H63=0,0,SUM(FL68:HI68)/F68))</f>
        <v>30.974975340782109</v>
      </c>
    </row>
    <row r="69" spans="4:219">
      <c r="D69" s="28">
        <f>IF(OR('1.収穫を予測する'!$C$2="あり",'1.収穫を予測する'!$C$3="あり"),入力方法別計算!W64,'inv2.計算シート'!E64)</f>
        <v>63</v>
      </c>
      <c r="E69" s="28">
        <f>IF(OR('1.収穫を予測する'!$C$2="あり",'1.収穫を予測する'!$C$3="あり"),入力方法別計算!Z64,'inv2.計算シート'!AD64)</f>
        <v>956.76781211440618</v>
      </c>
      <c r="F69" s="28">
        <f>IF(OR('1.収穫を予測する'!$C$2="あり",'1.収穫を予測する'!$C$3="あり"),入力方法別計算!Y64,'inv2.計算シート'!AE64)</f>
        <v>1125.2099083779708</v>
      </c>
      <c r="G69" s="28">
        <f>'inv2.計算シート'!AF64</f>
        <v>0</v>
      </c>
      <c r="H69" s="28">
        <f t="shared" si="15"/>
        <v>0.57374115611401488</v>
      </c>
      <c r="I69" s="28">
        <f t="shared" si="16"/>
        <v>1461.1556066150079</v>
      </c>
      <c r="J69" s="28">
        <f t="shared" si="17"/>
        <v>1004.0051665802654</v>
      </c>
      <c r="K69" s="28">
        <f t="shared" si="18"/>
        <v>0.6871308997035559</v>
      </c>
      <c r="L69" s="28">
        <f t="shared" si="19"/>
        <v>1389.1722295238426</v>
      </c>
      <c r="N69" s="28">
        <f t="shared" si="201"/>
        <v>0</v>
      </c>
      <c r="O69" s="28">
        <f t="shared" si="201"/>
        <v>0</v>
      </c>
      <c r="P69" s="28">
        <f t="shared" si="201"/>
        <v>0</v>
      </c>
      <c r="Q69" s="28">
        <f t="shared" si="201"/>
        <v>0</v>
      </c>
      <c r="R69" s="28">
        <f t="shared" si="201"/>
        <v>0</v>
      </c>
      <c r="S69" s="28">
        <f t="shared" si="201"/>
        <v>0</v>
      </c>
      <c r="T69" s="28">
        <f t="shared" si="201"/>
        <v>0</v>
      </c>
      <c r="U69" s="28">
        <f t="shared" si="201"/>
        <v>0</v>
      </c>
      <c r="V69" s="28">
        <f t="shared" si="201"/>
        <v>0</v>
      </c>
      <c r="W69" s="28">
        <f t="shared" si="201"/>
        <v>0</v>
      </c>
      <c r="X69" s="28">
        <f t="shared" si="201"/>
        <v>0</v>
      </c>
      <c r="Y69" s="28">
        <f t="shared" si="201"/>
        <v>1069.8459995233486</v>
      </c>
      <c r="Z69" s="28">
        <f t="shared" si="201"/>
        <v>977.34320044237302</v>
      </c>
      <c r="AA69" s="28">
        <f t="shared" si="201"/>
        <v>875.25908613901788</v>
      </c>
      <c r="AB69" s="28">
        <f t="shared" si="201"/>
        <v>764.4682837899295</v>
      </c>
      <c r="AC69" s="28">
        <f t="shared" si="201"/>
        <v>646.22685174726519</v>
      </c>
      <c r="AD69" s="28">
        <f t="shared" si="198"/>
        <v>522.28512472611226</v>
      </c>
      <c r="AE69" s="28">
        <f t="shared" si="198"/>
        <v>395.08523106610727</v>
      </c>
      <c r="AF69" s="28">
        <f t="shared" si="198"/>
        <v>268.14772595673719</v>
      </c>
      <c r="AG69" s="28">
        <f t="shared" si="198"/>
        <v>146.97839279431292</v>
      </c>
      <c r="AH69" s="28">
        <f t="shared" si="198"/>
        <v>42.104056054615235</v>
      </c>
      <c r="AI69" s="28" t="e">
        <f t="shared" si="198"/>
        <v>#NUM!</v>
      </c>
      <c r="AJ69" s="28" t="e">
        <f t="shared" si="198"/>
        <v>#NUM!</v>
      </c>
      <c r="AK69" s="28" t="e">
        <f t="shared" si="198"/>
        <v>#NUM!</v>
      </c>
      <c r="AL69" s="28" t="e">
        <f t="shared" si="198"/>
        <v>#NUM!</v>
      </c>
      <c r="AM69" s="28" t="e">
        <f t="shared" si="198"/>
        <v>#NUM!</v>
      </c>
      <c r="AN69" s="28" t="e">
        <f t="shared" si="198"/>
        <v>#NUM!</v>
      </c>
      <c r="AO69" s="28" t="e">
        <f t="shared" si="198"/>
        <v>#NUM!</v>
      </c>
      <c r="AP69" s="28" t="e">
        <f t="shared" si="198"/>
        <v>#NUM!</v>
      </c>
      <c r="AQ69" s="28" t="e">
        <f t="shared" si="198"/>
        <v>#NUM!</v>
      </c>
      <c r="AR69" s="28" t="e">
        <f t="shared" si="198"/>
        <v>#NUM!</v>
      </c>
      <c r="AS69" s="28" t="e">
        <f t="shared" si="199"/>
        <v>#NUM!</v>
      </c>
      <c r="AT69" s="28" t="e">
        <f t="shared" si="199"/>
        <v>#NUM!</v>
      </c>
      <c r="AU69" s="28" t="e">
        <f t="shared" si="199"/>
        <v>#NUM!</v>
      </c>
      <c r="AV69" s="28" t="e">
        <f t="shared" si="199"/>
        <v>#NUM!</v>
      </c>
      <c r="AW69" s="28" t="e">
        <f t="shared" si="199"/>
        <v>#NUM!</v>
      </c>
      <c r="AX69" s="28" t="e">
        <f t="shared" si="199"/>
        <v>#NUM!</v>
      </c>
      <c r="AY69" s="28" t="e">
        <f t="shared" si="199"/>
        <v>#NUM!</v>
      </c>
      <c r="AZ69" s="28" t="e">
        <f t="shared" si="199"/>
        <v>#NUM!</v>
      </c>
      <c r="BA69" s="28" t="e">
        <f t="shared" si="199"/>
        <v>#NUM!</v>
      </c>
      <c r="BB69" s="28" t="e">
        <f t="shared" si="199"/>
        <v>#NUM!</v>
      </c>
      <c r="BC69" s="28" t="e">
        <f t="shared" si="199"/>
        <v>#NUM!</v>
      </c>
      <c r="BD69" s="28" t="e">
        <f t="shared" si="199"/>
        <v>#NUM!</v>
      </c>
      <c r="BE69" s="28" t="e">
        <f t="shared" si="199"/>
        <v>#NUM!</v>
      </c>
      <c r="BF69" s="28" t="e">
        <f t="shared" si="199"/>
        <v>#NUM!</v>
      </c>
      <c r="BG69" s="28" t="e">
        <f t="shared" si="199"/>
        <v>#NUM!</v>
      </c>
      <c r="BH69" s="28" t="e">
        <f t="shared" si="199"/>
        <v>#NUM!</v>
      </c>
      <c r="BI69" s="28" t="e">
        <f t="shared" si="200"/>
        <v>#NUM!</v>
      </c>
      <c r="BJ69" s="28" t="e">
        <f t="shared" si="200"/>
        <v>#NUM!</v>
      </c>
      <c r="BK69" s="28" t="e">
        <f t="shared" si="200"/>
        <v>#NUM!</v>
      </c>
      <c r="BM69" s="28">
        <f t="shared" si="20"/>
        <v>0</v>
      </c>
      <c r="BN69" s="28">
        <f t="shared" si="21"/>
        <v>0</v>
      </c>
      <c r="BO69" s="28">
        <f t="shared" si="22"/>
        <v>0</v>
      </c>
      <c r="BP69" s="28">
        <f t="shared" si="23"/>
        <v>0</v>
      </c>
      <c r="BQ69" s="28">
        <f t="shared" si="24"/>
        <v>0</v>
      </c>
      <c r="BR69" s="28">
        <f t="shared" si="25"/>
        <v>0</v>
      </c>
      <c r="BS69" s="28">
        <f t="shared" si="26"/>
        <v>0</v>
      </c>
      <c r="BT69" s="28">
        <f t="shared" si="27"/>
        <v>0</v>
      </c>
      <c r="BU69" s="28">
        <f t="shared" si="28"/>
        <v>0</v>
      </c>
      <c r="BV69" s="28">
        <f t="shared" si="29"/>
        <v>0</v>
      </c>
      <c r="BW69" s="28">
        <f t="shared" si="30"/>
        <v>0</v>
      </c>
      <c r="BX69" s="28">
        <f t="shared" si="31"/>
        <v>1069.8459995233486</v>
      </c>
      <c r="BY69" s="28">
        <f t="shared" si="32"/>
        <v>977.34320044237302</v>
      </c>
      <c r="BZ69" s="28">
        <f t="shared" si="33"/>
        <v>875.25908613901788</v>
      </c>
      <c r="CA69" s="28">
        <f t="shared" si="34"/>
        <v>764.4682837899295</v>
      </c>
      <c r="CB69" s="28">
        <f t="shared" si="35"/>
        <v>646.22685174726519</v>
      </c>
      <c r="CC69" s="28">
        <f t="shared" si="36"/>
        <v>522.28512472611226</v>
      </c>
      <c r="CD69" s="28">
        <f t="shared" si="37"/>
        <v>395.08523106610727</v>
      </c>
      <c r="CE69" s="28">
        <f t="shared" si="38"/>
        <v>268.14772595673719</v>
      </c>
      <c r="CF69" s="28">
        <f t="shared" si="39"/>
        <v>146.97839279431292</v>
      </c>
      <c r="CG69" s="28">
        <f t="shared" si="40"/>
        <v>42.104056054615235</v>
      </c>
      <c r="CH69" s="28">
        <f t="shared" si="41"/>
        <v>0</v>
      </c>
      <c r="CI69" s="28">
        <f t="shared" si="42"/>
        <v>0</v>
      </c>
      <c r="CJ69" s="28">
        <f t="shared" si="43"/>
        <v>0</v>
      </c>
      <c r="CK69" s="28">
        <f t="shared" si="44"/>
        <v>0</v>
      </c>
      <c r="CL69" s="28">
        <f t="shared" si="45"/>
        <v>0</v>
      </c>
      <c r="CM69" s="28">
        <f t="shared" si="46"/>
        <v>0</v>
      </c>
      <c r="CN69" s="28">
        <f t="shared" si="47"/>
        <v>0</v>
      </c>
      <c r="CO69" s="28">
        <f t="shared" si="48"/>
        <v>0</v>
      </c>
      <c r="CP69" s="28">
        <f t="shared" si="49"/>
        <v>0</v>
      </c>
      <c r="CQ69" s="28">
        <f t="shared" si="50"/>
        <v>0</v>
      </c>
      <c r="CR69" s="28">
        <f t="shared" si="51"/>
        <v>0</v>
      </c>
      <c r="CS69" s="28">
        <f t="shared" si="52"/>
        <v>0</v>
      </c>
      <c r="CT69" s="28">
        <f t="shared" si="53"/>
        <v>0</v>
      </c>
      <c r="CU69" s="28">
        <f t="shared" si="54"/>
        <v>0</v>
      </c>
      <c r="CV69" s="28">
        <f t="shared" si="55"/>
        <v>0</v>
      </c>
      <c r="CW69" s="28">
        <f t="shared" si="56"/>
        <v>0</v>
      </c>
      <c r="CX69" s="28">
        <f t="shared" si="57"/>
        <v>0</v>
      </c>
      <c r="CY69" s="28">
        <f t="shared" si="58"/>
        <v>0</v>
      </c>
      <c r="CZ69" s="28">
        <f t="shared" si="59"/>
        <v>0</v>
      </c>
      <c r="DA69" s="28">
        <f t="shared" si="60"/>
        <v>0</v>
      </c>
      <c r="DB69" s="28">
        <f t="shared" si="61"/>
        <v>0</v>
      </c>
      <c r="DC69" s="28">
        <f t="shared" si="62"/>
        <v>0</v>
      </c>
      <c r="DD69" s="28">
        <f t="shared" si="63"/>
        <v>0</v>
      </c>
      <c r="DE69" s="28">
        <f t="shared" si="64"/>
        <v>0</v>
      </c>
      <c r="DF69" s="28">
        <f t="shared" si="65"/>
        <v>0</v>
      </c>
      <c r="DG69" s="28">
        <f t="shared" si="66"/>
        <v>0</v>
      </c>
      <c r="DH69" s="28">
        <f t="shared" si="67"/>
        <v>0</v>
      </c>
      <c r="DI69" s="28">
        <f t="shared" si="68"/>
        <v>0</v>
      </c>
      <c r="DJ69" s="28">
        <f t="shared" si="69"/>
        <v>0</v>
      </c>
      <c r="DL69" s="28">
        <f t="shared" si="70"/>
        <v>63</v>
      </c>
      <c r="DM69" s="140">
        <f t="shared" si="71"/>
        <v>0</v>
      </c>
      <c r="DN69" s="140">
        <f t="shared" si="72"/>
        <v>0</v>
      </c>
      <c r="DO69" s="140">
        <f t="shared" si="73"/>
        <v>0</v>
      </c>
      <c r="DP69" s="140">
        <f t="shared" si="74"/>
        <v>0</v>
      </c>
      <c r="DQ69" s="140">
        <f t="shared" si="75"/>
        <v>0</v>
      </c>
      <c r="DR69" s="140">
        <f t="shared" si="76"/>
        <v>0</v>
      </c>
      <c r="DS69" s="140">
        <f t="shared" si="77"/>
        <v>0</v>
      </c>
      <c r="DT69" s="140">
        <f t="shared" si="78"/>
        <v>0</v>
      </c>
      <c r="DU69" s="140">
        <f t="shared" si="79"/>
        <v>0</v>
      </c>
      <c r="DV69" s="140">
        <f t="shared" si="80"/>
        <v>0</v>
      </c>
      <c r="DW69" s="140">
        <f t="shared" si="81"/>
        <v>55.363908854622196</v>
      </c>
      <c r="DX69" s="140">
        <f t="shared" si="82"/>
        <v>92.502799080975592</v>
      </c>
      <c r="DY69" s="140">
        <f t="shared" si="83"/>
        <v>102.08411430335514</v>
      </c>
      <c r="DZ69" s="140">
        <f t="shared" si="84"/>
        <v>110.79080234908838</v>
      </c>
      <c r="EA69" s="140">
        <f t="shared" si="85"/>
        <v>118.24143204266431</v>
      </c>
      <c r="EB69" s="140">
        <f t="shared" si="86"/>
        <v>123.94172702115293</v>
      </c>
      <c r="EC69" s="140">
        <f t="shared" si="87"/>
        <v>127.19989366000499</v>
      </c>
      <c r="ED69" s="140">
        <f t="shared" si="88"/>
        <v>126.93750510937008</v>
      </c>
      <c r="EE69" s="140">
        <f t="shared" si="89"/>
        <v>121.16933316242427</v>
      </c>
      <c r="EF69" s="140">
        <f t="shared" si="90"/>
        <v>104.8743367396977</v>
      </c>
      <c r="EG69" s="140">
        <f t="shared" si="91"/>
        <v>42.104056054615235</v>
      </c>
      <c r="EH69" s="140">
        <f t="shared" si="92"/>
        <v>0</v>
      </c>
      <c r="EI69" s="140">
        <f t="shared" si="93"/>
        <v>0</v>
      </c>
      <c r="EJ69" s="140">
        <f t="shared" si="94"/>
        <v>0</v>
      </c>
      <c r="EK69" s="140">
        <f t="shared" si="95"/>
        <v>0</v>
      </c>
      <c r="EL69" s="140">
        <f t="shared" si="96"/>
        <v>0</v>
      </c>
      <c r="EM69" s="140">
        <f t="shared" si="97"/>
        <v>0</v>
      </c>
      <c r="EN69" s="140">
        <f t="shared" si="98"/>
        <v>0</v>
      </c>
      <c r="EO69" s="140">
        <f t="shared" si="99"/>
        <v>0</v>
      </c>
      <c r="EP69" s="140">
        <f t="shared" si="100"/>
        <v>0</v>
      </c>
      <c r="EQ69" s="140">
        <f t="shared" si="101"/>
        <v>0</v>
      </c>
      <c r="ER69" s="140">
        <f t="shared" si="102"/>
        <v>0</v>
      </c>
      <c r="ES69" s="140">
        <f t="shared" si="103"/>
        <v>0</v>
      </c>
      <c r="ET69" s="140">
        <f t="shared" si="104"/>
        <v>0</v>
      </c>
      <c r="EU69" s="140">
        <f t="shared" si="105"/>
        <v>0</v>
      </c>
      <c r="EV69" s="140">
        <f t="shared" si="106"/>
        <v>0</v>
      </c>
      <c r="EW69" s="140">
        <f t="shared" si="107"/>
        <v>0</v>
      </c>
      <c r="EX69" s="140">
        <f t="shared" si="108"/>
        <v>0</v>
      </c>
      <c r="EY69" s="140">
        <f t="shared" si="109"/>
        <v>0</v>
      </c>
      <c r="EZ69" s="140">
        <f t="shared" si="110"/>
        <v>0</v>
      </c>
      <c r="FA69" s="140">
        <f t="shared" si="111"/>
        <v>0</v>
      </c>
      <c r="FB69" s="140">
        <f t="shared" si="112"/>
        <v>0</v>
      </c>
      <c r="FC69" s="140">
        <f t="shared" si="113"/>
        <v>0</v>
      </c>
      <c r="FD69" s="140">
        <f t="shared" si="114"/>
        <v>0</v>
      </c>
      <c r="FE69" s="140">
        <f t="shared" si="115"/>
        <v>0</v>
      </c>
      <c r="FF69" s="140">
        <f t="shared" si="116"/>
        <v>0</v>
      </c>
      <c r="FG69" s="140">
        <f t="shared" si="117"/>
        <v>0</v>
      </c>
      <c r="FH69" s="140">
        <f t="shared" si="118"/>
        <v>0</v>
      </c>
      <c r="FI69" s="140">
        <f t="shared" si="187"/>
        <v>0</v>
      </c>
      <c r="FJ69" s="140">
        <f t="shared" si="120"/>
        <v>0</v>
      </c>
      <c r="FL69" s="28">
        <f t="shared" si="121"/>
        <v>0</v>
      </c>
      <c r="FM69" s="28">
        <f t="shared" si="122"/>
        <v>0</v>
      </c>
      <c r="FN69" s="28">
        <f t="shared" si="123"/>
        <v>0</v>
      </c>
      <c r="FO69" s="28">
        <f t="shared" si="124"/>
        <v>0</v>
      </c>
      <c r="FP69" s="28">
        <f t="shared" si="125"/>
        <v>0</v>
      </c>
      <c r="FQ69" s="28">
        <f t="shared" si="126"/>
        <v>0</v>
      </c>
      <c r="FR69" s="28">
        <f t="shared" si="127"/>
        <v>0</v>
      </c>
      <c r="FS69" s="28">
        <f t="shared" si="128"/>
        <v>0</v>
      </c>
      <c r="FT69" s="28">
        <f t="shared" si="129"/>
        <v>0</v>
      </c>
      <c r="FU69" s="28">
        <f t="shared" si="130"/>
        <v>0</v>
      </c>
      <c r="FV69" s="28">
        <f t="shared" si="131"/>
        <v>1162.6420859470661</v>
      </c>
      <c r="FW69" s="28">
        <f t="shared" si="132"/>
        <v>2127.5643788624384</v>
      </c>
      <c r="FX69" s="28">
        <f t="shared" si="133"/>
        <v>2552.1028575838782</v>
      </c>
      <c r="FY69" s="28">
        <f t="shared" si="134"/>
        <v>2991.3516634253865</v>
      </c>
      <c r="FZ69" s="28">
        <f t="shared" si="135"/>
        <v>3429.001529237265</v>
      </c>
      <c r="GA69" s="28">
        <f t="shared" si="136"/>
        <v>3842.1935376557408</v>
      </c>
      <c r="GB69" s="28">
        <f t="shared" si="137"/>
        <v>4197.5964907801645</v>
      </c>
      <c r="GC69" s="28">
        <f t="shared" si="138"/>
        <v>4442.8126788279524</v>
      </c>
      <c r="GD69" s="28">
        <f t="shared" si="139"/>
        <v>4483.265327009698</v>
      </c>
      <c r="GE69" s="28">
        <f t="shared" si="140"/>
        <v>4090.09913284821</v>
      </c>
      <c r="GF69" s="28">
        <f t="shared" si="141"/>
        <v>1726.2662982392246</v>
      </c>
      <c r="GG69" s="28">
        <f t="shared" si="142"/>
        <v>0</v>
      </c>
      <c r="GH69" s="28">
        <f t="shared" si="143"/>
        <v>0</v>
      </c>
      <c r="GI69" s="28">
        <f t="shared" si="144"/>
        <v>0</v>
      </c>
      <c r="GJ69" s="28">
        <f t="shared" si="145"/>
        <v>0</v>
      </c>
      <c r="GK69" s="28">
        <f t="shared" si="146"/>
        <v>0</v>
      </c>
      <c r="GL69" s="28">
        <f t="shared" si="147"/>
        <v>0</v>
      </c>
      <c r="GM69" s="28">
        <f t="shared" si="148"/>
        <v>0</v>
      </c>
      <c r="GN69" s="28">
        <f t="shared" si="149"/>
        <v>0</v>
      </c>
      <c r="GO69" s="28">
        <f t="shared" si="150"/>
        <v>0</v>
      </c>
      <c r="GP69" s="28">
        <f t="shared" si="151"/>
        <v>0</v>
      </c>
      <c r="GQ69" s="28">
        <f t="shared" si="152"/>
        <v>0</v>
      </c>
      <c r="GR69" s="28">
        <f t="shared" si="153"/>
        <v>0</v>
      </c>
      <c r="GS69" s="28">
        <f t="shared" si="154"/>
        <v>0</v>
      </c>
      <c r="GT69" s="28">
        <f t="shared" si="155"/>
        <v>0</v>
      </c>
      <c r="GU69" s="28">
        <f t="shared" si="156"/>
        <v>0</v>
      </c>
      <c r="GV69" s="28">
        <f t="shared" si="157"/>
        <v>0</v>
      </c>
      <c r="GW69" s="28">
        <f t="shared" si="158"/>
        <v>0</v>
      </c>
      <c r="GX69" s="28">
        <f t="shared" si="159"/>
        <v>0</v>
      </c>
      <c r="GY69" s="28">
        <f t="shared" si="160"/>
        <v>0</v>
      </c>
      <c r="GZ69" s="28">
        <f t="shared" si="161"/>
        <v>0</v>
      </c>
      <c r="HA69" s="28">
        <f t="shared" si="162"/>
        <v>0</v>
      </c>
      <c r="HB69" s="28">
        <f t="shared" si="163"/>
        <v>0</v>
      </c>
      <c r="HC69" s="28">
        <f t="shared" si="164"/>
        <v>0</v>
      </c>
      <c r="HD69" s="28">
        <f t="shared" si="165"/>
        <v>0</v>
      </c>
      <c r="HE69" s="28">
        <f t="shared" si="166"/>
        <v>0</v>
      </c>
      <c r="HF69" s="28">
        <f t="shared" si="167"/>
        <v>0</v>
      </c>
      <c r="HG69" s="28">
        <f t="shared" si="168"/>
        <v>0</v>
      </c>
      <c r="HH69" s="28">
        <f t="shared" si="169"/>
        <v>0</v>
      </c>
      <c r="HI69" s="28">
        <f t="shared" si="170"/>
        <v>0</v>
      </c>
      <c r="HK69" s="29">
        <f>IF(D69&gt;80,"",IF('inv2.計算シート'!H64=0,0,SUM(FL69:HI69)/F69))</f>
        <v>31.145207413730883</v>
      </c>
    </row>
    <row r="70" spans="4:219">
      <c r="D70" s="28">
        <f>IF(OR('1.収穫を予測する'!$C$2="あり",'1.収穫を予測する'!$C$3="あり"),入力方法別計算!W65,'inv2.計算シート'!E65)</f>
        <v>64</v>
      </c>
      <c r="E70" s="28">
        <f>IF(OR('1.収穫を予測する'!$C$2="あり",'1.収穫を予測する'!$C$3="あり"),入力方法別計算!Z65,'inv2.計算シート'!AD65)</f>
        <v>962.18608295234856</v>
      </c>
      <c r="F70" s="28">
        <f>IF(OR('1.収穫を予測する'!$C$2="あり",'1.収穫を予測する'!$C$3="あり"),入力方法別計算!Y65,'inv2.計算シート'!AE65)</f>
        <v>1117.4243359878762</v>
      </c>
      <c r="G70" s="28">
        <f>'inv2.計算シート'!AF65</f>
        <v>0</v>
      </c>
      <c r="H70" s="28">
        <f t="shared" si="15"/>
        <v>0.57242628198892653</v>
      </c>
      <c r="I70" s="28">
        <f t="shared" si="16"/>
        <v>1454.1049905464563</v>
      </c>
      <c r="J70" s="28">
        <f t="shared" si="17"/>
        <v>1010.5040299854544</v>
      </c>
      <c r="K70" s="28">
        <f t="shared" si="18"/>
        <v>0.69493195921547901</v>
      </c>
      <c r="L70" s="28">
        <f t="shared" si="19"/>
        <v>1354.9383034402474</v>
      </c>
      <c r="N70" s="28">
        <f t="shared" si="201"/>
        <v>0</v>
      </c>
      <c r="O70" s="28">
        <f t="shared" si="201"/>
        <v>0</v>
      </c>
      <c r="P70" s="28">
        <f t="shared" si="201"/>
        <v>0</v>
      </c>
      <c r="Q70" s="28">
        <f t="shared" si="201"/>
        <v>0</v>
      </c>
      <c r="R70" s="28">
        <f t="shared" si="201"/>
        <v>0</v>
      </c>
      <c r="S70" s="28">
        <f t="shared" si="201"/>
        <v>0</v>
      </c>
      <c r="T70" s="28">
        <f t="shared" si="201"/>
        <v>0</v>
      </c>
      <c r="U70" s="28">
        <f t="shared" si="201"/>
        <v>0</v>
      </c>
      <c r="V70" s="28">
        <f t="shared" si="201"/>
        <v>0</v>
      </c>
      <c r="W70" s="28">
        <f t="shared" si="201"/>
        <v>0</v>
      </c>
      <c r="X70" s="28">
        <f t="shared" si="201"/>
        <v>0</v>
      </c>
      <c r="Y70" s="28">
        <f t="shared" si="201"/>
        <v>1069.5068984652651</v>
      </c>
      <c r="Z70" s="28">
        <f t="shared" si="201"/>
        <v>978.44252256520747</v>
      </c>
      <c r="AA70" s="28">
        <f t="shared" si="201"/>
        <v>877.86395459607286</v>
      </c>
      <c r="AB70" s="28">
        <f t="shared" si="201"/>
        <v>768.59519346149716</v>
      </c>
      <c r="AC70" s="28">
        <f t="shared" si="201"/>
        <v>651.82503036344895</v>
      </c>
      <c r="AD70" s="28">
        <f t="shared" si="198"/>
        <v>529.2136692116004</v>
      </c>
      <c r="AE70" s="28">
        <f t="shared" si="198"/>
        <v>403.07855395690621</v>
      </c>
      <c r="AF70" s="28">
        <f t="shared" si="198"/>
        <v>276.75543947399723</v>
      </c>
      <c r="AG70" s="28">
        <f t="shared" si="198"/>
        <v>155.4337429244585</v>
      </c>
      <c r="AH70" s="28">
        <f t="shared" si="198"/>
        <v>48.861799309327779</v>
      </c>
      <c r="AI70" s="28" t="e">
        <f t="shared" si="198"/>
        <v>#NUM!</v>
      </c>
      <c r="AJ70" s="28" t="e">
        <f t="shared" si="198"/>
        <v>#NUM!</v>
      </c>
      <c r="AK70" s="28" t="e">
        <f t="shared" si="198"/>
        <v>#NUM!</v>
      </c>
      <c r="AL70" s="28" t="e">
        <f t="shared" si="198"/>
        <v>#NUM!</v>
      </c>
      <c r="AM70" s="28" t="e">
        <f t="shared" si="198"/>
        <v>#NUM!</v>
      </c>
      <c r="AN70" s="28" t="e">
        <f t="shared" si="198"/>
        <v>#NUM!</v>
      </c>
      <c r="AO70" s="28" t="e">
        <f t="shared" si="198"/>
        <v>#NUM!</v>
      </c>
      <c r="AP70" s="28" t="e">
        <f t="shared" si="198"/>
        <v>#NUM!</v>
      </c>
      <c r="AQ70" s="28" t="e">
        <f t="shared" si="198"/>
        <v>#NUM!</v>
      </c>
      <c r="AR70" s="28" t="e">
        <f t="shared" si="198"/>
        <v>#NUM!</v>
      </c>
      <c r="AS70" s="28" t="e">
        <f t="shared" si="199"/>
        <v>#NUM!</v>
      </c>
      <c r="AT70" s="28" t="e">
        <f t="shared" si="199"/>
        <v>#NUM!</v>
      </c>
      <c r="AU70" s="28" t="e">
        <f t="shared" si="199"/>
        <v>#NUM!</v>
      </c>
      <c r="AV70" s="28" t="e">
        <f t="shared" si="199"/>
        <v>#NUM!</v>
      </c>
      <c r="AW70" s="28" t="e">
        <f t="shared" si="199"/>
        <v>#NUM!</v>
      </c>
      <c r="AX70" s="28" t="e">
        <f t="shared" si="199"/>
        <v>#NUM!</v>
      </c>
      <c r="AY70" s="28" t="e">
        <f t="shared" si="199"/>
        <v>#NUM!</v>
      </c>
      <c r="AZ70" s="28" t="e">
        <f t="shared" si="199"/>
        <v>#NUM!</v>
      </c>
      <c r="BA70" s="28" t="e">
        <f t="shared" si="199"/>
        <v>#NUM!</v>
      </c>
      <c r="BB70" s="28" t="e">
        <f t="shared" si="199"/>
        <v>#NUM!</v>
      </c>
      <c r="BC70" s="28" t="e">
        <f t="shared" si="199"/>
        <v>#NUM!</v>
      </c>
      <c r="BD70" s="28" t="e">
        <f t="shared" si="199"/>
        <v>#NUM!</v>
      </c>
      <c r="BE70" s="28" t="e">
        <f t="shared" si="199"/>
        <v>#NUM!</v>
      </c>
      <c r="BF70" s="28" t="e">
        <f t="shared" si="199"/>
        <v>#NUM!</v>
      </c>
      <c r="BG70" s="28" t="e">
        <f t="shared" si="199"/>
        <v>#NUM!</v>
      </c>
      <c r="BH70" s="28" t="e">
        <f t="shared" si="199"/>
        <v>#NUM!</v>
      </c>
      <c r="BI70" s="28" t="e">
        <f t="shared" si="200"/>
        <v>#NUM!</v>
      </c>
      <c r="BJ70" s="28" t="e">
        <f t="shared" si="200"/>
        <v>#NUM!</v>
      </c>
      <c r="BK70" s="28" t="e">
        <f t="shared" si="200"/>
        <v>#NUM!</v>
      </c>
      <c r="BM70" s="28">
        <f t="shared" si="20"/>
        <v>0</v>
      </c>
      <c r="BN70" s="28">
        <f t="shared" si="21"/>
        <v>0</v>
      </c>
      <c r="BO70" s="28">
        <f t="shared" si="22"/>
        <v>0</v>
      </c>
      <c r="BP70" s="28">
        <f t="shared" si="23"/>
        <v>0</v>
      </c>
      <c r="BQ70" s="28">
        <f t="shared" si="24"/>
        <v>0</v>
      </c>
      <c r="BR70" s="28">
        <f t="shared" si="25"/>
        <v>0</v>
      </c>
      <c r="BS70" s="28">
        <f t="shared" si="26"/>
        <v>0</v>
      </c>
      <c r="BT70" s="28">
        <f t="shared" si="27"/>
        <v>0</v>
      </c>
      <c r="BU70" s="28">
        <f t="shared" si="28"/>
        <v>0</v>
      </c>
      <c r="BV70" s="28">
        <f t="shared" si="29"/>
        <v>0</v>
      </c>
      <c r="BW70" s="28">
        <f t="shared" si="30"/>
        <v>0</v>
      </c>
      <c r="BX70" s="28">
        <f t="shared" si="31"/>
        <v>1069.5068984652651</v>
      </c>
      <c r="BY70" s="28">
        <f t="shared" si="32"/>
        <v>978.44252256520747</v>
      </c>
      <c r="BZ70" s="28">
        <f t="shared" si="33"/>
        <v>877.86395459607286</v>
      </c>
      <c r="CA70" s="28">
        <f t="shared" si="34"/>
        <v>768.59519346149716</v>
      </c>
      <c r="CB70" s="28">
        <f t="shared" si="35"/>
        <v>651.82503036344895</v>
      </c>
      <c r="CC70" s="28">
        <f t="shared" si="36"/>
        <v>529.2136692116004</v>
      </c>
      <c r="CD70" s="28">
        <f t="shared" si="37"/>
        <v>403.07855395690621</v>
      </c>
      <c r="CE70" s="28">
        <f t="shared" si="38"/>
        <v>276.75543947399723</v>
      </c>
      <c r="CF70" s="28">
        <f t="shared" si="39"/>
        <v>155.4337429244585</v>
      </c>
      <c r="CG70" s="28">
        <f t="shared" si="40"/>
        <v>48.861799309327779</v>
      </c>
      <c r="CH70" s="28">
        <f t="shared" si="41"/>
        <v>0</v>
      </c>
      <c r="CI70" s="28">
        <f t="shared" si="42"/>
        <v>0</v>
      </c>
      <c r="CJ70" s="28">
        <f t="shared" si="43"/>
        <v>0</v>
      </c>
      <c r="CK70" s="28">
        <f t="shared" si="44"/>
        <v>0</v>
      </c>
      <c r="CL70" s="28">
        <f t="shared" si="45"/>
        <v>0</v>
      </c>
      <c r="CM70" s="28">
        <f t="shared" si="46"/>
        <v>0</v>
      </c>
      <c r="CN70" s="28">
        <f t="shared" si="47"/>
        <v>0</v>
      </c>
      <c r="CO70" s="28">
        <f t="shared" si="48"/>
        <v>0</v>
      </c>
      <c r="CP70" s="28">
        <f t="shared" si="49"/>
        <v>0</v>
      </c>
      <c r="CQ70" s="28">
        <f t="shared" si="50"/>
        <v>0</v>
      </c>
      <c r="CR70" s="28">
        <f t="shared" si="51"/>
        <v>0</v>
      </c>
      <c r="CS70" s="28">
        <f t="shared" si="52"/>
        <v>0</v>
      </c>
      <c r="CT70" s="28">
        <f t="shared" si="53"/>
        <v>0</v>
      </c>
      <c r="CU70" s="28">
        <f t="shared" si="54"/>
        <v>0</v>
      </c>
      <c r="CV70" s="28">
        <f t="shared" si="55"/>
        <v>0</v>
      </c>
      <c r="CW70" s="28">
        <f t="shared" si="56"/>
        <v>0</v>
      </c>
      <c r="CX70" s="28">
        <f t="shared" si="57"/>
        <v>0</v>
      </c>
      <c r="CY70" s="28">
        <f t="shared" si="58"/>
        <v>0</v>
      </c>
      <c r="CZ70" s="28">
        <f t="shared" si="59"/>
        <v>0</v>
      </c>
      <c r="DA70" s="28">
        <f t="shared" si="60"/>
        <v>0</v>
      </c>
      <c r="DB70" s="28">
        <f t="shared" si="61"/>
        <v>0</v>
      </c>
      <c r="DC70" s="28">
        <f t="shared" si="62"/>
        <v>0</v>
      </c>
      <c r="DD70" s="28">
        <f t="shared" si="63"/>
        <v>0</v>
      </c>
      <c r="DE70" s="28">
        <f t="shared" si="64"/>
        <v>0</v>
      </c>
      <c r="DF70" s="28">
        <f t="shared" si="65"/>
        <v>0</v>
      </c>
      <c r="DG70" s="28">
        <f t="shared" si="66"/>
        <v>0</v>
      </c>
      <c r="DH70" s="28">
        <f t="shared" si="67"/>
        <v>0</v>
      </c>
      <c r="DI70" s="28">
        <f t="shared" si="68"/>
        <v>0</v>
      </c>
      <c r="DJ70" s="28">
        <f t="shared" si="69"/>
        <v>0</v>
      </c>
      <c r="DL70" s="28">
        <f t="shared" si="70"/>
        <v>64</v>
      </c>
      <c r="DM70" s="140">
        <f t="shared" si="71"/>
        <v>0</v>
      </c>
      <c r="DN70" s="140">
        <f t="shared" si="72"/>
        <v>0</v>
      </c>
      <c r="DO70" s="140">
        <f t="shared" si="73"/>
        <v>0</v>
      </c>
      <c r="DP70" s="140">
        <f t="shared" si="74"/>
        <v>0</v>
      </c>
      <c r="DQ70" s="140">
        <f t="shared" si="75"/>
        <v>0</v>
      </c>
      <c r="DR70" s="140">
        <f t="shared" si="76"/>
        <v>0</v>
      </c>
      <c r="DS70" s="140">
        <f t="shared" si="77"/>
        <v>0</v>
      </c>
      <c r="DT70" s="140">
        <f t="shared" si="78"/>
        <v>0</v>
      </c>
      <c r="DU70" s="140">
        <f t="shared" si="79"/>
        <v>0</v>
      </c>
      <c r="DV70" s="140">
        <f t="shared" si="80"/>
        <v>0</v>
      </c>
      <c r="DW70" s="140">
        <f t="shared" si="81"/>
        <v>47.917437522611181</v>
      </c>
      <c r="DX70" s="140">
        <f t="shared" si="82"/>
        <v>91.064375900057598</v>
      </c>
      <c r="DY70" s="140">
        <f t="shared" si="83"/>
        <v>100.57856796913461</v>
      </c>
      <c r="DZ70" s="140">
        <f t="shared" si="84"/>
        <v>109.2687611345757</v>
      </c>
      <c r="EA70" s="140">
        <f t="shared" si="85"/>
        <v>116.77016309804822</v>
      </c>
      <c r="EB70" s="140">
        <f t="shared" si="86"/>
        <v>122.61136115184854</v>
      </c>
      <c r="EC70" s="140">
        <f t="shared" si="87"/>
        <v>126.1351152546942</v>
      </c>
      <c r="ED70" s="140">
        <f t="shared" si="88"/>
        <v>126.32311448290898</v>
      </c>
      <c r="EE70" s="140">
        <f t="shared" si="89"/>
        <v>121.32169654953873</v>
      </c>
      <c r="EF70" s="140">
        <f t="shared" si="90"/>
        <v>106.57194361513072</v>
      </c>
      <c r="EG70" s="140">
        <f t="shared" si="91"/>
        <v>48.861799309327779</v>
      </c>
      <c r="EH70" s="140">
        <f t="shared" si="92"/>
        <v>0</v>
      </c>
      <c r="EI70" s="140">
        <f t="shared" si="93"/>
        <v>0</v>
      </c>
      <c r="EJ70" s="140">
        <f t="shared" si="94"/>
        <v>0</v>
      </c>
      <c r="EK70" s="140">
        <f t="shared" si="95"/>
        <v>0</v>
      </c>
      <c r="EL70" s="140">
        <f t="shared" si="96"/>
        <v>0</v>
      </c>
      <c r="EM70" s="140">
        <f t="shared" si="97"/>
        <v>0</v>
      </c>
      <c r="EN70" s="140">
        <f t="shared" si="98"/>
        <v>0</v>
      </c>
      <c r="EO70" s="140">
        <f t="shared" si="99"/>
        <v>0</v>
      </c>
      <c r="EP70" s="140">
        <f t="shared" si="100"/>
        <v>0</v>
      </c>
      <c r="EQ70" s="140">
        <f t="shared" si="101"/>
        <v>0</v>
      </c>
      <c r="ER70" s="140">
        <f t="shared" si="102"/>
        <v>0</v>
      </c>
      <c r="ES70" s="140">
        <f t="shared" si="103"/>
        <v>0</v>
      </c>
      <c r="ET70" s="140">
        <f t="shared" si="104"/>
        <v>0</v>
      </c>
      <c r="EU70" s="140">
        <f t="shared" si="105"/>
        <v>0</v>
      </c>
      <c r="EV70" s="140">
        <f t="shared" si="106"/>
        <v>0</v>
      </c>
      <c r="EW70" s="140">
        <f t="shared" si="107"/>
        <v>0</v>
      </c>
      <c r="EX70" s="140">
        <f t="shared" si="108"/>
        <v>0</v>
      </c>
      <c r="EY70" s="140">
        <f t="shared" si="109"/>
        <v>0</v>
      </c>
      <c r="EZ70" s="140">
        <f t="shared" si="110"/>
        <v>0</v>
      </c>
      <c r="FA70" s="140">
        <f t="shared" si="111"/>
        <v>0</v>
      </c>
      <c r="FB70" s="140">
        <f t="shared" si="112"/>
        <v>0</v>
      </c>
      <c r="FC70" s="140">
        <f t="shared" si="113"/>
        <v>0</v>
      </c>
      <c r="FD70" s="140">
        <f t="shared" si="114"/>
        <v>0</v>
      </c>
      <c r="FE70" s="140">
        <f t="shared" si="115"/>
        <v>0</v>
      </c>
      <c r="FF70" s="140">
        <f t="shared" si="116"/>
        <v>0</v>
      </c>
      <c r="FG70" s="140">
        <f t="shared" si="117"/>
        <v>0</v>
      </c>
      <c r="FH70" s="140">
        <f t="shared" si="118"/>
        <v>0</v>
      </c>
      <c r="FI70" s="140">
        <f t="shared" si="187"/>
        <v>0</v>
      </c>
      <c r="FJ70" s="140">
        <f t="shared" si="120"/>
        <v>0</v>
      </c>
      <c r="FL70" s="28">
        <f t="shared" si="121"/>
        <v>0</v>
      </c>
      <c r="FM70" s="28">
        <f t="shared" si="122"/>
        <v>0</v>
      </c>
      <c r="FN70" s="28">
        <f t="shared" si="123"/>
        <v>0</v>
      </c>
      <c r="FO70" s="28">
        <f t="shared" si="124"/>
        <v>0</v>
      </c>
      <c r="FP70" s="28">
        <f t="shared" si="125"/>
        <v>0</v>
      </c>
      <c r="FQ70" s="28">
        <f t="shared" si="126"/>
        <v>0</v>
      </c>
      <c r="FR70" s="28">
        <f t="shared" si="127"/>
        <v>0</v>
      </c>
      <c r="FS70" s="28">
        <f t="shared" si="128"/>
        <v>0</v>
      </c>
      <c r="FT70" s="28">
        <f t="shared" si="129"/>
        <v>0</v>
      </c>
      <c r="FU70" s="28">
        <f t="shared" si="130"/>
        <v>0</v>
      </c>
      <c r="FV70" s="28">
        <f t="shared" si="131"/>
        <v>1006.2661879748348</v>
      </c>
      <c r="FW70" s="28">
        <f t="shared" si="132"/>
        <v>2094.4806457013246</v>
      </c>
      <c r="FX70" s="28">
        <f t="shared" si="133"/>
        <v>2514.464199228365</v>
      </c>
      <c r="FY70" s="28">
        <f t="shared" si="134"/>
        <v>2950.2565506335441</v>
      </c>
      <c r="FZ70" s="28">
        <f t="shared" si="135"/>
        <v>3386.3347298433982</v>
      </c>
      <c r="GA70" s="28">
        <f t="shared" si="136"/>
        <v>3800.9521957073048</v>
      </c>
      <c r="GB70" s="28">
        <f t="shared" si="137"/>
        <v>4162.4588034049084</v>
      </c>
      <c r="GC70" s="28">
        <f t="shared" si="138"/>
        <v>4421.3090069018144</v>
      </c>
      <c r="GD70" s="28">
        <f t="shared" si="139"/>
        <v>4488.9027723329327</v>
      </c>
      <c r="GE70" s="28">
        <f t="shared" si="140"/>
        <v>4156.3058009900979</v>
      </c>
      <c r="GF70" s="28">
        <f t="shared" si="141"/>
        <v>2003.333771682439</v>
      </c>
      <c r="GG70" s="28">
        <f t="shared" si="142"/>
        <v>0</v>
      </c>
      <c r="GH70" s="28">
        <f t="shared" si="143"/>
        <v>0</v>
      </c>
      <c r="GI70" s="28">
        <f t="shared" si="144"/>
        <v>0</v>
      </c>
      <c r="GJ70" s="28">
        <f t="shared" si="145"/>
        <v>0</v>
      </c>
      <c r="GK70" s="28">
        <f t="shared" si="146"/>
        <v>0</v>
      </c>
      <c r="GL70" s="28">
        <f t="shared" si="147"/>
        <v>0</v>
      </c>
      <c r="GM70" s="28">
        <f t="shared" si="148"/>
        <v>0</v>
      </c>
      <c r="GN70" s="28">
        <f t="shared" si="149"/>
        <v>0</v>
      </c>
      <c r="GO70" s="28">
        <f t="shared" si="150"/>
        <v>0</v>
      </c>
      <c r="GP70" s="28">
        <f t="shared" si="151"/>
        <v>0</v>
      </c>
      <c r="GQ70" s="28">
        <f t="shared" si="152"/>
        <v>0</v>
      </c>
      <c r="GR70" s="28">
        <f t="shared" si="153"/>
        <v>0</v>
      </c>
      <c r="GS70" s="28">
        <f t="shared" si="154"/>
        <v>0</v>
      </c>
      <c r="GT70" s="28">
        <f t="shared" si="155"/>
        <v>0</v>
      </c>
      <c r="GU70" s="28">
        <f t="shared" si="156"/>
        <v>0</v>
      </c>
      <c r="GV70" s="28">
        <f t="shared" si="157"/>
        <v>0</v>
      </c>
      <c r="GW70" s="28">
        <f t="shared" si="158"/>
        <v>0</v>
      </c>
      <c r="GX70" s="28">
        <f t="shared" si="159"/>
        <v>0</v>
      </c>
      <c r="GY70" s="28">
        <f t="shared" si="160"/>
        <v>0</v>
      </c>
      <c r="GZ70" s="28">
        <f t="shared" si="161"/>
        <v>0</v>
      </c>
      <c r="HA70" s="28">
        <f t="shared" si="162"/>
        <v>0</v>
      </c>
      <c r="HB70" s="28">
        <f t="shared" si="163"/>
        <v>0</v>
      </c>
      <c r="HC70" s="28">
        <f t="shared" si="164"/>
        <v>0</v>
      </c>
      <c r="HD70" s="28">
        <f t="shared" si="165"/>
        <v>0</v>
      </c>
      <c r="HE70" s="28">
        <f t="shared" si="166"/>
        <v>0</v>
      </c>
      <c r="HF70" s="28">
        <f t="shared" si="167"/>
        <v>0</v>
      </c>
      <c r="HG70" s="28">
        <f t="shared" si="168"/>
        <v>0</v>
      </c>
      <c r="HH70" s="28">
        <f t="shared" si="169"/>
        <v>0</v>
      </c>
      <c r="HI70" s="28">
        <f t="shared" si="170"/>
        <v>0</v>
      </c>
      <c r="HK70" s="29">
        <f>IF(D70&gt;80,"",IF('inv2.計算シート'!H65=0,0,SUM(FL70:HI70)/F70))</f>
        <v>31.308665417128115</v>
      </c>
    </row>
    <row r="71" spans="4:219">
      <c r="D71" s="28">
        <f>IF(OR('1.収穫を予測する'!$C$2="あり",'1.収穫を予測する'!$C$3="あり"),入力方法別計算!W66,'inv2.計算シート'!E66)</f>
        <v>65</v>
      </c>
      <c r="E71" s="28">
        <f>IF(OR('1.収穫を予測する'!$C$2="あり",'1.収穫を予測する'!$C$3="あり"),入力方法別計算!Z66,'inv2.計算シート'!AD66)</f>
        <v>967.33950355375271</v>
      </c>
      <c r="F71" s="28">
        <f>IF(OR('1.収穫を予測する'!$C$2="あり",'1.収穫を予測する'!$C$3="あり"),入力方法別計算!Y66,'inv2.計算シート'!AE66)</f>
        <v>1110.0193297877704</v>
      </c>
      <c r="G71" s="28">
        <f>'inv2.計算シート'!AF66</f>
        <v>0</v>
      </c>
      <c r="H71" s="28">
        <f t="shared" si="15"/>
        <v>0.57117472974663475</v>
      </c>
      <c r="I71" s="28">
        <f t="shared" si="16"/>
        <v>1447.3990153032476</v>
      </c>
      <c r="J71" s="28">
        <f t="shared" si="17"/>
        <v>1016.7092288464239</v>
      </c>
      <c r="K71" s="28">
        <f t="shared" si="18"/>
        <v>0.70243880097805034</v>
      </c>
      <c r="L71" s="28">
        <f t="shared" si="19"/>
        <v>1323.3276944324789</v>
      </c>
      <c r="N71" s="28">
        <f t="shared" si="201"/>
        <v>0</v>
      </c>
      <c r="O71" s="28">
        <f t="shared" si="201"/>
        <v>0</v>
      </c>
      <c r="P71" s="28">
        <f t="shared" si="201"/>
        <v>0</v>
      </c>
      <c r="Q71" s="28">
        <f t="shared" si="201"/>
        <v>0</v>
      </c>
      <c r="R71" s="28">
        <f t="shared" si="201"/>
        <v>0</v>
      </c>
      <c r="S71" s="28">
        <f t="shared" si="201"/>
        <v>0</v>
      </c>
      <c r="T71" s="28">
        <f t="shared" si="201"/>
        <v>0</v>
      </c>
      <c r="U71" s="28">
        <f t="shared" si="201"/>
        <v>0</v>
      </c>
      <c r="V71" s="28">
        <f t="shared" si="201"/>
        <v>0</v>
      </c>
      <c r="W71" s="28">
        <f t="shared" si="201"/>
        <v>0</v>
      </c>
      <c r="X71" s="28">
        <f t="shared" si="201"/>
        <v>0</v>
      </c>
      <c r="Y71" s="28">
        <f t="shared" si="201"/>
        <v>1069.0980127417479</v>
      </c>
      <c r="Z71" s="28">
        <f t="shared" si="201"/>
        <v>979.38857991592715</v>
      </c>
      <c r="AA71" s="28">
        <f t="shared" si="201"/>
        <v>880.23139946732044</v>
      </c>
      <c r="AB71" s="28">
        <f t="shared" si="201"/>
        <v>772.40421417120297</v>
      </c>
      <c r="AC71" s="28">
        <f t="shared" si="201"/>
        <v>657.034302497471</v>
      </c>
      <c r="AD71" s="28">
        <f t="shared" si="198"/>
        <v>535.69944062888828</v>
      </c>
      <c r="AE71" s="28">
        <f t="shared" si="198"/>
        <v>410.60317264113155</v>
      </c>
      <c r="AF71" s="28">
        <f t="shared" si="198"/>
        <v>284.91304293830024</v>
      </c>
      <c r="AG71" s="28">
        <f t="shared" si="198"/>
        <v>163.5333576243261</v>
      </c>
      <c r="AH71" s="28">
        <f t="shared" si="198"/>
        <v>55.535093299636358</v>
      </c>
      <c r="AI71" s="28" t="e">
        <f t="shared" si="198"/>
        <v>#NUM!</v>
      </c>
      <c r="AJ71" s="28" t="e">
        <f t="shared" si="198"/>
        <v>#NUM!</v>
      </c>
      <c r="AK71" s="28" t="e">
        <f t="shared" si="198"/>
        <v>#NUM!</v>
      </c>
      <c r="AL71" s="28" t="e">
        <f t="shared" si="198"/>
        <v>#NUM!</v>
      </c>
      <c r="AM71" s="28" t="e">
        <f t="shared" si="198"/>
        <v>#NUM!</v>
      </c>
      <c r="AN71" s="28" t="e">
        <f t="shared" si="198"/>
        <v>#NUM!</v>
      </c>
      <c r="AO71" s="28" t="e">
        <f t="shared" si="198"/>
        <v>#NUM!</v>
      </c>
      <c r="AP71" s="28" t="e">
        <f t="shared" si="198"/>
        <v>#NUM!</v>
      </c>
      <c r="AQ71" s="28" t="e">
        <f t="shared" si="198"/>
        <v>#NUM!</v>
      </c>
      <c r="AR71" s="28" t="e">
        <f t="shared" si="198"/>
        <v>#NUM!</v>
      </c>
      <c r="AS71" s="28" t="e">
        <f t="shared" si="199"/>
        <v>#NUM!</v>
      </c>
      <c r="AT71" s="28" t="e">
        <f t="shared" si="199"/>
        <v>#NUM!</v>
      </c>
      <c r="AU71" s="28" t="e">
        <f t="shared" si="199"/>
        <v>#NUM!</v>
      </c>
      <c r="AV71" s="28" t="e">
        <f t="shared" si="199"/>
        <v>#NUM!</v>
      </c>
      <c r="AW71" s="28" t="e">
        <f t="shared" si="199"/>
        <v>#NUM!</v>
      </c>
      <c r="AX71" s="28" t="e">
        <f t="shared" si="199"/>
        <v>#NUM!</v>
      </c>
      <c r="AY71" s="28" t="e">
        <f t="shared" si="199"/>
        <v>#NUM!</v>
      </c>
      <c r="AZ71" s="28" t="e">
        <f t="shared" si="199"/>
        <v>#NUM!</v>
      </c>
      <c r="BA71" s="28" t="e">
        <f t="shared" si="199"/>
        <v>#NUM!</v>
      </c>
      <c r="BB71" s="28" t="e">
        <f t="shared" si="199"/>
        <v>#NUM!</v>
      </c>
      <c r="BC71" s="28" t="e">
        <f t="shared" si="199"/>
        <v>#NUM!</v>
      </c>
      <c r="BD71" s="28" t="e">
        <f t="shared" si="199"/>
        <v>#NUM!</v>
      </c>
      <c r="BE71" s="28" t="e">
        <f t="shared" si="199"/>
        <v>#NUM!</v>
      </c>
      <c r="BF71" s="28" t="e">
        <f t="shared" si="199"/>
        <v>#NUM!</v>
      </c>
      <c r="BG71" s="28" t="e">
        <f t="shared" si="199"/>
        <v>#NUM!</v>
      </c>
      <c r="BH71" s="28" t="e">
        <f t="shared" si="199"/>
        <v>#NUM!</v>
      </c>
      <c r="BI71" s="28" t="e">
        <f t="shared" si="200"/>
        <v>#NUM!</v>
      </c>
      <c r="BJ71" s="28" t="e">
        <f t="shared" si="200"/>
        <v>#NUM!</v>
      </c>
      <c r="BK71" s="28" t="e">
        <f t="shared" si="200"/>
        <v>#NUM!</v>
      </c>
      <c r="BM71" s="28">
        <f t="shared" si="20"/>
        <v>0</v>
      </c>
      <c r="BN71" s="28">
        <f t="shared" si="21"/>
        <v>0</v>
      </c>
      <c r="BO71" s="28">
        <f t="shared" si="22"/>
        <v>0</v>
      </c>
      <c r="BP71" s="28">
        <f t="shared" si="23"/>
        <v>0</v>
      </c>
      <c r="BQ71" s="28">
        <f t="shared" si="24"/>
        <v>0</v>
      </c>
      <c r="BR71" s="28">
        <f t="shared" si="25"/>
        <v>0</v>
      </c>
      <c r="BS71" s="28">
        <f t="shared" si="26"/>
        <v>0</v>
      </c>
      <c r="BT71" s="28">
        <f t="shared" si="27"/>
        <v>0</v>
      </c>
      <c r="BU71" s="28">
        <f t="shared" si="28"/>
        <v>0</v>
      </c>
      <c r="BV71" s="28">
        <f t="shared" si="29"/>
        <v>0</v>
      </c>
      <c r="BW71" s="28">
        <f t="shared" si="30"/>
        <v>0</v>
      </c>
      <c r="BX71" s="28">
        <f t="shared" si="31"/>
        <v>1069.0980127417479</v>
      </c>
      <c r="BY71" s="28">
        <f t="shared" si="32"/>
        <v>979.38857991592715</v>
      </c>
      <c r="BZ71" s="28">
        <f t="shared" si="33"/>
        <v>880.23139946732044</v>
      </c>
      <c r="CA71" s="28">
        <f t="shared" si="34"/>
        <v>772.40421417120297</v>
      </c>
      <c r="CB71" s="28">
        <f t="shared" si="35"/>
        <v>657.034302497471</v>
      </c>
      <c r="CC71" s="28">
        <f t="shared" si="36"/>
        <v>535.69944062888828</v>
      </c>
      <c r="CD71" s="28">
        <f t="shared" si="37"/>
        <v>410.60317264113155</v>
      </c>
      <c r="CE71" s="28">
        <f t="shared" si="38"/>
        <v>284.91304293830024</v>
      </c>
      <c r="CF71" s="28">
        <f t="shared" si="39"/>
        <v>163.5333576243261</v>
      </c>
      <c r="CG71" s="28">
        <f t="shared" si="40"/>
        <v>55.535093299636358</v>
      </c>
      <c r="CH71" s="28">
        <f t="shared" si="41"/>
        <v>0</v>
      </c>
      <c r="CI71" s="28">
        <f t="shared" si="42"/>
        <v>0</v>
      </c>
      <c r="CJ71" s="28">
        <f t="shared" si="43"/>
        <v>0</v>
      </c>
      <c r="CK71" s="28">
        <f t="shared" si="44"/>
        <v>0</v>
      </c>
      <c r="CL71" s="28">
        <f t="shared" si="45"/>
        <v>0</v>
      </c>
      <c r="CM71" s="28">
        <f t="shared" si="46"/>
        <v>0</v>
      </c>
      <c r="CN71" s="28">
        <f t="shared" si="47"/>
        <v>0</v>
      </c>
      <c r="CO71" s="28">
        <f t="shared" si="48"/>
        <v>0</v>
      </c>
      <c r="CP71" s="28">
        <f t="shared" si="49"/>
        <v>0</v>
      </c>
      <c r="CQ71" s="28">
        <f t="shared" si="50"/>
        <v>0</v>
      </c>
      <c r="CR71" s="28">
        <f t="shared" si="51"/>
        <v>0</v>
      </c>
      <c r="CS71" s="28">
        <f t="shared" si="52"/>
        <v>0</v>
      </c>
      <c r="CT71" s="28">
        <f t="shared" si="53"/>
        <v>0</v>
      </c>
      <c r="CU71" s="28">
        <f t="shared" si="54"/>
        <v>0</v>
      </c>
      <c r="CV71" s="28">
        <f t="shared" si="55"/>
        <v>0</v>
      </c>
      <c r="CW71" s="28">
        <f t="shared" si="56"/>
        <v>0</v>
      </c>
      <c r="CX71" s="28">
        <f t="shared" si="57"/>
        <v>0</v>
      </c>
      <c r="CY71" s="28">
        <f t="shared" si="58"/>
        <v>0</v>
      </c>
      <c r="CZ71" s="28">
        <f t="shared" si="59"/>
        <v>0</v>
      </c>
      <c r="DA71" s="28">
        <f t="shared" si="60"/>
        <v>0</v>
      </c>
      <c r="DB71" s="28">
        <f t="shared" si="61"/>
        <v>0</v>
      </c>
      <c r="DC71" s="28">
        <f t="shared" si="62"/>
        <v>0</v>
      </c>
      <c r="DD71" s="28">
        <f t="shared" si="63"/>
        <v>0</v>
      </c>
      <c r="DE71" s="28">
        <f t="shared" si="64"/>
        <v>0</v>
      </c>
      <c r="DF71" s="28">
        <f t="shared" si="65"/>
        <v>0</v>
      </c>
      <c r="DG71" s="28">
        <f t="shared" si="66"/>
        <v>0</v>
      </c>
      <c r="DH71" s="28">
        <f t="shared" si="67"/>
        <v>0</v>
      </c>
      <c r="DI71" s="28">
        <f t="shared" si="68"/>
        <v>0</v>
      </c>
      <c r="DJ71" s="28">
        <f t="shared" si="69"/>
        <v>0</v>
      </c>
      <c r="DL71" s="28">
        <f t="shared" si="70"/>
        <v>65</v>
      </c>
      <c r="DM71" s="140">
        <f t="shared" si="71"/>
        <v>0</v>
      </c>
      <c r="DN71" s="140">
        <f t="shared" si="72"/>
        <v>0</v>
      </c>
      <c r="DO71" s="140">
        <f t="shared" si="73"/>
        <v>0</v>
      </c>
      <c r="DP71" s="140">
        <f t="shared" si="74"/>
        <v>0</v>
      </c>
      <c r="DQ71" s="140">
        <f t="shared" si="75"/>
        <v>0</v>
      </c>
      <c r="DR71" s="140">
        <f t="shared" si="76"/>
        <v>0</v>
      </c>
      <c r="DS71" s="140">
        <f t="shared" si="77"/>
        <v>0</v>
      </c>
      <c r="DT71" s="140">
        <f t="shared" si="78"/>
        <v>0</v>
      </c>
      <c r="DU71" s="140">
        <f t="shared" si="79"/>
        <v>0</v>
      </c>
      <c r="DV71" s="140">
        <f t="shared" si="80"/>
        <v>0</v>
      </c>
      <c r="DW71" s="140">
        <f t="shared" si="81"/>
        <v>40.921317046022523</v>
      </c>
      <c r="DX71" s="140">
        <f t="shared" si="82"/>
        <v>89.709432825820727</v>
      </c>
      <c r="DY71" s="140">
        <f t="shared" si="83"/>
        <v>99.157180448606709</v>
      </c>
      <c r="DZ71" s="140">
        <f t="shared" si="84"/>
        <v>107.82718529611748</v>
      </c>
      <c r="EA71" s="140">
        <f t="shared" si="85"/>
        <v>115.36991167373196</v>
      </c>
      <c r="EB71" s="140">
        <f t="shared" si="86"/>
        <v>121.33486186858272</v>
      </c>
      <c r="EC71" s="140">
        <f t="shared" si="87"/>
        <v>125.09626798775673</v>
      </c>
      <c r="ED71" s="140">
        <f t="shared" si="88"/>
        <v>125.69012970283131</v>
      </c>
      <c r="EE71" s="140">
        <f t="shared" si="89"/>
        <v>121.37968531397414</v>
      </c>
      <c r="EF71" s="140">
        <f t="shared" si="90"/>
        <v>107.99826432468974</v>
      </c>
      <c r="EG71" s="140">
        <f t="shared" si="91"/>
        <v>55.535093299636358</v>
      </c>
      <c r="EH71" s="140">
        <f t="shared" si="92"/>
        <v>0</v>
      </c>
      <c r="EI71" s="140">
        <f t="shared" si="93"/>
        <v>0</v>
      </c>
      <c r="EJ71" s="140">
        <f t="shared" si="94"/>
        <v>0</v>
      </c>
      <c r="EK71" s="140">
        <f t="shared" si="95"/>
        <v>0</v>
      </c>
      <c r="EL71" s="140">
        <f t="shared" si="96"/>
        <v>0</v>
      </c>
      <c r="EM71" s="140">
        <f t="shared" si="97"/>
        <v>0</v>
      </c>
      <c r="EN71" s="140">
        <f t="shared" si="98"/>
        <v>0</v>
      </c>
      <c r="EO71" s="140">
        <f t="shared" si="99"/>
        <v>0</v>
      </c>
      <c r="EP71" s="140">
        <f t="shared" si="100"/>
        <v>0</v>
      </c>
      <c r="EQ71" s="140">
        <f t="shared" si="101"/>
        <v>0</v>
      </c>
      <c r="ER71" s="140">
        <f t="shared" si="102"/>
        <v>0</v>
      </c>
      <c r="ES71" s="140">
        <f t="shared" si="103"/>
        <v>0</v>
      </c>
      <c r="ET71" s="140">
        <f t="shared" si="104"/>
        <v>0</v>
      </c>
      <c r="EU71" s="140">
        <f t="shared" si="105"/>
        <v>0</v>
      </c>
      <c r="EV71" s="140">
        <f t="shared" si="106"/>
        <v>0</v>
      </c>
      <c r="EW71" s="140">
        <f t="shared" si="107"/>
        <v>0</v>
      </c>
      <c r="EX71" s="140">
        <f t="shared" si="108"/>
        <v>0</v>
      </c>
      <c r="EY71" s="140">
        <f t="shared" si="109"/>
        <v>0</v>
      </c>
      <c r="EZ71" s="140">
        <f t="shared" si="110"/>
        <v>0</v>
      </c>
      <c r="FA71" s="140">
        <f t="shared" si="111"/>
        <v>0</v>
      </c>
      <c r="FB71" s="140">
        <f t="shared" si="112"/>
        <v>0</v>
      </c>
      <c r="FC71" s="140">
        <f t="shared" si="113"/>
        <v>0</v>
      </c>
      <c r="FD71" s="140">
        <f t="shared" si="114"/>
        <v>0</v>
      </c>
      <c r="FE71" s="140">
        <f t="shared" si="115"/>
        <v>0</v>
      </c>
      <c r="FF71" s="140">
        <f t="shared" si="116"/>
        <v>0</v>
      </c>
      <c r="FG71" s="140">
        <f t="shared" si="117"/>
        <v>0</v>
      </c>
      <c r="FH71" s="140">
        <f t="shared" si="118"/>
        <v>0</v>
      </c>
      <c r="FI71" s="140">
        <f t="shared" si="187"/>
        <v>0</v>
      </c>
      <c r="FJ71" s="140">
        <f t="shared" si="120"/>
        <v>0</v>
      </c>
      <c r="FL71" s="28">
        <f t="shared" si="121"/>
        <v>0</v>
      </c>
      <c r="FM71" s="28">
        <f t="shared" si="122"/>
        <v>0</v>
      </c>
      <c r="FN71" s="28">
        <f t="shared" si="123"/>
        <v>0</v>
      </c>
      <c r="FO71" s="28">
        <f t="shared" si="124"/>
        <v>0</v>
      </c>
      <c r="FP71" s="28">
        <f t="shared" si="125"/>
        <v>0</v>
      </c>
      <c r="FQ71" s="28">
        <f t="shared" si="126"/>
        <v>0</v>
      </c>
      <c r="FR71" s="28">
        <f t="shared" si="127"/>
        <v>0</v>
      </c>
      <c r="FS71" s="28">
        <f t="shared" si="128"/>
        <v>0</v>
      </c>
      <c r="FT71" s="28">
        <f t="shared" si="129"/>
        <v>0</v>
      </c>
      <c r="FU71" s="28">
        <f t="shared" si="130"/>
        <v>0</v>
      </c>
      <c r="FV71" s="28">
        <f t="shared" si="131"/>
        <v>859.34765796647298</v>
      </c>
      <c r="FW71" s="28">
        <f t="shared" si="132"/>
        <v>2063.3169549938766</v>
      </c>
      <c r="FX71" s="28">
        <f t="shared" si="133"/>
        <v>2478.9295112151676</v>
      </c>
      <c r="FY71" s="28">
        <f t="shared" si="134"/>
        <v>2911.3340029951719</v>
      </c>
      <c r="FZ71" s="28">
        <f t="shared" si="135"/>
        <v>3345.727438538227</v>
      </c>
      <c r="GA71" s="28">
        <f t="shared" si="136"/>
        <v>3761.3807179260643</v>
      </c>
      <c r="GB71" s="28">
        <f t="shared" si="137"/>
        <v>4128.1768435959721</v>
      </c>
      <c r="GC71" s="28">
        <f t="shared" si="138"/>
        <v>4399.1545395990961</v>
      </c>
      <c r="GD71" s="28">
        <f t="shared" si="139"/>
        <v>4491.0483566170433</v>
      </c>
      <c r="GE71" s="28">
        <f t="shared" si="140"/>
        <v>4211.9323086629001</v>
      </c>
      <c r="GF71" s="28">
        <f t="shared" si="141"/>
        <v>2276.9388252850908</v>
      </c>
      <c r="GG71" s="28">
        <f t="shared" si="142"/>
        <v>0</v>
      </c>
      <c r="GH71" s="28">
        <f t="shared" si="143"/>
        <v>0</v>
      </c>
      <c r="GI71" s="28">
        <f t="shared" si="144"/>
        <v>0</v>
      </c>
      <c r="GJ71" s="28">
        <f t="shared" si="145"/>
        <v>0</v>
      </c>
      <c r="GK71" s="28">
        <f t="shared" si="146"/>
        <v>0</v>
      </c>
      <c r="GL71" s="28">
        <f t="shared" si="147"/>
        <v>0</v>
      </c>
      <c r="GM71" s="28">
        <f t="shared" si="148"/>
        <v>0</v>
      </c>
      <c r="GN71" s="28">
        <f t="shared" si="149"/>
        <v>0</v>
      </c>
      <c r="GO71" s="28">
        <f t="shared" si="150"/>
        <v>0</v>
      </c>
      <c r="GP71" s="28">
        <f t="shared" si="151"/>
        <v>0</v>
      </c>
      <c r="GQ71" s="28">
        <f t="shared" si="152"/>
        <v>0</v>
      </c>
      <c r="GR71" s="28">
        <f t="shared" si="153"/>
        <v>0</v>
      </c>
      <c r="GS71" s="28">
        <f t="shared" si="154"/>
        <v>0</v>
      </c>
      <c r="GT71" s="28">
        <f t="shared" si="155"/>
        <v>0</v>
      </c>
      <c r="GU71" s="28">
        <f t="shared" si="156"/>
        <v>0</v>
      </c>
      <c r="GV71" s="28">
        <f t="shared" si="157"/>
        <v>0</v>
      </c>
      <c r="GW71" s="28">
        <f t="shared" si="158"/>
        <v>0</v>
      </c>
      <c r="GX71" s="28">
        <f t="shared" si="159"/>
        <v>0</v>
      </c>
      <c r="GY71" s="28">
        <f t="shared" si="160"/>
        <v>0</v>
      </c>
      <c r="GZ71" s="28">
        <f t="shared" si="161"/>
        <v>0</v>
      </c>
      <c r="HA71" s="28">
        <f t="shared" si="162"/>
        <v>0</v>
      </c>
      <c r="HB71" s="28">
        <f t="shared" si="163"/>
        <v>0</v>
      </c>
      <c r="HC71" s="28">
        <f t="shared" si="164"/>
        <v>0</v>
      </c>
      <c r="HD71" s="28">
        <f t="shared" si="165"/>
        <v>0</v>
      </c>
      <c r="HE71" s="28">
        <f t="shared" si="166"/>
        <v>0</v>
      </c>
      <c r="HF71" s="28">
        <f t="shared" si="167"/>
        <v>0</v>
      </c>
      <c r="HG71" s="28">
        <f t="shared" si="168"/>
        <v>0</v>
      </c>
      <c r="HH71" s="28">
        <f t="shared" si="169"/>
        <v>0</v>
      </c>
      <c r="HI71" s="28">
        <f t="shared" si="170"/>
        <v>0</v>
      </c>
      <c r="HK71" s="29">
        <f>IF(D71&gt;80,"",IF('inv2.計算シート'!H66=0,0,SUM(FL71:HI71)/F71))</f>
        <v>31.465476519289975</v>
      </c>
    </row>
    <row r="72" spans="4:219">
      <c r="D72" s="28">
        <f>IF(OR('1.収穫を予測する'!$C$2="あり",'1.収穫を予測する'!$C$3="あり"),入力方法別計算!W67,'inv2.計算シート'!E67)</f>
        <v>66</v>
      </c>
      <c r="E72" s="28">
        <f>IF(OR('1.収穫を予測する'!$C$2="あり",'1.収穫を予測する'!$C$3="あり"),入力方法別計算!Z67,'inv2.計算シート'!AD67)</f>
        <v>972.24068155148109</v>
      </c>
      <c r="F72" s="28">
        <f>IF(OR('1.収穫を予測する'!$C$2="あり",'1.収穫を予測する'!$C$3="あり"),入力方法別計算!Y67,'inv2.計算シート'!AE67)</f>
        <v>1102.9767737326483</v>
      </c>
      <c r="G72" s="28">
        <f>'inv2.計算シート'!AF67</f>
        <v>0</v>
      </c>
      <c r="H72" s="28">
        <f t="shared" ref="H72:H86" si="202" xml:space="preserve"> EXP( $B$3*F72 + $B$4*E72 + $B$5 ) / ( 1 + EXP( $B$3*F72 + $B$4*E72 + $B$5 ) )</f>
        <v>0.56998359133428733</v>
      </c>
      <c r="I72" s="28">
        <f t="shared" ref="I72:I86" si="203">$B$7*F72 + $B$8*E72 + $B$9</f>
        <v>1441.0212749910402</v>
      </c>
      <c r="J72" s="28">
        <f t="shared" ref="J72:J86" si="204">E72 / ( 1 / ( 1 - H72 ) * F72 / I72 - H72 / ( 1 - H72 ) * ( ( F72 / I72 ) ^ ( 1 / H72 ) ) )</f>
        <v>1022.6329788854138</v>
      </c>
      <c r="K72" s="28">
        <f t="shared" ref="K72:K86" si="205">J72 / I72</f>
        <v>0.70965848779142571</v>
      </c>
      <c r="L72" s="28">
        <f t="shared" ref="L72:L86" si="206" xml:space="preserve"> I72 * H72 * ( J72 / I72 ) ^ ( -H72/(1-H72))</f>
        <v>1294.0935436163907</v>
      </c>
      <c r="N72" s="28">
        <f t="shared" si="201"/>
        <v>0</v>
      </c>
      <c r="O72" s="28">
        <f t="shared" si="201"/>
        <v>0</v>
      </c>
      <c r="P72" s="28">
        <f t="shared" si="201"/>
        <v>0</v>
      </c>
      <c r="Q72" s="28">
        <f t="shared" si="201"/>
        <v>0</v>
      </c>
      <c r="R72" s="28">
        <f t="shared" si="201"/>
        <v>0</v>
      </c>
      <c r="S72" s="28">
        <f t="shared" si="201"/>
        <v>0</v>
      </c>
      <c r="T72" s="28">
        <f t="shared" si="201"/>
        <v>0</v>
      </c>
      <c r="U72" s="28">
        <f t="shared" si="201"/>
        <v>0</v>
      </c>
      <c r="V72" s="28">
        <f t="shared" si="201"/>
        <v>0</v>
      </c>
      <c r="W72" s="28">
        <f t="shared" si="201"/>
        <v>0</v>
      </c>
      <c r="X72" s="28">
        <f t="shared" si="201"/>
        <v>0</v>
      </c>
      <c r="Y72" s="28">
        <f t="shared" si="201"/>
        <v>1068.6319509089551</v>
      </c>
      <c r="Z72" s="28">
        <f t="shared" si="201"/>
        <v>980.19921682536233</v>
      </c>
      <c r="AA72" s="28">
        <f t="shared" si="201"/>
        <v>882.38415663969113</v>
      </c>
      <c r="AB72" s="28">
        <f t="shared" si="201"/>
        <v>775.92218494691588</v>
      </c>
      <c r="AC72" s="28">
        <f t="shared" si="201"/>
        <v>661.88424262068088</v>
      </c>
      <c r="AD72" s="28">
        <f t="shared" si="198"/>
        <v>541.77260609513417</v>
      </c>
      <c r="AE72" s="28">
        <f t="shared" si="198"/>
        <v>417.68660209559079</v>
      </c>
      <c r="AF72" s="28">
        <f t="shared" si="198"/>
        <v>292.64037340565881</v>
      </c>
      <c r="AG72" s="28">
        <f t="shared" si="198"/>
        <v>171.28055308502709</v>
      </c>
      <c r="AH72" s="28">
        <f t="shared" si="198"/>
        <v>62.084325048734463</v>
      </c>
      <c r="AI72" s="28" t="e">
        <f t="shared" si="198"/>
        <v>#NUM!</v>
      </c>
      <c r="AJ72" s="28" t="e">
        <f t="shared" si="198"/>
        <v>#NUM!</v>
      </c>
      <c r="AK72" s="28" t="e">
        <f t="shared" si="198"/>
        <v>#NUM!</v>
      </c>
      <c r="AL72" s="28" t="e">
        <f t="shared" si="198"/>
        <v>#NUM!</v>
      </c>
      <c r="AM72" s="28" t="e">
        <f t="shared" si="198"/>
        <v>#NUM!</v>
      </c>
      <c r="AN72" s="28" t="e">
        <f t="shared" si="198"/>
        <v>#NUM!</v>
      </c>
      <c r="AO72" s="28" t="e">
        <f t="shared" si="198"/>
        <v>#NUM!</v>
      </c>
      <c r="AP72" s="28" t="e">
        <f t="shared" si="198"/>
        <v>#NUM!</v>
      </c>
      <c r="AQ72" s="28" t="e">
        <f t="shared" si="198"/>
        <v>#NUM!</v>
      </c>
      <c r="AR72" s="28" t="e">
        <f t="shared" si="198"/>
        <v>#NUM!</v>
      </c>
      <c r="AS72" s="28" t="e">
        <f t="shared" si="199"/>
        <v>#NUM!</v>
      </c>
      <c r="AT72" s="28" t="e">
        <f t="shared" si="199"/>
        <v>#NUM!</v>
      </c>
      <c r="AU72" s="28" t="e">
        <f t="shared" si="199"/>
        <v>#NUM!</v>
      </c>
      <c r="AV72" s="28" t="e">
        <f t="shared" si="199"/>
        <v>#NUM!</v>
      </c>
      <c r="AW72" s="28" t="e">
        <f t="shared" si="199"/>
        <v>#NUM!</v>
      </c>
      <c r="AX72" s="28" t="e">
        <f t="shared" si="199"/>
        <v>#NUM!</v>
      </c>
      <c r="AY72" s="28" t="e">
        <f t="shared" si="199"/>
        <v>#NUM!</v>
      </c>
      <c r="AZ72" s="28" t="e">
        <f t="shared" si="199"/>
        <v>#NUM!</v>
      </c>
      <c r="BA72" s="28" t="e">
        <f t="shared" si="199"/>
        <v>#NUM!</v>
      </c>
      <c r="BB72" s="28" t="e">
        <f t="shared" si="199"/>
        <v>#NUM!</v>
      </c>
      <c r="BC72" s="28" t="e">
        <f t="shared" si="199"/>
        <v>#NUM!</v>
      </c>
      <c r="BD72" s="28" t="e">
        <f t="shared" si="199"/>
        <v>#NUM!</v>
      </c>
      <c r="BE72" s="28" t="e">
        <f t="shared" si="199"/>
        <v>#NUM!</v>
      </c>
      <c r="BF72" s="28" t="e">
        <f t="shared" si="199"/>
        <v>#NUM!</v>
      </c>
      <c r="BG72" s="28" t="e">
        <f t="shared" si="199"/>
        <v>#NUM!</v>
      </c>
      <c r="BH72" s="28" t="e">
        <f t="shared" si="199"/>
        <v>#NUM!</v>
      </c>
      <c r="BI72" s="28" t="e">
        <f t="shared" si="200"/>
        <v>#NUM!</v>
      </c>
      <c r="BJ72" s="28" t="e">
        <f t="shared" si="200"/>
        <v>#NUM!</v>
      </c>
      <c r="BK72" s="28" t="e">
        <f t="shared" si="200"/>
        <v>#NUM!</v>
      </c>
      <c r="BM72" s="28">
        <f t="shared" ref="BM72:BM86" si="207">IF(ISERROR(N72),0,IF(N72&gt;$F72,0,N72))</f>
        <v>0</v>
      </c>
      <c r="BN72" s="28">
        <f t="shared" ref="BN72:BN86" si="208">IF(ISERROR(O72),0,IF(O72&gt;$F72,0,O72))</f>
        <v>0</v>
      </c>
      <c r="BO72" s="28">
        <f t="shared" ref="BO72:BO86" si="209">IF(ISERROR(P72),0,IF(P72&gt;$F72,0,P72))</f>
        <v>0</v>
      </c>
      <c r="BP72" s="28">
        <f t="shared" ref="BP72:BP86" si="210">IF(ISERROR(Q72),0,IF(Q72&gt;$F72,0,Q72))</f>
        <v>0</v>
      </c>
      <c r="BQ72" s="28">
        <f t="shared" ref="BQ72:BQ86" si="211">IF(ISERROR(R72),0,IF(R72&gt;$F72,0,R72))</f>
        <v>0</v>
      </c>
      <c r="BR72" s="28">
        <f t="shared" ref="BR72:BR86" si="212">IF(ISERROR(S72),0,IF(S72&gt;$F72,0,S72))</f>
        <v>0</v>
      </c>
      <c r="BS72" s="28">
        <f t="shared" ref="BS72:BS86" si="213">IF(ISERROR(T72),0,IF(T72&gt;$F72,0,T72))</f>
        <v>0</v>
      </c>
      <c r="BT72" s="28">
        <f t="shared" ref="BT72:BT86" si="214">IF(ISERROR(U72),0,IF(U72&gt;$F72,0,U72))</f>
        <v>0</v>
      </c>
      <c r="BU72" s="28">
        <f t="shared" ref="BU72:BU86" si="215">IF(ISERROR(V72),0,IF(V72&gt;$F72,0,V72))</f>
        <v>0</v>
      </c>
      <c r="BV72" s="28">
        <f t="shared" ref="BV72:BV86" si="216">IF(ISERROR(W72),0,IF(W72&gt;$F72,0,W72))</f>
        <v>0</v>
      </c>
      <c r="BW72" s="28">
        <f t="shared" ref="BW72:BW86" si="217">IF(ISERROR(X72),0,IF(X72&gt;$F72,0,X72))</f>
        <v>0</v>
      </c>
      <c r="BX72" s="28">
        <f t="shared" ref="BX72:BX86" si="218">IF(ISERROR(Y72),0,IF(Y72&gt;$F72,0,Y72))</f>
        <v>1068.6319509089551</v>
      </c>
      <c r="BY72" s="28">
        <f t="shared" ref="BY72:BY86" si="219">IF(ISERROR(Z72),0,IF(Z72&gt;$F72,0,Z72))</f>
        <v>980.19921682536233</v>
      </c>
      <c r="BZ72" s="28">
        <f t="shared" ref="BZ72:BZ86" si="220">IF(ISERROR(AA72),0,IF(AA72&gt;$F72,0,AA72))</f>
        <v>882.38415663969113</v>
      </c>
      <c r="CA72" s="28">
        <f t="shared" ref="CA72:CA86" si="221">IF(ISERROR(AB72),0,IF(AB72&gt;$F72,0,AB72))</f>
        <v>775.92218494691588</v>
      </c>
      <c r="CB72" s="28">
        <f t="shared" ref="CB72:CB86" si="222">IF(ISERROR(AC72),0,IF(AC72&gt;$F72,0,AC72))</f>
        <v>661.88424262068088</v>
      </c>
      <c r="CC72" s="28">
        <f t="shared" ref="CC72:CC86" si="223">IF(ISERROR(AD72),0,IF(AD72&gt;$F72,0,AD72))</f>
        <v>541.77260609513417</v>
      </c>
      <c r="CD72" s="28">
        <f t="shared" ref="CD72:CD86" si="224">IF(ISERROR(AE72),0,IF(AE72&gt;$F72,0,AE72))</f>
        <v>417.68660209559079</v>
      </c>
      <c r="CE72" s="28">
        <f t="shared" ref="CE72:CE86" si="225">IF(ISERROR(AF72),0,IF(AF72&gt;$F72,0,AF72))</f>
        <v>292.64037340565881</v>
      </c>
      <c r="CF72" s="28">
        <f t="shared" ref="CF72:CF86" si="226">IF(ISERROR(AG72),0,IF(AG72&gt;$F72,0,AG72))</f>
        <v>171.28055308502709</v>
      </c>
      <c r="CG72" s="28">
        <f t="shared" ref="CG72:CG86" si="227">IF(ISERROR(AH72),0,IF(AH72&gt;$F72,0,AH72))</f>
        <v>62.084325048734463</v>
      </c>
      <c r="CH72" s="28">
        <f t="shared" ref="CH72:CH86" si="228">IF(ISERROR(AI72),0,IF(AI72&gt;$F72,0,AI72))</f>
        <v>0</v>
      </c>
      <c r="CI72" s="28">
        <f t="shared" ref="CI72:CI86" si="229">IF(ISERROR(AJ72),0,IF(AJ72&gt;$F72,0,AJ72))</f>
        <v>0</v>
      </c>
      <c r="CJ72" s="28">
        <f t="shared" ref="CJ72:CJ86" si="230">IF(ISERROR(AK72),0,IF(AK72&gt;$F72,0,AK72))</f>
        <v>0</v>
      </c>
      <c r="CK72" s="28">
        <f t="shared" ref="CK72:CK86" si="231">IF(ISERROR(AL72),0,IF(AL72&gt;$F72,0,AL72))</f>
        <v>0</v>
      </c>
      <c r="CL72" s="28">
        <f t="shared" ref="CL72:CL86" si="232">IF(ISERROR(AM72),0,IF(AM72&gt;$F72,0,AM72))</f>
        <v>0</v>
      </c>
      <c r="CM72" s="28">
        <f t="shared" ref="CM72:CM86" si="233">IF(ISERROR(AN72),0,IF(AN72&gt;$F72,0,AN72))</f>
        <v>0</v>
      </c>
      <c r="CN72" s="28">
        <f t="shared" ref="CN72:CN86" si="234">IF(ISERROR(AO72),0,IF(AO72&gt;$F72,0,AO72))</f>
        <v>0</v>
      </c>
      <c r="CO72" s="28">
        <f t="shared" ref="CO72:CO86" si="235">IF(ISERROR(AP72),0,IF(AP72&gt;$F72,0,AP72))</f>
        <v>0</v>
      </c>
      <c r="CP72" s="28">
        <f t="shared" ref="CP72:CP86" si="236">IF(ISERROR(AQ72),0,IF(AQ72&gt;$F72,0,AQ72))</f>
        <v>0</v>
      </c>
      <c r="CQ72" s="28">
        <f t="shared" ref="CQ72:CQ86" si="237">IF(ISERROR(AR72),0,IF(AR72&gt;$F72,0,AR72))</f>
        <v>0</v>
      </c>
      <c r="CR72" s="28">
        <f t="shared" ref="CR72:CR86" si="238">IF(ISERROR(AS72),0,IF(AS72&gt;$F72,0,AS72))</f>
        <v>0</v>
      </c>
      <c r="CS72" s="28">
        <f t="shared" ref="CS72:CS86" si="239">IF(ISERROR(AT72),0,IF(AT72&gt;$F72,0,AT72))</f>
        <v>0</v>
      </c>
      <c r="CT72" s="28">
        <f t="shared" ref="CT72:CT86" si="240">IF(ISERROR(AU72),0,IF(AU72&gt;$F72,0,AU72))</f>
        <v>0</v>
      </c>
      <c r="CU72" s="28">
        <f t="shared" ref="CU72:CU86" si="241">IF(ISERROR(AV72),0,IF(AV72&gt;$F72,0,AV72))</f>
        <v>0</v>
      </c>
      <c r="CV72" s="28">
        <f t="shared" ref="CV72:CV86" si="242">IF(ISERROR(AW72),0,IF(AW72&gt;$F72,0,AW72))</f>
        <v>0</v>
      </c>
      <c r="CW72" s="28">
        <f t="shared" ref="CW72:CW86" si="243">IF(ISERROR(AX72),0,IF(AX72&gt;$F72,0,AX72))</f>
        <v>0</v>
      </c>
      <c r="CX72" s="28">
        <f t="shared" ref="CX72:CX86" si="244">IF(ISERROR(AY72),0,IF(AY72&gt;$F72,0,AY72))</f>
        <v>0</v>
      </c>
      <c r="CY72" s="28">
        <f t="shared" ref="CY72:CY86" si="245">IF(ISERROR(AZ72),0,IF(AZ72&gt;$F72,0,AZ72))</f>
        <v>0</v>
      </c>
      <c r="CZ72" s="28">
        <f t="shared" ref="CZ72:CZ86" si="246">IF(ISERROR(BA72),0,IF(BA72&gt;$F72,0,BA72))</f>
        <v>0</v>
      </c>
      <c r="DA72" s="28">
        <f t="shared" ref="DA72:DA86" si="247">IF(ISERROR(BB72),0,IF(BB72&gt;$F72,0,BB72))</f>
        <v>0</v>
      </c>
      <c r="DB72" s="28">
        <f t="shared" ref="DB72:DB86" si="248">IF(ISERROR(BC72),0,IF(BC72&gt;$F72,0,BC72))</f>
        <v>0</v>
      </c>
      <c r="DC72" s="28">
        <f t="shared" ref="DC72:DC86" si="249">IF(ISERROR(BD72),0,IF(BD72&gt;$F72,0,BD72))</f>
        <v>0</v>
      </c>
      <c r="DD72" s="28">
        <f t="shared" ref="DD72:DD86" si="250">IF(ISERROR(BE72),0,IF(BE72&gt;$F72,0,BE72))</f>
        <v>0</v>
      </c>
      <c r="DE72" s="28">
        <f t="shared" ref="DE72:DE86" si="251">IF(ISERROR(BF72),0,IF(BF72&gt;$F72,0,BF72))</f>
        <v>0</v>
      </c>
      <c r="DF72" s="28">
        <f t="shared" ref="DF72:DF86" si="252">IF(ISERROR(BG72),0,IF(BG72&gt;$F72,0,BG72))</f>
        <v>0</v>
      </c>
      <c r="DG72" s="28">
        <f t="shared" ref="DG72:DG86" si="253">IF(ISERROR(BH72),0,IF(BH72&gt;$F72,0,BH72))</f>
        <v>0</v>
      </c>
      <c r="DH72" s="28">
        <f t="shared" ref="DH72:DH86" si="254">IF(ISERROR(BI72),0,IF(BI72&gt;$F72,0,BI72))</f>
        <v>0</v>
      </c>
      <c r="DI72" s="28">
        <f t="shared" ref="DI72:DI86" si="255">IF(ISERROR(BJ72),0,IF(BJ72&gt;$F72,0,BJ72))</f>
        <v>0</v>
      </c>
      <c r="DJ72" s="28">
        <f t="shared" ref="DJ72:DJ86" si="256">IF(ISERROR(BK72),0,IF(BK72&gt;$F72,0,BK72))</f>
        <v>0</v>
      </c>
      <c r="DL72" s="28">
        <f t="shared" ref="DL72:DL86" si="257">D72</f>
        <v>66</v>
      </c>
      <c r="DM72" s="140">
        <f t="shared" ref="DM72:DM86" si="258">IF(AND(BM72=0,BN72&lt;&gt;0),$F72-BN72,BM72-BN72)</f>
        <v>0</v>
      </c>
      <c r="DN72" s="140">
        <f t="shared" ref="DN72:DN86" si="259">IF(AND(BN72=0,BO72&lt;&gt;0),$F72-BO72,BN72-BO72)</f>
        <v>0</v>
      </c>
      <c r="DO72" s="140">
        <f t="shared" ref="DO72:DO86" si="260">IF(AND(BO72=0,BP72&lt;&gt;0),$F72-BP72,BO72-BP72)</f>
        <v>0</v>
      </c>
      <c r="DP72" s="140">
        <f t="shared" ref="DP72:DP86" si="261">IF(AND(BP72=0,BQ72&lt;&gt;0),$F72-BQ72,BP72-BQ72)</f>
        <v>0</v>
      </c>
      <c r="DQ72" s="140">
        <f t="shared" ref="DQ72:DQ86" si="262">IF(AND(BQ72=0,BR72&lt;&gt;0),$F72-BR72,BQ72-BR72)</f>
        <v>0</v>
      </c>
      <c r="DR72" s="140">
        <f t="shared" ref="DR72:DR86" si="263">IF(AND(BR72=0,BS72&lt;&gt;0),$F72-BS72,BR72-BS72)</f>
        <v>0</v>
      </c>
      <c r="DS72" s="140">
        <f t="shared" ref="DS72:DS86" si="264">IF(AND(BS72=0,BT72&lt;&gt;0),$F72-BT72,BS72-BT72)</f>
        <v>0</v>
      </c>
      <c r="DT72" s="140">
        <f t="shared" ref="DT72:DT86" si="265">IF(AND(BT72=0,BU72&lt;&gt;0),$F72-BU72,BT72-BU72)</f>
        <v>0</v>
      </c>
      <c r="DU72" s="140">
        <f t="shared" ref="DU72:DU86" si="266">IF(AND(BU72=0,BV72&lt;&gt;0),$F72-BV72,BU72-BV72)</f>
        <v>0</v>
      </c>
      <c r="DV72" s="140">
        <f t="shared" ref="DV72:DV86" si="267">IF(AND(BV72=0,BW72&lt;&gt;0),$F72-BW72,BV72-BW72)</f>
        <v>0</v>
      </c>
      <c r="DW72" s="140">
        <f t="shared" ref="DW72:DW86" si="268">IF(AND(BW72=0,BX72&lt;&gt;0),$F72-BX72,BW72-BX72)</f>
        <v>34.344822823693221</v>
      </c>
      <c r="DX72" s="140">
        <f t="shared" ref="DX72:DX86" si="269">IF(AND(BX72=0,BY72&lt;&gt;0),$F72-BY72,BX72-BY72)</f>
        <v>88.432734083592777</v>
      </c>
      <c r="DY72" s="140">
        <f t="shared" ref="DY72:DY86" si="270">IF(AND(BY72=0,BZ72&lt;&gt;0),$F72-BZ72,BY72-BZ72)</f>
        <v>97.8150601856712</v>
      </c>
      <c r="DZ72" s="140">
        <f t="shared" ref="DZ72:DZ86" si="271">IF(AND(BZ72=0,CA72&lt;&gt;0),$F72-CA72,BZ72-CA72)</f>
        <v>106.46197169277525</v>
      </c>
      <c r="EA72" s="140">
        <f t="shared" ref="EA72:EA86" si="272">IF(AND(CA72=0,CB72&lt;&gt;0),$F72-CB72,CA72-CB72)</f>
        <v>114.037942326235</v>
      </c>
      <c r="EB72" s="140">
        <f t="shared" ref="EB72:EB86" si="273">IF(AND(CB72=0,CC72&lt;&gt;0),$F72-CC72,CB72-CC72)</f>
        <v>120.11163652554671</v>
      </c>
      <c r="EC72" s="140">
        <f t="shared" ref="EC72:EC86" si="274">IF(AND(CC72=0,CD72&lt;&gt;0),$F72-CD72,CC72-CD72)</f>
        <v>124.08600399954338</v>
      </c>
      <c r="ED72" s="140">
        <f t="shared" ref="ED72:ED86" si="275">IF(AND(CD72=0,CE72&lt;&gt;0),$F72-CE72,CD72-CE72)</f>
        <v>125.04622868993198</v>
      </c>
      <c r="EE72" s="140">
        <f t="shared" ref="EE72:EE86" si="276">IF(AND(CE72=0,CF72&lt;&gt;0),$F72-CF72,CE72-CF72)</f>
        <v>121.35982032063171</v>
      </c>
      <c r="EF72" s="140">
        <f t="shared" ref="EF72:EF86" si="277">IF(AND(CF72=0,CG72&lt;&gt;0),$F72-CG72,CF72-CG72)</f>
        <v>109.19622803629264</v>
      </c>
      <c r="EG72" s="140">
        <f t="shared" ref="EG72:EG86" si="278">IF(AND(CG72=0,CH72&lt;&gt;0),$F72-CH72,CG72-CH72)</f>
        <v>62.084325048734463</v>
      </c>
      <c r="EH72" s="140">
        <f t="shared" ref="EH72:EH86" si="279">IF(AND(CH72=0,CI72&lt;&gt;0),$F72-CI72,CH72-CI72)</f>
        <v>0</v>
      </c>
      <c r="EI72" s="140">
        <f t="shared" ref="EI72:EI86" si="280">IF(AND(CI72=0,CJ72&lt;&gt;0),$F72-CJ72,CI72-CJ72)</f>
        <v>0</v>
      </c>
      <c r="EJ72" s="140">
        <f t="shared" ref="EJ72:EJ86" si="281">IF(AND(CJ72=0,CK72&lt;&gt;0),$F72-CK72,CJ72-CK72)</f>
        <v>0</v>
      </c>
      <c r="EK72" s="140">
        <f t="shared" ref="EK72:EK86" si="282">IF(AND(CK72=0,CL72&lt;&gt;0),$F72-CL72,CK72-CL72)</f>
        <v>0</v>
      </c>
      <c r="EL72" s="140">
        <f t="shared" ref="EL72:EL86" si="283">IF(AND(CL72=0,CM72&lt;&gt;0),$F72-CM72,CL72-CM72)</f>
        <v>0</v>
      </c>
      <c r="EM72" s="140">
        <f t="shared" ref="EM72:EM86" si="284">IF(AND(CM72=0,CN72&lt;&gt;0),$F72-CN72,CM72-CN72)</f>
        <v>0</v>
      </c>
      <c r="EN72" s="140">
        <f t="shared" ref="EN72:EN86" si="285">IF(AND(CN72=0,CO72&lt;&gt;0),$F72-CO72,CN72-CO72)</f>
        <v>0</v>
      </c>
      <c r="EO72" s="140">
        <f t="shared" ref="EO72:EO86" si="286">IF(AND(CO72=0,CP72&lt;&gt;0),$F72-CP72,CO72-CP72)</f>
        <v>0</v>
      </c>
      <c r="EP72" s="140">
        <f t="shared" ref="EP72:EP86" si="287">IF(AND(CP72=0,CQ72&lt;&gt;0),$F72-CQ72,CP72-CQ72)</f>
        <v>0</v>
      </c>
      <c r="EQ72" s="140">
        <f t="shared" ref="EQ72:EQ86" si="288">IF(AND(CQ72=0,CR72&lt;&gt;0),$F72-CR72,CQ72-CR72)</f>
        <v>0</v>
      </c>
      <c r="ER72" s="140">
        <f t="shared" ref="ER72:ER86" si="289">IF(AND(CR72=0,CS72&lt;&gt;0),$F72-CS72,CR72-CS72)</f>
        <v>0</v>
      </c>
      <c r="ES72" s="140">
        <f t="shared" ref="ES72:ES86" si="290">IF(AND(CS72=0,CT72&lt;&gt;0),$F72-CT72,CS72-CT72)</f>
        <v>0</v>
      </c>
      <c r="ET72" s="140">
        <f t="shared" ref="ET72:ET86" si="291">IF(AND(CT72=0,CU72&lt;&gt;0),$F72-CU72,CT72-CU72)</f>
        <v>0</v>
      </c>
      <c r="EU72" s="140">
        <f t="shared" ref="EU72:EU86" si="292">IF(AND(CU72=0,CV72&lt;&gt;0),$F72-CV72,CU72-CV72)</f>
        <v>0</v>
      </c>
      <c r="EV72" s="140">
        <f t="shared" ref="EV72:EV86" si="293">IF(AND(CV72=0,CW72&lt;&gt;0),$F72-CW72,CV72-CW72)</f>
        <v>0</v>
      </c>
      <c r="EW72" s="140">
        <f t="shared" ref="EW72:EW86" si="294">IF(AND(CW72=0,CX72&lt;&gt;0),$F72-CX72,CW72-CX72)</f>
        <v>0</v>
      </c>
      <c r="EX72" s="140">
        <f t="shared" ref="EX72:EX86" si="295">IF(AND(CX72=0,CY72&lt;&gt;0),$F72-CY72,CX72-CY72)</f>
        <v>0</v>
      </c>
      <c r="EY72" s="140">
        <f t="shared" ref="EY72:EY86" si="296">IF(AND(CY72=0,CZ72&lt;&gt;0),$F72-CZ72,CY72-CZ72)</f>
        <v>0</v>
      </c>
      <c r="EZ72" s="140">
        <f t="shared" ref="EZ72:EZ86" si="297">IF(AND(CZ72=0,DA72&lt;&gt;0),$F72-DA72,CZ72-DA72)</f>
        <v>0</v>
      </c>
      <c r="FA72" s="140">
        <f t="shared" ref="FA72:FA86" si="298">IF(AND(DA72=0,DB72&lt;&gt;0),$F72-DB72,DA72-DB72)</f>
        <v>0</v>
      </c>
      <c r="FB72" s="140">
        <f t="shared" ref="FB72:FB86" si="299">IF(AND(DB72=0,DC72&lt;&gt;0),$F72-DC72,DB72-DC72)</f>
        <v>0</v>
      </c>
      <c r="FC72" s="140">
        <f t="shared" ref="FC72:FC86" si="300">IF(AND(DC72=0,DD72&lt;&gt;0),$F72-DD72,DC72-DD72)</f>
        <v>0</v>
      </c>
      <c r="FD72" s="140">
        <f t="shared" ref="FD72:FD86" si="301">IF(AND(DD72=0,DE72&lt;&gt;0),$F72-DE72,DD72-DE72)</f>
        <v>0</v>
      </c>
      <c r="FE72" s="140">
        <f t="shared" ref="FE72:FE86" si="302">IF(AND(DE72=0,DF72&lt;&gt;0),$F72-DF72,DE72-DF72)</f>
        <v>0</v>
      </c>
      <c r="FF72" s="140">
        <f t="shared" ref="FF72:FF86" si="303">IF(AND(DF72=0,DG72&lt;&gt;0),$F72-DG72,DF72-DG72)</f>
        <v>0</v>
      </c>
      <c r="FG72" s="140">
        <f t="shared" ref="FG72:FG86" si="304">IF(AND(DG72=0,DH72&lt;&gt;0),$F72-DH72,DG72-DH72)</f>
        <v>0</v>
      </c>
      <c r="FH72" s="140">
        <f t="shared" ref="FH72:FH86" si="305">IF(AND(DH72=0,DI72&lt;&gt;0),$F72-DI72,DH72-DI72)</f>
        <v>0</v>
      </c>
      <c r="FI72" s="140">
        <f t="shared" ref="FI72:FI86" si="306">IF(AND(DI72=0,DJ72&lt;&gt;0),$F72-DJ72,DI72-DJ72)</f>
        <v>0</v>
      </c>
      <c r="FJ72" s="140">
        <f t="shared" ref="FJ72:FJ86" si="307">IF(AND(DJ72=0,DK72&lt;&gt;0),$F72-DK72,DJ72-DK72)</f>
        <v>0</v>
      </c>
      <c r="FL72" s="28">
        <f t="shared" ref="FL72:FL86" si="308">FL$2*DM72</f>
        <v>0</v>
      </c>
      <c r="FM72" s="28">
        <f t="shared" ref="FM72:FM86" si="309">FM$2*DN72</f>
        <v>0</v>
      </c>
      <c r="FN72" s="28">
        <f t="shared" ref="FN72:FN86" si="310">FN$2*DO72</f>
        <v>0</v>
      </c>
      <c r="FO72" s="28">
        <f t="shared" ref="FO72:FO86" si="311">FO$2*DP72</f>
        <v>0</v>
      </c>
      <c r="FP72" s="28">
        <f t="shared" ref="FP72:FP86" si="312">FP$2*DQ72</f>
        <v>0</v>
      </c>
      <c r="FQ72" s="28">
        <f t="shared" ref="FQ72:FQ86" si="313">FQ$2*DR72</f>
        <v>0</v>
      </c>
      <c r="FR72" s="28">
        <f t="shared" ref="FR72:FR86" si="314">FR$2*DS72</f>
        <v>0</v>
      </c>
      <c r="FS72" s="28">
        <f t="shared" ref="FS72:FS86" si="315">FS$2*DT72</f>
        <v>0</v>
      </c>
      <c r="FT72" s="28">
        <f t="shared" ref="FT72:FT86" si="316">FT$2*DU72</f>
        <v>0</v>
      </c>
      <c r="FU72" s="28">
        <f t="shared" ref="FU72:FU86" si="317">FU$2*DV72</f>
        <v>0</v>
      </c>
      <c r="FV72" s="28">
        <f t="shared" ref="FV72:FV86" si="318">FV$2*DW72</f>
        <v>721.24127929755764</v>
      </c>
      <c r="FW72" s="28">
        <f t="shared" ref="FW72:FW86" si="319">FW$2*DX72</f>
        <v>2033.9528839226339</v>
      </c>
      <c r="FX72" s="28">
        <f t="shared" ref="FX72:FX86" si="320">FX$2*DY72</f>
        <v>2445.3765046417802</v>
      </c>
      <c r="FY72" s="28">
        <f t="shared" ref="FY72:FY86" si="321">FY$2*DZ72</f>
        <v>2874.4732357049315</v>
      </c>
      <c r="FZ72" s="28">
        <f t="shared" ref="FZ72:FZ86" si="322">FZ$2*EA72</f>
        <v>3307.1003274608147</v>
      </c>
      <c r="GA72" s="28">
        <f t="shared" ref="GA72:GA86" si="323">GA$2*EB72</f>
        <v>3723.4607322919483</v>
      </c>
      <c r="GB72" s="28">
        <f t="shared" ref="GB72:GB86" si="324">GB$2*EC72</f>
        <v>4094.8381319849314</v>
      </c>
      <c r="GC72" s="28">
        <f t="shared" ref="GC72:GC86" si="325">GC$2*ED72</f>
        <v>4376.6180041476191</v>
      </c>
      <c r="GD72" s="28">
        <f t="shared" ref="GD72:GD86" si="326">GD$2*EE72</f>
        <v>4490.3133518633731</v>
      </c>
      <c r="GE72" s="28">
        <f t="shared" ref="GE72:GE86" si="327">GE$2*EF72</f>
        <v>4258.652893415413</v>
      </c>
      <c r="GF72" s="28">
        <f t="shared" ref="GF72:GF86" si="328">GF$2*EG72</f>
        <v>2545.4573269981129</v>
      </c>
      <c r="GG72" s="28">
        <f t="shared" ref="GG72:GG86" si="329">GG$2*EH72</f>
        <v>0</v>
      </c>
      <c r="GH72" s="28">
        <f t="shared" ref="GH72:GH86" si="330">GH$2*EI72</f>
        <v>0</v>
      </c>
      <c r="GI72" s="28">
        <f t="shared" ref="GI72:GI86" si="331">GI$2*EJ72</f>
        <v>0</v>
      </c>
      <c r="GJ72" s="28">
        <f t="shared" ref="GJ72:GJ86" si="332">GJ$2*EK72</f>
        <v>0</v>
      </c>
      <c r="GK72" s="28">
        <f t="shared" ref="GK72:GK86" si="333">GK$2*EL72</f>
        <v>0</v>
      </c>
      <c r="GL72" s="28">
        <f t="shared" ref="GL72:GL86" si="334">GL$2*EM72</f>
        <v>0</v>
      </c>
      <c r="GM72" s="28">
        <f t="shared" ref="GM72:GM86" si="335">GM$2*EN72</f>
        <v>0</v>
      </c>
      <c r="GN72" s="28">
        <f t="shared" ref="GN72:GN86" si="336">GN$2*EO72</f>
        <v>0</v>
      </c>
      <c r="GO72" s="28">
        <f t="shared" ref="GO72:GO86" si="337">GO$2*EP72</f>
        <v>0</v>
      </c>
      <c r="GP72" s="28">
        <f t="shared" ref="GP72:GP86" si="338">GP$2*EQ72</f>
        <v>0</v>
      </c>
      <c r="GQ72" s="28">
        <f t="shared" ref="GQ72:GQ86" si="339">GQ$2*ER72</f>
        <v>0</v>
      </c>
      <c r="GR72" s="28">
        <f t="shared" ref="GR72:GR86" si="340">GR$2*ES72</f>
        <v>0</v>
      </c>
      <c r="GS72" s="28">
        <f t="shared" ref="GS72:GS86" si="341">GS$2*ET72</f>
        <v>0</v>
      </c>
      <c r="GT72" s="28">
        <f t="shared" ref="GT72:GT86" si="342">GT$2*EU72</f>
        <v>0</v>
      </c>
      <c r="GU72" s="28">
        <f t="shared" ref="GU72:GU86" si="343">GU$2*EV72</f>
        <v>0</v>
      </c>
      <c r="GV72" s="28">
        <f t="shared" ref="GV72:GV86" si="344">GV$2*EW72</f>
        <v>0</v>
      </c>
      <c r="GW72" s="28">
        <f t="shared" ref="GW72:GW86" si="345">GW$2*EX72</f>
        <v>0</v>
      </c>
      <c r="GX72" s="28">
        <f t="shared" ref="GX72:GX86" si="346">GX$2*EY72</f>
        <v>0</v>
      </c>
      <c r="GY72" s="28">
        <f t="shared" ref="GY72:GY86" si="347">GY$2*EZ72</f>
        <v>0</v>
      </c>
      <c r="GZ72" s="28">
        <f t="shared" ref="GZ72:GZ86" si="348">GZ$2*FA72</f>
        <v>0</v>
      </c>
      <c r="HA72" s="28">
        <f t="shared" ref="HA72:HA86" si="349">HA$2*FB72</f>
        <v>0</v>
      </c>
      <c r="HB72" s="28">
        <f t="shared" ref="HB72:HB86" si="350">HB$2*FC72</f>
        <v>0</v>
      </c>
      <c r="HC72" s="28">
        <f t="shared" ref="HC72:HC86" si="351">HC$2*FD72</f>
        <v>0</v>
      </c>
      <c r="HD72" s="28">
        <f t="shared" ref="HD72:HD86" si="352">HD$2*FE72</f>
        <v>0</v>
      </c>
      <c r="HE72" s="28">
        <f t="shared" ref="HE72:HE86" si="353">HE$2*FF72</f>
        <v>0</v>
      </c>
      <c r="HF72" s="28">
        <f t="shared" ref="HF72:HF86" si="354">HF$2*FG72</f>
        <v>0</v>
      </c>
      <c r="HG72" s="28">
        <f t="shared" ref="HG72:HG86" si="355">HG$2*FH72</f>
        <v>0</v>
      </c>
      <c r="HH72" s="28">
        <f t="shared" ref="HH72:HH86" si="356">HH$2*FI72</f>
        <v>0</v>
      </c>
      <c r="HI72" s="28">
        <f t="shared" ref="HI72:HI86" si="357">HI$2*FJ72</f>
        <v>0</v>
      </c>
      <c r="HK72" s="29">
        <f>IF(D72&gt;80,"",IF('inv2.計算シート'!H67=0,0,SUM(FL72:HI72)/F72))</f>
        <v>31.61579237404835</v>
      </c>
    </row>
    <row r="73" spans="4:219">
      <c r="D73" s="28">
        <f>IF(OR('1.収穫を予測する'!$C$2="あり",'1.収穫を予測する'!$C$3="あり"),入力方法別計算!W68,'inv2.計算シート'!E68)</f>
        <v>67</v>
      </c>
      <c r="E73" s="28">
        <f>IF(OR('1.収穫を予測する'!$C$2="あり",'1.収穫を予測する'!$C$3="あり"),入力方法別計算!Z68,'inv2.計算シート'!AD68)</f>
        <v>976.90167682568153</v>
      </c>
      <c r="F73" s="28">
        <f>IF(OR('1.収穫を予測する'!$C$2="あり",'1.収穫を予測する'!$C$3="あり"),入力方法別計算!Y68,'inv2.計算シート'!AE68)</f>
        <v>1096.2793388493553</v>
      </c>
      <c r="G73" s="28">
        <f>'inv2.計算シート'!AF68</f>
        <v>0</v>
      </c>
      <c r="H73" s="28">
        <f t="shared" si="202"/>
        <v>0.56885007243164909</v>
      </c>
      <c r="I73" s="28">
        <f t="shared" si="203"/>
        <v>1434.9560764879348</v>
      </c>
      <c r="J73" s="28">
        <f t="shared" si="204"/>
        <v>1028.2870770314921</v>
      </c>
      <c r="K73" s="28">
        <f t="shared" si="205"/>
        <v>0.71659829445667222</v>
      </c>
      <c r="L73" s="28">
        <f t="shared" si="206"/>
        <v>1267.0171852761619</v>
      </c>
      <c r="N73" s="28">
        <f t="shared" si="201"/>
        <v>0</v>
      </c>
      <c r="O73" s="28">
        <f t="shared" si="201"/>
        <v>0</v>
      </c>
      <c r="P73" s="28">
        <f t="shared" si="201"/>
        <v>0</v>
      </c>
      <c r="Q73" s="28">
        <f t="shared" si="201"/>
        <v>0</v>
      </c>
      <c r="R73" s="28">
        <f t="shared" si="201"/>
        <v>0</v>
      </c>
      <c r="S73" s="28">
        <f t="shared" si="201"/>
        <v>0</v>
      </c>
      <c r="T73" s="28">
        <f t="shared" si="201"/>
        <v>0</v>
      </c>
      <c r="U73" s="28">
        <f t="shared" si="201"/>
        <v>0</v>
      </c>
      <c r="V73" s="28">
        <f t="shared" si="201"/>
        <v>0</v>
      </c>
      <c r="W73" s="28">
        <f t="shared" si="201"/>
        <v>0</v>
      </c>
      <c r="X73" s="28">
        <f t="shared" si="201"/>
        <v>0</v>
      </c>
      <c r="Y73" s="28">
        <f t="shared" si="201"/>
        <v>1068.1197042871588</v>
      </c>
      <c r="Z73" s="28">
        <f t="shared" si="201"/>
        <v>980.89031240848158</v>
      </c>
      <c r="AA73" s="28">
        <f t="shared" si="201"/>
        <v>884.34272249208004</v>
      </c>
      <c r="AB73" s="28">
        <f t="shared" si="201"/>
        <v>779.17355610984441</v>
      </c>
      <c r="AC73" s="28">
        <f t="shared" si="201"/>
        <v>666.40207879233571</v>
      </c>
      <c r="AD73" s="28">
        <f t="shared" si="198"/>
        <v>547.46130888289372</v>
      </c>
      <c r="AE73" s="28">
        <f t="shared" si="198"/>
        <v>424.35506490826879</v>
      </c>
      <c r="AF73" s="28">
        <f t="shared" si="198"/>
        <v>299.95733752914902</v>
      </c>
      <c r="AG73" s="28">
        <f t="shared" si="198"/>
        <v>178.6812686468796</v>
      </c>
      <c r="AH73" s="28">
        <f t="shared" si="198"/>
        <v>68.480152914553443</v>
      </c>
      <c r="AI73" s="28" t="e">
        <f t="shared" si="198"/>
        <v>#NUM!</v>
      </c>
      <c r="AJ73" s="28" t="e">
        <f t="shared" si="198"/>
        <v>#NUM!</v>
      </c>
      <c r="AK73" s="28" t="e">
        <f t="shared" si="198"/>
        <v>#NUM!</v>
      </c>
      <c r="AL73" s="28" t="e">
        <f t="shared" si="198"/>
        <v>#NUM!</v>
      </c>
      <c r="AM73" s="28" t="e">
        <f t="shared" si="198"/>
        <v>#NUM!</v>
      </c>
      <c r="AN73" s="28" t="e">
        <f t="shared" si="198"/>
        <v>#NUM!</v>
      </c>
      <c r="AO73" s="28" t="e">
        <f t="shared" si="198"/>
        <v>#NUM!</v>
      </c>
      <c r="AP73" s="28" t="e">
        <f t="shared" si="198"/>
        <v>#NUM!</v>
      </c>
      <c r="AQ73" s="28" t="e">
        <f t="shared" si="198"/>
        <v>#NUM!</v>
      </c>
      <c r="AR73" s="28" t="e">
        <f t="shared" si="198"/>
        <v>#NUM!</v>
      </c>
      <c r="AS73" s="28" t="e">
        <f t="shared" si="199"/>
        <v>#NUM!</v>
      </c>
      <c r="AT73" s="28" t="e">
        <f t="shared" si="199"/>
        <v>#NUM!</v>
      </c>
      <c r="AU73" s="28" t="e">
        <f t="shared" si="199"/>
        <v>#NUM!</v>
      </c>
      <c r="AV73" s="28" t="e">
        <f t="shared" si="199"/>
        <v>#NUM!</v>
      </c>
      <c r="AW73" s="28" t="e">
        <f t="shared" si="199"/>
        <v>#NUM!</v>
      </c>
      <c r="AX73" s="28" t="e">
        <f t="shared" si="199"/>
        <v>#NUM!</v>
      </c>
      <c r="AY73" s="28" t="e">
        <f t="shared" si="199"/>
        <v>#NUM!</v>
      </c>
      <c r="AZ73" s="28" t="e">
        <f t="shared" si="199"/>
        <v>#NUM!</v>
      </c>
      <c r="BA73" s="28" t="e">
        <f t="shared" si="199"/>
        <v>#NUM!</v>
      </c>
      <c r="BB73" s="28" t="e">
        <f t="shared" si="199"/>
        <v>#NUM!</v>
      </c>
      <c r="BC73" s="28" t="e">
        <f t="shared" si="199"/>
        <v>#NUM!</v>
      </c>
      <c r="BD73" s="28" t="e">
        <f t="shared" si="199"/>
        <v>#NUM!</v>
      </c>
      <c r="BE73" s="28" t="e">
        <f t="shared" si="199"/>
        <v>#NUM!</v>
      </c>
      <c r="BF73" s="28" t="e">
        <f t="shared" si="199"/>
        <v>#NUM!</v>
      </c>
      <c r="BG73" s="28" t="e">
        <f t="shared" si="199"/>
        <v>#NUM!</v>
      </c>
      <c r="BH73" s="28" t="e">
        <f t="shared" si="199"/>
        <v>#NUM!</v>
      </c>
      <c r="BI73" s="28" t="e">
        <f t="shared" si="200"/>
        <v>#NUM!</v>
      </c>
      <c r="BJ73" s="28" t="e">
        <f t="shared" si="200"/>
        <v>#NUM!</v>
      </c>
      <c r="BK73" s="28" t="e">
        <f t="shared" si="200"/>
        <v>#NUM!</v>
      </c>
      <c r="BM73" s="28">
        <f t="shared" si="207"/>
        <v>0</v>
      </c>
      <c r="BN73" s="28">
        <f t="shared" si="208"/>
        <v>0</v>
      </c>
      <c r="BO73" s="28">
        <f t="shared" si="209"/>
        <v>0</v>
      </c>
      <c r="BP73" s="28">
        <f t="shared" si="210"/>
        <v>0</v>
      </c>
      <c r="BQ73" s="28">
        <f t="shared" si="211"/>
        <v>0</v>
      </c>
      <c r="BR73" s="28">
        <f t="shared" si="212"/>
        <v>0</v>
      </c>
      <c r="BS73" s="28">
        <f t="shared" si="213"/>
        <v>0</v>
      </c>
      <c r="BT73" s="28">
        <f t="shared" si="214"/>
        <v>0</v>
      </c>
      <c r="BU73" s="28">
        <f t="shared" si="215"/>
        <v>0</v>
      </c>
      <c r="BV73" s="28">
        <f t="shared" si="216"/>
        <v>0</v>
      </c>
      <c r="BW73" s="28">
        <f t="shared" si="217"/>
        <v>0</v>
      </c>
      <c r="BX73" s="28">
        <f t="shared" si="218"/>
        <v>1068.1197042871588</v>
      </c>
      <c r="BY73" s="28">
        <f t="shared" si="219"/>
        <v>980.89031240848158</v>
      </c>
      <c r="BZ73" s="28">
        <f t="shared" si="220"/>
        <v>884.34272249208004</v>
      </c>
      <c r="CA73" s="28">
        <f t="shared" si="221"/>
        <v>779.17355610984441</v>
      </c>
      <c r="CB73" s="28">
        <f t="shared" si="222"/>
        <v>666.40207879233571</v>
      </c>
      <c r="CC73" s="28">
        <f t="shared" si="223"/>
        <v>547.46130888289372</v>
      </c>
      <c r="CD73" s="28">
        <f t="shared" si="224"/>
        <v>424.35506490826879</v>
      </c>
      <c r="CE73" s="28">
        <f t="shared" si="225"/>
        <v>299.95733752914902</v>
      </c>
      <c r="CF73" s="28">
        <f t="shared" si="226"/>
        <v>178.6812686468796</v>
      </c>
      <c r="CG73" s="28">
        <f t="shared" si="227"/>
        <v>68.480152914553443</v>
      </c>
      <c r="CH73" s="28">
        <f t="shared" si="228"/>
        <v>0</v>
      </c>
      <c r="CI73" s="28">
        <f t="shared" si="229"/>
        <v>0</v>
      </c>
      <c r="CJ73" s="28">
        <f t="shared" si="230"/>
        <v>0</v>
      </c>
      <c r="CK73" s="28">
        <f t="shared" si="231"/>
        <v>0</v>
      </c>
      <c r="CL73" s="28">
        <f t="shared" si="232"/>
        <v>0</v>
      </c>
      <c r="CM73" s="28">
        <f t="shared" si="233"/>
        <v>0</v>
      </c>
      <c r="CN73" s="28">
        <f t="shared" si="234"/>
        <v>0</v>
      </c>
      <c r="CO73" s="28">
        <f t="shared" si="235"/>
        <v>0</v>
      </c>
      <c r="CP73" s="28">
        <f t="shared" si="236"/>
        <v>0</v>
      </c>
      <c r="CQ73" s="28">
        <f t="shared" si="237"/>
        <v>0</v>
      </c>
      <c r="CR73" s="28">
        <f t="shared" si="238"/>
        <v>0</v>
      </c>
      <c r="CS73" s="28">
        <f t="shared" si="239"/>
        <v>0</v>
      </c>
      <c r="CT73" s="28">
        <f t="shared" si="240"/>
        <v>0</v>
      </c>
      <c r="CU73" s="28">
        <f t="shared" si="241"/>
        <v>0</v>
      </c>
      <c r="CV73" s="28">
        <f t="shared" si="242"/>
        <v>0</v>
      </c>
      <c r="CW73" s="28">
        <f t="shared" si="243"/>
        <v>0</v>
      </c>
      <c r="CX73" s="28">
        <f t="shared" si="244"/>
        <v>0</v>
      </c>
      <c r="CY73" s="28">
        <f t="shared" si="245"/>
        <v>0</v>
      </c>
      <c r="CZ73" s="28">
        <f t="shared" si="246"/>
        <v>0</v>
      </c>
      <c r="DA73" s="28">
        <f t="shared" si="247"/>
        <v>0</v>
      </c>
      <c r="DB73" s="28">
        <f t="shared" si="248"/>
        <v>0</v>
      </c>
      <c r="DC73" s="28">
        <f t="shared" si="249"/>
        <v>0</v>
      </c>
      <c r="DD73" s="28">
        <f t="shared" si="250"/>
        <v>0</v>
      </c>
      <c r="DE73" s="28">
        <f t="shared" si="251"/>
        <v>0</v>
      </c>
      <c r="DF73" s="28">
        <f t="shared" si="252"/>
        <v>0</v>
      </c>
      <c r="DG73" s="28">
        <f t="shared" si="253"/>
        <v>0</v>
      </c>
      <c r="DH73" s="28">
        <f t="shared" si="254"/>
        <v>0</v>
      </c>
      <c r="DI73" s="28">
        <f t="shared" si="255"/>
        <v>0</v>
      </c>
      <c r="DJ73" s="28">
        <f t="shared" si="256"/>
        <v>0</v>
      </c>
      <c r="DL73" s="28">
        <f t="shared" si="257"/>
        <v>67</v>
      </c>
      <c r="DM73" s="140">
        <f t="shared" si="258"/>
        <v>0</v>
      </c>
      <c r="DN73" s="140">
        <f t="shared" si="259"/>
        <v>0</v>
      </c>
      <c r="DO73" s="140">
        <f t="shared" si="260"/>
        <v>0</v>
      </c>
      <c r="DP73" s="140">
        <f t="shared" si="261"/>
        <v>0</v>
      </c>
      <c r="DQ73" s="140">
        <f t="shared" si="262"/>
        <v>0</v>
      </c>
      <c r="DR73" s="140">
        <f t="shared" si="263"/>
        <v>0</v>
      </c>
      <c r="DS73" s="140">
        <f t="shared" si="264"/>
        <v>0</v>
      </c>
      <c r="DT73" s="140">
        <f t="shared" si="265"/>
        <v>0</v>
      </c>
      <c r="DU73" s="140">
        <f t="shared" si="266"/>
        <v>0</v>
      </c>
      <c r="DV73" s="140">
        <f t="shared" si="267"/>
        <v>0</v>
      </c>
      <c r="DW73" s="140">
        <f t="shared" si="268"/>
        <v>28.159634562196516</v>
      </c>
      <c r="DX73" s="140">
        <f t="shared" si="269"/>
        <v>87.229391878677234</v>
      </c>
      <c r="DY73" s="140">
        <f t="shared" si="270"/>
        <v>96.547589916401535</v>
      </c>
      <c r="DZ73" s="140">
        <f t="shared" si="271"/>
        <v>105.16916638223563</v>
      </c>
      <c r="EA73" s="140">
        <f t="shared" si="272"/>
        <v>112.7714773175087</v>
      </c>
      <c r="EB73" s="140">
        <f t="shared" si="273"/>
        <v>118.940769909442</v>
      </c>
      <c r="EC73" s="140">
        <f t="shared" si="274"/>
        <v>123.10624397462493</v>
      </c>
      <c r="ED73" s="140">
        <f t="shared" si="275"/>
        <v>124.39772737911977</v>
      </c>
      <c r="EE73" s="140">
        <f t="shared" si="276"/>
        <v>121.27606888226941</v>
      </c>
      <c r="EF73" s="140">
        <f t="shared" si="277"/>
        <v>110.20111573232616</v>
      </c>
      <c r="EG73" s="140">
        <f t="shared" si="278"/>
        <v>68.480152914553443</v>
      </c>
      <c r="EH73" s="140">
        <f t="shared" si="279"/>
        <v>0</v>
      </c>
      <c r="EI73" s="140">
        <f t="shared" si="280"/>
        <v>0</v>
      </c>
      <c r="EJ73" s="140">
        <f t="shared" si="281"/>
        <v>0</v>
      </c>
      <c r="EK73" s="140">
        <f t="shared" si="282"/>
        <v>0</v>
      </c>
      <c r="EL73" s="140">
        <f t="shared" si="283"/>
        <v>0</v>
      </c>
      <c r="EM73" s="140">
        <f t="shared" si="284"/>
        <v>0</v>
      </c>
      <c r="EN73" s="140">
        <f t="shared" si="285"/>
        <v>0</v>
      </c>
      <c r="EO73" s="140">
        <f t="shared" si="286"/>
        <v>0</v>
      </c>
      <c r="EP73" s="140">
        <f t="shared" si="287"/>
        <v>0</v>
      </c>
      <c r="EQ73" s="140">
        <f t="shared" si="288"/>
        <v>0</v>
      </c>
      <c r="ER73" s="140">
        <f t="shared" si="289"/>
        <v>0</v>
      </c>
      <c r="ES73" s="140">
        <f t="shared" si="290"/>
        <v>0</v>
      </c>
      <c r="ET73" s="140">
        <f t="shared" si="291"/>
        <v>0</v>
      </c>
      <c r="EU73" s="140">
        <f t="shared" si="292"/>
        <v>0</v>
      </c>
      <c r="EV73" s="140">
        <f t="shared" si="293"/>
        <v>0</v>
      </c>
      <c r="EW73" s="140">
        <f t="shared" si="294"/>
        <v>0</v>
      </c>
      <c r="EX73" s="140">
        <f t="shared" si="295"/>
        <v>0</v>
      </c>
      <c r="EY73" s="140">
        <f t="shared" si="296"/>
        <v>0</v>
      </c>
      <c r="EZ73" s="140">
        <f t="shared" si="297"/>
        <v>0</v>
      </c>
      <c r="FA73" s="140">
        <f t="shared" si="298"/>
        <v>0</v>
      </c>
      <c r="FB73" s="140">
        <f t="shared" si="299"/>
        <v>0</v>
      </c>
      <c r="FC73" s="140">
        <f t="shared" si="300"/>
        <v>0</v>
      </c>
      <c r="FD73" s="140">
        <f t="shared" si="301"/>
        <v>0</v>
      </c>
      <c r="FE73" s="140">
        <f t="shared" si="302"/>
        <v>0</v>
      </c>
      <c r="FF73" s="140">
        <f t="shared" si="303"/>
        <v>0</v>
      </c>
      <c r="FG73" s="140">
        <f t="shared" si="304"/>
        <v>0</v>
      </c>
      <c r="FH73" s="140">
        <f t="shared" si="305"/>
        <v>0</v>
      </c>
      <c r="FI73" s="140">
        <f t="shared" si="306"/>
        <v>0</v>
      </c>
      <c r="FJ73" s="140">
        <f t="shared" si="307"/>
        <v>0</v>
      </c>
      <c r="FL73" s="28">
        <f t="shared" si="308"/>
        <v>0</v>
      </c>
      <c r="FM73" s="28">
        <f t="shared" si="309"/>
        <v>0</v>
      </c>
      <c r="FN73" s="28">
        <f t="shared" si="310"/>
        <v>0</v>
      </c>
      <c r="FO73" s="28">
        <f t="shared" si="311"/>
        <v>0</v>
      </c>
      <c r="FP73" s="28">
        <f t="shared" si="312"/>
        <v>0</v>
      </c>
      <c r="FQ73" s="28">
        <f t="shared" si="313"/>
        <v>0</v>
      </c>
      <c r="FR73" s="28">
        <f t="shared" si="314"/>
        <v>0</v>
      </c>
      <c r="FS73" s="28">
        <f t="shared" si="315"/>
        <v>0</v>
      </c>
      <c r="FT73" s="28">
        <f t="shared" si="316"/>
        <v>0</v>
      </c>
      <c r="FU73" s="28">
        <f t="shared" si="317"/>
        <v>0</v>
      </c>
      <c r="FV73" s="28">
        <f t="shared" si="318"/>
        <v>591.35232580612683</v>
      </c>
      <c r="FW73" s="28">
        <f t="shared" si="319"/>
        <v>2006.2760132095764</v>
      </c>
      <c r="FX73" s="28">
        <f t="shared" si="320"/>
        <v>2413.6897479100385</v>
      </c>
      <c r="FY73" s="28">
        <f t="shared" si="321"/>
        <v>2839.5674923203619</v>
      </c>
      <c r="FZ73" s="28">
        <f t="shared" si="322"/>
        <v>3270.372842207752</v>
      </c>
      <c r="GA73" s="28">
        <f t="shared" si="323"/>
        <v>3687.1638671927021</v>
      </c>
      <c r="GB73" s="28">
        <f t="shared" si="324"/>
        <v>4062.5060511626225</v>
      </c>
      <c r="GC73" s="28">
        <f t="shared" si="325"/>
        <v>4353.9204582691918</v>
      </c>
      <c r="GD73" s="28">
        <f t="shared" si="326"/>
        <v>4487.2145486439686</v>
      </c>
      <c r="GE73" s="28">
        <f t="shared" si="327"/>
        <v>4297.8435135607206</v>
      </c>
      <c r="GF73" s="28">
        <f t="shared" si="328"/>
        <v>2807.6862694966912</v>
      </c>
      <c r="GG73" s="28">
        <f t="shared" si="329"/>
        <v>0</v>
      </c>
      <c r="GH73" s="28">
        <f t="shared" si="330"/>
        <v>0</v>
      </c>
      <c r="GI73" s="28">
        <f t="shared" si="331"/>
        <v>0</v>
      </c>
      <c r="GJ73" s="28">
        <f t="shared" si="332"/>
        <v>0</v>
      </c>
      <c r="GK73" s="28">
        <f t="shared" si="333"/>
        <v>0</v>
      </c>
      <c r="GL73" s="28">
        <f t="shared" si="334"/>
        <v>0</v>
      </c>
      <c r="GM73" s="28">
        <f t="shared" si="335"/>
        <v>0</v>
      </c>
      <c r="GN73" s="28">
        <f t="shared" si="336"/>
        <v>0</v>
      </c>
      <c r="GO73" s="28">
        <f t="shared" si="337"/>
        <v>0</v>
      </c>
      <c r="GP73" s="28">
        <f t="shared" si="338"/>
        <v>0</v>
      </c>
      <c r="GQ73" s="28">
        <f t="shared" si="339"/>
        <v>0</v>
      </c>
      <c r="GR73" s="28">
        <f t="shared" si="340"/>
        <v>0</v>
      </c>
      <c r="GS73" s="28">
        <f t="shared" si="341"/>
        <v>0</v>
      </c>
      <c r="GT73" s="28">
        <f t="shared" si="342"/>
        <v>0</v>
      </c>
      <c r="GU73" s="28">
        <f t="shared" si="343"/>
        <v>0</v>
      </c>
      <c r="GV73" s="28">
        <f t="shared" si="344"/>
        <v>0</v>
      </c>
      <c r="GW73" s="28">
        <f t="shared" si="345"/>
        <v>0</v>
      </c>
      <c r="GX73" s="28">
        <f t="shared" si="346"/>
        <v>0</v>
      </c>
      <c r="GY73" s="28">
        <f t="shared" si="347"/>
        <v>0</v>
      </c>
      <c r="GZ73" s="28">
        <f t="shared" si="348"/>
        <v>0</v>
      </c>
      <c r="HA73" s="28">
        <f t="shared" si="349"/>
        <v>0</v>
      </c>
      <c r="HB73" s="28">
        <f t="shared" si="350"/>
        <v>0</v>
      </c>
      <c r="HC73" s="28">
        <f t="shared" si="351"/>
        <v>0</v>
      </c>
      <c r="HD73" s="28">
        <f t="shared" si="352"/>
        <v>0</v>
      </c>
      <c r="HE73" s="28">
        <f t="shared" si="353"/>
        <v>0</v>
      </c>
      <c r="HF73" s="28">
        <f t="shared" si="354"/>
        <v>0</v>
      </c>
      <c r="HG73" s="28">
        <f t="shared" si="355"/>
        <v>0</v>
      </c>
      <c r="HH73" s="28">
        <f t="shared" si="356"/>
        <v>0</v>
      </c>
      <c r="HI73" s="28">
        <f t="shared" si="357"/>
        <v>0</v>
      </c>
      <c r="HK73" s="29">
        <f>IF(D73&gt;80,"",IF('inv2.計算シート'!H68=0,0,SUM(FL73:HI73)/F73))</f>
        <v>31.759782288995773</v>
      </c>
    </row>
    <row r="74" spans="4:219">
      <c r="D74" s="28">
        <f>IF(OR('1.収穫を予測する'!$C$2="あり",'1.収穫を予測する'!$C$3="あり"),入力方法別計算!W69,'inv2.計算シート'!E69)</f>
        <v>68</v>
      </c>
      <c r="E74" s="28">
        <f>IF(OR('1.収穫を予測する'!$C$2="あり",'1.収穫を予測する'!$C$3="あり"),入力方法別計算!Z69,'inv2.計算シート'!AD69)</f>
        <v>981.33401757384206</v>
      </c>
      <c r="F74" s="28">
        <f>IF(OR('1.収穫を予測する'!$C$2="あり",'1.収穫を予測する'!$C$3="あり"),入力方法別計算!Y69,'inv2.計算シート'!AE69)</f>
        <v>1089.9104601453353</v>
      </c>
      <c r="G74" s="28">
        <f>'inv2.計算シート'!AF69</f>
        <v>0</v>
      </c>
      <c r="H74" s="28">
        <f t="shared" si="202"/>
        <v>0.56777149081836409</v>
      </c>
      <c r="I74" s="28">
        <f t="shared" si="203"/>
        <v>1429.1884185330291</v>
      </c>
      <c r="J74" s="28">
        <f t="shared" si="204"/>
        <v>1033.6829078605099</v>
      </c>
      <c r="K74" s="28">
        <f t="shared" si="205"/>
        <v>0.72326566214517718</v>
      </c>
      <c r="L74" s="28">
        <f t="shared" si="206"/>
        <v>1241.9043707666497</v>
      </c>
      <c r="N74" s="28">
        <f t="shared" si="201"/>
        <v>0</v>
      </c>
      <c r="O74" s="28">
        <f t="shared" si="201"/>
        <v>0</v>
      </c>
      <c r="P74" s="28">
        <f t="shared" si="201"/>
        <v>0</v>
      </c>
      <c r="Q74" s="28">
        <f t="shared" si="201"/>
        <v>0</v>
      </c>
      <c r="R74" s="28">
        <f t="shared" si="201"/>
        <v>0</v>
      </c>
      <c r="S74" s="28">
        <f t="shared" si="201"/>
        <v>0</v>
      </c>
      <c r="T74" s="28">
        <f t="shared" si="201"/>
        <v>0</v>
      </c>
      <c r="U74" s="28">
        <f t="shared" si="201"/>
        <v>0</v>
      </c>
      <c r="V74" s="28">
        <f t="shared" si="201"/>
        <v>0</v>
      </c>
      <c r="W74" s="28">
        <f t="shared" si="201"/>
        <v>0</v>
      </c>
      <c r="X74" s="28">
        <f t="shared" si="201"/>
        <v>0</v>
      </c>
      <c r="Y74" s="28">
        <f t="shared" si="201"/>
        <v>1067.5708373086852</v>
      </c>
      <c r="Z74" s="28">
        <f t="shared" si="201"/>
        <v>981.47599311829413</v>
      </c>
      <c r="AA74" s="28">
        <f t="shared" si="201"/>
        <v>886.12557614186494</v>
      </c>
      <c r="AB74" s="28">
        <f t="shared" si="201"/>
        <v>782.18060213808644</v>
      </c>
      <c r="AC74" s="28">
        <f t="shared" si="201"/>
        <v>670.61286868857644</v>
      </c>
      <c r="AD74" s="28">
        <f t="shared" si="198"/>
        <v>552.79176899056813</v>
      </c>
      <c r="AE74" s="28">
        <f t="shared" si="198"/>
        <v>430.63346120164573</v>
      </c>
      <c r="AF74" s="28">
        <f t="shared" si="198"/>
        <v>306.88366455804123</v>
      </c>
      <c r="AG74" s="28">
        <f t="shared" si="198"/>
        <v>185.74341952065035</v>
      </c>
      <c r="AH74" s="28">
        <f t="shared" si="198"/>
        <v>74.701214184706345</v>
      </c>
      <c r="AI74" s="28" t="e">
        <f t="shared" si="198"/>
        <v>#NUM!</v>
      </c>
      <c r="AJ74" s="28" t="e">
        <f t="shared" si="198"/>
        <v>#NUM!</v>
      </c>
      <c r="AK74" s="28" t="e">
        <f t="shared" si="198"/>
        <v>#NUM!</v>
      </c>
      <c r="AL74" s="28" t="e">
        <f t="shared" si="198"/>
        <v>#NUM!</v>
      </c>
      <c r="AM74" s="28" t="e">
        <f t="shared" si="198"/>
        <v>#NUM!</v>
      </c>
      <c r="AN74" s="28" t="e">
        <f t="shared" si="198"/>
        <v>#NUM!</v>
      </c>
      <c r="AO74" s="28" t="e">
        <f t="shared" si="198"/>
        <v>#NUM!</v>
      </c>
      <c r="AP74" s="28" t="e">
        <f t="shared" si="198"/>
        <v>#NUM!</v>
      </c>
      <c r="AQ74" s="28" t="e">
        <f t="shared" si="198"/>
        <v>#NUM!</v>
      </c>
      <c r="AR74" s="28" t="e">
        <f t="shared" si="198"/>
        <v>#NUM!</v>
      </c>
      <c r="AS74" s="28" t="e">
        <f t="shared" si="199"/>
        <v>#NUM!</v>
      </c>
      <c r="AT74" s="28" t="e">
        <f t="shared" si="199"/>
        <v>#NUM!</v>
      </c>
      <c r="AU74" s="28" t="e">
        <f t="shared" si="199"/>
        <v>#NUM!</v>
      </c>
      <c r="AV74" s="28" t="e">
        <f t="shared" si="199"/>
        <v>#NUM!</v>
      </c>
      <c r="AW74" s="28" t="e">
        <f t="shared" si="199"/>
        <v>#NUM!</v>
      </c>
      <c r="AX74" s="28" t="e">
        <f t="shared" si="199"/>
        <v>#NUM!</v>
      </c>
      <c r="AY74" s="28" t="e">
        <f t="shared" si="199"/>
        <v>#NUM!</v>
      </c>
      <c r="AZ74" s="28" t="e">
        <f t="shared" si="199"/>
        <v>#NUM!</v>
      </c>
      <c r="BA74" s="28" t="e">
        <f t="shared" si="199"/>
        <v>#NUM!</v>
      </c>
      <c r="BB74" s="28" t="e">
        <f t="shared" si="199"/>
        <v>#NUM!</v>
      </c>
      <c r="BC74" s="28" t="e">
        <f t="shared" si="199"/>
        <v>#NUM!</v>
      </c>
      <c r="BD74" s="28" t="e">
        <f t="shared" si="199"/>
        <v>#NUM!</v>
      </c>
      <c r="BE74" s="28" t="e">
        <f t="shared" si="199"/>
        <v>#NUM!</v>
      </c>
      <c r="BF74" s="28" t="e">
        <f t="shared" si="199"/>
        <v>#NUM!</v>
      </c>
      <c r="BG74" s="28" t="e">
        <f t="shared" si="199"/>
        <v>#NUM!</v>
      </c>
      <c r="BH74" s="28" t="e">
        <f t="shared" si="199"/>
        <v>#NUM!</v>
      </c>
      <c r="BI74" s="28" t="e">
        <f t="shared" si="200"/>
        <v>#NUM!</v>
      </c>
      <c r="BJ74" s="28" t="e">
        <f t="shared" si="200"/>
        <v>#NUM!</v>
      </c>
      <c r="BK74" s="28" t="e">
        <f t="shared" si="200"/>
        <v>#NUM!</v>
      </c>
      <c r="BM74" s="28">
        <f t="shared" si="207"/>
        <v>0</v>
      </c>
      <c r="BN74" s="28">
        <f t="shared" si="208"/>
        <v>0</v>
      </c>
      <c r="BO74" s="28">
        <f t="shared" si="209"/>
        <v>0</v>
      </c>
      <c r="BP74" s="28">
        <f t="shared" si="210"/>
        <v>0</v>
      </c>
      <c r="BQ74" s="28">
        <f t="shared" si="211"/>
        <v>0</v>
      </c>
      <c r="BR74" s="28">
        <f t="shared" si="212"/>
        <v>0</v>
      </c>
      <c r="BS74" s="28">
        <f t="shared" si="213"/>
        <v>0</v>
      </c>
      <c r="BT74" s="28">
        <f t="shared" si="214"/>
        <v>0</v>
      </c>
      <c r="BU74" s="28">
        <f t="shared" si="215"/>
        <v>0</v>
      </c>
      <c r="BV74" s="28">
        <f t="shared" si="216"/>
        <v>0</v>
      </c>
      <c r="BW74" s="28">
        <f t="shared" si="217"/>
        <v>0</v>
      </c>
      <c r="BX74" s="28">
        <f t="shared" si="218"/>
        <v>1067.5708373086852</v>
      </c>
      <c r="BY74" s="28">
        <f t="shared" si="219"/>
        <v>981.47599311829413</v>
      </c>
      <c r="BZ74" s="28">
        <f t="shared" si="220"/>
        <v>886.12557614186494</v>
      </c>
      <c r="CA74" s="28">
        <f t="shared" si="221"/>
        <v>782.18060213808644</v>
      </c>
      <c r="CB74" s="28">
        <f t="shared" si="222"/>
        <v>670.61286868857644</v>
      </c>
      <c r="CC74" s="28">
        <f t="shared" si="223"/>
        <v>552.79176899056813</v>
      </c>
      <c r="CD74" s="28">
        <f t="shared" si="224"/>
        <v>430.63346120164573</v>
      </c>
      <c r="CE74" s="28">
        <f t="shared" si="225"/>
        <v>306.88366455804123</v>
      </c>
      <c r="CF74" s="28">
        <f t="shared" si="226"/>
        <v>185.74341952065035</v>
      </c>
      <c r="CG74" s="28">
        <f t="shared" si="227"/>
        <v>74.701214184706345</v>
      </c>
      <c r="CH74" s="28">
        <f t="shared" si="228"/>
        <v>0</v>
      </c>
      <c r="CI74" s="28">
        <f t="shared" si="229"/>
        <v>0</v>
      </c>
      <c r="CJ74" s="28">
        <f t="shared" si="230"/>
        <v>0</v>
      </c>
      <c r="CK74" s="28">
        <f t="shared" si="231"/>
        <v>0</v>
      </c>
      <c r="CL74" s="28">
        <f t="shared" si="232"/>
        <v>0</v>
      </c>
      <c r="CM74" s="28">
        <f t="shared" si="233"/>
        <v>0</v>
      </c>
      <c r="CN74" s="28">
        <f t="shared" si="234"/>
        <v>0</v>
      </c>
      <c r="CO74" s="28">
        <f t="shared" si="235"/>
        <v>0</v>
      </c>
      <c r="CP74" s="28">
        <f t="shared" si="236"/>
        <v>0</v>
      </c>
      <c r="CQ74" s="28">
        <f t="shared" si="237"/>
        <v>0</v>
      </c>
      <c r="CR74" s="28">
        <f t="shared" si="238"/>
        <v>0</v>
      </c>
      <c r="CS74" s="28">
        <f t="shared" si="239"/>
        <v>0</v>
      </c>
      <c r="CT74" s="28">
        <f t="shared" si="240"/>
        <v>0</v>
      </c>
      <c r="CU74" s="28">
        <f t="shared" si="241"/>
        <v>0</v>
      </c>
      <c r="CV74" s="28">
        <f t="shared" si="242"/>
        <v>0</v>
      </c>
      <c r="CW74" s="28">
        <f t="shared" si="243"/>
        <v>0</v>
      </c>
      <c r="CX74" s="28">
        <f t="shared" si="244"/>
        <v>0</v>
      </c>
      <c r="CY74" s="28">
        <f t="shared" si="245"/>
        <v>0</v>
      </c>
      <c r="CZ74" s="28">
        <f t="shared" si="246"/>
        <v>0</v>
      </c>
      <c r="DA74" s="28">
        <f t="shared" si="247"/>
        <v>0</v>
      </c>
      <c r="DB74" s="28">
        <f t="shared" si="248"/>
        <v>0</v>
      </c>
      <c r="DC74" s="28">
        <f t="shared" si="249"/>
        <v>0</v>
      </c>
      <c r="DD74" s="28">
        <f t="shared" si="250"/>
        <v>0</v>
      </c>
      <c r="DE74" s="28">
        <f t="shared" si="251"/>
        <v>0</v>
      </c>
      <c r="DF74" s="28">
        <f t="shared" si="252"/>
        <v>0</v>
      </c>
      <c r="DG74" s="28">
        <f t="shared" si="253"/>
        <v>0</v>
      </c>
      <c r="DH74" s="28">
        <f t="shared" si="254"/>
        <v>0</v>
      </c>
      <c r="DI74" s="28">
        <f t="shared" si="255"/>
        <v>0</v>
      </c>
      <c r="DJ74" s="28">
        <f t="shared" si="256"/>
        <v>0</v>
      </c>
      <c r="DL74" s="28">
        <f t="shared" si="257"/>
        <v>68</v>
      </c>
      <c r="DM74" s="140">
        <f t="shared" si="258"/>
        <v>0</v>
      </c>
      <c r="DN74" s="140">
        <f t="shared" si="259"/>
        <v>0</v>
      </c>
      <c r="DO74" s="140">
        <f t="shared" si="260"/>
        <v>0</v>
      </c>
      <c r="DP74" s="140">
        <f t="shared" si="261"/>
        <v>0</v>
      </c>
      <c r="DQ74" s="140">
        <f t="shared" si="262"/>
        <v>0</v>
      </c>
      <c r="DR74" s="140">
        <f t="shared" si="263"/>
        <v>0</v>
      </c>
      <c r="DS74" s="140">
        <f t="shared" si="264"/>
        <v>0</v>
      </c>
      <c r="DT74" s="140">
        <f t="shared" si="265"/>
        <v>0</v>
      </c>
      <c r="DU74" s="140">
        <f t="shared" si="266"/>
        <v>0</v>
      </c>
      <c r="DV74" s="140">
        <f t="shared" si="267"/>
        <v>0</v>
      </c>
      <c r="DW74" s="140">
        <f t="shared" si="268"/>
        <v>22.339622836650051</v>
      </c>
      <c r="DX74" s="140">
        <f t="shared" si="269"/>
        <v>86.094844190391086</v>
      </c>
      <c r="DY74" s="140">
        <f t="shared" si="270"/>
        <v>95.350416976429187</v>
      </c>
      <c r="DZ74" s="140">
        <f t="shared" si="271"/>
        <v>103.9449740037785</v>
      </c>
      <c r="EA74" s="140">
        <f t="shared" si="272"/>
        <v>111.56773344951</v>
      </c>
      <c r="EB74" s="140">
        <f t="shared" si="273"/>
        <v>117.82109969800831</v>
      </c>
      <c r="EC74" s="140">
        <f t="shared" si="274"/>
        <v>122.1583077889224</v>
      </c>
      <c r="ED74" s="140">
        <f t="shared" si="275"/>
        <v>123.7497966436045</v>
      </c>
      <c r="EE74" s="140">
        <f t="shared" si="276"/>
        <v>121.14024503739088</v>
      </c>
      <c r="EF74" s="140">
        <f t="shared" si="277"/>
        <v>111.042205335944</v>
      </c>
      <c r="EG74" s="140">
        <f t="shared" si="278"/>
        <v>74.701214184706345</v>
      </c>
      <c r="EH74" s="140">
        <f t="shared" si="279"/>
        <v>0</v>
      </c>
      <c r="EI74" s="140">
        <f t="shared" si="280"/>
        <v>0</v>
      </c>
      <c r="EJ74" s="140">
        <f t="shared" si="281"/>
        <v>0</v>
      </c>
      <c r="EK74" s="140">
        <f t="shared" si="282"/>
        <v>0</v>
      </c>
      <c r="EL74" s="140">
        <f t="shared" si="283"/>
        <v>0</v>
      </c>
      <c r="EM74" s="140">
        <f t="shared" si="284"/>
        <v>0</v>
      </c>
      <c r="EN74" s="140">
        <f t="shared" si="285"/>
        <v>0</v>
      </c>
      <c r="EO74" s="140">
        <f t="shared" si="286"/>
        <v>0</v>
      </c>
      <c r="EP74" s="140">
        <f t="shared" si="287"/>
        <v>0</v>
      </c>
      <c r="EQ74" s="140">
        <f t="shared" si="288"/>
        <v>0</v>
      </c>
      <c r="ER74" s="140">
        <f t="shared" si="289"/>
        <v>0</v>
      </c>
      <c r="ES74" s="140">
        <f t="shared" si="290"/>
        <v>0</v>
      </c>
      <c r="ET74" s="140">
        <f t="shared" si="291"/>
        <v>0</v>
      </c>
      <c r="EU74" s="140">
        <f t="shared" si="292"/>
        <v>0</v>
      </c>
      <c r="EV74" s="140">
        <f t="shared" si="293"/>
        <v>0</v>
      </c>
      <c r="EW74" s="140">
        <f t="shared" si="294"/>
        <v>0</v>
      </c>
      <c r="EX74" s="140">
        <f t="shared" si="295"/>
        <v>0</v>
      </c>
      <c r="EY74" s="140">
        <f t="shared" si="296"/>
        <v>0</v>
      </c>
      <c r="EZ74" s="140">
        <f t="shared" si="297"/>
        <v>0</v>
      </c>
      <c r="FA74" s="140">
        <f t="shared" si="298"/>
        <v>0</v>
      </c>
      <c r="FB74" s="140">
        <f t="shared" si="299"/>
        <v>0</v>
      </c>
      <c r="FC74" s="140">
        <f t="shared" si="300"/>
        <v>0</v>
      </c>
      <c r="FD74" s="140">
        <f t="shared" si="301"/>
        <v>0</v>
      </c>
      <c r="FE74" s="140">
        <f t="shared" si="302"/>
        <v>0</v>
      </c>
      <c r="FF74" s="140">
        <f t="shared" si="303"/>
        <v>0</v>
      </c>
      <c r="FG74" s="140">
        <f t="shared" si="304"/>
        <v>0</v>
      </c>
      <c r="FH74" s="140">
        <f t="shared" si="305"/>
        <v>0</v>
      </c>
      <c r="FI74" s="140">
        <f t="shared" si="306"/>
        <v>0</v>
      </c>
      <c r="FJ74" s="140">
        <f t="shared" si="307"/>
        <v>0</v>
      </c>
      <c r="FL74" s="28">
        <f t="shared" si="308"/>
        <v>0</v>
      </c>
      <c r="FM74" s="28">
        <f t="shared" si="309"/>
        <v>0</v>
      </c>
      <c r="FN74" s="28">
        <f t="shared" si="310"/>
        <v>0</v>
      </c>
      <c r="FO74" s="28">
        <f t="shared" si="311"/>
        <v>0</v>
      </c>
      <c r="FP74" s="28">
        <f t="shared" si="312"/>
        <v>0</v>
      </c>
      <c r="FQ74" s="28">
        <f t="shared" si="313"/>
        <v>0</v>
      </c>
      <c r="FR74" s="28">
        <f t="shared" si="314"/>
        <v>0</v>
      </c>
      <c r="FS74" s="28">
        <f t="shared" si="315"/>
        <v>0</v>
      </c>
      <c r="FT74" s="28">
        <f t="shared" si="316"/>
        <v>0</v>
      </c>
      <c r="FU74" s="28">
        <f t="shared" si="317"/>
        <v>0</v>
      </c>
      <c r="FV74" s="28">
        <f t="shared" si="318"/>
        <v>469.13207956965107</v>
      </c>
      <c r="FW74" s="28">
        <f t="shared" si="319"/>
        <v>1980.181416378995</v>
      </c>
      <c r="FX74" s="28">
        <f t="shared" si="320"/>
        <v>2383.7604244107297</v>
      </c>
      <c r="FY74" s="28">
        <f t="shared" si="321"/>
        <v>2806.5142981020194</v>
      </c>
      <c r="FZ74" s="28">
        <f t="shared" si="322"/>
        <v>3235.4642700357899</v>
      </c>
      <c r="GA74" s="28">
        <f t="shared" si="323"/>
        <v>3652.4540906382576</v>
      </c>
      <c r="GB74" s="28">
        <f t="shared" si="324"/>
        <v>4031.224157034439</v>
      </c>
      <c r="GC74" s="28">
        <f t="shared" si="325"/>
        <v>4331.2428825261577</v>
      </c>
      <c r="GD74" s="28">
        <f t="shared" si="326"/>
        <v>4482.1890663834629</v>
      </c>
      <c r="GE74" s="28">
        <f t="shared" si="327"/>
        <v>4330.6460081018158</v>
      </c>
      <c r="GF74" s="28">
        <f t="shared" si="328"/>
        <v>3062.7497815729603</v>
      </c>
      <c r="GG74" s="28">
        <f t="shared" si="329"/>
        <v>0</v>
      </c>
      <c r="GH74" s="28">
        <f t="shared" si="330"/>
        <v>0</v>
      </c>
      <c r="GI74" s="28">
        <f t="shared" si="331"/>
        <v>0</v>
      </c>
      <c r="GJ74" s="28">
        <f t="shared" si="332"/>
        <v>0</v>
      </c>
      <c r="GK74" s="28">
        <f t="shared" si="333"/>
        <v>0</v>
      </c>
      <c r="GL74" s="28">
        <f t="shared" si="334"/>
        <v>0</v>
      </c>
      <c r="GM74" s="28">
        <f t="shared" si="335"/>
        <v>0</v>
      </c>
      <c r="GN74" s="28">
        <f t="shared" si="336"/>
        <v>0</v>
      </c>
      <c r="GO74" s="28">
        <f t="shared" si="337"/>
        <v>0</v>
      </c>
      <c r="GP74" s="28">
        <f t="shared" si="338"/>
        <v>0</v>
      </c>
      <c r="GQ74" s="28">
        <f t="shared" si="339"/>
        <v>0</v>
      </c>
      <c r="GR74" s="28">
        <f t="shared" si="340"/>
        <v>0</v>
      </c>
      <c r="GS74" s="28">
        <f t="shared" si="341"/>
        <v>0</v>
      </c>
      <c r="GT74" s="28">
        <f t="shared" si="342"/>
        <v>0</v>
      </c>
      <c r="GU74" s="28">
        <f t="shared" si="343"/>
        <v>0</v>
      </c>
      <c r="GV74" s="28">
        <f t="shared" si="344"/>
        <v>0</v>
      </c>
      <c r="GW74" s="28">
        <f t="shared" si="345"/>
        <v>0</v>
      </c>
      <c r="GX74" s="28">
        <f t="shared" si="346"/>
        <v>0</v>
      </c>
      <c r="GY74" s="28">
        <f t="shared" si="347"/>
        <v>0</v>
      </c>
      <c r="GZ74" s="28">
        <f t="shared" si="348"/>
        <v>0</v>
      </c>
      <c r="HA74" s="28">
        <f t="shared" si="349"/>
        <v>0</v>
      </c>
      <c r="HB74" s="28">
        <f t="shared" si="350"/>
        <v>0</v>
      </c>
      <c r="HC74" s="28">
        <f t="shared" si="351"/>
        <v>0</v>
      </c>
      <c r="HD74" s="28">
        <f t="shared" si="352"/>
        <v>0</v>
      </c>
      <c r="HE74" s="28">
        <f t="shared" si="353"/>
        <v>0</v>
      </c>
      <c r="HF74" s="28">
        <f t="shared" si="354"/>
        <v>0</v>
      </c>
      <c r="HG74" s="28">
        <f t="shared" si="355"/>
        <v>0</v>
      </c>
      <c r="HH74" s="28">
        <f t="shared" si="356"/>
        <v>0</v>
      </c>
      <c r="HI74" s="28">
        <f t="shared" si="357"/>
        <v>0</v>
      </c>
      <c r="HK74" s="29">
        <f>IF(D74&gt;80,"",IF('inv2.計算シート'!H69=0,0,SUM(FL74:HI74)/F74))</f>
        <v>31.897628058472275</v>
      </c>
    </row>
    <row r="75" spans="4:219">
      <c r="D75" s="28">
        <f>IF(OR('1.収穫を予測する'!$C$2="あり",'1.収穫を予測する'!$C$3="あり"),入力方法別計算!W70,'inv2.計算シート'!E70)</f>
        <v>69</v>
      </c>
      <c r="E75" s="28">
        <f>IF(OR('1.収穫を予測する'!$C$2="あり",'1.収穫を予測する'!$C$3="あり"),入力方法別計算!Z70,'inv2.計算シート'!AD70)</f>
        <v>985.54871709261681</v>
      </c>
      <c r="F75" s="28">
        <f>IF(OR('1.収穫を予測する'!$C$2="あり",'1.収穫を予測する'!$C$3="あり"),入力方法別計算!Y70,'inv2.計算シート'!AE70)</f>
        <v>1083.8543124946639</v>
      </c>
      <c r="G75" s="28">
        <f>'inv2.計算シート'!AF70</f>
        <v>0</v>
      </c>
      <c r="H75" s="28">
        <f t="shared" si="202"/>
        <v>0.56674527431049671</v>
      </c>
      <c r="I75" s="28">
        <f t="shared" si="203"/>
        <v>1423.7039698888079</v>
      </c>
      <c r="J75" s="28">
        <f t="shared" si="204"/>
        <v>1038.8314508052308</v>
      </c>
      <c r="K75" s="28">
        <f t="shared" si="205"/>
        <v>0.72966815628558246</v>
      </c>
      <c r="L75" s="28">
        <f t="shared" si="206"/>
        <v>1218.5820668648539</v>
      </c>
      <c r="N75" s="28">
        <f t="shared" si="201"/>
        <v>0</v>
      </c>
      <c r="O75" s="28">
        <f t="shared" si="201"/>
        <v>0</v>
      </c>
      <c r="P75" s="28">
        <f t="shared" si="201"/>
        <v>0</v>
      </c>
      <c r="Q75" s="28">
        <f t="shared" si="201"/>
        <v>0</v>
      </c>
      <c r="R75" s="28">
        <f t="shared" si="201"/>
        <v>0</v>
      </c>
      <c r="S75" s="28">
        <f t="shared" si="201"/>
        <v>0</v>
      </c>
      <c r="T75" s="28">
        <f t="shared" si="201"/>
        <v>0</v>
      </c>
      <c r="U75" s="28">
        <f t="shared" si="201"/>
        <v>0</v>
      </c>
      <c r="V75" s="28">
        <f t="shared" si="201"/>
        <v>0</v>
      </c>
      <c r="W75" s="28">
        <f t="shared" si="201"/>
        <v>0</v>
      </c>
      <c r="X75" s="28">
        <f t="shared" si="201"/>
        <v>0</v>
      </c>
      <c r="Y75" s="28">
        <f t="shared" si="201"/>
        <v>1066.9936559876717</v>
      </c>
      <c r="Z75" s="28">
        <f t="shared" si="201"/>
        <v>981.96882256626077</v>
      </c>
      <c r="AA75" s="28">
        <f t="shared" si="201"/>
        <v>887.74938016563533</v>
      </c>
      <c r="AB75" s="28">
        <f t="shared" si="201"/>
        <v>784.96361717673255</v>
      </c>
      <c r="AC75" s="28">
        <f t="shared" si="201"/>
        <v>674.53966654636736</v>
      </c>
      <c r="AD75" s="28">
        <f t="shared" si="198"/>
        <v>557.78838849222382</v>
      </c>
      <c r="AE75" s="28">
        <f t="shared" si="198"/>
        <v>436.54536508692871</v>
      </c>
      <c r="AF75" s="28">
        <f t="shared" si="198"/>
        <v>313.43872033962742</v>
      </c>
      <c r="AG75" s="28">
        <f t="shared" si="198"/>
        <v>192.47637720295799</v>
      </c>
      <c r="AH75" s="28">
        <f t="shared" si="198"/>
        <v>80.732399170938407</v>
      </c>
      <c r="AI75" s="28" t="e">
        <f t="shared" si="198"/>
        <v>#NUM!</v>
      </c>
      <c r="AJ75" s="28" t="e">
        <f t="shared" si="198"/>
        <v>#NUM!</v>
      </c>
      <c r="AK75" s="28" t="e">
        <f t="shared" si="198"/>
        <v>#NUM!</v>
      </c>
      <c r="AL75" s="28" t="e">
        <f t="shared" si="198"/>
        <v>#NUM!</v>
      </c>
      <c r="AM75" s="28" t="e">
        <f t="shared" si="198"/>
        <v>#NUM!</v>
      </c>
      <c r="AN75" s="28" t="e">
        <f t="shared" si="198"/>
        <v>#NUM!</v>
      </c>
      <c r="AO75" s="28" t="e">
        <f t="shared" si="198"/>
        <v>#NUM!</v>
      </c>
      <c r="AP75" s="28" t="e">
        <f t="shared" si="198"/>
        <v>#NUM!</v>
      </c>
      <c r="AQ75" s="28" t="e">
        <f t="shared" si="198"/>
        <v>#NUM!</v>
      </c>
      <c r="AR75" s="28" t="e">
        <f t="shared" si="198"/>
        <v>#NUM!</v>
      </c>
      <c r="AS75" s="28" t="e">
        <f t="shared" si="199"/>
        <v>#NUM!</v>
      </c>
      <c r="AT75" s="28" t="e">
        <f t="shared" si="199"/>
        <v>#NUM!</v>
      </c>
      <c r="AU75" s="28" t="e">
        <f t="shared" si="199"/>
        <v>#NUM!</v>
      </c>
      <c r="AV75" s="28" t="e">
        <f t="shared" si="199"/>
        <v>#NUM!</v>
      </c>
      <c r="AW75" s="28" t="e">
        <f t="shared" si="199"/>
        <v>#NUM!</v>
      </c>
      <c r="AX75" s="28" t="e">
        <f t="shared" si="199"/>
        <v>#NUM!</v>
      </c>
      <c r="AY75" s="28" t="e">
        <f t="shared" si="199"/>
        <v>#NUM!</v>
      </c>
      <c r="AZ75" s="28" t="e">
        <f t="shared" si="199"/>
        <v>#NUM!</v>
      </c>
      <c r="BA75" s="28" t="e">
        <f t="shared" si="199"/>
        <v>#NUM!</v>
      </c>
      <c r="BB75" s="28" t="e">
        <f t="shared" si="199"/>
        <v>#NUM!</v>
      </c>
      <c r="BC75" s="28" t="e">
        <f t="shared" si="199"/>
        <v>#NUM!</v>
      </c>
      <c r="BD75" s="28" t="e">
        <f t="shared" si="199"/>
        <v>#NUM!</v>
      </c>
      <c r="BE75" s="28" t="e">
        <f t="shared" si="199"/>
        <v>#NUM!</v>
      </c>
      <c r="BF75" s="28" t="e">
        <f t="shared" si="199"/>
        <v>#NUM!</v>
      </c>
      <c r="BG75" s="28" t="e">
        <f t="shared" si="199"/>
        <v>#NUM!</v>
      </c>
      <c r="BH75" s="28" t="e">
        <f t="shared" ref="BH75:BK86" si="358">IF($L75/$H75*(($H75-1)*BH$3+$K75)^($H75/(1-$H75))&gt;$F75,0,$L75/$H75*(($H75-1)*BH$3+$K75)^($H75/(1-$H75)))</f>
        <v>#NUM!</v>
      </c>
      <c r="BI75" s="28" t="e">
        <f t="shared" si="358"/>
        <v>#NUM!</v>
      </c>
      <c r="BJ75" s="28" t="e">
        <f t="shared" si="358"/>
        <v>#NUM!</v>
      </c>
      <c r="BK75" s="28" t="e">
        <f t="shared" si="358"/>
        <v>#NUM!</v>
      </c>
      <c r="BM75" s="28">
        <f t="shared" si="207"/>
        <v>0</v>
      </c>
      <c r="BN75" s="28">
        <f t="shared" si="208"/>
        <v>0</v>
      </c>
      <c r="BO75" s="28">
        <f t="shared" si="209"/>
        <v>0</v>
      </c>
      <c r="BP75" s="28">
        <f t="shared" si="210"/>
        <v>0</v>
      </c>
      <c r="BQ75" s="28">
        <f t="shared" si="211"/>
        <v>0</v>
      </c>
      <c r="BR75" s="28">
        <f t="shared" si="212"/>
        <v>0</v>
      </c>
      <c r="BS75" s="28">
        <f t="shared" si="213"/>
        <v>0</v>
      </c>
      <c r="BT75" s="28">
        <f t="shared" si="214"/>
        <v>0</v>
      </c>
      <c r="BU75" s="28">
        <f t="shared" si="215"/>
        <v>0</v>
      </c>
      <c r="BV75" s="28">
        <f t="shared" si="216"/>
        <v>0</v>
      </c>
      <c r="BW75" s="28">
        <f t="shared" si="217"/>
        <v>0</v>
      </c>
      <c r="BX75" s="28">
        <f t="shared" si="218"/>
        <v>1066.9936559876717</v>
      </c>
      <c r="BY75" s="28">
        <f t="shared" si="219"/>
        <v>981.96882256626077</v>
      </c>
      <c r="BZ75" s="28">
        <f t="shared" si="220"/>
        <v>887.74938016563533</v>
      </c>
      <c r="CA75" s="28">
        <f t="shared" si="221"/>
        <v>784.96361717673255</v>
      </c>
      <c r="CB75" s="28">
        <f t="shared" si="222"/>
        <v>674.53966654636736</v>
      </c>
      <c r="CC75" s="28">
        <f t="shared" si="223"/>
        <v>557.78838849222382</v>
      </c>
      <c r="CD75" s="28">
        <f t="shared" si="224"/>
        <v>436.54536508692871</v>
      </c>
      <c r="CE75" s="28">
        <f t="shared" si="225"/>
        <v>313.43872033962742</v>
      </c>
      <c r="CF75" s="28">
        <f t="shared" si="226"/>
        <v>192.47637720295799</v>
      </c>
      <c r="CG75" s="28">
        <f t="shared" si="227"/>
        <v>80.732399170938407</v>
      </c>
      <c r="CH75" s="28">
        <f t="shared" si="228"/>
        <v>0</v>
      </c>
      <c r="CI75" s="28">
        <f t="shared" si="229"/>
        <v>0</v>
      </c>
      <c r="CJ75" s="28">
        <f t="shared" si="230"/>
        <v>0</v>
      </c>
      <c r="CK75" s="28">
        <f t="shared" si="231"/>
        <v>0</v>
      </c>
      <c r="CL75" s="28">
        <f t="shared" si="232"/>
        <v>0</v>
      </c>
      <c r="CM75" s="28">
        <f t="shared" si="233"/>
        <v>0</v>
      </c>
      <c r="CN75" s="28">
        <f t="shared" si="234"/>
        <v>0</v>
      </c>
      <c r="CO75" s="28">
        <f t="shared" si="235"/>
        <v>0</v>
      </c>
      <c r="CP75" s="28">
        <f t="shared" si="236"/>
        <v>0</v>
      </c>
      <c r="CQ75" s="28">
        <f t="shared" si="237"/>
        <v>0</v>
      </c>
      <c r="CR75" s="28">
        <f t="shared" si="238"/>
        <v>0</v>
      </c>
      <c r="CS75" s="28">
        <f t="shared" si="239"/>
        <v>0</v>
      </c>
      <c r="CT75" s="28">
        <f t="shared" si="240"/>
        <v>0</v>
      </c>
      <c r="CU75" s="28">
        <f t="shared" si="241"/>
        <v>0</v>
      </c>
      <c r="CV75" s="28">
        <f t="shared" si="242"/>
        <v>0</v>
      </c>
      <c r="CW75" s="28">
        <f t="shared" si="243"/>
        <v>0</v>
      </c>
      <c r="CX75" s="28">
        <f t="shared" si="244"/>
        <v>0</v>
      </c>
      <c r="CY75" s="28">
        <f t="shared" si="245"/>
        <v>0</v>
      </c>
      <c r="CZ75" s="28">
        <f t="shared" si="246"/>
        <v>0</v>
      </c>
      <c r="DA75" s="28">
        <f t="shared" si="247"/>
        <v>0</v>
      </c>
      <c r="DB75" s="28">
        <f t="shared" si="248"/>
        <v>0</v>
      </c>
      <c r="DC75" s="28">
        <f t="shared" si="249"/>
        <v>0</v>
      </c>
      <c r="DD75" s="28">
        <f t="shared" si="250"/>
        <v>0</v>
      </c>
      <c r="DE75" s="28">
        <f t="shared" si="251"/>
        <v>0</v>
      </c>
      <c r="DF75" s="28">
        <f t="shared" si="252"/>
        <v>0</v>
      </c>
      <c r="DG75" s="28">
        <f t="shared" si="253"/>
        <v>0</v>
      </c>
      <c r="DH75" s="28">
        <f t="shared" si="254"/>
        <v>0</v>
      </c>
      <c r="DI75" s="28">
        <f t="shared" si="255"/>
        <v>0</v>
      </c>
      <c r="DJ75" s="28">
        <f t="shared" si="256"/>
        <v>0</v>
      </c>
      <c r="DL75" s="28">
        <f t="shared" si="257"/>
        <v>69</v>
      </c>
      <c r="DM75" s="140">
        <f t="shared" si="258"/>
        <v>0</v>
      </c>
      <c r="DN75" s="140">
        <f t="shared" si="259"/>
        <v>0</v>
      </c>
      <c r="DO75" s="140">
        <f t="shared" si="260"/>
        <v>0</v>
      </c>
      <c r="DP75" s="140">
        <f t="shared" si="261"/>
        <v>0</v>
      </c>
      <c r="DQ75" s="140">
        <f t="shared" si="262"/>
        <v>0</v>
      </c>
      <c r="DR75" s="140">
        <f t="shared" si="263"/>
        <v>0</v>
      </c>
      <c r="DS75" s="140">
        <f t="shared" si="264"/>
        <v>0</v>
      </c>
      <c r="DT75" s="140">
        <f t="shared" si="265"/>
        <v>0</v>
      </c>
      <c r="DU75" s="140">
        <f t="shared" si="266"/>
        <v>0</v>
      </c>
      <c r="DV75" s="140">
        <f t="shared" si="267"/>
        <v>0</v>
      </c>
      <c r="DW75" s="140">
        <f t="shared" si="268"/>
        <v>16.8606565069922</v>
      </c>
      <c r="DX75" s="140">
        <f t="shared" si="269"/>
        <v>85.024833421410904</v>
      </c>
      <c r="DY75" s="140">
        <f t="shared" si="270"/>
        <v>94.219442400625439</v>
      </c>
      <c r="DZ75" s="140">
        <f t="shared" si="271"/>
        <v>102.78576298890277</v>
      </c>
      <c r="EA75" s="140">
        <f t="shared" si="272"/>
        <v>110.4239506303652</v>
      </c>
      <c r="EB75" s="140">
        <f t="shared" si="273"/>
        <v>116.75127805414354</v>
      </c>
      <c r="EC75" s="140">
        <f t="shared" si="274"/>
        <v>121.24302340529511</v>
      </c>
      <c r="ED75" s="140">
        <f t="shared" si="275"/>
        <v>123.10664474730129</v>
      </c>
      <c r="EE75" s="140">
        <f t="shared" si="276"/>
        <v>120.96234313666943</v>
      </c>
      <c r="EF75" s="140">
        <f t="shared" si="277"/>
        <v>111.74397803201958</v>
      </c>
      <c r="EG75" s="140">
        <f t="shared" si="278"/>
        <v>80.732399170938407</v>
      </c>
      <c r="EH75" s="140">
        <f t="shared" si="279"/>
        <v>0</v>
      </c>
      <c r="EI75" s="140">
        <f t="shared" si="280"/>
        <v>0</v>
      </c>
      <c r="EJ75" s="140">
        <f t="shared" si="281"/>
        <v>0</v>
      </c>
      <c r="EK75" s="140">
        <f t="shared" si="282"/>
        <v>0</v>
      </c>
      <c r="EL75" s="140">
        <f t="shared" si="283"/>
        <v>0</v>
      </c>
      <c r="EM75" s="140">
        <f t="shared" si="284"/>
        <v>0</v>
      </c>
      <c r="EN75" s="140">
        <f t="shared" si="285"/>
        <v>0</v>
      </c>
      <c r="EO75" s="140">
        <f t="shared" si="286"/>
        <v>0</v>
      </c>
      <c r="EP75" s="140">
        <f t="shared" si="287"/>
        <v>0</v>
      </c>
      <c r="EQ75" s="140">
        <f t="shared" si="288"/>
        <v>0</v>
      </c>
      <c r="ER75" s="140">
        <f t="shared" si="289"/>
        <v>0</v>
      </c>
      <c r="ES75" s="140">
        <f t="shared" si="290"/>
        <v>0</v>
      </c>
      <c r="ET75" s="140">
        <f t="shared" si="291"/>
        <v>0</v>
      </c>
      <c r="EU75" s="140">
        <f t="shared" si="292"/>
        <v>0</v>
      </c>
      <c r="EV75" s="140">
        <f t="shared" si="293"/>
        <v>0</v>
      </c>
      <c r="EW75" s="140">
        <f t="shared" si="294"/>
        <v>0</v>
      </c>
      <c r="EX75" s="140">
        <f t="shared" si="295"/>
        <v>0</v>
      </c>
      <c r="EY75" s="140">
        <f t="shared" si="296"/>
        <v>0</v>
      </c>
      <c r="EZ75" s="140">
        <f t="shared" si="297"/>
        <v>0</v>
      </c>
      <c r="FA75" s="140">
        <f t="shared" si="298"/>
        <v>0</v>
      </c>
      <c r="FB75" s="140">
        <f t="shared" si="299"/>
        <v>0</v>
      </c>
      <c r="FC75" s="140">
        <f t="shared" si="300"/>
        <v>0</v>
      </c>
      <c r="FD75" s="140">
        <f t="shared" si="301"/>
        <v>0</v>
      </c>
      <c r="FE75" s="140">
        <f t="shared" si="302"/>
        <v>0</v>
      </c>
      <c r="FF75" s="140">
        <f t="shared" si="303"/>
        <v>0</v>
      </c>
      <c r="FG75" s="140">
        <f t="shared" si="304"/>
        <v>0</v>
      </c>
      <c r="FH75" s="140">
        <f t="shared" si="305"/>
        <v>0</v>
      </c>
      <c r="FI75" s="140">
        <f t="shared" si="306"/>
        <v>0</v>
      </c>
      <c r="FJ75" s="140">
        <f t="shared" si="307"/>
        <v>0</v>
      </c>
      <c r="FL75" s="28">
        <f t="shared" si="308"/>
        <v>0</v>
      </c>
      <c r="FM75" s="28">
        <f t="shared" si="309"/>
        <v>0</v>
      </c>
      <c r="FN75" s="28">
        <f t="shared" si="310"/>
        <v>0</v>
      </c>
      <c r="FO75" s="28">
        <f t="shared" si="311"/>
        <v>0</v>
      </c>
      <c r="FP75" s="28">
        <f t="shared" si="312"/>
        <v>0</v>
      </c>
      <c r="FQ75" s="28">
        <f t="shared" si="313"/>
        <v>0</v>
      </c>
      <c r="FR75" s="28">
        <f t="shared" si="314"/>
        <v>0</v>
      </c>
      <c r="FS75" s="28">
        <f t="shared" si="315"/>
        <v>0</v>
      </c>
      <c r="FT75" s="28">
        <f t="shared" si="316"/>
        <v>0</v>
      </c>
      <c r="FU75" s="28">
        <f t="shared" si="317"/>
        <v>0</v>
      </c>
      <c r="FV75" s="28">
        <f t="shared" si="318"/>
        <v>354.0737866468362</v>
      </c>
      <c r="FW75" s="28">
        <f t="shared" si="319"/>
        <v>1955.5711686924508</v>
      </c>
      <c r="FX75" s="28">
        <f t="shared" si="320"/>
        <v>2355.4860600156362</v>
      </c>
      <c r="FY75" s="28">
        <f t="shared" si="321"/>
        <v>2775.215600700375</v>
      </c>
      <c r="FZ75" s="28">
        <f t="shared" si="322"/>
        <v>3202.2945682805907</v>
      </c>
      <c r="GA75" s="28">
        <f t="shared" si="323"/>
        <v>3619.2896196784495</v>
      </c>
      <c r="GB75" s="28">
        <f t="shared" si="324"/>
        <v>4001.0197723747383</v>
      </c>
      <c r="GC75" s="28">
        <f t="shared" si="325"/>
        <v>4308.7325661555451</v>
      </c>
      <c r="GD75" s="28">
        <f t="shared" si="326"/>
        <v>4475.6066960567687</v>
      </c>
      <c r="GE75" s="28">
        <f t="shared" si="327"/>
        <v>4358.0151432487637</v>
      </c>
      <c r="GF75" s="28">
        <f t="shared" si="328"/>
        <v>3310.0283660084747</v>
      </c>
      <c r="GG75" s="28">
        <f t="shared" si="329"/>
        <v>0</v>
      </c>
      <c r="GH75" s="28">
        <f t="shared" si="330"/>
        <v>0</v>
      </c>
      <c r="GI75" s="28">
        <f t="shared" si="331"/>
        <v>0</v>
      </c>
      <c r="GJ75" s="28">
        <f t="shared" si="332"/>
        <v>0</v>
      </c>
      <c r="GK75" s="28">
        <f t="shared" si="333"/>
        <v>0</v>
      </c>
      <c r="GL75" s="28">
        <f t="shared" si="334"/>
        <v>0</v>
      </c>
      <c r="GM75" s="28">
        <f t="shared" si="335"/>
        <v>0</v>
      </c>
      <c r="GN75" s="28">
        <f t="shared" si="336"/>
        <v>0</v>
      </c>
      <c r="GO75" s="28">
        <f t="shared" si="337"/>
        <v>0</v>
      </c>
      <c r="GP75" s="28">
        <f t="shared" si="338"/>
        <v>0</v>
      </c>
      <c r="GQ75" s="28">
        <f t="shared" si="339"/>
        <v>0</v>
      </c>
      <c r="GR75" s="28">
        <f t="shared" si="340"/>
        <v>0</v>
      </c>
      <c r="GS75" s="28">
        <f t="shared" si="341"/>
        <v>0</v>
      </c>
      <c r="GT75" s="28">
        <f t="shared" si="342"/>
        <v>0</v>
      </c>
      <c r="GU75" s="28">
        <f t="shared" si="343"/>
        <v>0</v>
      </c>
      <c r="GV75" s="28">
        <f t="shared" si="344"/>
        <v>0</v>
      </c>
      <c r="GW75" s="28">
        <f t="shared" si="345"/>
        <v>0</v>
      </c>
      <c r="GX75" s="28">
        <f t="shared" si="346"/>
        <v>0</v>
      </c>
      <c r="GY75" s="28">
        <f t="shared" si="347"/>
        <v>0</v>
      </c>
      <c r="GZ75" s="28">
        <f t="shared" si="348"/>
        <v>0</v>
      </c>
      <c r="HA75" s="28">
        <f t="shared" si="349"/>
        <v>0</v>
      </c>
      <c r="HB75" s="28">
        <f t="shared" si="350"/>
        <v>0</v>
      </c>
      <c r="HC75" s="28">
        <f t="shared" si="351"/>
        <v>0</v>
      </c>
      <c r="HD75" s="28">
        <f t="shared" si="352"/>
        <v>0</v>
      </c>
      <c r="HE75" s="28">
        <f t="shared" si="353"/>
        <v>0</v>
      </c>
      <c r="HF75" s="28">
        <f t="shared" si="354"/>
        <v>0</v>
      </c>
      <c r="HG75" s="28">
        <f t="shared" si="355"/>
        <v>0</v>
      </c>
      <c r="HH75" s="28">
        <f t="shared" si="356"/>
        <v>0</v>
      </c>
      <c r="HI75" s="28">
        <f t="shared" si="357"/>
        <v>0</v>
      </c>
      <c r="HK75" s="29">
        <f>IF(D75&gt;80,"",IF('inv2.計算シート'!H70=0,0,SUM(FL75:HI75)/F75))</f>
        <v>32.029519971144225</v>
      </c>
    </row>
    <row r="76" spans="4:219">
      <c r="D76" s="28">
        <f>IF(OR('1.収穫を予測する'!$C$2="あり",'1.収穫を予測する'!$C$3="あり"),入力方法別計算!W71,'inv2.計算シート'!E71)</f>
        <v>70</v>
      </c>
      <c r="E76" s="28">
        <f>IF(OR('1.収穫を予測する'!$C$2="あり",'1.収穫を予測する'!$C$3="あり"),入力方法別計算!Z71,'inv2.計算シート'!AD71)</f>
        <v>989.5562910432717</v>
      </c>
      <c r="F76" s="28">
        <f>IF(OR('1.収穫を予測する'!$C$2="あり",'1.収穫を予測する'!$C$3="あり"),入力方法別計算!Y71,'inv2.計算シート'!AE71)</f>
        <v>1078.0957858291129</v>
      </c>
      <c r="G76" s="28">
        <f>'inv2.計算シート'!AF71</f>
        <v>0</v>
      </c>
      <c r="H76" s="28">
        <f t="shared" si="202"/>
        <v>0.56576895834963059</v>
      </c>
      <c r="I76" s="28">
        <f t="shared" si="203"/>
        <v>1418.4890468741596</v>
      </c>
      <c r="J76" s="28">
        <f t="shared" si="204"/>
        <v>1043.7432880024942</v>
      </c>
      <c r="K76" s="28">
        <f t="shared" si="205"/>
        <v>0.73581342788830795</v>
      </c>
      <c r="L76" s="28">
        <f t="shared" si="206"/>
        <v>1196.8957315199045</v>
      </c>
      <c r="N76" s="28">
        <f t="shared" si="201"/>
        <v>0</v>
      </c>
      <c r="O76" s="28">
        <f t="shared" si="201"/>
        <v>0</v>
      </c>
      <c r="P76" s="28">
        <f t="shared" si="201"/>
        <v>0</v>
      </c>
      <c r="Q76" s="28">
        <f t="shared" si="201"/>
        <v>0</v>
      </c>
      <c r="R76" s="28">
        <f t="shared" si="201"/>
        <v>0</v>
      </c>
      <c r="S76" s="28">
        <f t="shared" si="201"/>
        <v>0</v>
      </c>
      <c r="T76" s="28">
        <f t="shared" si="201"/>
        <v>0</v>
      </c>
      <c r="U76" s="28">
        <f t="shared" si="201"/>
        <v>0</v>
      </c>
      <c r="V76" s="28">
        <f t="shared" si="201"/>
        <v>0</v>
      </c>
      <c r="W76" s="28">
        <f t="shared" si="201"/>
        <v>0</v>
      </c>
      <c r="X76" s="28">
        <f t="shared" si="201"/>
        <v>0</v>
      </c>
      <c r="Y76" s="28">
        <f t="shared" si="201"/>
        <v>1066.3953570045969</v>
      </c>
      <c r="Z76" s="28">
        <f t="shared" si="201"/>
        <v>982.37997097332413</v>
      </c>
      <c r="AA76" s="28">
        <f t="shared" si="201"/>
        <v>889.22916168330141</v>
      </c>
      <c r="AB76" s="28">
        <f t="shared" si="201"/>
        <v>787.5410941319077</v>
      </c>
      <c r="AC76" s="28">
        <f t="shared" ref="AC76:AR86" si="359">IF($L76/$H76*(($H76-1)*AC$3+$K76)^($H76/(1-$H76))&gt;$F76,0,$L76/$H76*(($H76-1)*AC$3+$K76)^($H76/(1-$H76)))</f>
        <v>678.20368037133221</v>
      </c>
      <c r="AD76" s="28">
        <f t="shared" si="359"/>
        <v>562.47385858157224</v>
      </c>
      <c r="AE76" s="28">
        <f t="shared" si="359"/>
        <v>442.1130409514779</v>
      </c>
      <c r="AF76" s="28">
        <f t="shared" si="359"/>
        <v>319.64137000823268</v>
      </c>
      <c r="AG76" s="28">
        <f t="shared" si="359"/>
        <v>198.89055315341088</v>
      </c>
      <c r="AH76" s="28">
        <f t="shared" si="359"/>
        <v>86.563524671818527</v>
      </c>
      <c r="AI76" s="28">
        <f t="shared" si="359"/>
        <v>1.4954554984207371</v>
      </c>
      <c r="AJ76" s="28" t="e">
        <f t="shared" si="359"/>
        <v>#NUM!</v>
      </c>
      <c r="AK76" s="28" t="e">
        <f t="shared" si="359"/>
        <v>#NUM!</v>
      </c>
      <c r="AL76" s="28" t="e">
        <f t="shared" si="359"/>
        <v>#NUM!</v>
      </c>
      <c r="AM76" s="28" t="e">
        <f t="shared" si="359"/>
        <v>#NUM!</v>
      </c>
      <c r="AN76" s="28" t="e">
        <f t="shared" si="359"/>
        <v>#NUM!</v>
      </c>
      <c r="AO76" s="28" t="e">
        <f t="shared" si="359"/>
        <v>#NUM!</v>
      </c>
      <c r="AP76" s="28" t="e">
        <f t="shared" si="359"/>
        <v>#NUM!</v>
      </c>
      <c r="AQ76" s="28" t="e">
        <f t="shared" si="359"/>
        <v>#NUM!</v>
      </c>
      <c r="AR76" s="28" t="e">
        <f t="shared" si="359"/>
        <v>#NUM!</v>
      </c>
      <c r="AS76" s="28" t="e">
        <f t="shared" ref="AS76:BH86" si="360">IF($L76/$H76*(($H76-1)*AS$3+$K76)^($H76/(1-$H76))&gt;$F76,0,$L76/$H76*(($H76-1)*AS$3+$K76)^($H76/(1-$H76)))</f>
        <v>#NUM!</v>
      </c>
      <c r="AT76" s="28" t="e">
        <f t="shared" si="360"/>
        <v>#NUM!</v>
      </c>
      <c r="AU76" s="28" t="e">
        <f t="shared" si="360"/>
        <v>#NUM!</v>
      </c>
      <c r="AV76" s="28" t="e">
        <f t="shared" si="360"/>
        <v>#NUM!</v>
      </c>
      <c r="AW76" s="28" t="e">
        <f t="shared" si="360"/>
        <v>#NUM!</v>
      </c>
      <c r="AX76" s="28" t="e">
        <f t="shared" si="360"/>
        <v>#NUM!</v>
      </c>
      <c r="AY76" s="28" t="e">
        <f t="shared" si="360"/>
        <v>#NUM!</v>
      </c>
      <c r="AZ76" s="28" t="e">
        <f t="shared" si="360"/>
        <v>#NUM!</v>
      </c>
      <c r="BA76" s="28" t="e">
        <f t="shared" si="360"/>
        <v>#NUM!</v>
      </c>
      <c r="BB76" s="28" t="e">
        <f t="shared" si="360"/>
        <v>#NUM!</v>
      </c>
      <c r="BC76" s="28" t="e">
        <f t="shared" si="360"/>
        <v>#NUM!</v>
      </c>
      <c r="BD76" s="28" t="e">
        <f t="shared" si="360"/>
        <v>#NUM!</v>
      </c>
      <c r="BE76" s="28" t="e">
        <f t="shared" si="360"/>
        <v>#NUM!</v>
      </c>
      <c r="BF76" s="28" t="e">
        <f t="shared" si="360"/>
        <v>#NUM!</v>
      </c>
      <c r="BG76" s="28" t="e">
        <f t="shared" si="360"/>
        <v>#NUM!</v>
      </c>
      <c r="BH76" s="28" t="e">
        <f t="shared" si="360"/>
        <v>#NUM!</v>
      </c>
      <c r="BI76" s="28" t="e">
        <f t="shared" si="358"/>
        <v>#NUM!</v>
      </c>
      <c r="BJ76" s="28" t="e">
        <f t="shared" si="358"/>
        <v>#NUM!</v>
      </c>
      <c r="BK76" s="28" t="e">
        <f t="shared" si="358"/>
        <v>#NUM!</v>
      </c>
      <c r="BM76" s="28">
        <f t="shared" si="207"/>
        <v>0</v>
      </c>
      <c r="BN76" s="28">
        <f t="shared" si="208"/>
        <v>0</v>
      </c>
      <c r="BO76" s="28">
        <f t="shared" si="209"/>
        <v>0</v>
      </c>
      <c r="BP76" s="28">
        <f t="shared" si="210"/>
        <v>0</v>
      </c>
      <c r="BQ76" s="28">
        <f t="shared" si="211"/>
        <v>0</v>
      </c>
      <c r="BR76" s="28">
        <f t="shared" si="212"/>
        <v>0</v>
      </c>
      <c r="BS76" s="28">
        <f t="shared" si="213"/>
        <v>0</v>
      </c>
      <c r="BT76" s="28">
        <f t="shared" si="214"/>
        <v>0</v>
      </c>
      <c r="BU76" s="28">
        <f t="shared" si="215"/>
        <v>0</v>
      </c>
      <c r="BV76" s="28">
        <f t="shared" si="216"/>
        <v>0</v>
      </c>
      <c r="BW76" s="28">
        <f t="shared" si="217"/>
        <v>0</v>
      </c>
      <c r="BX76" s="28">
        <f t="shared" si="218"/>
        <v>1066.3953570045969</v>
      </c>
      <c r="BY76" s="28">
        <f t="shared" si="219"/>
        <v>982.37997097332413</v>
      </c>
      <c r="BZ76" s="28">
        <f t="shared" si="220"/>
        <v>889.22916168330141</v>
      </c>
      <c r="CA76" s="28">
        <f t="shared" si="221"/>
        <v>787.5410941319077</v>
      </c>
      <c r="CB76" s="28">
        <f t="shared" si="222"/>
        <v>678.20368037133221</v>
      </c>
      <c r="CC76" s="28">
        <f t="shared" si="223"/>
        <v>562.47385858157224</v>
      </c>
      <c r="CD76" s="28">
        <f t="shared" si="224"/>
        <v>442.1130409514779</v>
      </c>
      <c r="CE76" s="28">
        <f t="shared" si="225"/>
        <v>319.64137000823268</v>
      </c>
      <c r="CF76" s="28">
        <f t="shared" si="226"/>
        <v>198.89055315341088</v>
      </c>
      <c r="CG76" s="28">
        <f t="shared" si="227"/>
        <v>86.563524671818527</v>
      </c>
      <c r="CH76" s="28">
        <f t="shared" si="228"/>
        <v>1.4954554984207371</v>
      </c>
      <c r="CI76" s="28">
        <f t="shared" si="229"/>
        <v>0</v>
      </c>
      <c r="CJ76" s="28">
        <f t="shared" si="230"/>
        <v>0</v>
      </c>
      <c r="CK76" s="28">
        <f t="shared" si="231"/>
        <v>0</v>
      </c>
      <c r="CL76" s="28">
        <f t="shared" si="232"/>
        <v>0</v>
      </c>
      <c r="CM76" s="28">
        <f t="shared" si="233"/>
        <v>0</v>
      </c>
      <c r="CN76" s="28">
        <f t="shared" si="234"/>
        <v>0</v>
      </c>
      <c r="CO76" s="28">
        <f t="shared" si="235"/>
        <v>0</v>
      </c>
      <c r="CP76" s="28">
        <f t="shared" si="236"/>
        <v>0</v>
      </c>
      <c r="CQ76" s="28">
        <f t="shared" si="237"/>
        <v>0</v>
      </c>
      <c r="CR76" s="28">
        <f t="shared" si="238"/>
        <v>0</v>
      </c>
      <c r="CS76" s="28">
        <f t="shared" si="239"/>
        <v>0</v>
      </c>
      <c r="CT76" s="28">
        <f t="shared" si="240"/>
        <v>0</v>
      </c>
      <c r="CU76" s="28">
        <f t="shared" si="241"/>
        <v>0</v>
      </c>
      <c r="CV76" s="28">
        <f t="shared" si="242"/>
        <v>0</v>
      </c>
      <c r="CW76" s="28">
        <f t="shared" si="243"/>
        <v>0</v>
      </c>
      <c r="CX76" s="28">
        <f t="shared" si="244"/>
        <v>0</v>
      </c>
      <c r="CY76" s="28">
        <f t="shared" si="245"/>
        <v>0</v>
      </c>
      <c r="CZ76" s="28">
        <f t="shared" si="246"/>
        <v>0</v>
      </c>
      <c r="DA76" s="28">
        <f t="shared" si="247"/>
        <v>0</v>
      </c>
      <c r="DB76" s="28">
        <f t="shared" si="248"/>
        <v>0</v>
      </c>
      <c r="DC76" s="28">
        <f t="shared" si="249"/>
        <v>0</v>
      </c>
      <c r="DD76" s="28">
        <f t="shared" si="250"/>
        <v>0</v>
      </c>
      <c r="DE76" s="28">
        <f t="shared" si="251"/>
        <v>0</v>
      </c>
      <c r="DF76" s="28">
        <f t="shared" si="252"/>
        <v>0</v>
      </c>
      <c r="DG76" s="28">
        <f t="shared" si="253"/>
        <v>0</v>
      </c>
      <c r="DH76" s="28">
        <f t="shared" si="254"/>
        <v>0</v>
      </c>
      <c r="DI76" s="28">
        <f t="shared" si="255"/>
        <v>0</v>
      </c>
      <c r="DJ76" s="28">
        <f t="shared" si="256"/>
        <v>0</v>
      </c>
      <c r="DL76" s="28">
        <f t="shared" si="257"/>
        <v>70</v>
      </c>
      <c r="DM76" s="140">
        <f t="shared" si="258"/>
        <v>0</v>
      </c>
      <c r="DN76" s="140">
        <f t="shared" si="259"/>
        <v>0</v>
      </c>
      <c r="DO76" s="140">
        <f t="shared" si="260"/>
        <v>0</v>
      </c>
      <c r="DP76" s="140">
        <f t="shared" si="261"/>
        <v>0</v>
      </c>
      <c r="DQ76" s="140">
        <f t="shared" si="262"/>
        <v>0</v>
      </c>
      <c r="DR76" s="140">
        <f t="shared" si="263"/>
        <v>0</v>
      </c>
      <c r="DS76" s="140">
        <f t="shared" si="264"/>
        <v>0</v>
      </c>
      <c r="DT76" s="140">
        <f t="shared" si="265"/>
        <v>0</v>
      </c>
      <c r="DU76" s="140">
        <f t="shared" si="266"/>
        <v>0</v>
      </c>
      <c r="DV76" s="140">
        <f t="shared" si="267"/>
        <v>0</v>
      </c>
      <c r="DW76" s="140">
        <f t="shared" si="268"/>
        <v>11.700428824515939</v>
      </c>
      <c r="DX76" s="140">
        <f t="shared" si="269"/>
        <v>84.015386031272783</v>
      </c>
      <c r="DY76" s="140">
        <f t="shared" si="270"/>
        <v>93.150809290022721</v>
      </c>
      <c r="DZ76" s="140">
        <f t="shared" si="271"/>
        <v>101.68806755139371</v>
      </c>
      <c r="EA76" s="140">
        <f t="shared" si="272"/>
        <v>109.33741376057549</v>
      </c>
      <c r="EB76" s="140">
        <f t="shared" si="273"/>
        <v>115.72982178975997</v>
      </c>
      <c r="EC76" s="140">
        <f t="shared" si="274"/>
        <v>120.36081763009435</v>
      </c>
      <c r="ED76" s="140">
        <f t="shared" si="275"/>
        <v>122.47167094324521</v>
      </c>
      <c r="EE76" s="140">
        <f t="shared" si="276"/>
        <v>120.75081685482181</v>
      </c>
      <c r="EF76" s="140">
        <f t="shared" si="277"/>
        <v>112.32702848159235</v>
      </c>
      <c r="EG76" s="140">
        <f t="shared" si="278"/>
        <v>85.068069173397788</v>
      </c>
      <c r="EH76" s="140">
        <f t="shared" si="279"/>
        <v>1.4954554984207371</v>
      </c>
      <c r="EI76" s="140">
        <f t="shared" si="280"/>
        <v>0</v>
      </c>
      <c r="EJ76" s="140">
        <f t="shared" si="281"/>
        <v>0</v>
      </c>
      <c r="EK76" s="140">
        <f t="shared" si="282"/>
        <v>0</v>
      </c>
      <c r="EL76" s="140">
        <f t="shared" si="283"/>
        <v>0</v>
      </c>
      <c r="EM76" s="140">
        <f t="shared" si="284"/>
        <v>0</v>
      </c>
      <c r="EN76" s="140">
        <f t="shared" si="285"/>
        <v>0</v>
      </c>
      <c r="EO76" s="140">
        <f t="shared" si="286"/>
        <v>0</v>
      </c>
      <c r="EP76" s="140">
        <f t="shared" si="287"/>
        <v>0</v>
      </c>
      <c r="EQ76" s="140">
        <f t="shared" si="288"/>
        <v>0</v>
      </c>
      <c r="ER76" s="140">
        <f t="shared" si="289"/>
        <v>0</v>
      </c>
      <c r="ES76" s="140">
        <f t="shared" si="290"/>
        <v>0</v>
      </c>
      <c r="ET76" s="140">
        <f t="shared" si="291"/>
        <v>0</v>
      </c>
      <c r="EU76" s="140">
        <f t="shared" si="292"/>
        <v>0</v>
      </c>
      <c r="EV76" s="140">
        <f t="shared" si="293"/>
        <v>0</v>
      </c>
      <c r="EW76" s="140">
        <f t="shared" si="294"/>
        <v>0</v>
      </c>
      <c r="EX76" s="140">
        <f t="shared" si="295"/>
        <v>0</v>
      </c>
      <c r="EY76" s="140">
        <f t="shared" si="296"/>
        <v>0</v>
      </c>
      <c r="EZ76" s="140">
        <f t="shared" si="297"/>
        <v>0</v>
      </c>
      <c r="FA76" s="140">
        <f t="shared" si="298"/>
        <v>0</v>
      </c>
      <c r="FB76" s="140">
        <f t="shared" si="299"/>
        <v>0</v>
      </c>
      <c r="FC76" s="140">
        <f t="shared" si="300"/>
        <v>0</v>
      </c>
      <c r="FD76" s="140">
        <f t="shared" si="301"/>
        <v>0</v>
      </c>
      <c r="FE76" s="140">
        <f t="shared" si="302"/>
        <v>0</v>
      </c>
      <c r="FF76" s="140">
        <f t="shared" si="303"/>
        <v>0</v>
      </c>
      <c r="FG76" s="140">
        <f t="shared" si="304"/>
        <v>0</v>
      </c>
      <c r="FH76" s="140">
        <f t="shared" si="305"/>
        <v>0</v>
      </c>
      <c r="FI76" s="140">
        <f t="shared" si="306"/>
        <v>0</v>
      </c>
      <c r="FJ76" s="140">
        <f t="shared" si="307"/>
        <v>0</v>
      </c>
      <c r="FL76" s="28">
        <f t="shared" si="308"/>
        <v>0</v>
      </c>
      <c r="FM76" s="28">
        <f t="shared" si="309"/>
        <v>0</v>
      </c>
      <c r="FN76" s="28">
        <f t="shared" si="310"/>
        <v>0</v>
      </c>
      <c r="FO76" s="28">
        <f t="shared" si="311"/>
        <v>0</v>
      </c>
      <c r="FP76" s="28">
        <f t="shared" si="312"/>
        <v>0</v>
      </c>
      <c r="FQ76" s="28">
        <f t="shared" si="313"/>
        <v>0</v>
      </c>
      <c r="FR76" s="28">
        <f t="shared" si="314"/>
        <v>0</v>
      </c>
      <c r="FS76" s="28">
        <f t="shared" si="315"/>
        <v>0</v>
      </c>
      <c r="FT76" s="28">
        <f t="shared" si="316"/>
        <v>0</v>
      </c>
      <c r="FU76" s="28">
        <f t="shared" si="317"/>
        <v>0</v>
      </c>
      <c r="FV76" s="28">
        <f t="shared" si="318"/>
        <v>245.70900531483471</v>
      </c>
      <c r="FW76" s="28">
        <f t="shared" si="319"/>
        <v>1932.353878719274</v>
      </c>
      <c r="FX76" s="28">
        <f t="shared" si="320"/>
        <v>2328.7702322505679</v>
      </c>
      <c r="FY76" s="28">
        <f t="shared" si="321"/>
        <v>2745.5778238876301</v>
      </c>
      <c r="FZ76" s="28">
        <f t="shared" si="322"/>
        <v>3170.7849990566892</v>
      </c>
      <c r="GA76" s="28">
        <f t="shared" si="323"/>
        <v>3587.6244754825589</v>
      </c>
      <c r="GB76" s="28">
        <f t="shared" si="324"/>
        <v>3971.9069817931136</v>
      </c>
      <c r="GC76" s="28">
        <f t="shared" si="325"/>
        <v>4286.5084830135829</v>
      </c>
      <c r="GD76" s="28">
        <f t="shared" si="326"/>
        <v>4467.7802236284069</v>
      </c>
      <c r="GE76" s="28">
        <f t="shared" si="327"/>
        <v>4380.7541107821016</v>
      </c>
      <c r="GF76" s="28">
        <f t="shared" si="328"/>
        <v>3487.7908361093091</v>
      </c>
      <c r="GG76" s="28">
        <f t="shared" si="329"/>
        <v>64.304586432091696</v>
      </c>
      <c r="GH76" s="28">
        <f t="shared" si="330"/>
        <v>0</v>
      </c>
      <c r="GI76" s="28">
        <f t="shared" si="331"/>
        <v>0</v>
      </c>
      <c r="GJ76" s="28">
        <f t="shared" si="332"/>
        <v>0</v>
      </c>
      <c r="GK76" s="28">
        <f t="shared" si="333"/>
        <v>0</v>
      </c>
      <c r="GL76" s="28">
        <f t="shared" si="334"/>
        <v>0</v>
      </c>
      <c r="GM76" s="28">
        <f t="shared" si="335"/>
        <v>0</v>
      </c>
      <c r="GN76" s="28">
        <f t="shared" si="336"/>
        <v>0</v>
      </c>
      <c r="GO76" s="28">
        <f t="shared" si="337"/>
        <v>0</v>
      </c>
      <c r="GP76" s="28">
        <f t="shared" si="338"/>
        <v>0</v>
      </c>
      <c r="GQ76" s="28">
        <f t="shared" si="339"/>
        <v>0</v>
      </c>
      <c r="GR76" s="28">
        <f t="shared" si="340"/>
        <v>0</v>
      </c>
      <c r="GS76" s="28">
        <f t="shared" si="341"/>
        <v>0</v>
      </c>
      <c r="GT76" s="28">
        <f t="shared" si="342"/>
        <v>0</v>
      </c>
      <c r="GU76" s="28">
        <f t="shared" si="343"/>
        <v>0</v>
      </c>
      <c r="GV76" s="28">
        <f t="shared" si="344"/>
        <v>0</v>
      </c>
      <c r="GW76" s="28">
        <f t="shared" si="345"/>
        <v>0</v>
      </c>
      <c r="GX76" s="28">
        <f t="shared" si="346"/>
        <v>0</v>
      </c>
      <c r="GY76" s="28">
        <f t="shared" si="347"/>
        <v>0</v>
      </c>
      <c r="GZ76" s="28">
        <f t="shared" si="348"/>
        <v>0</v>
      </c>
      <c r="HA76" s="28">
        <f t="shared" si="349"/>
        <v>0</v>
      </c>
      <c r="HB76" s="28">
        <f t="shared" si="350"/>
        <v>0</v>
      </c>
      <c r="HC76" s="28">
        <f t="shared" si="351"/>
        <v>0</v>
      </c>
      <c r="HD76" s="28">
        <f t="shared" si="352"/>
        <v>0</v>
      </c>
      <c r="HE76" s="28">
        <f t="shared" si="353"/>
        <v>0</v>
      </c>
      <c r="HF76" s="28">
        <f t="shared" si="354"/>
        <v>0</v>
      </c>
      <c r="HG76" s="28">
        <f t="shared" si="355"/>
        <v>0</v>
      </c>
      <c r="HH76" s="28">
        <f t="shared" si="356"/>
        <v>0</v>
      </c>
      <c r="HI76" s="28">
        <f t="shared" si="357"/>
        <v>0</v>
      </c>
      <c r="HK76" s="29">
        <f>IF(D76&gt;80,"",IF('inv2.計算シート'!H71=0,0,SUM(FL76:HI76)/F76))</f>
        <v>32.158427935795331</v>
      </c>
    </row>
    <row r="77" spans="4:219">
      <c r="D77" s="28">
        <f>IF(OR('1.収穫を予測する'!$C$2="あり",'1.収穫を予測する'!$C$3="あり"),入力方法別計算!W72,'inv2.計算シート'!E72)</f>
        <v>71</v>
      </c>
      <c r="E77" s="28">
        <f>IF(OR('1.収穫を予測する'!$C$2="あり",'1.収穫を予測する'!$C$3="あり"),入力方法別計算!Z72,'inv2.計算シート'!AD72)</f>
        <v>993.36677500665667</v>
      </c>
      <c r="F77" s="28">
        <f>IF(OR('1.収穫を予測する'!$C$2="あり",'1.収穫を予測する'!$C$3="あり"),入力方法別計算!Y72,'inv2.計算シート'!AE72)</f>
        <v>1072.6204599132359</v>
      </c>
      <c r="G77" s="28">
        <f>'inv2.計算シート'!AF72</f>
        <v>0</v>
      </c>
      <c r="H77" s="28">
        <f t="shared" si="202"/>
        <v>0.56484018331685393</v>
      </c>
      <c r="I77" s="28">
        <f t="shared" si="203"/>
        <v>1413.5305905206933</v>
      </c>
      <c r="J77" s="28">
        <f t="shared" si="204"/>
        <v>1048.4286126626237</v>
      </c>
      <c r="K77" s="28">
        <f t="shared" si="205"/>
        <v>0.74170917820492355</v>
      </c>
      <c r="L77" s="28">
        <f t="shared" si="206"/>
        <v>1176.7069878788436</v>
      </c>
      <c r="N77" s="28">
        <f t="shared" ref="N77:AC86" si="361">IF($L77/$H77*(($H77-1)*N$3+$K77)^($H77/(1-$H77))&gt;$F77,0,$L77/$H77*(($H77-1)*N$3+$K77)^($H77/(1-$H77)))</f>
        <v>0</v>
      </c>
      <c r="O77" s="28">
        <f t="shared" si="361"/>
        <v>0</v>
      </c>
      <c r="P77" s="28">
        <f t="shared" si="361"/>
        <v>0</v>
      </c>
      <c r="Q77" s="28">
        <f t="shared" si="361"/>
        <v>0</v>
      </c>
      <c r="R77" s="28">
        <f t="shared" si="361"/>
        <v>0</v>
      </c>
      <c r="S77" s="28">
        <f t="shared" si="361"/>
        <v>0</v>
      </c>
      <c r="T77" s="28">
        <f t="shared" si="361"/>
        <v>0</v>
      </c>
      <c r="U77" s="28">
        <f t="shared" si="361"/>
        <v>0</v>
      </c>
      <c r="V77" s="28">
        <f t="shared" si="361"/>
        <v>0</v>
      </c>
      <c r="W77" s="28">
        <f t="shared" si="361"/>
        <v>0</v>
      </c>
      <c r="X77" s="28">
        <f t="shared" si="361"/>
        <v>0</v>
      </c>
      <c r="Y77" s="28">
        <f t="shared" si="361"/>
        <v>1065.7821596198451</v>
      </c>
      <c r="Z77" s="28">
        <f t="shared" si="361"/>
        <v>982.71936639037233</v>
      </c>
      <c r="AA77" s="28">
        <f t="shared" si="361"/>
        <v>890.57847558269418</v>
      </c>
      <c r="AB77" s="28">
        <f t="shared" si="361"/>
        <v>789.92988836677239</v>
      </c>
      <c r="AC77" s="28">
        <f t="shared" si="361"/>
        <v>681.6244191342073</v>
      </c>
      <c r="AD77" s="28">
        <f t="shared" si="359"/>
        <v>566.86926602749088</v>
      </c>
      <c r="AE77" s="28">
        <f t="shared" si="359"/>
        <v>447.35747429224978</v>
      </c>
      <c r="AF77" s="28">
        <f t="shared" si="359"/>
        <v>325.50987940117994</v>
      </c>
      <c r="AG77" s="28">
        <f t="shared" si="359"/>
        <v>204.99706611036999</v>
      </c>
      <c r="AH77" s="28">
        <f t="shared" si="359"/>
        <v>92.188298801506335</v>
      </c>
      <c r="AI77" s="28">
        <f t="shared" si="359"/>
        <v>4.0485167248636396</v>
      </c>
      <c r="AJ77" s="28" t="e">
        <f t="shared" si="359"/>
        <v>#NUM!</v>
      </c>
      <c r="AK77" s="28" t="e">
        <f t="shared" si="359"/>
        <v>#NUM!</v>
      </c>
      <c r="AL77" s="28" t="e">
        <f t="shared" si="359"/>
        <v>#NUM!</v>
      </c>
      <c r="AM77" s="28" t="e">
        <f t="shared" si="359"/>
        <v>#NUM!</v>
      </c>
      <c r="AN77" s="28" t="e">
        <f t="shared" si="359"/>
        <v>#NUM!</v>
      </c>
      <c r="AO77" s="28" t="e">
        <f t="shared" si="359"/>
        <v>#NUM!</v>
      </c>
      <c r="AP77" s="28" t="e">
        <f t="shared" si="359"/>
        <v>#NUM!</v>
      </c>
      <c r="AQ77" s="28" t="e">
        <f t="shared" si="359"/>
        <v>#NUM!</v>
      </c>
      <c r="AR77" s="28" t="e">
        <f t="shared" si="359"/>
        <v>#NUM!</v>
      </c>
      <c r="AS77" s="28" t="e">
        <f t="shared" si="360"/>
        <v>#NUM!</v>
      </c>
      <c r="AT77" s="28" t="e">
        <f t="shared" si="360"/>
        <v>#NUM!</v>
      </c>
      <c r="AU77" s="28" t="e">
        <f t="shared" si="360"/>
        <v>#NUM!</v>
      </c>
      <c r="AV77" s="28" t="e">
        <f t="shared" si="360"/>
        <v>#NUM!</v>
      </c>
      <c r="AW77" s="28" t="e">
        <f t="shared" si="360"/>
        <v>#NUM!</v>
      </c>
      <c r="AX77" s="28" t="e">
        <f t="shared" si="360"/>
        <v>#NUM!</v>
      </c>
      <c r="AY77" s="28" t="e">
        <f t="shared" si="360"/>
        <v>#NUM!</v>
      </c>
      <c r="AZ77" s="28" t="e">
        <f t="shared" si="360"/>
        <v>#NUM!</v>
      </c>
      <c r="BA77" s="28" t="e">
        <f t="shared" si="360"/>
        <v>#NUM!</v>
      </c>
      <c r="BB77" s="28" t="e">
        <f t="shared" si="360"/>
        <v>#NUM!</v>
      </c>
      <c r="BC77" s="28" t="e">
        <f t="shared" si="360"/>
        <v>#NUM!</v>
      </c>
      <c r="BD77" s="28" t="e">
        <f t="shared" si="360"/>
        <v>#NUM!</v>
      </c>
      <c r="BE77" s="28" t="e">
        <f t="shared" si="360"/>
        <v>#NUM!</v>
      </c>
      <c r="BF77" s="28" t="e">
        <f t="shared" si="360"/>
        <v>#NUM!</v>
      </c>
      <c r="BG77" s="28" t="e">
        <f t="shared" si="360"/>
        <v>#NUM!</v>
      </c>
      <c r="BH77" s="28" t="e">
        <f t="shared" si="360"/>
        <v>#NUM!</v>
      </c>
      <c r="BI77" s="28" t="e">
        <f t="shared" si="358"/>
        <v>#NUM!</v>
      </c>
      <c r="BJ77" s="28" t="e">
        <f t="shared" si="358"/>
        <v>#NUM!</v>
      </c>
      <c r="BK77" s="28" t="e">
        <f t="shared" si="358"/>
        <v>#NUM!</v>
      </c>
      <c r="BM77" s="28">
        <f t="shared" si="207"/>
        <v>0</v>
      </c>
      <c r="BN77" s="28">
        <f t="shared" si="208"/>
        <v>0</v>
      </c>
      <c r="BO77" s="28">
        <f t="shared" si="209"/>
        <v>0</v>
      </c>
      <c r="BP77" s="28">
        <f t="shared" si="210"/>
        <v>0</v>
      </c>
      <c r="BQ77" s="28">
        <f t="shared" si="211"/>
        <v>0</v>
      </c>
      <c r="BR77" s="28">
        <f t="shared" si="212"/>
        <v>0</v>
      </c>
      <c r="BS77" s="28">
        <f t="shared" si="213"/>
        <v>0</v>
      </c>
      <c r="BT77" s="28">
        <f t="shared" si="214"/>
        <v>0</v>
      </c>
      <c r="BU77" s="28">
        <f t="shared" si="215"/>
        <v>0</v>
      </c>
      <c r="BV77" s="28">
        <f t="shared" si="216"/>
        <v>0</v>
      </c>
      <c r="BW77" s="28">
        <f t="shared" si="217"/>
        <v>0</v>
      </c>
      <c r="BX77" s="28">
        <f t="shared" si="218"/>
        <v>1065.7821596198451</v>
      </c>
      <c r="BY77" s="28">
        <f t="shared" si="219"/>
        <v>982.71936639037233</v>
      </c>
      <c r="BZ77" s="28">
        <f t="shared" si="220"/>
        <v>890.57847558269418</v>
      </c>
      <c r="CA77" s="28">
        <f t="shared" si="221"/>
        <v>789.92988836677239</v>
      </c>
      <c r="CB77" s="28">
        <f t="shared" si="222"/>
        <v>681.6244191342073</v>
      </c>
      <c r="CC77" s="28">
        <f t="shared" si="223"/>
        <v>566.86926602749088</v>
      </c>
      <c r="CD77" s="28">
        <f t="shared" si="224"/>
        <v>447.35747429224978</v>
      </c>
      <c r="CE77" s="28">
        <f t="shared" si="225"/>
        <v>325.50987940117994</v>
      </c>
      <c r="CF77" s="28">
        <f t="shared" si="226"/>
        <v>204.99706611036999</v>
      </c>
      <c r="CG77" s="28">
        <f t="shared" si="227"/>
        <v>92.188298801506335</v>
      </c>
      <c r="CH77" s="28">
        <f t="shared" si="228"/>
        <v>4.0485167248636396</v>
      </c>
      <c r="CI77" s="28">
        <f t="shared" si="229"/>
        <v>0</v>
      </c>
      <c r="CJ77" s="28">
        <f t="shared" si="230"/>
        <v>0</v>
      </c>
      <c r="CK77" s="28">
        <f t="shared" si="231"/>
        <v>0</v>
      </c>
      <c r="CL77" s="28">
        <f t="shared" si="232"/>
        <v>0</v>
      </c>
      <c r="CM77" s="28">
        <f t="shared" si="233"/>
        <v>0</v>
      </c>
      <c r="CN77" s="28">
        <f t="shared" si="234"/>
        <v>0</v>
      </c>
      <c r="CO77" s="28">
        <f t="shared" si="235"/>
        <v>0</v>
      </c>
      <c r="CP77" s="28">
        <f t="shared" si="236"/>
        <v>0</v>
      </c>
      <c r="CQ77" s="28">
        <f t="shared" si="237"/>
        <v>0</v>
      </c>
      <c r="CR77" s="28">
        <f t="shared" si="238"/>
        <v>0</v>
      </c>
      <c r="CS77" s="28">
        <f t="shared" si="239"/>
        <v>0</v>
      </c>
      <c r="CT77" s="28">
        <f t="shared" si="240"/>
        <v>0</v>
      </c>
      <c r="CU77" s="28">
        <f t="shared" si="241"/>
        <v>0</v>
      </c>
      <c r="CV77" s="28">
        <f t="shared" si="242"/>
        <v>0</v>
      </c>
      <c r="CW77" s="28">
        <f t="shared" si="243"/>
        <v>0</v>
      </c>
      <c r="CX77" s="28">
        <f t="shared" si="244"/>
        <v>0</v>
      </c>
      <c r="CY77" s="28">
        <f t="shared" si="245"/>
        <v>0</v>
      </c>
      <c r="CZ77" s="28">
        <f t="shared" si="246"/>
        <v>0</v>
      </c>
      <c r="DA77" s="28">
        <f t="shared" si="247"/>
        <v>0</v>
      </c>
      <c r="DB77" s="28">
        <f t="shared" si="248"/>
        <v>0</v>
      </c>
      <c r="DC77" s="28">
        <f t="shared" si="249"/>
        <v>0</v>
      </c>
      <c r="DD77" s="28">
        <f t="shared" si="250"/>
        <v>0</v>
      </c>
      <c r="DE77" s="28">
        <f t="shared" si="251"/>
        <v>0</v>
      </c>
      <c r="DF77" s="28">
        <f t="shared" si="252"/>
        <v>0</v>
      </c>
      <c r="DG77" s="28">
        <f t="shared" si="253"/>
        <v>0</v>
      </c>
      <c r="DH77" s="28">
        <f t="shared" si="254"/>
        <v>0</v>
      </c>
      <c r="DI77" s="28">
        <f t="shared" si="255"/>
        <v>0</v>
      </c>
      <c r="DJ77" s="28">
        <f t="shared" si="256"/>
        <v>0</v>
      </c>
      <c r="DL77" s="28">
        <f t="shared" si="257"/>
        <v>71</v>
      </c>
      <c r="DM77" s="140">
        <f t="shared" si="258"/>
        <v>0</v>
      </c>
      <c r="DN77" s="140">
        <f t="shared" si="259"/>
        <v>0</v>
      </c>
      <c r="DO77" s="140">
        <f t="shared" si="260"/>
        <v>0</v>
      </c>
      <c r="DP77" s="140">
        <f t="shared" si="261"/>
        <v>0</v>
      </c>
      <c r="DQ77" s="140">
        <f t="shared" si="262"/>
        <v>0</v>
      </c>
      <c r="DR77" s="140">
        <f t="shared" si="263"/>
        <v>0</v>
      </c>
      <c r="DS77" s="140">
        <f t="shared" si="264"/>
        <v>0</v>
      </c>
      <c r="DT77" s="140">
        <f t="shared" si="265"/>
        <v>0</v>
      </c>
      <c r="DU77" s="140">
        <f t="shared" si="266"/>
        <v>0</v>
      </c>
      <c r="DV77" s="140">
        <f t="shared" si="267"/>
        <v>0</v>
      </c>
      <c r="DW77" s="140">
        <f t="shared" si="268"/>
        <v>6.8383002933908301</v>
      </c>
      <c r="DX77" s="140">
        <f t="shared" si="269"/>
        <v>83.062793229472732</v>
      </c>
      <c r="DY77" s="140">
        <f t="shared" si="270"/>
        <v>92.140890807678147</v>
      </c>
      <c r="DZ77" s="140">
        <f t="shared" si="271"/>
        <v>100.64858721592179</v>
      </c>
      <c r="EA77" s="140">
        <f t="shared" si="272"/>
        <v>108.30546923256509</v>
      </c>
      <c r="EB77" s="140">
        <f t="shared" si="273"/>
        <v>114.75515310671642</v>
      </c>
      <c r="EC77" s="140">
        <f t="shared" si="274"/>
        <v>119.5117917352411</v>
      </c>
      <c r="ED77" s="140">
        <f t="shared" si="275"/>
        <v>121.84759489106983</v>
      </c>
      <c r="EE77" s="140">
        <f t="shared" si="276"/>
        <v>120.51281329080996</v>
      </c>
      <c r="EF77" s="140">
        <f t="shared" si="277"/>
        <v>112.80876730886365</v>
      </c>
      <c r="EG77" s="140">
        <f t="shared" si="278"/>
        <v>88.139782076642689</v>
      </c>
      <c r="EH77" s="140">
        <f t="shared" si="279"/>
        <v>4.0485167248636396</v>
      </c>
      <c r="EI77" s="140">
        <f t="shared" si="280"/>
        <v>0</v>
      </c>
      <c r="EJ77" s="140">
        <f t="shared" si="281"/>
        <v>0</v>
      </c>
      <c r="EK77" s="140">
        <f t="shared" si="282"/>
        <v>0</v>
      </c>
      <c r="EL77" s="140">
        <f t="shared" si="283"/>
        <v>0</v>
      </c>
      <c r="EM77" s="140">
        <f t="shared" si="284"/>
        <v>0</v>
      </c>
      <c r="EN77" s="140">
        <f t="shared" si="285"/>
        <v>0</v>
      </c>
      <c r="EO77" s="140">
        <f t="shared" si="286"/>
        <v>0</v>
      </c>
      <c r="EP77" s="140">
        <f t="shared" si="287"/>
        <v>0</v>
      </c>
      <c r="EQ77" s="140">
        <f t="shared" si="288"/>
        <v>0</v>
      </c>
      <c r="ER77" s="140">
        <f t="shared" si="289"/>
        <v>0</v>
      </c>
      <c r="ES77" s="140">
        <f t="shared" si="290"/>
        <v>0</v>
      </c>
      <c r="ET77" s="140">
        <f t="shared" si="291"/>
        <v>0</v>
      </c>
      <c r="EU77" s="140">
        <f t="shared" si="292"/>
        <v>0</v>
      </c>
      <c r="EV77" s="140">
        <f t="shared" si="293"/>
        <v>0</v>
      </c>
      <c r="EW77" s="140">
        <f t="shared" si="294"/>
        <v>0</v>
      </c>
      <c r="EX77" s="140">
        <f t="shared" si="295"/>
        <v>0</v>
      </c>
      <c r="EY77" s="140">
        <f t="shared" si="296"/>
        <v>0</v>
      </c>
      <c r="EZ77" s="140">
        <f t="shared" si="297"/>
        <v>0</v>
      </c>
      <c r="FA77" s="140">
        <f t="shared" si="298"/>
        <v>0</v>
      </c>
      <c r="FB77" s="140">
        <f t="shared" si="299"/>
        <v>0</v>
      </c>
      <c r="FC77" s="140">
        <f t="shared" si="300"/>
        <v>0</v>
      </c>
      <c r="FD77" s="140">
        <f t="shared" si="301"/>
        <v>0</v>
      </c>
      <c r="FE77" s="140">
        <f t="shared" si="302"/>
        <v>0</v>
      </c>
      <c r="FF77" s="140">
        <f t="shared" si="303"/>
        <v>0</v>
      </c>
      <c r="FG77" s="140">
        <f t="shared" si="304"/>
        <v>0</v>
      </c>
      <c r="FH77" s="140">
        <f t="shared" si="305"/>
        <v>0</v>
      </c>
      <c r="FI77" s="140">
        <f t="shared" si="306"/>
        <v>0</v>
      </c>
      <c r="FJ77" s="140">
        <f t="shared" si="307"/>
        <v>0</v>
      </c>
      <c r="FL77" s="28">
        <f t="shared" si="308"/>
        <v>0</v>
      </c>
      <c r="FM77" s="28">
        <f t="shared" si="309"/>
        <v>0</v>
      </c>
      <c r="FN77" s="28">
        <f t="shared" si="310"/>
        <v>0</v>
      </c>
      <c r="FO77" s="28">
        <f t="shared" si="311"/>
        <v>0</v>
      </c>
      <c r="FP77" s="28">
        <f t="shared" si="312"/>
        <v>0</v>
      </c>
      <c r="FQ77" s="28">
        <f t="shared" si="313"/>
        <v>0</v>
      </c>
      <c r="FR77" s="28">
        <f t="shared" si="314"/>
        <v>0</v>
      </c>
      <c r="FS77" s="28">
        <f t="shared" si="315"/>
        <v>0</v>
      </c>
      <c r="FT77" s="28">
        <f t="shared" si="316"/>
        <v>0</v>
      </c>
      <c r="FU77" s="28">
        <f t="shared" si="317"/>
        <v>0</v>
      </c>
      <c r="FV77" s="28">
        <f t="shared" si="318"/>
        <v>143.60430616120743</v>
      </c>
      <c r="FW77" s="28">
        <f t="shared" si="319"/>
        <v>1910.4442442778727</v>
      </c>
      <c r="FX77" s="28">
        <f t="shared" si="320"/>
        <v>2303.5222701919538</v>
      </c>
      <c r="FY77" s="28">
        <f t="shared" si="321"/>
        <v>2717.5118548298883</v>
      </c>
      <c r="FZ77" s="28">
        <f t="shared" si="322"/>
        <v>3140.8586077443874</v>
      </c>
      <c r="GA77" s="28">
        <f t="shared" si="323"/>
        <v>3557.4097463082089</v>
      </c>
      <c r="GB77" s="28">
        <f t="shared" si="324"/>
        <v>3943.8891272629562</v>
      </c>
      <c r="GC77" s="28">
        <f t="shared" si="325"/>
        <v>4264.6658211874437</v>
      </c>
      <c r="GD77" s="28">
        <f t="shared" si="326"/>
        <v>4458.9740917599684</v>
      </c>
      <c r="GE77" s="28">
        <f t="shared" si="327"/>
        <v>4399.5419250456825</v>
      </c>
      <c r="GF77" s="28">
        <f t="shared" si="328"/>
        <v>3613.7310651423504</v>
      </c>
      <c r="GG77" s="28">
        <f t="shared" si="329"/>
        <v>174.08621916913651</v>
      </c>
      <c r="GH77" s="28">
        <f t="shared" si="330"/>
        <v>0</v>
      </c>
      <c r="GI77" s="28">
        <f t="shared" si="331"/>
        <v>0</v>
      </c>
      <c r="GJ77" s="28">
        <f t="shared" si="332"/>
        <v>0</v>
      </c>
      <c r="GK77" s="28">
        <f t="shared" si="333"/>
        <v>0</v>
      </c>
      <c r="GL77" s="28">
        <f t="shared" si="334"/>
        <v>0</v>
      </c>
      <c r="GM77" s="28">
        <f t="shared" si="335"/>
        <v>0</v>
      </c>
      <c r="GN77" s="28">
        <f t="shared" si="336"/>
        <v>0</v>
      </c>
      <c r="GO77" s="28">
        <f t="shared" si="337"/>
        <v>0</v>
      </c>
      <c r="GP77" s="28">
        <f t="shared" si="338"/>
        <v>0</v>
      </c>
      <c r="GQ77" s="28">
        <f t="shared" si="339"/>
        <v>0</v>
      </c>
      <c r="GR77" s="28">
        <f t="shared" si="340"/>
        <v>0</v>
      </c>
      <c r="GS77" s="28">
        <f t="shared" si="341"/>
        <v>0</v>
      </c>
      <c r="GT77" s="28">
        <f t="shared" si="342"/>
        <v>0</v>
      </c>
      <c r="GU77" s="28">
        <f t="shared" si="343"/>
        <v>0</v>
      </c>
      <c r="GV77" s="28">
        <f t="shared" si="344"/>
        <v>0</v>
      </c>
      <c r="GW77" s="28">
        <f t="shared" si="345"/>
        <v>0</v>
      </c>
      <c r="GX77" s="28">
        <f t="shared" si="346"/>
        <v>0</v>
      </c>
      <c r="GY77" s="28">
        <f t="shared" si="347"/>
        <v>0</v>
      </c>
      <c r="GZ77" s="28">
        <f t="shared" si="348"/>
        <v>0</v>
      </c>
      <c r="HA77" s="28">
        <f t="shared" si="349"/>
        <v>0</v>
      </c>
      <c r="HB77" s="28">
        <f t="shared" si="350"/>
        <v>0</v>
      </c>
      <c r="HC77" s="28">
        <f t="shared" si="351"/>
        <v>0</v>
      </c>
      <c r="HD77" s="28">
        <f t="shared" si="352"/>
        <v>0</v>
      </c>
      <c r="HE77" s="28">
        <f t="shared" si="353"/>
        <v>0</v>
      </c>
      <c r="HF77" s="28">
        <f t="shared" si="354"/>
        <v>0</v>
      </c>
      <c r="HG77" s="28">
        <f t="shared" si="355"/>
        <v>0</v>
      </c>
      <c r="HH77" s="28">
        <f t="shared" si="356"/>
        <v>0</v>
      </c>
      <c r="HI77" s="28">
        <f t="shared" si="357"/>
        <v>0</v>
      </c>
      <c r="HK77" s="29">
        <f>IF(D77&gt;80,"",IF('inv2.計算シート'!H72=0,0,SUM(FL77:HI77)/F77))</f>
        <v>32.283776576368993</v>
      </c>
    </row>
    <row r="78" spans="4:219">
      <c r="D78" s="28">
        <f>IF(OR('1.収穫を予測する'!$C$2="あり",'1.収穫を予測する'!$C$3="あり"),入力方法別計算!W73,'inv2.計算シート'!E73)</f>
        <v>72</v>
      </c>
      <c r="E78" s="28">
        <f>IF(OR('1.収穫を予測する'!$C$2="あり",'1.収穫を予測する'!$C$3="あり"),入力方法別計算!Z73,'inv2.計算シート'!AD73)</f>
        <v>996.98974216364559</v>
      </c>
      <c r="F78" s="28">
        <f>IF(OR('1.収穫を予測する'!$C$2="あり",'1.収穫を予測する'!$C$3="あり"),入力方法別計算!Y73,'inv2.計算シート'!AE73)</f>
        <v>1067.4145789391553</v>
      </c>
      <c r="G78" s="28">
        <f>'inv2.計算シート'!AF73</f>
        <v>0</v>
      </c>
      <c r="H78" s="28">
        <f t="shared" si="202"/>
        <v>0.56395669163414697</v>
      </c>
      <c r="I78" s="28">
        <f t="shared" si="203"/>
        <v>1408.8161435657701</v>
      </c>
      <c r="J78" s="28">
        <f t="shared" si="204"/>
        <v>1052.8972378617957</v>
      </c>
      <c r="K78" s="28">
        <f t="shared" si="205"/>
        <v>0.74736312660136806</v>
      </c>
      <c r="L78" s="28">
        <f t="shared" si="206"/>
        <v>1157.8916318132929</v>
      </c>
      <c r="N78" s="28">
        <f t="shared" si="361"/>
        <v>0</v>
      </c>
      <c r="O78" s="28">
        <f t="shared" si="361"/>
        <v>0</v>
      </c>
      <c r="P78" s="28">
        <f t="shared" si="361"/>
        <v>0</v>
      </c>
      <c r="Q78" s="28">
        <f t="shared" si="361"/>
        <v>0</v>
      </c>
      <c r="R78" s="28">
        <f t="shared" si="361"/>
        <v>0</v>
      </c>
      <c r="S78" s="28">
        <f t="shared" si="361"/>
        <v>0</v>
      </c>
      <c r="T78" s="28">
        <f t="shared" si="361"/>
        <v>0</v>
      </c>
      <c r="U78" s="28">
        <f t="shared" si="361"/>
        <v>0</v>
      </c>
      <c r="V78" s="28">
        <f t="shared" si="361"/>
        <v>0</v>
      </c>
      <c r="W78" s="28">
        <f t="shared" si="361"/>
        <v>0</v>
      </c>
      <c r="X78" s="28">
        <f t="shared" si="361"/>
        <v>0</v>
      </c>
      <c r="Y78" s="28">
        <f t="shared" si="361"/>
        <v>1065.1594223810323</v>
      </c>
      <c r="Z78" s="28">
        <f t="shared" si="361"/>
        <v>982.99582961726412</v>
      </c>
      <c r="AA78" s="28">
        <f t="shared" si="361"/>
        <v>891.80955154107608</v>
      </c>
      <c r="AB78" s="28">
        <f t="shared" si="361"/>
        <v>792.14536705162038</v>
      </c>
      <c r="AC78" s="28">
        <f t="shared" si="361"/>
        <v>684.81982995511532</v>
      </c>
      <c r="AD78" s="28">
        <f t="shared" si="359"/>
        <v>570.99419738423489</v>
      </c>
      <c r="AE78" s="28">
        <f t="shared" si="359"/>
        <v>452.29841293826132</v>
      </c>
      <c r="AF78" s="28">
        <f t="shared" si="359"/>
        <v>331.06184715252101</v>
      </c>
      <c r="AG78" s="28">
        <f t="shared" si="359"/>
        <v>210.80747722189889</v>
      </c>
      <c r="AH78" s="28">
        <f t="shared" si="359"/>
        <v>97.603504049482268</v>
      </c>
      <c r="AI78" s="28">
        <f t="shared" si="359"/>
        <v>6.9597124083109616</v>
      </c>
      <c r="AJ78" s="28" t="e">
        <f t="shared" si="359"/>
        <v>#NUM!</v>
      </c>
      <c r="AK78" s="28" t="e">
        <f t="shared" si="359"/>
        <v>#NUM!</v>
      </c>
      <c r="AL78" s="28" t="e">
        <f t="shared" si="359"/>
        <v>#NUM!</v>
      </c>
      <c r="AM78" s="28" t="e">
        <f t="shared" si="359"/>
        <v>#NUM!</v>
      </c>
      <c r="AN78" s="28" t="e">
        <f t="shared" si="359"/>
        <v>#NUM!</v>
      </c>
      <c r="AO78" s="28" t="e">
        <f t="shared" si="359"/>
        <v>#NUM!</v>
      </c>
      <c r="AP78" s="28" t="e">
        <f t="shared" si="359"/>
        <v>#NUM!</v>
      </c>
      <c r="AQ78" s="28" t="e">
        <f t="shared" si="359"/>
        <v>#NUM!</v>
      </c>
      <c r="AR78" s="28" t="e">
        <f t="shared" si="359"/>
        <v>#NUM!</v>
      </c>
      <c r="AS78" s="28" t="e">
        <f t="shared" si="360"/>
        <v>#NUM!</v>
      </c>
      <c r="AT78" s="28" t="e">
        <f t="shared" si="360"/>
        <v>#NUM!</v>
      </c>
      <c r="AU78" s="28" t="e">
        <f t="shared" si="360"/>
        <v>#NUM!</v>
      </c>
      <c r="AV78" s="28" t="e">
        <f t="shared" si="360"/>
        <v>#NUM!</v>
      </c>
      <c r="AW78" s="28" t="e">
        <f t="shared" si="360"/>
        <v>#NUM!</v>
      </c>
      <c r="AX78" s="28" t="e">
        <f t="shared" si="360"/>
        <v>#NUM!</v>
      </c>
      <c r="AY78" s="28" t="e">
        <f t="shared" si="360"/>
        <v>#NUM!</v>
      </c>
      <c r="AZ78" s="28" t="e">
        <f t="shared" si="360"/>
        <v>#NUM!</v>
      </c>
      <c r="BA78" s="28" t="e">
        <f t="shared" si="360"/>
        <v>#NUM!</v>
      </c>
      <c r="BB78" s="28" t="e">
        <f t="shared" si="360"/>
        <v>#NUM!</v>
      </c>
      <c r="BC78" s="28" t="e">
        <f t="shared" si="360"/>
        <v>#NUM!</v>
      </c>
      <c r="BD78" s="28" t="e">
        <f t="shared" si="360"/>
        <v>#NUM!</v>
      </c>
      <c r="BE78" s="28" t="e">
        <f t="shared" si="360"/>
        <v>#NUM!</v>
      </c>
      <c r="BF78" s="28" t="e">
        <f t="shared" si="360"/>
        <v>#NUM!</v>
      </c>
      <c r="BG78" s="28" t="e">
        <f t="shared" si="360"/>
        <v>#NUM!</v>
      </c>
      <c r="BH78" s="28" t="e">
        <f t="shared" si="360"/>
        <v>#NUM!</v>
      </c>
      <c r="BI78" s="28" t="e">
        <f t="shared" si="358"/>
        <v>#NUM!</v>
      </c>
      <c r="BJ78" s="28" t="e">
        <f t="shared" si="358"/>
        <v>#NUM!</v>
      </c>
      <c r="BK78" s="28" t="e">
        <f t="shared" si="358"/>
        <v>#NUM!</v>
      </c>
      <c r="BM78" s="28">
        <f t="shared" si="207"/>
        <v>0</v>
      </c>
      <c r="BN78" s="28">
        <f t="shared" si="208"/>
        <v>0</v>
      </c>
      <c r="BO78" s="28">
        <f t="shared" si="209"/>
        <v>0</v>
      </c>
      <c r="BP78" s="28">
        <f t="shared" si="210"/>
        <v>0</v>
      </c>
      <c r="BQ78" s="28">
        <f t="shared" si="211"/>
        <v>0</v>
      </c>
      <c r="BR78" s="28">
        <f t="shared" si="212"/>
        <v>0</v>
      </c>
      <c r="BS78" s="28">
        <f t="shared" si="213"/>
        <v>0</v>
      </c>
      <c r="BT78" s="28">
        <f t="shared" si="214"/>
        <v>0</v>
      </c>
      <c r="BU78" s="28">
        <f t="shared" si="215"/>
        <v>0</v>
      </c>
      <c r="BV78" s="28">
        <f t="shared" si="216"/>
        <v>0</v>
      </c>
      <c r="BW78" s="28">
        <f t="shared" si="217"/>
        <v>0</v>
      </c>
      <c r="BX78" s="28">
        <f t="shared" si="218"/>
        <v>1065.1594223810323</v>
      </c>
      <c r="BY78" s="28">
        <f t="shared" si="219"/>
        <v>982.99582961726412</v>
      </c>
      <c r="BZ78" s="28">
        <f t="shared" si="220"/>
        <v>891.80955154107608</v>
      </c>
      <c r="CA78" s="28">
        <f t="shared" si="221"/>
        <v>792.14536705162038</v>
      </c>
      <c r="CB78" s="28">
        <f t="shared" si="222"/>
        <v>684.81982995511532</v>
      </c>
      <c r="CC78" s="28">
        <f t="shared" si="223"/>
        <v>570.99419738423489</v>
      </c>
      <c r="CD78" s="28">
        <f t="shared" si="224"/>
        <v>452.29841293826132</v>
      </c>
      <c r="CE78" s="28">
        <f t="shared" si="225"/>
        <v>331.06184715252101</v>
      </c>
      <c r="CF78" s="28">
        <f t="shared" si="226"/>
        <v>210.80747722189889</v>
      </c>
      <c r="CG78" s="28">
        <f t="shared" si="227"/>
        <v>97.603504049482268</v>
      </c>
      <c r="CH78" s="28">
        <f t="shared" si="228"/>
        <v>6.9597124083109616</v>
      </c>
      <c r="CI78" s="28">
        <f t="shared" si="229"/>
        <v>0</v>
      </c>
      <c r="CJ78" s="28">
        <f t="shared" si="230"/>
        <v>0</v>
      </c>
      <c r="CK78" s="28">
        <f t="shared" si="231"/>
        <v>0</v>
      </c>
      <c r="CL78" s="28">
        <f t="shared" si="232"/>
        <v>0</v>
      </c>
      <c r="CM78" s="28">
        <f t="shared" si="233"/>
        <v>0</v>
      </c>
      <c r="CN78" s="28">
        <f t="shared" si="234"/>
        <v>0</v>
      </c>
      <c r="CO78" s="28">
        <f t="shared" si="235"/>
        <v>0</v>
      </c>
      <c r="CP78" s="28">
        <f t="shared" si="236"/>
        <v>0</v>
      </c>
      <c r="CQ78" s="28">
        <f t="shared" si="237"/>
        <v>0</v>
      </c>
      <c r="CR78" s="28">
        <f t="shared" si="238"/>
        <v>0</v>
      </c>
      <c r="CS78" s="28">
        <f t="shared" si="239"/>
        <v>0</v>
      </c>
      <c r="CT78" s="28">
        <f t="shared" si="240"/>
        <v>0</v>
      </c>
      <c r="CU78" s="28">
        <f t="shared" si="241"/>
        <v>0</v>
      </c>
      <c r="CV78" s="28">
        <f t="shared" si="242"/>
        <v>0</v>
      </c>
      <c r="CW78" s="28">
        <f t="shared" si="243"/>
        <v>0</v>
      </c>
      <c r="CX78" s="28">
        <f t="shared" si="244"/>
        <v>0</v>
      </c>
      <c r="CY78" s="28">
        <f t="shared" si="245"/>
        <v>0</v>
      </c>
      <c r="CZ78" s="28">
        <f t="shared" si="246"/>
        <v>0</v>
      </c>
      <c r="DA78" s="28">
        <f t="shared" si="247"/>
        <v>0</v>
      </c>
      <c r="DB78" s="28">
        <f t="shared" si="248"/>
        <v>0</v>
      </c>
      <c r="DC78" s="28">
        <f t="shared" si="249"/>
        <v>0</v>
      </c>
      <c r="DD78" s="28">
        <f t="shared" si="250"/>
        <v>0</v>
      </c>
      <c r="DE78" s="28">
        <f t="shared" si="251"/>
        <v>0</v>
      </c>
      <c r="DF78" s="28">
        <f t="shared" si="252"/>
        <v>0</v>
      </c>
      <c r="DG78" s="28">
        <f t="shared" si="253"/>
        <v>0</v>
      </c>
      <c r="DH78" s="28">
        <f t="shared" si="254"/>
        <v>0</v>
      </c>
      <c r="DI78" s="28">
        <f t="shared" si="255"/>
        <v>0</v>
      </c>
      <c r="DJ78" s="28">
        <f t="shared" si="256"/>
        <v>0</v>
      </c>
      <c r="DL78" s="28">
        <f t="shared" si="257"/>
        <v>72</v>
      </c>
      <c r="DM78" s="140">
        <f t="shared" si="258"/>
        <v>0</v>
      </c>
      <c r="DN78" s="140">
        <f t="shared" si="259"/>
        <v>0</v>
      </c>
      <c r="DO78" s="140">
        <f t="shared" si="260"/>
        <v>0</v>
      </c>
      <c r="DP78" s="140">
        <f t="shared" si="261"/>
        <v>0</v>
      </c>
      <c r="DQ78" s="140">
        <f t="shared" si="262"/>
        <v>0</v>
      </c>
      <c r="DR78" s="140">
        <f t="shared" si="263"/>
        <v>0</v>
      </c>
      <c r="DS78" s="140">
        <f t="shared" si="264"/>
        <v>0</v>
      </c>
      <c r="DT78" s="140">
        <f t="shared" si="265"/>
        <v>0</v>
      </c>
      <c r="DU78" s="140">
        <f t="shared" si="266"/>
        <v>0</v>
      </c>
      <c r="DV78" s="140">
        <f t="shared" si="267"/>
        <v>0</v>
      </c>
      <c r="DW78" s="140">
        <f t="shared" si="268"/>
        <v>2.2551565581229625</v>
      </c>
      <c r="DX78" s="140">
        <f t="shared" si="269"/>
        <v>82.163592763768179</v>
      </c>
      <c r="DY78" s="140">
        <f t="shared" si="270"/>
        <v>91.186278076188046</v>
      </c>
      <c r="DZ78" s="140">
        <f t="shared" si="271"/>
        <v>99.664184489455693</v>
      </c>
      <c r="EA78" s="140">
        <f t="shared" si="272"/>
        <v>107.32553709650506</v>
      </c>
      <c r="EB78" s="140">
        <f t="shared" si="273"/>
        <v>113.82563257088043</v>
      </c>
      <c r="EC78" s="140">
        <f t="shared" si="274"/>
        <v>118.69578444597357</v>
      </c>
      <c r="ED78" s="140">
        <f t="shared" si="275"/>
        <v>121.23656578574031</v>
      </c>
      <c r="EE78" s="140">
        <f t="shared" si="276"/>
        <v>120.25436993062212</v>
      </c>
      <c r="EF78" s="140">
        <f t="shared" si="277"/>
        <v>113.20397317241662</v>
      </c>
      <c r="EG78" s="140">
        <f t="shared" si="278"/>
        <v>90.643791641171305</v>
      </c>
      <c r="EH78" s="140">
        <f t="shared" si="279"/>
        <v>6.9597124083109616</v>
      </c>
      <c r="EI78" s="140">
        <f t="shared" si="280"/>
        <v>0</v>
      </c>
      <c r="EJ78" s="140">
        <f t="shared" si="281"/>
        <v>0</v>
      </c>
      <c r="EK78" s="140">
        <f t="shared" si="282"/>
        <v>0</v>
      </c>
      <c r="EL78" s="140">
        <f t="shared" si="283"/>
        <v>0</v>
      </c>
      <c r="EM78" s="140">
        <f t="shared" si="284"/>
        <v>0</v>
      </c>
      <c r="EN78" s="140">
        <f t="shared" si="285"/>
        <v>0</v>
      </c>
      <c r="EO78" s="140">
        <f t="shared" si="286"/>
        <v>0</v>
      </c>
      <c r="EP78" s="140">
        <f t="shared" si="287"/>
        <v>0</v>
      </c>
      <c r="EQ78" s="140">
        <f t="shared" si="288"/>
        <v>0</v>
      </c>
      <c r="ER78" s="140">
        <f t="shared" si="289"/>
        <v>0</v>
      </c>
      <c r="ES78" s="140">
        <f t="shared" si="290"/>
        <v>0</v>
      </c>
      <c r="ET78" s="140">
        <f t="shared" si="291"/>
        <v>0</v>
      </c>
      <c r="EU78" s="140">
        <f t="shared" si="292"/>
        <v>0</v>
      </c>
      <c r="EV78" s="140">
        <f t="shared" si="293"/>
        <v>0</v>
      </c>
      <c r="EW78" s="140">
        <f t="shared" si="294"/>
        <v>0</v>
      </c>
      <c r="EX78" s="140">
        <f t="shared" si="295"/>
        <v>0</v>
      </c>
      <c r="EY78" s="140">
        <f t="shared" si="296"/>
        <v>0</v>
      </c>
      <c r="EZ78" s="140">
        <f t="shared" si="297"/>
        <v>0</v>
      </c>
      <c r="FA78" s="140">
        <f t="shared" si="298"/>
        <v>0</v>
      </c>
      <c r="FB78" s="140">
        <f t="shared" si="299"/>
        <v>0</v>
      </c>
      <c r="FC78" s="140">
        <f t="shared" si="300"/>
        <v>0</v>
      </c>
      <c r="FD78" s="140">
        <f t="shared" si="301"/>
        <v>0</v>
      </c>
      <c r="FE78" s="140">
        <f t="shared" si="302"/>
        <v>0</v>
      </c>
      <c r="FF78" s="140">
        <f t="shared" si="303"/>
        <v>0</v>
      </c>
      <c r="FG78" s="140">
        <f t="shared" si="304"/>
        <v>0</v>
      </c>
      <c r="FH78" s="140">
        <f t="shared" si="305"/>
        <v>0</v>
      </c>
      <c r="FI78" s="140">
        <f t="shared" si="306"/>
        <v>0</v>
      </c>
      <c r="FJ78" s="140">
        <f t="shared" si="307"/>
        <v>0</v>
      </c>
      <c r="FL78" s="28">
        <f t="shared" si="308"/>
        <v>0</v>
      </c>
      <c r="FM78" s="28">
        <f t="shared" si="309"/>
        <v>0</v>
      </c>
      <c r="FN78" s="28">
        <f t="shared" si="310"/>
        <v>0</v>
      </c>
      <c r="FO78" s="28">
        <f t="shared" si="311"/>
        <v>0</v>
      </c>
      <c r="FP78" s="28">
        <f t="shared" si="312"/>
        <v>0</v>
      </c>
      <c r="FQ78" s="28">
        <f t="shared" si="313"/>
        <v>0</v>
      </c>
      <c r="FR78" s="28">
        <f t="shared" si="314"/>
        <v>0</v>
      </c>
      <c r="FS78" s="28">
        <f t="shared" si="315"/>
        <v>0</v>
      </c>
      <c r="FT78" s="28">
        <f t="shared" si="316"/>
        <v>0</v>
      </c>
      <c r="FU78" s="28">
        <f t="shared" si="317"/>
        <v>0</v>
      </c>
      <c r="FV78" s="28">
        <f t="shared" si="318"/>
        <v>47.358287720582211</v>
      </c>
      <c r="FW78" s="28">
        <f t="shared" si="319"/>
        <v>1889.7626335666682</v>
      </c>
      <c r="FX78" s="28">
        <f t="shared" si="320"/>
        <v>2279.6569519047011</v>
      </c>
      <c r="FY78" s="28">
        <f t="shared" si="321"/>
        <v>2690.9329812153037</v>
      </c>
      <c r="FZ78" s="28">
        <f t="shared" si="322"/>
        <v>3112.4405757986469</v>
      </c>
      <c r="GA78" s="28">
        <f t="shared" si="323"/>
        <v>3528.5946096972934</v>
      </c>
      <c r="GB78" s="28">
        <f t="shared" si="324"/>
        <v>3916.9608867171278</v>
      </c>
      <c r="GC78" s="28">
        <f t="shared" si="325"/>
        <v>4243.2798025009106</v>
      </c>
      <c r="GD78" s="28">
        <f t="shared" si="326"/>
        <v>4449.4116874330184</v>
      </c>
      <c r="GE78" s="28">
        <f t="shared" si="327"/>
        <v>4414.9549537242483</v>
      </c>
      <c r="GF78" s="28">
        <f t="shared" si="328"/>
        <v>3716.3954572880234</v>
      </c>
      <c r="GG78" s="28">
        <f t="shared" si="329"/>
        <v>299.26763355737137</v>
      </c>
      <c r="GH78" s="28">
        <f t="shared" si="330"/>
        <v>0</v>
      </c>
      <c r="GI78" s="28">
        <f t="shared" si="331"/>
        <v>0</v>
      </c>
      <c r="GJ78" s="28">
        <f t="shared" si="332"/>
        <v>0</v>
      </c>
      <c r="GK78" s="28">
        <f t="shared" si="333"/>
        <v>0</v>
      </c>
      <c r="GL78" s="28">
        <f t="shared" si="334"/>
        <v>0</v>
      </c>
      <c r="GM78" s="28">
        <f t="shared" si="335"/>
        <v>0</v>
      </c>
      <c r="GN78" s="28">
        <f t="shared" si="336"/>
        <v>0</v>
      </c>
      <c r="GO78" s="28">
        <f t="shared" si="337"/>
        <v>0</v>
      </c>
      <c r="GP78" s="28">
        <f t="shared" si="338"/>
        <v>0</v>
      </c>
      <c r="GQ78" s="28">
        <f t="shared" si="339"/>
        <v>0</v>
      </c>
      <c r="GR78" s="28">
        <f t="shared" si="340"/>
        <v>0</v>
      </c>
      <c r="GS78" s="28">
        <f t="shared" si="341"/>
        <v>0</v>
      </c>
      <c r="GT78" s="28">
        <f t="shared" si="342"/>
        <v>0</v>
      </c>
      <c r="GU78" s="28">
        <f t="shared" si="343"/>
        <v>0</v>
      </c>
      <c r="GV78" s="28">
        <f t="shared" si="344"/>
        <v>0</v>
      </c>
      <c r="GW78" s="28">
        <f t="shared" si="345"/>
        <v>0</v>
      </c>
      <c r="GX78" s="28">
        <f t="shared" si="346"/>
        <v>0</v>
      </c>
      <c r="GY78" s="28">
        <f t="shared" si="347"/>
        <v>0</v>
      </c>
      <c r="GZ78" s="28">
        <f t="shared" si="348"/>
        <v>0</v>
      </c>
      <c r="HA78" s="28">
        <f t="shared" si="349"/>
        <v>0</v>
      </c>
      <c r="HB78" s="28">
        <f t="shared" si="350"/>
        <v>0</v>
      </c>
      <c r="HC78" s="28">
        <f t="shared" si="351"/>
        <v>0</v>
      </c>
      <c r="HD78" s="28">
        <f t="shared" si="352"/>
        <v>0</v>
      </c>
      <c r="HE78" s="28">
        <f t="shared" si="353"/>
        <v>0</v>
      </c>
      <c r="HF78" s="28">
        <f t="shared" si="354"/>
        <v>0</v>
      </c>
      <c r="HG78" s="28">
        <f t="shared" si="355"/>
        <v>0</v>
      </c>
      <c r="HH78" s="28">
        <f t="shared" si="356"/>
        <v>0</v>
      </c>
      <c r="HI78" s="28">
        <f t="shared" si="357"/>
        <v>0</v>
      </c>
      <c r="HK78" s="29">
        <f>IF(D78&gt;80,"",IF('inv2.計算シート'!H73=0,0,SUM(FL78:HI78)/F78))</f>
        <v>32.404481954424888</v>
      </c>
    </row>
    <row r="79" spans="4:219">
      <c r="D79" s="28">
        <f>IF(OR('1.収穫を予測する'!$C$2="あり",'1.収穫を予測する'!$C$3="あり"),入力方法別計算!W74,'inv2.計算シート'!E74)</f>
        <v>73</v>
      </c>
      <c r="E79" s="28">
        <f>IF(OR('1.収穫を予測する'!$C$2="あり",'1.収穫を予測する'!$C$3="あり"),入力方法別計算!Z74,'inv2.計算シート'!AD74)</f>
        <v>1000.4343209633115</v>
      </c>
      <c r="F79" s="28">
        <f>IF(OR('1.収穫を予測する'!$C$2="あり",'1.収穫を予測する'!$C$3="あり"),入力方法別計算!Y74,'inv2.計算シート'!AE74)</f>
        <v>1062.4650261389543</v>
      </c>
      <c r="G79" s="28">
        <f>'inv2.計算シート'!AF74</f>
        <v>0</v>
      </c>
      <c r="H79" s="28">
        <f t="shared" si="202"/>
        <v>0.5631163247069858</v>
      </c>
      <c r="I79" s="28">
        <f t="shared" si="203"/>
        <v>1404.3338274614791</v>
      </c>
      <c r="J79" s="28">
        <f t="shared" si="204"/>
        <v>1057.1586056712431</v>
      </c>
      <c r="K79" s="28">
        <f t="shared" si="205"/>
        <v>0.75278298150960188</v>
      </c>
      <c r="L79" s="28">
        <f t="shared" si="206"/>
        <v>1140.3379197067986</v>
      </c>
      <c r="N79" s="28">
        <f t="shared" si="361"/>
        <v>0</v>
      </c>
      <c r="O79" s="28">
        <f t="shared" si="361"/>
        <v>0</v>
      </c>
      <c r="P79" s="28">
        <f t="shared" si="361"/>
        <v>0</v>
      </c>
      <c r="Q79" s="28">
        <f t="shared" si="361"/>
        <v>0</v>
      </c>
      <c r="R79" s="28">
        <f t="shared" si="361"/>
        <v>0</v>
      </c>
      <c r="S79" s="28">
        <f t="shared" si="361"/>
        <v>0</v>
      </c>
      <c r="T79" s="28">
        <f t="shared" si="361"/>
        <v>0</v>
      </c>
      <c r="U79" s="28">
        <f t="shared" si="361"/>
        <v>0</v>
      </c>
      <c r="V79" s="28">
        <f t="shared" si="361"/>
        <v>0</v>
      </c>
      <c r="W79" s="28">
        <f t="shared" si="361"/>
        <v>0</v>
      </c>
      <c r="X79" s="28">
        <f t="shared" si="361"/>
        <v>0</v>
      </c>
      <c r="Y79" s="28">
        <f t="shared" si="361"/>
        <v>0</v>
      </c>
      <c r="Z79" s="28">
        <f t="shared" si="361"/>
        <v>983.21719455628715</v>
      </c>
      <c r="AA79" s="28">
        <f t="shared" si="361"/>
        <v>892.93342637648198</v>
      </c>
      <c r="AB79" s="28">
        <f t="shared" si="361"/>
        <v>794.20154522101495</v>
      </c>
      <c r="AC79" s="28">
        <f t="shared" si="361"/>
        <v>687.80642547143145</v>
      </c>
      <c r="AD79" s="28">
        <f t="shared" si="359"/>
        <v>574.86683978523877</v>
      </c>
      <c r="AE79" s="28">
        <f t="shared" si="359"/>
        <v>456.95441540932683</v>
      </c>
      <c r="AF79" s="28">
        <f t="shared" si="359"/>
        <v>336.31416096577993</v>
      </c>
      <c r="AG79" s="28">
        <f t="shared" si="359"/>
        <v>216.33358019205872</v>
      </c>
      <c r="AH79" s="28">
        <f t="shared" si="359"/>
        <v>102.80834714422259</v>
      </c>
      <c r="AI79" s="28">
        <f t="shared" si="359"/>
        <v>10.060269442009247</v>
      </c>
      <c r="AJ79" s="28" t="e">
        <f t="shared" si="359"/>
        <v>#NUM!</v>
      </c>
      <c r="AK79" s="28" t="e">
        <f t="shared" si="359"/>
        <v>#NUM!</v>
      </c>
      <c r="AL79" s="28" t="e">
        <f t="shared" si="359"/>
        <v>#NUM!</v>
      </c>
      <c r="AM79" s="28" t="e">
        <f t="shared" si="359"/>
        <v>#NUM!</v>
      </c>
      <c r="AN79" s="28" t="e">
        <f t="shared" si="359"/>
        <v>#NUM!</v>
      </c>
      <c r="AO79" s="28" t="e">
        <f t="shared" si="359"/>
        <v>#NUM!</v>
      </c>
      <c r="AP79" s="28" t="e">
        <f t="shared" si="359"/>
        <v>#NUM!</v>
      </c>
      <c r="AQ79" s="28" t="e">
        <f t="shared" si="359"/>
        <v>#NUM!</v>
      </c>
      <c r="AR79" s="28" t="e">
        <f t="shared" si="359"/>
        <v>#NUM!</v>
      </c>
      <c r="AS79" s="28" t="e">
        <f t="shared" si="360"/>
        <v>#NUM!</v>
      </c>
      <c r="AT79" s="28" t="e">
        <f t="shared" si="360"/>
        <v>#NUM!</v>
      </c>
      <c r="AU79" s="28" t="e">
        <f t="shared" si="360"/>
        <v>#NUM!</v>
      </c>
      <c r="AV79" s="28" t="e">
        <f t="shared" si="360"/>
        <v>#NUM!</v>
      </c>
      <c r="AW79" s="28" t="e">
        <f t="shared" si="360"/>
        <v>#NUM!</v>
      </c>
      <c r="AX79" s="28" t="e">
        <f t="shared" si="360"/>
        <v>#NUM!</v>
      </c>
      <c r="AY79" s="28" t="e">
        <f t="shared" si="360"/>
        <v>#NUM!</v>
      </c>
      <c r="AZ79" s="28" t="e">
        <f t="shared" si="360"/>
        <v>#NUM!</v>
      </c>
      <c r="BA79" s="28" t="e">
        <f t="shared" si="360"/>
        <v>#NUM!</v>
      </c>
      <c r="BB79" s="28" t="e">
        <f t="shared" si="360"/>
        <v>#NUM!</v>
      </c>
      <c r="BC79" s="28" t="e">
        <f t="shared" si="360"/>
        <v>#NUM!</v>
      </c>
      <c r="BD79" s="28" t="e">
        <f t="shared" si="360"/>
        <v>#NUM!</v>
      </c>
      <c r="BE79" s="28" t="e">
        <f t="shared" si="360"/>
        <v>#NUM!</v>
      </c>
      <c r="BF79" s="28" t="e">
        <f t="shared" si="360"/>
        <v>#NUM!</v>
      </c>
      <c r="BG79" s="28" t="e">
        <f t="shared" si="360"/>
        <v>#NUM!</v>
      </c>
      <c r="BH79" s="28" t="e">
        <f t="shared" si="360"/>
        <v>#NUM!</v>
      </c>
      <c r="BI79" s="28" t="e">
        <f t="shared" si="358"/>
        <v>#NUM!</v>
      </c>
      <c r="BJ79" s="28" t="e">
        <f t="shared" si="358"/>
        <v>#NUM!</v>
      </c>
      <c r="BK79" s="28" t="e">
        <f t="shared" si="358"/>
        <v>#NUM!</v>
      </c>
      <c r="BM79" s="28">
        <f t="shared" si="207"/>
        <v>0</v>
      </c>
      <c r="BN79" s="28">
        <f t="shared" si="208"/>
        <v>0</v>
      </c>
      <c r="BO79" s="28">
        <f t="shared" si="209"/>
        <v>0</v>
      </c>
      <c r="BP79" s="28">
        <f t="shared" si="210"/>
        <v>0</v>
      </c>
      <c r="BQ79" s="28">
        <f t="shared" si="211"/>
        <v>0</v>
      </c>
      <c r="BR79" s="28">
        <f t="shared" si="212"/>
        <v>0</v>
      </c>
      <c r="BS79" s="28">
        <f t="shared" si="213"/>
        <v>0</v>
      </c>
      <c r="BT79" s="28">
        <f t="shared" si="214"/>
        <v>0</v>
      </c>
      <c r="BU79" s="28">
        <f t="shared" si="215"/>
        <v>0</v>
      </c>
      <c r="BV79" s="28">
        <f t="shared" si="216"/>
        <v>0</v>
      </c>
      <c r="BW79" s="28">
        <f t="shared" si="217"/>
        <v>0</v>
      </c>
      <c r="BX79" s="28">
        <f t="shared" si="218"/>
        <v>0</v>
      </c>
      <c r="BY79" s="28">
        <f t="shared" si="219"/>
        <v>983.21719455628715</v>
      </c>
      <c r="BZ79" s="28">
        <f t="shared" si="220"/>
        <v>892.93342637648198</v>
      </c>
      <c r="CA79" s="28">
        <f t="shared" si="221"/>
        <v>794.20154522101495</v>
      </c>
      <c r="CB79" s="28">
        <f t="shared" si="222"/>
        <v>687.80642547143145</v>
      </c>
      <c r="CC79" s="28">
        <f t="shared" si="223"/>
        <v>574.86683978523877</v>
      </c>
      <c r="CD79" s="28">
        <f t="shared" si="224"/>
        <v>456.95441540932683</v>
      </c>
      <c r="CE79" s="28">
        <f t="shared" si="225"/>
        <v>336.31416096577993</v>
      </c>
      <c r="CF79" s="28">
        <f t="shared" si="226"/>
        <v>216.33358019205872</v>
      </c>
      <c r="CG79" s="28">
        <f t="shared" si="227"/>
        <v>102.80834714422259</v>
      </c>
      <c r="CH79" s="28">
        <f t="shared" si="228"/>
        <v>10.060269442009247</v>
      </c>
      <c r="CI79" s="28">
        <f t="shared" si="229"/>
        <v>0</v>
      </c>
      <c r="CJ79" s="28">
        <f t="shared" si="230"/>
        <v>0</v>
      </c>
      <c r="CK79" s="28">
        <f t="shared" si="231"/>
        <v>0</v>
      </c>
      <c r="CL79" s="28">
        <f t="shared" si="232"/>
        <v>0</v>
      </c>
      <c r="CM79" s="28">
        <f t="shared" si="233"/>
        <v>0</v>
      </c>
      <c r="CN79" s="28">
        <f t="shared" si="234"/>
        <v>0</v>
      </c>
      <c r="CO79" s="28">
        <f t="shared" si="235"/>
        <v>0</v>
      </c>
      <c r="CP79" s="28">
        <f t="shared" si="236"/>
        <v>0</v>
      </c>
      <c r="CQ79" s="28">
        <f t="shared" si="237"/>
        <v>0</v>
      </c>
      <c r="CR79" s="28">
        <f t="shared" si="238"/>
        <v>0</v>
      </c>
      <c r="CS79" s="28">
        <f t="shared" si="239"/>
        <v>0</v>
      </c>
      <c r="CT79" s="28">
        <f t="shared" si="240"/>
        <v>0</v>
      </c>
      <c r="CU79" s="28">
        <f t="shared" si="241"/>
        <v>0</v>
      </c>
      <c r="CV79" s="28">
        <f t="shared" si="242"/>
        <v>0</v>
      </c>
      <c r="CW79" s="28">
        <f t="shared" si="243"/>
        <v>0</v>
      </c>
      <c r="CX79" s="28">
        <f t="shared" si="244"/>
        <v>0</v>
      </c>
      <c r="CY79" s="28">
        <f t="shared" si="245"/>
        <v>0</v>
      </c>
      <c r="CZ79" s="28">
        <f t="shared" si="246"/>
        <v>0</v>
      </c>
      <c r="DA79" s="28">
        <f t="shared" si="247"/>
        <v>0</v>
      </c>
      <c r="DB79" s="28">
        <f t="shared" si="248"/>
        <v>0</v>
      </c>
      <c r="DC79" s="28">
        <f t="shared" si="249"/>
        <v>0</v>
      </c>
      <c r="DD79" s="28">
        <f t="shared" si="250"/>
        <v>0</v>
      </c>
      <c r="DE79" s="28">
        <f t="shared" si="251"/>
        <v>0</v>
      </c>
      <c r="DF79" s="28">
        <f t="shared" si="252"/>
        <v>0</v>
      </c>
      <c r="DG79" s="28">
        <f t="shared" si="253"/>
        <v>0</v>
      </c>
      <c r="DH79" s="28">
        <f t="shared" si="254"/>
        <v>0</v>
      </c>
      <c r="DI79" s="28">
        <f t="shared" si="255"/>
        <v>0</v>
      </c>
      <c r="DJ79" s="28">
        <f t="shared" si="256"/>
        <v>0</v>
      </c>
      <c r="DL79" s="28">
        <f t="shared" si="257"/>
        <v>73</v>
      </c>
      <c r="DM79" s="140">
        <f t="shared" si="258"/>
        <v>0</v>
      </c>
      <c r="DN79" s="140">
        <f t="shared" si="259"/>
        <v>0</v>
      </c>
      <c r="DO79" s="140">
        <f t="shared" si="260"/>
        <v>0</v>
      </c>
      <c r="DP79" s="140">
        <f t="shared" si="261"/>
        <v>0</v>
      </c>
      <c r="DQ79" s="140">
        <f t="shared" si="262"/>
        <v>0</v>
      </c>
      <c r="DR79" s="140">
        <f t="shared" si="263"/>
        <v>0</v>
      </c>
      <c r="DS79" s="140">
        <f t="shared" si="264"/>
        <v>0</v>
      </c>
      <c r="DT79" s="140">
        <f t="shared" si="265"/>
        <v>0</v>
      </c>
      <c r="DU79" s="140">
        <f t="shared" si="266"/>
        <v>0</v>
      </c>
      <c r="DV79" s="140">
        <f t="shared" si="267"/>
        <v>0</v>
      </c>
      <c r="DW79" s="140">
        <f t="shared" si="268"/>
        <v>0</v>
      </c>
      <c r="DX79" s="140">
        <f t="shared" si="269"/>
        <v>79.247831582667118</v>
      </c>
      <c r="DY79" s="140">
        <f t="shared" si="270"/>
        <v>90.283768179805179</v>
      </c>
      <c r="DZ79" s="140">
        <f t="shared" si="271"/>
        <v>98.731881155467022</v>
      </c>
      <c r="EA79" s="140">
        <f t="shared" si="272"/>
        <v>106.3951197495835</v>
      </c>
      <c r="EB79" s="140">
        <f t="shared" si="273"/>
        <v>112.93958568619269</v>
      </c>
      <c r="EC79" s="140">
        <f t="shared" si="274"/>
        <v>117.91242437591194</v>
      </c>
      <c r="ED79" s="140">
        <f t="shared" si="275"/>
        <v>120.64025444354689</v>
      </c>
      <c r="EE79" s="140">
        <f t="shared" si="276"/>
        <v>119.98058077372121</v>
      </c>
      <c r="EF79" s="140">
        <f t="shared" si="277"/>
        <v>113.52523304783612</v>
      </c>
      <c r="EG79" s="140">
        <f t="shared" si="278"/>
        <v>92.748077702213351</v>
      </c>
      <c r="EH79" s="140">
        <f t="shared" si="279"/>
        <v>10.060269442009247</v>
      </c>
      <c r="EI79" s="140">
        <f t="shared" si="280"/>
        <v>0</v>
      </c>
      <c r="EJ79" s="140">
        <f t="shared" si="281"/>
        <v>0</v>
      </c>
      <c r="EK79" s="140">
        <f t="shared" si="282"/>
        <v>0</v>
      </c>
      <c r="EL79" s="140">
        <f t="shared" si="283"/>
        <v>0</v>
      </c>
      <c r="EM79" s="140">
        <f t="shared" si="284"/>
        <v>0</v>
      </c>
      <c r="EN79" s="140">
        <f t="shared" si="285"/>
        <v>0</v>
      </c>
      <c r="EO79" s="140">
        <f t="shared" si="286"/>
        <v>0</v>
      </c>
      <c r="EP79" s="140">
        <f t="shared" si="287"/>
        <v>0</v>
      </c>
      <c r="EQ79" s="140">
        <f t="shared" si="288"/>
        <v>0</v>
      </c>
      <c r="ER79" s="140">
        <f t="shared" si="289"/>
        <v>0</v>
      </c>
      <c r="ES79" s="140">
        <f t="shared" si="290"/>
        <v>0</v>
      </c>
      <c r="ET79" s="140">
        <f t="shared" si="291"/>
        <v>0</v>
      </c>
      <c r="EU79" s="140">
        <f t="shared" si="292"/>
        <v>0</v>
      </c>
      <c r="EV79" s="140">
        <f t="shared" si="293"/>
        <v>0</v>
      </c>
      <c r="EW79" s="140">
        <f t="shared" si="294"/>
        <v>0</v>
      </c>
      <c r="EX79" s="140">
        <f t="shared" si="295"/>
        <v>0</v>
      </c>
      <c r="EY79" s="140">
        <f t="shared" si="296"/>
        <v>0</v>
      </c>
      <c r="EZ79" s="140">
        <f t="shared" si="297"/>
        <v>0</v>
      </c>
      <c r="FA79" s="140">
        <f t="shared" si="298"/>
        <v>0</v>
      </c>
      <c r="FB79" s="140">
        <f t="shared" si="299"/>
        <v>0</v>
      </c>
      <c r="FC79" s="140">
        <f t="shared" si="300"/>
        <v>0</v>
      </c>
      <c r="FD79" s="140">
        <f t="shared" si="301"/>
        <v>0</v>
      </c>
      <c r="FE79" s="140">
        <f t="shared" si="302"/>
        <v>0</v>
      </c>
      <c r="FF79" s="140">
        <f t="shared" si="303"/>
        <v>0</v>
      </c>
      <c r="FG79" s="140">
        <f t="shared" si="304"/>
        <v>0</v>
      </c>
      <c r="FH79" s="140">
        <f t="shared" si="305"/>
        <v>0</v>
      </c>
      <c r="FI79" s="140">
        <f t="shared" si="306"/>
        <v>0</v>
      </c>
      <c r="FJ79" s="140">
        <f t="shared" si="307"/>
        <v>0</v>
      </c>
      <c r="FL79" s="28">
        <f t="shared" si="308"/>
        <v>0</v>
      </c>
      <c r="FM79" s="28">
        <f t="shared" si="309"/>
        <v>0</v>
      </c>
      <c r="FN79" s="28">
        <f t="shared" si="310"/>
        <v>0</v>
      </c>
      <c r="FO79" s="28">
        <f t="shared" si="311"/>
        <v>0</v>
      </c>
      <c r="FP79" s="28">
        <f t="shared" si="312"/>
        <v>0</v>
      </c>
      <c r="FQ79" s="28">
        <f t="shared" si="313"/>
        <v>0</v>
      </c>
      <c r="FR79" s="28">
        <f t="shared" si="314"/>
        <v>0</v>
      </c>
      <c r="FS79" s="28">
        <f t="shared" si="315"/>
        <v>0</v>
      </c>
      <c r="FT79" s="28">
        <f t="shared" si="316"/>
        <v>0</v>
      </c>
      <c r="FU79" s="28">
        <f t="shared" si="317"/>
        <v>0</v>
      </c>
      <c r="FV79" s="28">
        <f t="shared" si="318"/>
        <v>0</v>
      </c>
      <c r="FW79" s="28">
        <f t="shared" si="319"/>
        <v>1822.7001264013438</v>
      </c>
      <c r="FX79" s="28">
        <f t="shared" si="320"/>
        <v>2257.0942044951294</v>
      </c>
      <c r="FY79" s="28">
        <f t="shared" si="321"/>
        <v>2665.7607911976097</v>
      </c>
      <c r="FZ79" s="28">
        <f t="shared" si="322"/>
        <v>3085.4584727379215</v>
      </c>
      <c r="GA79" s="28">
        <f t="shared" si="323"/>
        <v>3501.127156271973</v>
      </c>
      <c r="GB79" s="28">
        <f t="shared" si="324"/>
        <v>3891.1100044050941</v>
      </c>
      <c r="GC79" s="28">
        <f t="shared" si="325"/>
        <v>4222.4089055241411</v>
      </c>
      <c r="GD79" s="28">
        <f t="shared" si="326"/>
        <v>4439.2814886276847</v>
      </c>
      <c r="GE79" s="28">
        <f t="shared" si="327"/>
        <v>4427.484088865609</v>
      </c>
      <c r="GF79" s="28">
        <f t="shared" si="328"/>
        <v>3802.6711857907476</v>
      </c>
      <c r="GG79" s="28">
        <f t="shared" si="329"/>
        <v>432.59158600639762</v>
      </c>
      <c r="GH79" s="28">
        <f t="shared" si="330"/>
        <v>0</v>
      </c>
      <c r="GI79" s="28">
        <f t="shared" si="331"/>
        <v>0</v>
      </c>
      <c r="GJ79" s="28">
        <f t="shared" si="332"/>
        <v>0</v>
      </c>
      <c r="GK79" s="28">
        <f t="shared" si="333"/>
        <v>0</v>
      </c>
      <c r="GL79" s="28">
        <f t="shared" si="334"/>
        <v>0</v>
      </c>
      <c r="GM79" s="28">
        <f t="shared" si="335"/>
        <v>0</v>
      </c>
      <c r="GN79" s="28">
        <f t="shared" si="336"/>
        <v>0</v>
      </c>
      <c r="GO79" s="28">
        <f t="shared" si="337"/>
        <v>0</v>
      </c>
      <c r="GP79" s="28">
        <f t="shared" si="338"/>
        <v>0</v>
      </c>
      <c r="GQ79" s="28">
        <f t="shared" si="339"/>
        <v>0</v>
      </c>
      <c r="GR79" s="28">
        <f t="shared" si="340"/>
        <v>0</v>
      </c>
      <c r="GS79" s="28">
        <f t="shared" si="341"/>
        <v>0</v>
      </c>
      <c r="GT79" s="28">
        <f t="shared" si="342"/>
        <v>0</v>
      </c>
      <c r="GU79" s="28">
        <f t="shared" si="343"/>
        <v>0</v>
      </c>
      <c r="GV79" s="28">
        <f t="shared" si="344"/>
        <v>0</v>
      </c>
      <c r="GW79" s="28">
        <f t="shared" si="345"/>
        <v>0</v>
      </c>
      <c r="GX79" s="28">
        <f t="shared" si="346"/>
        <v>0</v>
      </c>
      <c r="GY79" s="28">
        <f t="shared" si="347"/>
        <v>0</v>
      </c>
      <c r="GZ79" s="28">
        <f t="shared" si="348"/>
        <v>0</v>
      </c>
      <c r="HA79" s="28">
        <f t="shared" si="349"/>
        <v>0</v>
      </c>
      <c r="HB79" s="28">
        <f t="shared" si="350"/>
        <v>0</v>
      </c>
      <c r="HC79" s="28">
        <f t="shared" si="351"/>
        <v>0</v>
      </c>
      <c r="HD79" s="28">
        <f t="shared" si="352"/>
        <v>0</v>
      </c>
      <c r="HE79" s="28">
        <f t="shared" si="353"/>
        <v>0</v>
      </c>
      <c r="HF79" s="28">
        <f t="shared" si="354"/>
        <v>0</v>
      </c>
      <c r="HG79" s="28">
        <f t="shared" si="355"/>
        <v>0</v>
      </c>
      <c r="HH79" s="28">
        <f t="shared" si="356"/>
        <v>0</v>
      </c>
      <c r="HI79" s="28">
        <f t="shared" si="357"/>
        <v>0</v>
      </c>
      <c r="HK79" s="29">
        <f>IF(D79&gt;80,"",IF('inv2.計算シート'!H74=0,0,SUM(FL79:HI79)/F79))</f>
        <v>32.516541401717021</v>
      </c>
    </row>
    <row r="80" spans="4:219">
      <c r="D80" s="28">
        <f>IF(OR('1.収穫を予測する'!$C$2="あり",'1.収穫を予測する'!$C$3="あり"),入力方法別計算!W75,'inv2.計算シート'!E75)</f>
        <v>74</v>
      </c>
      <c r="E80" s="28">
        <f>IF(OR('1.収穫を予測する'!$C$2="あり",'1.収穫を予測する'!$C$3="あり"),入力方法別計算!Z75,'inv2.計算シート'!AD75)</f>
        <v>1003.7092126641777</v>
      </c>
      <c r="F80" s="28">
        <f>IF(OR('1.収穫を予測する'!$C$2="あり",'1.収穫を予測する'!$C$3="あり"),入力方法別計算!Y75,'inv2.計算シート'!AE75)</f>
        <v>1057.7592985794795</v>
      </c>
      <c r="G80" s="28">
        <f>'inv2.計算シート'!AF75</f>
        <v>0</v>
      </c>
      <c r="H80" s="28">
        <f t="shared" si="202"/>
        <v>0.56231701975424453</v>
      </c>
      <c r="I80" s="28">
        <f t="shared" si="203"/>
        <v>1400.0723195488088</v>
      </c>
      <c r="J80" s="28">
        <f t="shared" si="204"/>
        <v>1061.2217965482946</v>
      </c>
      <c r="K80" s="28">
        <f t="shared" si="205"/>
        <v>0.75797641431143137</v>
      </c>
      <c r="L80" s="28">
        <f t="shared" si="206"/>
        <v>1123.9450925745891</v>
      </c>
      <c r="N80" s="28">
        <f t="shared" si="361"/>
        <v>0</v>
      </c>
      <c r="O80" s="28">
        <f t="shared" si="361"/>
        <v>0</v>
      </c>
      <c r="P80" s="28">
        <f t="shared" si="361"/>
        <v>0</v>
      </c>
      <c r="Q80" s="28">
        <f t="shared" si="361"/>
        <v>0</v>
      </c>
      <c r="R80" s="28">
        <f t="shared" si="361"/>
        <v>0</v>
      </c>
      <c r="S80" s="28">
        <f t="shared" si="361"/>
        <v>0</v>
      </c>
      <c r="T80" s="28">
        <f t="shared" si="361"/>
        <v>0</v>
      </c>
      <c r="U80" s="28">
        <f t="shared" si="361"/>
        <v>0</v>
      </c>
      <c r="V80" s="28">
        <f t="shared" si="361"/>
        <v>0</v>
      </c>
      <c r="W80" s="28">
        <f t="shared" si="361"/>
        <v>0</v>
      </c>
      <c r="X80" s="28">
        <f t="shared" si="361"/>
        <v>0</v>
      </c>
      <c r="Y80" s="28">
        <f t="shared" si="361"/>
        <v>0</v>
      </c>
      <c r="Z80" s="28">
        <f t="shared" si="361"/>
        <v>983.39041555886263</v>
      </c>
      <c r="AA80" s="28">
        <f t="shared" si="361"/>
        <v>893.96006313930047</v>
      </c>
      <c r="AB80" s="28">
        <f t="shared" si="361"/>
        <v>796.1112095682081</v>
      </c>
      <c r="AC80" s="28">
        <f t="shared" si="361"/>
        <v>690.59940172190647</v>
      </c>
      <c r="AD80" s="28">
        <f t="shared" si="359"/>
        <v>578.50407752449257</v>
      </c>
      <c r="AE80" s="28">
        <f t="shared" si="359"/>
        <v>461.34290388071366</v>
      </c>
      <c r="AF80" s="28">
        <f t="shared" si="359"/>
        <v>341.28297282485539</v>
      </c>
      <c r="AG80" s="28">
        <f t="shared" si="359"/>
        <v>221.58723606263726</v>
      </c>
      <c r="AH80" s="28">
        <f t="shared" si="359"/>
        <v>107.80393844267616</v>
      </c>
      <c r="AI80" s="28">
        <f t="shared" si="359"/>
        <v>13.258790617723472</v>
      </c>
      <c r="AJ80" s="28" t="e">
        <f t="shared" si="359"/>
        <v>#NUM!</v>
      </c>
      <c r="AK80" s="28" t="e">
        <f t="shared" si="359"/>
        <v>#NUM!</v>
      </c>
      <c r="AL80" s="28" t="e">
        <f t="shared" si="359"/>
        <v>#NUM!</v>
      </c>
      <c r="AM80" s="28" t="e">
        <f t="shared" si="359"/>
        <v>#NUM!</v>
      </c>
      <c r="AN80" s="28" t="e">
        <f t="shared" si="359"/>
        <v>#NUM!</v>
      </c>
      <c r="AO80" s="28" t="e">
        <f t="shared" si="359"/>
        <v>#NUM!</v>
      </c>
      <c r="AP80" s="28" t="e">
        <f t="shared" si="359"/>
        <v>#NUM!</v>
      </c>
      <c r="AQ80" s="28" t="e">
        <f t="shared" si="359"/>
        <v>#NUM!</v>
      </c>
      <c r="AR80" s="28" t="e">
        <f t="shared" si="359"/>
        <v>#NUM!</v>
      </c>
      <c r="AS80" s="28" t="e">
        <f t="shared" si="360"/>
        <v>#NUM!</v>
      </c>
      <c r="AT80" s="28" t="e">
        <f t="shared" si="360"/>
        <v>#NUM!</v>
      </c>
      <c r="AU80" s="28" t="e">
        <f t="shared" si="360"/>
        <v>#NUM!</v>
      </c>
      <c r="AV80" s="28" t="e">
        <f t="shared" si="360"/>
        <v>#NUM!</v>
      </c>
      <c r="AW80" s="28" t="e">
        <f t="shared" si="360"/>
        <v>#NUM!</v>
      </c>
      <c r="AX80" s="28" t="e">
        <f t="shared" si="360"/>
        <v>#NUM!</v>
      </c>
      <c r="AY80" s="28" t="e">
        <f t="shared" si="360"/>
        <v>#NUM!</v>
      </c>
      <c r="AZ80" s="28" t="e">
        <f t="shared" si="360"/>
        <v>#NUM!</v>
      </c>
      <c r="BA80" s="28" t="e">
        <f t="shared" si="360"/>
        <v>#NUM!</v>
      </c>
      <c r="BB80" s="28" t="e">
        <f t="shared" si="360"/>
        <v>#NUM!</v>
      </c>
      <c r="BC80" s="28" t="e">
        <f t="shared" si="360"/>
        <v>#NUM!</v>
      </c>
      <c r="BD80" s="28" t="e">
        <f t="shared" si="360"/>
        <v>#NUM!</v>
      </c>
      <c r="BE80" s="28" t="e">
        <f t="shared" si="360"/>
        <v>#NUM!</v>
      </c>
      <c r="BF80" s="28" t="e">
        <f t="shared" si="360"/>
        <v>#NUM!</v>
      </c>
      <c r="BG80" s="28" t="e">
        <f t="shared" si="360"/>
        <v>#NUM!</v>
      </c>
      <c r="BH80" s="28" t="e">
        <f t="shared" si="360"/>
        <v>#NUM!</v>
      </c>
      <c r="BI80" s="28" t="e">
        <f t="shared" si="358"/>
        <v>#NUM!</v>
      </c>
      <c r="BJ80" s="28" t="e">
        <f t="shared" si="358"/>
        <v>#NUM!</v>
      </c>
      <c r="BK80" s="28" t="e">
        <f t="shared" si="358"/>
        <v>#NUM!</v>
      </c>
      <c r="BM80" s="28">
        <f t="shared" si="207"/>
        <v>0</v>
      </c>
      <c r="BN80" s="28">
        <f t="shared" si="208"/>
        <v>0</v>
      </c>
      <c r="BO80" s="28">
        <f t="shared" si="209"/>
        <v>0</v>
      </c>
      <c r="BP80" s="28">
        <f t="shared" si="210"/>
        <v>0</v>
      </c>
      <c r="BQ80" s="28">
        <f t="shared" si="211"/>
        <v>0</v>
      </c>
      <c r="BR80" s="28">
        <f t="shared" si="212"/>
        <v>0</v>
      </c>
      <c r="BS80" s="28">
        <f t="shared" si="213"/>
        <v>0</v>
      </c>
      <c r="BT80" s="28">
        <f t="shared" si="214"/>
        <v>0</v>
      </c>
      <c r="BU80" s="28">
        <f t="shared" si="215"/>
        <v>0</v>
      </c>
      <c r="BV80" s="28">
        <f t="shared" si="216"/>
        <v>0</v>
      </c>
      <c r="BW80" s="28">
        <f t="shared" si="217"/>
        <v>0</v>
      </c>
      <c r="BX80" s="28">
        <f t="shared" si="218"/>
        <v>0</v>
      </c>
      <c r="BY80" s="28">
        <f t="shared" si="219"/>
        <v>983.39041555886263</v>
      </c>
      <c r="BZ80" s="28">
        <f t="shared" si="220"/>
        <v>893.96006313930047</v>
      </c>
      <c r="CA80" s="28">
        <f t="shared" si="221"/>
        <v>796.1112095682081</v>
      </c>
      <c r="CB80" s="28">
        <f t="shared" si="222"/>
        <v>690.59940172190647</v>
      </c>
      <c r="CC80" s="28">
        <f t="shared" si="223"/>
        <v>578.50407752449257</v>
      </c>
      <c r="CD80" s="28">
        <f t="shared" si="224"/>
        <v>461.34290388071366</v>
      </c>
      <c r="CE80" s="28">
        <f t="shared" si="225"/>
        <v>341.28297282485539</v>
      </c>
      <c r="CF80" s="28">
        <f t="shared" si="226"/>
        <v>221.58723606263726</v>
      </c>
      <c r="CG80" s="28">
        <f t="shared" si="227"/>
        <v>107.80393844267616</v>
      </c>
      <c r="CH80" s="28">
        <f t="shared" si="228"/>
        <v>13.258790617723472</v>
      </c>
      <c r="CI80" s="28">
        <f t="shared" si="229"/>
        <v>0</v>
      </c>
      <c r="CJ80" s="28">
        <f t="shared" si="230"/>
        <v>0</v>
      </c>
      <c r="CK80" s="28">
        <f t="shared" si="231"/>
        <v>0</v>
      </c>
      <c r="CL80" s="28">
        <f t="shared" si="232"/>
        <v>0</v>
      </c>
      <c r="CM80" s="28">
        <f t="shared" si="233"/>
        <v>0</v>
      </c>
      <c r="CN80" s="28">
        <f t="shared" si="234"/>
        <v>0</v>
      </c>
      <c r="CO80" s="28">
        <f t="shared" si="235"/>
        <v>0</v>
      </c>
      <c r="CP80" s="28">
        <f t="shared" si="236"/>
        <v>0</v>
      </c>
      <c r="CQ80" s="28">
        <f t="shared" si="237"/>
        <v>0</v>
      </c>
      <c r="CR80" s="28">
        <f t="shared" si="238"/>
        <v>0</v>
      </c>
      <c r="CS80" s="28">
        <f t="shared" si="239"/>
        <v>0</v>
      </c>
      <c r="CT80" s="28">
        <f t="shared" si="240"/>
        <v>0</v>
      </c>
      <c r="CU80" s="28">
        <f t="shared" si="241"/>
        <v>0</v>
      </c>
      <c r="CV80" s="28">
        <f t="shared" si="242"/>
        <v>0</v>
      </c>
      <c r="CW80" s="28">
        <f t="shared" si="243"/>
        <v>0</v>
      </c>
      <c r="CX80" s="28">
        <f t="shared" si="244"/>
        <v>0</v>
      </c>
      <c r="CY80" s="28">
        <f t="shared" si="245"/>
        <v>0</v>
      </c>
      <c r="CZ80" s="28">
        <f t="shared" si="246"/>
        <v>0</v>
      </c>
      <c r="DA80" s="28">
        <f t="shared" si="247"/>
        <v>0</v>
      </c>
      <c r="DB80" s="28">
        <f t="shared" si="248"/>
        <v>0</v>
      </c>
      <c r="DC80" s="28">
        <f t="shared" si="249"/>
        <v>0</v>
      </c>
      <c r="DD80" s="28">
        <f t="shared" si="250"/>
        <v>0</v>
      </c>
      <c r="DE80" s="28">
        <f t="shared" si="251"/>
        <v>0</v>
      </c>
      <c r="DF80" s="28">
        <f t="shared" si="252"/>
        <v>0</v>
      </c>
      <c r="DG80" s="28">
        <f t="shared" si="253"/>
        <v>0</v>
      </c>
      <c r="DH80" s="28">
        <f t="shared" si="254"/>
        <v>0</v>
      </c>
      <c r="DI80" s="28">
        <f t="shared" si="255"/>
        <v>0</v>
      </c>
      <c r="DJ80" s="28">
        <f t="shared" si="256"/>
        <v>0</v>
      </c>
      <c r="DL80" s="28">
        <f t="shared" si="257"/>
        <v>74</v>
      </c>
      <c r="DM80" s="140">
        <f t="shared" si="258"/>
        <v>0</v>
      </c>
      <c r="DN80" s="140">
        <f t="shared" si="259"/>
        <v>0</v>
      </c>
      <c r="DO80" s="140">
        <f t="shared" si="260"/>
        <v>0</v>
      </c>
      <c r="DP80" s="140">
        <f t="shared" si="261"/>
        <v>0</v>
      </c>
      <c r="DQ80" s="140">
        <f t="shared" si="262"/>
        <v>0</v>
      </c>
      <c r="DR80" s="140">
        <f t="shared" si="263"/>
        <v>0</v>
      </c>
      <c r="DS80" s="140">
        <f t="shared" si="264"/>
        <v>0</v>
      </c>
      <c r="DT80" s="140">
        <f t="shared" si="265"/>
        <v>0</v>
      </c>
      <c r="DU80" s="140">
        <f t="shared" si="266"/>
        <v>0</v>
      </c>
      <c r="DV80" s="140">
        <f t="shared" si="267"/>
        <v>0</v>
      </c>
      <c r="DW80" s="140">
        <f t="shared" si="268"/>
        <v>0</v>
      </c>
      <c r="DX80" s="140">
        <f t="shared" si="269"/>
        <v>74.368883020616863</v>
      </c>
      <c r="DY80" s="140">
        <f t="shared" si="270"/>
        <v>89.430352419562155</v>
      </c>
      <c r="DZ80" s="140">
        <f t="shared" si="271"/>
        <v>97.848853571092377</v>
      </c>
      <c r="EA80" s="140">
        <f t="shared" si="272"/>
        <v>105.51180784630162</v>
      </c>
      <c r="EB80" s="140">
        <f t="shared" si="273"/>
        <v>112.0953241974139</v>
      </c>
      <c r="EC80" s="140">
        <f t="shared" si="274"/>
        <v>117.16117364377891</v>
      </c>
      <c r="ED80" s="140">
        <f t="shared" si="275"/>
        <v>120.05993105585827</v>
      </c>
      <c r="EE80" s="140">
        <f t="shared" si="276"/>
        <v>119.69573676221813</v>
      </c>
      <c r="EF80" s="140">
        <f t="shared" si="277"/>
        <v>113.7832976199611</v>
      </c>
      <c r="EG80" s="140">
        <f t="shared" si="278"/>
        <v>94.545147824952679</v>
      </c>
      <c r="EH80" s="140">
        <f t="shared" si="279"/>
        <v>13.258790617723472</v>
      </c>
      <c r="EI80" s="140">
        <f t="shared" si="280"/>
        <v>0</v>
      </c>
      <c r="EJ80" s="140">
        <f t="shared" si="281"/>
        <v>0</v>
      </c>
      <c r="EK80" s="140">
        <f t="shared" si="282"/>
        <v>0</v>
      </c>
      <c r="EL80" s="140">
        <f t="shared" si="283"/>
        <v>0</v>
      </c>
      <c r="EM80" s="140">
        <f t="shared" si="284"/>
        <v>0</v>
      </c>
      <c r="EN80" s="140">
        <f t="shared" si="285"/>
        <v>0</v>
      </c>
      <c r="EO80" s="140">
        <f t="shared" si="286"/>
        <v>0</v>
      </c>
      <c r="EP80" s="140">
        <f t="shared" si="287"/>
        <v>0</v>
      </c>
      <c r="EQ80" s="140">
        <f t="shared" si="288"/>
        <v>0</v>
      </c>
      <c r="ER80" s="140">
        <f t="shared" si="289"/>
        <v>0</v>
      </c>
      <c r="ES80" s="140">
        <f t="shared" si="290"/>
        <v>0</v>
      </c>
      <c r="ET80" s="140">
        <f t="shared" si="291"/>
        <v>0</v>
      </c>
      <c r="EU80" s="140">
        <f t="shared" si="292"/>
        <v>0</v>
      </c>
      <c r="EV80" s="140">
        <f t="shared" si="293"/>
        <v>0</v>
      </c>
      <c r="EW80" s="140">
        <f t="shared" si="294"/>
        <v>0</v>
      </c>
      <c r="EX80" s="140">
        <f t="shared" si="295"/>
        <v>0</v>
      </c>
      <c r="EY80" s="140">
        <f t="shared" si="296"/>
        <v>0</v>
      </c>
      <c r="EZ80" s="140">
        <f t="shared" si="297"/>
        <v>0</v>
      </c>
      <c r="FA80" s="140">
        <f t="shared" si="298"/>
        <v>0</v>
      </c>
      <c r="FB80" s="140">
        <f t="shared" si="299"/>
        <v>0</v>
      </c>
      <c r="FC80" s="140">
        <f t="shared" si="300"/>
        <v>0</v>
      </c>
      <c r="FD80" s="140">
        <f t="shared" si="301"/>
        <v>0</v>
      </c>
      <c r="FE80" s="140">
        <f t="shared" si="302"/>
        <v>0</v>
      </c>
      <c r="FF80" s="140">
        <f t="shared" si="303"/>
        <v>0</v>
      </c>
      <c r="FG80" s="140">
        <f t="shared" si="304"/>
        <v>0</v>
      </c>
      <c r="FH80" s="140">
        <f t="shared" si="305"/>
        <v>0</v>
      </c>
      <c r="FI80" s="140">
        <f t="shared" si="306"/>
        <v>0</v>
      </c>
      <c r="FJ80" s="140">
        <f t="shared" si="307"/>
        <v>0</v>
      </c>
      <c r="FL80" s="28">
        <f t="shared" si="308"/>
        <v>0</v>
      </c>
      <c r="FM80" s="28">
        <f t="shared" si="309"/>
        <v>0</v>
      </c>
      <c r="FN80" s="28">
        <f t="shared" si="310"/>
        <v>0</v>
      </c>
      <c r="FO80" s="28">
        <f t="shared" si="311"/>
        <v>0</v>
      </c>
      <c r="FP80" s="28">
        <f t="shared" si="312"/>
        <v>0</v>
      </c>
      <c r="FQ80" s="28">
        <f t="shared" si="313"/>
        <v>0</v>
      </c>
      <c r="FR80" s="28">
        <f t="shared" si="314"/>
        <v>0</v>
      </c>
      <c r="FS80" s="28">
        <f t="shared" si="315"/>
        <v>0</v>
      </c>
      <c r="FT80" s="28">
        <f t="shared" si="316"/>
        <v>0</v>
      </c>
      <c r="FU80" s="28">
        <f t="shared" si="317"/>
        <v>0</v>
      </c>
      <c r="FV80" s="28">
        <f t="shared" si="318"/>
        <v>0</v>
      </c>
      <c r="FW80" s="28">
        <f t="shared" si="319"/>
        <v>1710.4843094741877</v>
      </c>
      <c r="FX80" s="28">
        <f t="shared" si="320"/>
        <v>2235.7588104890538</v>
      </c>
      <c r="FY80" s="28">
        <f t="shared" si="321"/>
        <v>2641.9190464194944</v>
      </c>
      <c r="FZ80" s="28">
        <f t="shared" si="322"/>
        <v>3059.8424275427469</v>
      </c>
      <c r="GA80" s="28">
        <f t="shared" si="323"/>
        <v>3474.955050119831</v>
      </c>
      <c r="GB80" s="28">
        <f t="shared" si="324"/>
        <v>3866.3187302447041</v>
      </c>
      <c r="GC80" s="28">
        <f t="shared" si="325"/>
        <v>4202.0975869550393</v>
      </c>
      <c r="GD80" s="28">
        <f t="shared" si="326"/>
        <v>4428.7422602020706</v>
      </c>
      <c r="GE80" s="28">
        <f t="shared" si="327"/>
        <v>4437.5486071784835</v>
      </c>
      <c r="GF80" s="28">
        <f t="shared" si="328"/>
        <v>3876.3510608230599</v>
      </c>
      <c r="GG80" s="28">
        <f t="shared" si="329"/>
        <v>570.12799656210927</v>
      </c>
      <c r="GH80" s="28">
        <f t="shared" si="330"/>
        <v>0</v>
      </c>
      <c r="GI80" s="28">
        <f t="shared" si="331"/>
        <v>0</v>
      </c>
      <c r="GJ80" s="28">
        <f t="shared" si="332"/>
        <v>0</v>
      </c>
      <c r="GK80" s="28">
        <f t="shared" si="333"/>
        <v>0</v>
      </c>
      <c r="GL80" s="28">
        <f t="shared" si="334"/>
        <v>0</v>
      </c>
      <c r="GM80" s="28">
        <f t="shared" si="335"/>
        <v>0</v>
      </c>
      <c r="GN80" s="28">
        <f t="shared" si="336"/>
        <v>0</v>
      </c>
      <c r="GO80" s="28">
        <f t="shared" si="337"/>
        <v>0</v>
      </c>
      <c r="GP80" s="28">
        <f t="shared" si="338"/>
        <v>0</v>
      </c>
      <c r="GQ80" s="28">
        <f t="shared" si="339"/>
        <v>0</v>
      </c>
      <c r="GR80" s="28">
        <f t="shared" si="340"/>
        <v>0</v>
      </c>
      <c r="GS80" s="28">
        <f t="shared" si="341"/>
        <v>0</v>
      </c>
      <c r="GT80" s="28">
        <f t="shared" si="342"/>
        <v>0</v>
      </c>
      <c r="GU80" s="28">
        <f t="shared" si="343"/>
        <v>0</v>
      </c>
      <c r="GV80" s="28">
        <f t="shared" si="344"/>
        <v>0</v>
      </c>
      <c r="GW80" s="28">
        <f t="shared" si="345"/>
        <v>0</v>
      </c>
      <c r="GX80" s="28">
        <f t="shared" si="346"/>
        <v>0</v>
      </c>
      <c r="GY80" s="28">
        <f t="shared" si="347"/>
        <v>0</v>
      </c>
      <c r="GZ80" s="28">
        <f t="shared" si="348"/>
        <v>0</v>
      </c>
      <c r="HA80" s="28">
        <f t="shared" si="349"/>
        <v>0</v>
      </c>
      <c r="HB80" s="28">
        <f t="shared" si="350"/>
        <v>0</v>
      </c>
      <c r="HC80" s="28">
        <f t="shared" si="351"/>
        <v>0</v>
      </c>
      <c r="HD80" s="28">
        <f t="shared" si="352"/>
        <v>0</v>
      </c>
      <c r="HE80" s="28">
        <f t="shared" si="353"/>
        <v>0</v>
      </c>
      <c r="HF80" s="28">
        <f t="shared" si="354"/>
        <v>0</v>
      </c>
      <c r="HG80" s="28">
        <f t="shared" si="355"/>
        <v>0</v>
      </c>
      <c r="HH80" s="28">
        <f t="shared" si="356"/>
        <v>0</v>
      </c>
      <c r="HI80" s="28">
        <f t="shared" si="357"/>
        <v>0</v>
      </c>
      <c r="HK80" s="29">
        <f>IF(D80&gt;80,"",IF('inv2.計算シート'!H75=0,0,SUM(FL80:HI80)/F80))</f>
        <v>32.620035515025208</v>
      </c>
    </row>
    <row r="81" spans="4:219">
      <c r="D81" s="28">
        <f>IF(OR('1.収穫を予測する'!$C$2="あり",'1.収穫を予測する'!$C$3="あり"),入力方法別計算!W76,'inv2.計算シート'!E76)</f>
        <v>75</v>
      </c>
      <c r="E81" s="28">
        <f>IF(OR('1.収穫を予測する'!$C$2="あり",'1.収穫を予測する'!$C$3="あり"),入力方法別計算!Z76,'inv2.計算シート'!AD76)</f>
        <v>1006.8227086539006</v>
      </c>
      <c r="F81" s="28">
        <f>IF(OR('1.収穫を予測する'!$C$2="あり",'1.収穫を予測する'!$C$3="あり"),入力方法別計算!Y76,'inv2.計算シート'!AE76)</f>
        <v>1053.2854822754814</v>
      </c>
      <c r="G81" s="28">
        <f>'inv2.計算シート'!AF76</f>
        <v>0</v>
      </c>
      <c r="H81" s="28">
        <f t="shared" si="202"/>
        <v>0.56155680656466933</v>
      </c>
      <c r="I81" s="28">
        <f t="shared" si="203"/>
        <v>1396.0208305200961</v>
      </c>
      <c r="J81" s="28">
        <f t="shared" si="204"/>
        <v>1065.0955389237211</v>
      </c>
      <c r="K81" s="28">
        <f t="shared" si="205"/>
        <v>0.76295103600059688</v>
      </c>
      <c r="L81" s="28">
        <f t="shared" si="206"/>
        <v>1108.62210013604</v>
      </c>
      <c r="N81" s="28">
        <f t="shared" si="361"/>
        <v>0</v>
      </c>
      <c r="O81" s="28">
        <f t="shared" si="361"/>
        <v>0</v>
      </c>
      <c r="P81" s="28">
        <f t="shared" si="361"/>
        <v>0</v>
      </c>
      <c r="Q81" s="28">
        <f t="shared" si="361"/>
        <v>0</v>
      </c>
      <c r="R81" s="28">
        <f t="shared" si="361"/>
        <v>0</v>
      </c>
      <c r="S81" s="28">
        <f t="shared" si="361"/>
        <v>0</v>
      </c>
      <c r="T81" s="28">
        <f t="shared" si="361"/>
        <v>0</v>
      </c>
      <c r="U81" s="28">
        <f t="shared" si="361"/>
        <v>0</v>
      </c>
      <c r="V81" s="28">
        <f t="shared" si="361"/>
        <v>0</v>
      </c>
      <c r="W81" s="28">
        <f t="shared" si="361"/>
        <v>0</v>
      </c>
      <c r="X81" s="28">
        <f t="shared" si="361"/>
        <v>0</v>
      </c>
      <c r="Y81" s="28">
        <f t="shared" si="361"/>
        <v>0</v>
      </c>
      <c r="Z81" s="28">
        <f t="shared" si="361"/>
        <v>983.52166316296552</v>
      </c>
      <c r="AA81" s="28">
        <f t="shared" si="361"/>
        <v>894.89845823569806</v>
      </c>
      <c r="AB81" s="28">
        <f t="shared" si="361"/>
        <v>797.88603096843929</v>
      </c>
      <c r="AC81" s="28">
        <f t="shared" si="361"/>
        <v>693.21274697116814</v>
      </c>
      <c r="AD81" s="28">
        <f t="shared" si="359"/>
        <v>581.92158391722899</v>
      </c>
      <c r="AE81" s="28">
        <f t="shared" si="359"/>
        <v>465.48021979948521</v>
      </c>
      <c r="AF81" s="28">
        <f t="shared" si="359"/>
        <v>345.98368892269144</v>
      </c>
      <c r="AG81" s="28">
        <f t="shared" si="359"/>
        <v>226.58024419620614</v>
      </c>
      <c r="AH81" s="28">
        <f t="shared" si="359"/>
        <v>112.59287315296665</v>
      </c>
      <c r="AI81" s="28">
        <f t="shared" si="359"/>
        <v>16.49700505427553</v>
      </c>
      <c r="AJ81" s="28" t="e">
        <f t="shared" si="359"/>
        <v>#NUM!</v>
      </c>
      <c r="AK81" s="28" t="e">
        <f t="shared" si="359"/>
        <v>#NUM!</v>
      </c>
      <c r="AL81" s="28" t="e">
        <f t="shared" si="359"/>
        <v>#NUM!</v>
      </c>
      <c r="AM81" s="28" t="e">
        <f t="shared" si="359"/>
        <v>#NUM!</v>
      </c>
      <c r="AN81" s="28" t="e">
        <f t="shared" si="359"/>
        <v>#NUM!</v>
      </c>
      <c r="AO81" s="28" t="e">
        <f t="shared" si="359"/>
        <v>#NUM!</v>
      </c>
      <c r="AP81" s="28" t="e">
        <f t="shared" si="359"/>
        <v>#NUM!</v>
      </c>
      <c r="AQ81" s="28" t="e">
        <f t="shared" si="359"/>
        <v>#NUM!</v>
      </c>
      <c r="AR81" s="28" t="e">
        <f t="shared" si="359"/>
        <v>#NUM!</v>
      </c>
      <c r="AS81" s="28" t="e">
        <f t="shared" si="360"/>
        <v>#NUM!</v>
      </c>
      <c r="AT81" s="28" t="e">
        <f t="shared" si="360"/>
        <v>#NUM!</v>
      </c>
      <c r="AU81" s="28" t="e">
        <f t="shared" si="360"/>
        <v>#NUM!</v>
      </c>
      <c r="AV81" s="28" t="e">
        <f t="shared" si="360"/>
        <v>#NUM!</v>
      </c>
      <c r="AW81" s="28" t="e">
        <f t="shared" si="360"/>
        <v>#NUM!</v>
      </c>
      <c r="AX81" s="28" t="e">
        <f t="shared" si="360"/>
        <v>#NUM!</v>
      </c>
      <c r="AY81" s="28" t="e">
        <f t="shared" si="360"/>
        <v>#NUM!</v>
      </c>
      <c r="AZ81" s="28" t="e">
        <f t="shared" si="360"/>
        <v>#NUM!</v>
      </c>
      <c r="BA81" s="28" t="e">
        <f t="shared" si="360"/>
        <v>#NUM!</v>
      </c>
      <c r="BB81" s="28" t="e">
        <f t="shared" si="360"/>
        <v>#NUM!</v>
      </c>
      <c r="BC81" s="28" t="e">
        <f t="shared" si="360"/>
        <v>#NUM!</v>
      </c>
      <c r="BD81" s="28" t="e">
        <f t="shared" si="360"/>
        <v>#NUM!</v>
      </c>
      <c r="BE81" s="28" t="e">
        <f t="shared" si="360"/>
        <v>#NUM!</v>
      </c>
      <c r="BF81" s="28" t="e">
        <f t="shared" si="360"/>
        <v>#NUM!</v>
      </c>
      <c r="BG81" s="28" t="e">
        <f t="shared" si="360"/>
        <v>#NUM!</v>
      </c>
      <c r="BH81" s="28" t="e">
        <f t="shared" si="360"/>
        <v>#NUM!</v>
      </c>
      <c r="BI81" s="28" t="e">
        <f t="shared" si="358"/>
        <v>#NUM!</v>
      </c>
      <c r="BJ81" s="28" t="e">
        <f t="shared" si="358"/>
        <v>#NUM!</v>
      </c>
      <c r="BK81" s="28" t="e">
        <f t="shared" si="358"/>
        <v>#NUM!</v>
      </c>
      <c r="BM81" s="28">
        <f t="shared" si="207"/>
        <v>0</v>
      </c>
      <c r="BN81" s="28">
        <f t="shared" si="208"/>
        <v>0</v>
      </c>
      <c r="BO81" s="28">
        <f t="shared" si="209"/>
        <v>0</v>
      </c>
      <c r="BP81" s="28">
        <f t="shared" si="210"/>
        <v>0</v>
      </c>
      <c r="BQ81" s="28">
        <f t="shared" si="211"/>
        <v>0</v>
      </c>
      <c r="BR81" s="28">
        <f t="shared" si="212"/>
        <v>0</v>
      </c>
      <c r="BS81" s="28">
        <f t="shared" si="213"/>
        <v>0</v>
      </c>
      <c r="BT81" s="28">
        <f t="shared" si="214"/>
        <v>0</v>
      </c>
      <c r="BU81" s="28">
        <f t="shared" si="215"/>
        <v>0</v>
      </c>
      <c r="BV81" s="28">
        <f t="shared" si="216"/>
        <v>0</v>
      </c>
      <c r="BW81" s="28">
        <f t="shared" si="217"/>
        <v>0</v>
      </c>
      <c r="BX81" s="28">
        <f t="shared" si="218"/>
        <v>0</v>
      </c>
      <c r="BY81" s="28">
        <f t="shared" si="219"/>
        <v>983.52166316296552</v>
      </c>
      <c r="BZ81" s="28">
        <f t="shared" si="220"/>
        <v>894.89845823569806</v>
      </c>
      <c r="CA81" s="28">
        <f t="shared" si="221"/>
        <v>797.88603096843929</v>
      </c>
      <c r="CB81" s="28">
        <f t="shared" si="222"/>
        <v>693.21274697116814</v>
      </c>
      <c r="CC81" s="28">
        <f t="shared" si="223"/>
        <v>581.92158391722899</v>
      </c>
      <c r="CD81" s="28">
        <f t="shared" si="224"/>
        <v>465.48021979948521</v>
      </c>
      <c r="CE81" s="28">
        <f t="shared" si="225"/>
        <v>345.98368892269144</v>
      </c>
      <c r="CF81" s="28">
        <f t="shared" si="226"/>
        <v>226.58024419620614</v>
      </c>
      <c r="CG81" s="28">
        <f t="shared" si="227"/>
        <v>112.59287315296665</v>
      </c>
      <c r="CH81" s="28">
        <f t="shared" si="228"/>
        <v>16.49700505427553</v>
      </c>
      <c r="CI81" s="28">
        <f t="shared" si="229"/>
        <v>0</v>
      </c>
      <c r="CJ81" s="28">
        <f t="shared" si="230"/>
        <v>0</v>
      </c>
      <c r="CK81" s="28">
        <f t="shared" si="231"/>
        <v>0</v>
      </c>
      <c r="CL81" s="28">
        <f t="shared" si="232"/>
        <v>0</v>
      </c>
      <c r="CM81" s="28">
        <f t="shared" si="233"/>
        <v>0</v>
      </c>
      <c r="CN81" s="28">
        <f t="shared" si="234"/>
        <v>0</v>
      </c>
      <c r="CO81" s="28">
        <f t="shared" si="235"/>
        <v>0</v>
      </c>
      <c r="CP81" s="28">
        <f t="shared" si="236"/>
        <v>0</v>
      </c>
      <c r="CQ81" s="28">
        <f t="shared" si="237"/>
        <v>0</v>
      </c>
      <c r="CR81" s="28">
        <f t="shared" si="238"/>
        <v>0</v>
      </c>
      <c r="CS81" s="28">
        <f t="shared" si="239"/>
        <v>0</v>
      </c>
      <c r="CT81" s="28">
        <f t="shared" si="240"/>
        <v>0</v>
      </c>
      <c r="CU81" s="28">
        <f t="shared" si="241"/>
        <v>0</v>
      </c>
      <c r="CV81" s="28">
        <f t="shared" si="242"/>
        <v>0</v>
      </c>
      <c r="CW81" s="28">
        <f t="shared" si="243"/>
        <v>0</v>
      </c>
      <c r="CX81" s="28">
        <f t="shared" si="244"/>
        <v>0</v>
      </c>
      <c r="CY81" s="28">
        <f t="shared" si="245"/>
        <v>0</v>
      </c>
      <c r="CZ81" s="28">
        <f t="shared" si="246"/>
        <v>0</v>
      </c>
      <c r="DA81" s="28">
        <f t="shared" si="247"/>
        <v>0</v>
      </c>
      <c r="DB81" s="28">
        <f t="shared" si="248"/>
        <v>0</v>
      </c>
      <c r="DC81" s="28">
        <f t="shared" si="249"/>
        <v>0</v>
      </c>
      <c r="DD81" s="28">
        <f t="shared" si="250"/>
        <v>0</v>
      </c>
      <c r="DE81" s="28">
        <f t="shared" si="251"/>
        <v>0</v>
      </c>
      <c r="DF81" s="28">
        <f t="shared" si="252"/>
        <v>0</v>
      </c>
      <c r="DG81" s="28">
        <f t="shared" si="253"/>
        <v>0</v>
      </c>
      <c r="DH81" s="28">
        <f t="shared" si="254"/>
        <v>0</v>
      </c>
      <c r="DI81" s="28">
        <f t="shared" si="255"/>
        <v>0</v>
      </c>
      <c r="DJ81" s="28">
        <f t="shared" si="256"/>
        <v>0</v>
      </c>
      <c r="DL81" s="28">
        <f t="shared" si="257"/>
        <v>75</v>
      </c>
      <c r="DM81" s="140">
        <f t="shared" si="258"/>
        <v>0</v>
      </c>
      <c r="DN81" s="140">
        <f t="shared" si="259"/>
        <v>0</v>
      </c>
      <c r="DO81" s="140">
        <f t="shared" si="260"/>
        <v>0</v>
      </c>
      <c r="DP81" s="140">
        <f t="shared" si="261"/>
        <v>0</v>
      </c>
      <c r="DQ81" s="140">
        <f t="shared" si="262"/>
        <v>0</v>
      </c>
      <c r="DR81" s="140">
        <f t="shared" si="263"/>
        <v>0</v>
      </c>
      <c r="DS81" s="140">
        <f t="shared" si="264"/>
        <v>0</v>
      </c>
      <c r="DT81" s="140">
        <f t="shared" si="265"/>
        <v>0</v>
      </c>
      <c r="DU81" s="140">
        <f t="shared" si="266"/>
        <v>0</v>
      </c>
      <c r="DV81" s="140">
        <f t="shared" si="267"/>
        <v>0</v>
      </c>
      <c r="DW81" s="140">
        <f t="shared" si="268"/>
        <v>0</v>
      </c>
      <c r="DX81" s="140">
        <f t="shared" si="269"/>
        <v>69.763819112515876</v>
      </c>
      <c r="DY81" s="140">
        <f t="shared" si="270"/>
        <v>88.623204927267466</v>
      </c>
      <c r="DZ81" s="140">
        <f t="shared" si="271"/>
        <v>97.012427267258772</v>
      </c>
      <c r="EA81" s="140">
        <f t="shared" si="272"/>
        <v>104.67328399727114</v>
      </c>
      <c r="EB81" s="140">
        <f t="shared" si="273"/>
        <v>111.29116305393916</v>
      </c>
      <c r="EC81" s="140">
        <f t="shared" si="274"/>
        <v>116.44136411774377</v>
      </c>
      <c r="ED81" s="140">
        <f t="shared" si="275"/>
        <v>119.49653087679377</v>
      </c>
      <c r="EE81" s="140">
        <f t="shared" si="276"/>
        <v>119.4034447264853</v>
      </c>
      <c r="EF81" s="140">
        <f t="shared" si="277"/>
        <v>113.98737104323949</v>
      </c>
      <c r="EG81" s="140">
        <f t="shared" si="278"/>
        <v>96.095868098691113</v>
      </c>
      <c r="EH81" s="140">
        <f t="shared" si="279"/>
        <v>16.49700505427553</v>
      </c>
      <c r="EI81" s="140">
        <f t="shared" si="280"/>
        <v>0</v>
      </c>
      <c r="EJ81" s="140">
        <f t="shared" si="281"/>
        <v>0</v>
      </c>
      <c r="EK81" s="140">
        <f t="shared" si="282"/>
        <v>0</v>
      </c>
      <c r="EL81" s="140">
        <f t="shared" si="283"/>
        <v>0</v>
      </c>
      <c r="EM81" s="140">
        <f t="shared" si="284"/>
        <v>0</v>
      </c>
      <c r="EN81" s="140">
        <f t="shared" si="285"/>
        <v>0</v>
      </c>
      <c r="EO81" s="140">
        <f t="shared" si="286"/>
        <v>0</v>
      </c>
      <c r="EP81" s="140">
        <f t="shared" si="287"/>
        <v>0</v>
      </c>
      <c r="EQ81" s="140">
        <f t="shared" si="288"/>
        <v>0</v>
      </c>
      <c r="ER81" s="140">
        <f t="shared" si="289"/>
        <v>0</v>
      </c>
      <c r="ES81" s="140">
        <f t="shared" si="290"/>
        <v>0</v>
      </c>
      <c r="ET81" s="140">
        <f t="shared" si="291"/>
        <v>0</v>
      </c>
      <c r="EU81" s="140">
        <f t="shared" si="292"/>
        <v>0</v>
      </c>
      <c r="EV81" s="140">
        <f t="shared" si="293"/>
        <v>0</v>
      </c>
      <c r="EW81" s="140">
        <f t="shared" si="294"/>
        <v>0</v>
      </c>
      <c r="EX81" s="140">
        <f t="shared" si="295"/>
        <v>0</v>
      </c>
      <c r="EY81" s="140">
        <f t="shared" si="296"/>
        <v>0</v>
      </c>
      <c r="EZ81" s="140">
        <f t="shared" si="297"/>
        <v>0</v>
      </c>
      <c r="FA81" s="140">
        <f t="shared" si="298"/>
        <v>0</v>
      </c>
      <c r="FB81" s="140">
        <f t="shared" si="299"/>
        <v>0</v>
      </c>
      <c r="FC81" s="140">
        <f t="shared" si="300"/>
        <v>0</v>
      </c>
      <c r="FD81" s="140">
        <f t="shared" si="301"/>
        <v>0</v>
      </c>
      <c r="FE81" s="140">
        <f t="shared" si="302"/>
        <v>0</v>
      </c>
      <c r="FF81" s="140">
        <f t="shared" si="303"/>
        <v>0</v>
      </c>
      <c r="FG81" s="140">
        <f t="shared" si="304"/>
        <v>0</v>
      </c>
      <c r="FH81" s="140">
        <f t="shared" si="305"/>
        <v>0</v>
      </c>
      <c r="FI81" s="140">
        <f t="shared" si="306"/>
        <v>0</v>
      </c>
      <c r="FJ81" s="140">
        <f t="shared" si="307"/>
        <v>0</v>
      </c>
      <c r="FL81" s="28">
        <f t="shared" si="308"/>
        <v>0</v>
      </c>
      <c r="FM81" s="28">
        <f t="shared" si="309"/>
        <v>0</v>
      </c>
      <c r="FN81" s="28">
        <f t="shared" si="310"/>
        <v>0</v>
      </c>
      <c r="FO81" s="28">
        <f t="shared" si="311"/>
        <v>0</v>
      </c>
      <c r="FP81" s="28">
        <f t="shared" si="312"/>
        <v>0</v>
      </c>
      <c r="FQ81" s="28">
        <f t="shared" si="313"/>
        <v>0</v>
      </c>
      <c r="FR81" s="28">
        <f t="shared" si="314"/>
        <v>0</v>
      </c>
      <c r="FS81" s="28">
        <f t="shared" si="315"/>
        <v>0</v>
      </c>
      <c r="FT81" s="28">
        <f t="shared" si="316"/>
        <v>0</v>
      </c>
      <c r="FU81" s="28">
        <f t="shared" si="317"/>
        <v>0</v>
      </c>
      <c r="FV81" s="28">
        <f t="shared" si="318"/>
        <v>0</v>
      </c>
      <c r="FW81" s="28">
        <f t="shared" si="319"/>
        <v>1604.5678395878651</v>
      </c>
      <c r="FX81" s="28">
        <f t="shared" si="320"/>
        <v>2215.5801231816868</v>
      </c>
      <c r="FY81" s="28">
        <f t="shared" si="321"/>
        <v>2619.3355362159868</v>
      </c>
      <c r="FZ81" s="28">
        <f t="shared" si="322"/>
        <v>3035.525235920863</v>
      </c>
      <c r="GA81" s="28">
        <f t="shared" si="323"/>
        <v>3450.0260546721138</v>
      </c>
      <c r="GB81" s="28">
        <f t="shared" si="324"/>
        <v>3842.5650158855447</v>
      </c>
      <c r="GC81" s="28">
        <f t="shared" si="325"/>
        <v>4182.3785806877822</v>
      </c>
      <c r="GD81" s="28">
        <f t="shared" si="326"/>
        <v>4417.9274548799567</v>
      </c>
      <c r="GE81" s="28">
        <f t="shared" si="327"/>
        <v>4445.5074706863397</v>
      </c>
      <c r="GF81" s="28">
        <f t="shared" si="328"/>
        <v>3939.9305920463357</v>
      </c>
      <c r="GG81" s="28">
        <f t="shared" si="329"/>
        <v>709.37121733384777</v>
      </c>
      <c r="GH81" s="28">
        <f t="shared" si="330"/>
        <v>0</v>
      </c>
      <c r="GI81" s="28">
        <f t="shared" si="331"/>
        <v>0</v>
      </c>
      <c r="GJ81" s="28">
        <f t="shared" si="332"/>
        <v>0</v>
      </c>
      <c r="GK81" s="28">
        <f t="shared" si="333"/>
        <v>0</v>
      </c>
      <c r="GL81" s="28">
        <f t="shared" si="334"/>
        <v>0</v>
      </c>
      <c r="GM81" s="28">
        <f t="shared" si="335"/>
        <v>0</v>
      </c>
      <c r="GN81" s="28">
        <f t="shared" si="336"/>
        <v>0</v>
      </c>
      <c r="GO81" s="28">
        <f t="shared" si="337"/>
        <v>0</v>
      </c>
      <c r="GP81" s="28">
        <f t="shared" si="338"/>
        <v>0</v>
      </c>
      <c r="GQ81" s="28">
        <f t="shared" si="339"/>
        <v>0</v>
      </c>
      <c r="GR81" s="28">
        <f t="shared" si="340"/>
        <v>0</v>
      </c>
      <c r="GS81" s="28">
        <f t="shared" si="341"/>
        <v>0</v>
      </c>
      <c r="GT81" s="28">
        <f t="shared" si="342"/>
        <v>0</v>
      </c>
      <c r="GU81" s="28">
        <f t="shared" si="343"/>
        <v>0</v>
      </c>
      <c r="GV81" s="28">
        <f t="shared" si="344"/>
        <v>0</v>
      </c>
      <c r="GW81" s="28">
        <f t="shared" si="345"/>
        <v>0</v>
      </c>
      <c r="GX81" s="28">
        <f t="shared" si="346"/>
        <v>0</v>
      </c>
      <c r="GY81" s="28">
        <f t="shared" si="347"/>
        <v>0</v>
      </c>
      <c r="GZ81" s="28">
        <f t="shared" si="348"/>
        <v>0</v>
      </c>
      <c r="HA81" s="28">
        <f t="shared" si="349"/>
        <v>0</v>
      </c>
      <c r="HB81" s="28">
        <f t="shared" si="350"/>
        <v>0</v>
      </c>
      <c r="HC81" s="28">
        <f t="shared" si="351"/>
        <v>0</v>
      </c>
      <c r="HD81" s="28">
        <f t="shared" si="352"/>
        <v>0</v>
      </c>
      <c r="HE81" s="28">
        <f t="shared" si="353"/>
        <v>0</v>
      </c>
      <c r="HF81" s="28">
        <f t="shared" si="354"/>
        <v>0</v>
      </c>
      <c r="HG81" s="28">
        <f t="shared" si="355"/>
        <v>0</v>
      </c>
      <c r="HH81" s="28">
        <f t="shared" si="356"/>
        <v>0</v>
      </c>
      <c r="HI81" s="28">
        <f t="shared" si="357"/>
        <v>0</v>
      </c>
      <c r="HK81" s="29">
        <f>IF(D81&gt;80,"",IF('inv2.計算シート'!H76=0,0,SUM(FL81:HI81)/F81))</f>
        <v>32.719253897477323</v>
      </c>
    </row>
    <row r="82" spans="4:219">
      <c r="D82" s="28">
        <f>IF(OR('1.収穫を予測する'!$C$2="あり",'1.収穫を予測する'!$C$3="あり"),入力方法別計算!W77,'inv2.計算シート'!E77)</f>
        <v>76</v>
      </c>
      <c r="E82" s="28">
        <f>IF(OR('1.収穫を予測する'!$C$2="あり",'1.収穫を予測する'!$C$3="あり"),入力方法別計算!Z77,'inv2.計算シート'!AD77)</f>
        <v>1009.7827074702461</v>
      </c>
      <c r="F82" s="28">
        <f>IF(OR('1.収穫を予測する'!$C$2="あり",'1.収穫を予測する'!$C$3="あり"),入力方法別計算!Y77,'inv2.計算シート'!AE77)</f>
        <v>1049.0322277320083</v>
      </c>
      <c r="G82" s="28">
        <f>'inv2.計算シート'!AF77</f>
        <v>0</v>
      </c>
      <c r="H82" s="28">
        <f t="shared" si="202"/>
        <v>0.56083380421319229</v>
      </c>
      <c r="I82" s="28">
        <f t="shared" si="203"/>
        <v>1392.1690822702176</v>
      </c>
      <c r="J82" s="28">
        <f t="shared" si="204"/>
        <v>1068.788218928021</v>
      </c>
      <c r="K82" s="28">
        <f t="shared" si="205"/>
        <v>0.76771437646434604</v>
      </c>
      <c r="L82" s="28">
        <f t="shared" si="206"/>
        <v>1094.2864946035461</v>
      </c>
      <c r="N82" s="28">
        <f t="shared" si="361"/>
        <v>0</v>
      </c>
      <c r="O82" s="28">
        <f t="shared" si="361"/>
        <v>0</v>
      </c>
      <c r="P82" s="28">
        <f t="shared" si="361"/>
        <v>0</v>
      </c>
      <c r="Q82" s="28">
        <f t="shared" si="361"/>
        <v>0</v>
      </c>
      <c r="R82" s="28">
        <f t="shared" si="361"/>
        <v>0</v>
      </c>
      <c r="S82" s="28">
        <f t="shared" si="361"/>
        <v>0</v>
      </c>
      <c r="T82" s="28">
        <f t="shared" si="361"/>
        <v>0</v>
      </c>
      <c r="U82" s="28">
        <f t="shared" si="361"/>
        <v>0</v>
      </c>
      <c r="V82" s="28">
        <f t="shared" si="361"/>
        <v>0</v>
      </c>
      <c r="W82" s="28">
        <f t="shared" si="361"/>
        <v>0</v>
      </c>
      <c r="X82" s="28">
        <f t="shared" si="361"/>
        <v>0</v>
      </c>
      <c r="Y82" s="28">
        <f t="shared" si="361"/>
        <v>0</v>
      </c>
      <c r="Z82" s="28">
        <f t="shared" si="361"/>
        <v>983.61640947246906</v>
      </c>
      <c r="AA82" s="28">
        <f t="shared" si="361"/>
        <v>895.75673776123836</v>
      </c>
      <c r="AB82" s="28">
        <f t="shared" si="361"/>
        <v>799.53666667374375</v>
      </c>
      <c r="AC82" s="28">
        <f t="shared" si="361"/>
        <v>695.65934195590137</v>
      </c>
      <c r="AD82" s="28">
        <f t="shared" si="359"/>
        <v>585.13390815069681</v>
      </c>
      <c r="AE82" s="28">
        <f t="shared" si="359"/>
        <v>469.38168065687842</v>
      </c>
      <c r="AF82" s="28">
        <f t="shared" si="359"/>
        <v>350.43097091503182</v>
      </c>
      <c r="AG82" s="28">
        <f t="shared" si="359"/>
        <v>231.3242425968084</v>
      </c>
      <c r="AH82" s="28">
        <f t="shared" si="359"/>
        <v>117.17889340683479</v>
      </c>
      <c r="AI82" s="28">
        <f t="shared" si="359"/>
        <v>19.734917625850709</v>
      </c>
      <c r="AJ82" s="28" t="e">
        <f t="shared" si="359"/>
        <v>#NUM!</v>
      </c>
      <c r="AK82" s="28" t="e">
        <f t="shared" si="359"/>
        <v>#NUM!</v>
      </c>
      <c r="AL82" s="28" t="e">
        <f t="shared" si="359"/>
        <v>#NUM!</v>
      </c>
      <c r="AM82" s="28" t="e">
        <f t="shared" si="359"/>
        <v>#NUM!</v>
      </c>
      <c r="AN82" s="28" t="e">
        <f t="shared" si="359"/>
        <v>#NUM!</v>
      </c>
      <c r="AO82" s="28" t="e">
        <f t="shared" si="359"/>
        <v>#NUM!</v>
      </c>
      <c r="AP82" s="28" t="e">
        <f t="shared" si="359"/>
        <v>#NUM!</v>
      </c>
      <c r="AQ82" s="28" t="e">
        <f t="shared" si="359"/>
        <v>#NUM!</v>
      </c>
      <c r="AR82" s="28" t="e">
        <f t="shared" si="359"/>
        <v>#NUM!</v>
      </c>
      <c r="AS82" s="28" t="e">
        <f t="shared" si="360"/>
        <v>#NUM!</v>
      </c>
      <c r="AT82" s="28" t="e">
        <f t="shared" si="360"/>
        <v>#NUM!</v>
      </c>
      <c r="AU82" s="28" t="e">
        <f t="shared" si="360"/>
        <v>#NUM!</v>
      </c>
      <c r="AV82" s="28" t="e">
        <f t="shared" si="360"/>
        <v>#NUM!</v>
      </c>
      <c r="AW82" s="28" t="e">
        <f t="shared" si="360"/>
        <v>#NUM!</v>
      </c>
      <c r="AX82" s="28" t="e">
        <f t="shared" si="360"/>
        <v>#NUM!</v>
      </c>
      <c r="AY82" s="28" t="e">
        <f t="shared" si="360"/>
        <v>#NUM!</v>
      </c>
      <c r="AZ82" s="28" t="e">
        <f t="shared" si="360"/>
        <v>#NUM!</v>
      </c>
      <c r="BA82" s="28" t="e">
        <f t="shared" si="360"/>
        <v>#NUM!</v>
      </c>
      <c r="BB82" s="28" t="e">
        <f t="shared" si="360"/>
        <v>#NUM!</v>
      </c>
      <c r="BC82" s="28" t="e">
        <f t="shared" si="360"/>
        <v>#NUM!</v>
      </c>
      <c r="BD82" s="28" t="e">
        <f t="shared" si="360"/>
        <v>#NUM!</v>
      </c>
      <c r="BE82" s="28" t="e">
        <f t="shared" si="360"/>
        <v>#NUM!</v>
      </c>
      <c r="BF82" s="28" t="e">
        <f t="shared" si="360"/>
        <v>#NUM!</v>
      </c>
      <c r="BG82" s="28" t="e">
        <f t="shared" si="360"/>
        <v>#NUM!</v>
      </c>
      <c r="BH82" s="28" t="e">
        <f t="shared" si="360"/>
        <v>#NUM!</v>
      </c>
      <c r="BI82" s="28" t="e">
        <f t="shared" si="358"/>
        <v>#NUM!</v>
      </c>
      <c r="BJ82" s="28" t="e">
        <f t="shared" si="358"/>
        <v>#NUM!</v>
      </c>
      <c r="BK82" s="28" t="e">
        <f t="shared" si="358"/>
        <v>#NUM!</v>
      </c>
      <c r="BM82" s="28">
        <f t="shared" si="207"/>
        <v>0</v>
      </c>
      <c r="BN82" s="28">
        <f t="shared" si="208"/>
        <v>0</v>
      </c>
      <c r="BO82" s="28">
        <f t="shared" si="209"/>
        <v>0</v>
      </c>
      <c r="BP82" s="28">
        <f t="shared" si="210"/>
        <v>0</v>
      </c>
      <c r="BQ82" s="28">
        <f t="shared" si="211"/>
        <v>0</v>
      </c>
      <c r="BR82" s="28">
        <f t="shared" si="212"/>
        <v>0</v>
      </c>
      <c r="BS82" s="28">
        <f t="shared" si="213"/>
        <v>0</v>
      </c>
      <c r="BT82" s="28">
        <f t="shared" si="214"/>
        <v>0</v>
      </c>
      <c r="BU82" s="28">
        <f t="shared" si="215"/>
        <v>0</v>
      </c>
      <c r="BV82" s="28">
        <f t="shared" si="216"/>
        <v>0</v>
      </c>
      <c r="BW82" s="28">
        <f t="shared" si="217"/>
        <v>0</v>
      </c>
      <c r="BX82" s="28">
        <f t="shared" si="218"/>
        <v>0</v>
      </c>
      <c r="BY82" s="28">
        <f t="shared" si="219"/>
        <v>983.61640947246906</v>
      </c>
      <c r="BZ82" s="28">
        <f t="shared" si="220"/>
        <v>895.75673776123836</v>
      </c>
      <c r="CA82" s="28">
        <f t="shared" si="221"/>
        <v>799.53666667374375</v>
      </c>
      <c r="CB82" s="28">
        <f t="shared" si="222"/>
        <v>695.65934195590137</v>
      </c>
      <c r="CC82" s="28">
        <f t="shared" si="223"/>
        <v>585.13390815069681</v>
      </c>
      <c r="CD82" s="28">
        <f t="shared" si="224"/>
        <v>469.38168065687842</v>
      </c>
      <c r="CE82" s="28">
        <f t="shared" si="225"/>
        <v>350.43097091503182</v>
      </c>
      <c r="CF82" s="28">
        <f t="shared" si="226"/>
        <v>231.3242425968084</v>
      </c>
      <c r="CG82" s="28">
        <f t="shared" si="227"/>
        <v>117.17889340683479</v>
      </c>
      <c r="CH82" s="28">
        <f t="shared" si="228"/>
        <v>19.734917625850709</v>
      </c>
      <c r="CI82" s="28">
        <f t="shared" si="229"/>
        <v>0</v>
      </c>
      <c r="CJ82" s="28">
        <f t="shared" si="230"/>
        <v>0</v>
      </c>
      <c r="CK82" s="28">
        <f t="shared" si="231"/>
        <v>0</v>
      </c>
      <c r="CL82" s="28">
        <f t="shared" si="232"/>
        <v>0</v>
      </c>
      <c r="CM82" s="28">
        <f t="shared" si="233"/>
        <v>0</v>
      </c>
      <c r="CN82" s="28">
        <f t="shared" si="234"/>
        <v>0</v>
      </c>
      <c r="CO82" s="28">
        <f t="shared" si="235"/>
        <v>0</v>
      </c>
      <c r="CP82" s="28">
        <f t="shared" si="236"/>
        <v>0</v>
      </c>
      <c r="CQ82" s="28">
        <f t="shared" si="237"/>
        <v>0</v>
      </c>
      <c r="CR82" s="28">
        <f t="shared" si="238"/>
        <v>0</v>
      </c>
      <c r="CS82" s="28">
        <f t="shared" si="239"/>
        <v>0</v>
      </c>
      <c r="CT82" s="28">
        <f t="shared" si="240"/>
        <v>0</v>
      </c>
      <c r="CU82" s="28">
        <f t="shared" si="241"/>
        <v>0</v>
      </c>
      <c r="CV82" s="28">
        <f t="shared" si="242"/>
        <v>0</v>
      </c>
      <c r="CW82" s="28">
        <f t="shared" si="243"/>
        <v>0</v>
      </c>
      <c r="CX82" s="28">
        <f t="shared" si="244"/>
        <v>0</v>
      </c>
      <c r="CY82" s="28">
        <f t="shared" si="245"/>
        <v>0</v>
      </c>
      <c r="CZ82" s="28">
        <f t="shared" si="246"/>
        <v>0</v>
      </c>
      <c r="DA82" s="28">
        <f t="shared" si="247"/>
        <v>0</v>
      </c>
      <c r="DB82" s="28">
        <f t="shared" si="248"/>
        <v>0</v>
      </c>
      <c r="DC82" s="28">
        <f t="shared" si="249"/>
        <v>0</v>
      </c>
      <c r="DD82" s="28">
        <f t="shared" si="250"/>
        <v>0</v>
      </c>
      <c r="DE82" s="28">
        <f t="shared" si="251"/>
        <v>0</v>
      </c>
      <c r="DF82" s="28">
        <f t="shared" si="252"/>
        <v>0</v>
      </c>
      <c r="DG82" s="28">
        <f t="shared" si="253"/>
        <v>0</v>
      </c>
      <c r="DH82" s="28">
        <f t="shared" si="254"/>
        <v>0</v>
      </c>
      <c r="DI82" s="28">
        <f t="shared" si="255"/>
        <v>0</v>
      </c>
      <c r="DJ82" s="28">
        <f t="shared" si="256"/>
        <v>0</v>
      </c>
      <c r="DL82" s="28">
        <f t="shared" si="257"/>
        <v>76</v>
      </c>
      <c r="DM82" s="140">
        <f t="shared" si="258"/>
        <v>0</v>
      </c>
      <c r="DN82" s="140">
        <f t="shared" si="259"/>
        <v>0</v>
      </c>
      <c r="DO82" s="140">
        <f t="shared" si="260"/>
        <v>0</v>
      </c>
      <c r="DP82" s="140">
        <f t="shared" si="261"/>
        <v>0</v>
      </c>
      <c r="DQ82" s="140">
        <f t="shared" si="262"/>
        <v>0</v>
      </c>
      <c r="DR82" s="140">
        <f t="shared" si="263"/>
        <v>0</v>
      </c>
      <c r="DS82" s="140">
        <f t="shared" si="264"/>
        <v>0</v>
      </c>
      <c r="DT82" s="140">
        <f t="shared" si="265"/>
        <v>0</v>
      </c>
      <c r="DU82" s="140">
        <f t="shared" si="266"/>
        <v>0</v>
      </c>
      <c r="DV82" s="140">
        <f t="shared" si="267"/>
        <v>0</v>
      </c>
      <c r="DW82" s="140">
        <f t="shared" si="268"/>
        <v>0</v>
      </c>
      <c r="DX82" s="140">
        <f t="shared" si="269"/>
        <v>65.415818259539265</v>
      </c>
      <c r="DY82" s="140">
        <f t="shared" si="270"/>
        <v>87.859671711230703</v>
      </c>
      <c r="DZ82" s="140">
        <f t="shared" si="271"/>
        <v>96.220071087494603</v>
      </c>
      <c r="EA82" s="140">
        <f t="shared" si="272"/>
        <v>103.87732471784238</v>
      </c>
      <c r="EB82" s="140">
        <f t="shared" si="273"/>
        <v>110.52543380520456</v>
      </c>
      <c r="EC82" s="140">
        <f t="shared" si="274"/>
        <v>115.7522274938184</v>
      </c>
      <c r="ED82" s="140">
        <f t="shared" si="275"/>
        <v>118.95070974184659</v>
      </c>
      <c r="EE82" s="140">
        <f t="shared" si="276"/>
        <v>119.10672831822342</v>
      </c>
      <c r="EF82" s="140">
        <f t="shared" si="277"/>
        <v>114.14534918997362</v>
      </c>
      <c r="EG82" s="140">
        <f t="shared" si="278"/>
        <v>97.443975780984076</v>
      </c>
      <c r="EH82" s="140">
        <f t="shared" si="279"/>
        <v>19.734917625850709</v>
      </c>
      <c r="EI82" s="140">
        <f t="shared" si="280"/>
        <v>0</v>
      </c>
      <c r="EJ82" s="140">
        <f t="shared" si="281"/>
        <v>0</v>
      </c>
      <c r="EK82" s="140">
        <f t="shared" si="282"/>
        <v>0</v>
      </c>
      <c r="EL82" s="140">
        <f t="shared" si="283"/>
        <v>0</v>
      </c>
      <c r="EM82" s="140">
        <f t="shared" si="284"/>
        <v>0</v>
      </c>
      <c r="EN82" s="140">
        <f t="shared" si="285"/>
        <v>0</v>
      </c>
      <c r="EO82" s="140">
        <f t="shared" si="286"/>
        <v>0</v>
      </c>
      <c r="EP82" s="140">
        <f t="shared" si="287"/>
        <v>0</v>
      </c>
      <c r="EQ82" s="140">
        <f t="shared" si="288"/>
        <v>0</v>
      </c>
      <c r="ER82" s="140">
        <f t="shared" si="289"/>
        <v>0</v>
      </c>
      <c r="ES82" s="140">
        <f t="shared" si="290"/>
        <v>0</v>
      </c>
      <c r="ET82" s="140">
        <f t="shared" si="291"/>
        <v>0</v>
      </c>
      <c r="EU82" s="140">
        <f t="shared" si="292"/>
        <v>0</v>
      </c>
      <c r="EV82" s="140">
        <f t="shared" si="293"/>
        <v>0</v>
      </c>
      <c r="EW82" s="140">
        <f t="shared" si="294"/>
        <v>0</v>
      </c>
      <c r="EX82" s="140">
        <f t="shared" si="295"/>
        <v>0</v>
      </c>
      <c r="EY82" s="140">
        <f t="shared" si="296"/>
        <v>0</v>
      </c>
      <c r="EZ82" s="140">
        <f t="shared" si="297"/>
        <v>0</v>
      </c>
      <c r="FA82" s="140">
        <f t="shared" si="298"/>
        <v>0</v>
      </c>
      <c r="FB82" s="140">
        <f t="shared" si="299"/>
        <v>0</v>
      </c>
      <c r="FC82" s="140">
        <f t="shared" si="300"/>
        <v>0</v>
      </c>
      <c r="FD82" s="140">
        <f t="shared" si="301"/>
        <v>0</v>
      </c>
      <c r="FE82" s="140">
        <f t="shared" si="302"/>
        <v>0</v>
      </c>
      <c r="FF82" s="140">
        <f t="shared" si="303"/>
        <v>0</v>
      </c>
      <c r="FG82" s="140">
        <f t="shared" si="304"/>
        <v>0</v>
      </c>
      <c r="FH82" s="140">
        <f t="shared" si="305"/>
        <v>0</v>
      </c>
      <c r="FI82" s="140">
        <f t="shared" si="306"/>
        <v>0</v>
      </c>
      <c r="FJ82" s="140">
        <f t="shared" si="307"/>
        <v>0</v>
      </c>
      <c r="FL82" s="28">
        <f t="shared" si="308"/>
        <v>0</v>
      </c>
      <c r="FM82" s="28">
        <f t="shared" si="309"/>
        <v>0</v>
      </c>
      <c r="FN82" s="28">
        <f t="shared" si="310"/>
        <v>0</v>
      </c>
      <c r="FO82" s="28">
        <f t="shared" si="311"/>
        <v>0</v>
      </c>
      <c r="FP82" s="28">
        <f t="shared" si="312"/>
        <v>0</v>
      </c>
      <c r="FQ82" s="28">
        <f t="shared" si="313"/>
        <v>0</v>
      </c>
      <c r="FR82" s="28">
        <f t="shared" si="314"/>
        <v>0</v>
      </c>
      <c r="FS82" s="28">
        <f t="shared" si="315"/>
        <v>0</v>
      </c>
      <c r="FT82" s="28">
        <f t="shared" si="316"/>
        <v>0</v>
      </c>
      <c r="FU82" s="28">
        <f t="shared" si="317"/>
        <v>0</v>
      </c>
      <c r="FV82" s="28">
        <f t="shared" si="318"/>
        <v>0</v>
      </c>
      <c r="FW82" s="28">
        <f t="shared" si="319"/>
        <v>1504.5638199694031</v>
      </c>
      <c r="FX82" s="28">
        <f t="shared" si="320"/>
        <v>2196.4917927807674</v>
      </c>
      <c r="FY82" s="28">
        <f t="shared" si="321"/>
        <v>2597.9419193623544</v>
      </c>
      <c r="FZ82" s="28">
        <f t="shared" si="322"/>
        <v>3012.4424168174291</v>
      </c>
      <c r="GA82" s="28">
        <f t="shared" si="323"/>
        <v>3426.2884479613413</v>
      </c>
      <c r="GB82" s="28">
        <f t="shared" si="324"/>
        <v>3819.8235072960069</v>
      </c>
      <c r="GC82" s="28">
        <f t="shared" si="325"/>
        <v>4163.274840964631</v>
      </c>
      <c r="GD82" s="28">
        <f t="shared" si="326"/>
        <v>4406.9489477742663</v>
      </c>
      <c r="GE82" s="28">
        <f t="shared" si="327"/>
        <v>4451.6686184089713</v>
      </c>
      <c r="GF82" s="28">
        <f t="shared" si="328"/>
        <v>3995.2030070203473</v>
      </c>
      <c r="GG82" s="28">
        <f t="shared" si="329"/>
        <v>848.6014579115805</v>
      </c>
      <c r="GH82" s="28">
        <f t="shared" si="330"/>
        <v>0</v>
      </c>
      <c r="GI82" s="28">
        <f t="shared" si="331"/>
        <v>0</v>
      </c>
      <c r="GJ82" s="28">
        <f t="shared" si="332"/>
        <v>0</v>
      </c>
      <c r="GK82" s="28">
        <f t="shared" si="333"/>
        <v>0</v>
      </c>
      <c r="GL82" s="28">
        <f t="shared" si="334"/>
        <v>0</v>
      </c>
      <c r="GM82" s="28">
        <f t="shared" si="335"/>
        <v>0</v>
      </c>
      <c r="GN82" s="28">
        <f t="shared" si="336"/>
        <v>0</v>
      </c>
      <c r="GO82" s="28">
        <f t="shared" si="337"/>
        <v>0</v>
      </c>
      <c r="GP82" s="28">
        <f t="shared" si="338"/>
        <v>0</v>
      </c>
      <c r="GQ82" s="28">
        <f t="shared" si="339"/>
        <v>0</v>
      </c>
      <c r="GR82" s="28">
        <f t="shared" si="340"/>
        <v>0</v>
      </c>
      <c r="GS82" s="28">
        <f t="shared" si="341"/>
        <v>0</v>
      </c>
      <c r="GT82" s="28">
        <f t="shared" si="342"/>
        <v>0</v>
      </c>
      <c r="GU82" s="28">
        <f t="shared" si="343"/>
        <v>0</v>
      </c>
      <c r="GV82" s="28">
        <f t="shared" si="344"/>
        <v>0</v>
      </c>
      <c r="GW82" s="28">
        <f t="shared" si="345"/>
        <v>0</v>
      </c>
      <c r="GX82" s="28">
        <f t="shared" si="346"/>
        <v>0</v>
      </c>
      <c r="GY82" s="28">
        <f t="shared" si="347"/>
        <v>0</v>
      </c>
      <c r="GZ82" s="28">
        <f t="shared" si="348"/>
        <v>0</v>
      </c>
      <c r="HA82" s="28">
        <f t="shared" si="349"/>
        <v>0</v>
      </c>
      <c r="HB82" s="28">
        <f t="shared" si="350"/>
        <v>0</v>
      </c>
      <c r="HC82" s="28">
        <f t="shared" si="351"/>
        <v>0</v>
      </c>
      <c r="HD82" s="28">
        <f t="shared" si="352"/>
        <v>0</v>
      </c>
      <c r="HE82" s="28">
        <f t="shared" si="353"/>
        <v>0</v>
      </c>
      <c r="HF82" s="28">
        <f t="shared" si="354"/>
        <v>0</v>
      </c>
      <c r="HG82" s="28">
        <f t="shared" si="355"/>
        <v>0</v>
      </c>
      <c r="HH82" s="28">
        <f t="shared" si="356"/>
        <v>0</v>
      </c>
      <c r="HI82" s="28">
        <f t="shared" si="357"/>
        <v>0</v>
      </c>
      <c r="HK82" s="29">
        <f>IF(D82&gt;80,"",IF('inv2.計算シート'!H77=0,0,SUM(FL82:HI82)/F82))</f>
        <v>32.814290987694093</v>
      </c>
    </row>
    <row r="83" spans="4:219">
      <c r="D83" s="28">
        <f>IF(OR('1.収穫を予測する'!$C$2="あり",'1.収穫を予測する'!$C$3="あり"),入力方法別計算!W78,'inv2.計算シート'!E78)</f>
        <v>77</v>
      </c>
      <c r="E83" s="28">
        <f>IF(OR('1.収穫を予測する'!$C$2="あり",'1.収穫を予測する'!$C$3="あり"),入力方法別計算!Z78,'inv2.計算シート'!AD78)</f>
        <v>1012.5967314612801</v>
      </c>
      <c r="F83" s="28">
        <f>IF(OR('1.収穫を予測する'!$C$2="あり",'1.収穫を予測する'!$C$3="あり"),入力方法別計算!Y78,'inv2.計算シート'!AE78)</f>
        <v>1044.9887260051805</v>
      </c>
      <c r="G83" s="28">
        <f>'inv2.計算シート'!AF78</f>
        <v>0</v>
      </c>
      <c r="H83" s="28">
        <f t="shared" si="202"/>
        <v>0.56014621776509477</v>
      </c>
      <c r="I83" s="28">
        <f t="shared" si="203"/>
        <v>1388.5072862172187</v>
      </c>
      <c r="J83" s="28">
        <f t="shared" si="204"/>
        <v>1072.3078902062434</v>
      </c>
      <c r="K83" s="28">
        <f t="shared" si="205"/>
        <v>0.77227386622333583</v>
      </c>
      <c r="L83" s="28">
        <f t="shared" si="206"/>
        <v>1080.8634689701992</v>
      </c>
      <c r="N83" s="28">
        <f t="shared" si="361"/>
        <v>0</v>
      </c>
      <c r="O83" s="28">
        <f t="shared" si="361"/>
        <v>0</v>
      </c>
      <c r="P83" s="28">
        <f t="shared" si="361"/>
        <v>0</v>
      </c>
      <c r="Q83" s="28">
        <f t="shared" si="361"/>
        <v>0</v>
      </c>
      <c r="R83" s="28">
        <f t="shared" si="361"/>
        <v>0</v>
      </c>
      <c r="S83" s="28">
        <f t="shared" si="361"/>
        <v>0</v>
      </c>
      <c r="T83" s="28">
        <f t="shared" si="361"/>
        <v>0</v>
      </c>
      <c r="U83" s="28">
        <f t="shared" si="361"/>
        <v>0</v>
      </c>
      <c r="V83" s="28">
        <f t="shared" si="361"/>
        <v>0</v>
      </c>
      <c r="W83" s="28">
        <f t="shared" si="361"/>
        <v>0</v>
      </c>
      <c r="X83" s="28">
        <f t="shared" si="361"/>
        <v>0</v>
      </c>
      <c r="Y83" s="28">
        <f t="shared" si="361"/>
        <v>0</v>
      </c>
      <c r="Z83" s="28">
        <f t="shared" si="361"/>
        <v>983.67950429729785</v>
      </c>
      <c r="AA83" s="28">
        <f t="shared" si="361"/>
        <v>896.54224411623375</v>
      </c>
      <c r="AB83" s="28">
        <f t="shared" si="361"/>
        <v>801.07285306666972</v>
      </c>
      <c r="AC83" s="28">
        <f t="shared" si="361"/>
        <v>697.95105206540848</v>
      </c>
      <c r="AD83" s="28">
        <f t="shared" si="359"/>
        <v>588.15455700077325</v>
      </c>
      <c r="AE83" s="28">
        <f t="shared" si="359"/>
        <v>473.06163678517572</v>
      </c>
      <c r="AF83" s="28">
        <f t="shared" si="359"/>
        <v>354.63874577777011</v>
      </c>
      <c r="AG83" s="28">
        <f t="shared" si="359"/>
        <v>235.83063197599864</v>
      </c>
      <c r="AH83" s="28">
        <f t="shared" si="359"/>
        <v>121.56661502462279</v>
      </c>
      <c r="AI83" s="28">
        <f t="shared" si="359"/>
        <v>22.944018458897492</v>
      </c>
      <c r="AJ83" s="28" t="e">
        <f t="shared" si="359"/>
        <v>#NUM!</v>
      </c>
      <c r="AK83" s="28" t="e">
        <f t="shared" si="359"/>
        <v>#NUM!</v>
      </c>
      <c r="AL83" s="28" t="e">
        <f t="shared" si="359"/>
        <v>#NUM!</v>
      </c>
      <c r="AM83" s="28" t="e">
        <f t="shared" si="359"/>
        <v>#NUM!</v>
      </c>
      <c r="AN83" s="28" t="e">
        <f t="shared" si="359"/>
        <v>#NUM!</v>
      </c>
      <c r="AO83" s="28" t="e">
        <f t="shared" si="359"/>
        <v>#NUM!</v>
      </c>
      <c r="AP83" s="28" t="e">
        <f t="shared" si="359"/>
        <v>#NUM!</v>
      </c>
      <c r="AQ83" s="28" t="e">
        <f t="shared" si="359"/>
        <v>#NUM!</v>
      </c>
      <c r="AR83" s="28" t="e">
        <f t="shared" si="359"/>
        <v>#NUM!</v>
      </c>
      <c r="AS83" s="28" t="e">
        <f t="shared" si="360"/>
        <v>#NUM!</v>
      </c>
      <c r="AT83" s="28" t="e">
        <f t="shared" si="360"/>
        <v>#NUM!</v>
      </c>
      <c r="AU83" s="28" t="e">
        <f t="shared" si="360"/>
        <v>#NUM!</v>
      </c>
      <c r="AV83" s="28" t="e">
        <f t="shared" si="360"/>
        <v>#NUM!</v>
      </c>
      <c r="AW83" s="28" t="e">
        <f t="shared" si="360"/>
        <v>#NUM!</v>
      </c>
      <c r="AX83" s="28" t="e">
        <f t="shared" si="360"/>
        <v>#NUM!</v>
      </c>
      <c r="AY83" s="28" t="e">
        <f t="shared" si="360"/>
        <v>#NUM!</v>
      </c>
      <c r="AZ83" s="28" t="e">
        <f t="shared" si="360"/>
        <v>#NUM!</v>
      </c>
      <c r="BA83" s="28" t="e">
        <f t="shared" si="360"/>
        <v>#NUM!</v>
      </c>
      <c r="BB83" s="28" t="e">
        <f t="shared" si="360"/>
        <v>#NUM!</v>
      </c>
      <c r="BC83" s="28" t="e">
        <f t="shared" si="360"/>
        <v>#NUM!</v>
      </c>
      <c r="BD83" s="28" t="e">
        <f t="shared" si="360"/>
        <v>#NUM!</v>
      </c>
      <c r="BE83" s="28" t="e">
        <f t="shared" si="360"/>
        <v>#NUM!</v>
      </c>
      <c r="BF83" s="28" t="e">
        <f t="shared" si="360"/>
        <v>#NUM!</v>
      </c>
      <c r="BG83" s="28" t="e">
        <f t="shared" si="360"/>
        <v>#NUM!</v>
      </c>
      <c r="BH83" s="28" t="e">
        <f t="shared" si="360"/>
        <v>#NUM!</v>
      </c>
      <c r="BI83" s="28" t="e">
        <f t="shared" si="358"/>
        <v>#NUM!</v>
      </c>
      <c r="BJ83" s="28" t="e">
        <f t="shared" si="358"/>
        <v>#NUM!</v>
      </c>
      <c r="BK83" s="28" t="e">
        <f t="shared" si="358"/>
        <v>#NUM!</v>
      </c>
      <c r="BM83" s="28">
        <f t="shared" si="207"/>
        <v>0</v>
      </c>
      <c r="BN83" s="28">
        <f t="shared" si="208"/>
        <v>0</v>
      </c>
      <c r="BO83" s="28">
        <f t="shared" si="209"/>
        <v>0</v>
      </c>
      <c r="BP83" s="28">
        <f t="shared" si="210"/>
        <v>0</v>
      </c>
      <c r="BQ83" s="28">
        <f t="shared" si="211"/>
        <v>0</v>
      </c>
      <c r="BR83" s="28">
        <f t="shared" si="212"/>
        <v>0</v>
      </c>
      <c r="BS83" s="28">
        <f t="shared" si="213"/>
        <v>0</v>
      </c>
      <c r="BT83" s="28">
        <f t="shared" si="214"/>
        <v>0</v>
      </c>
      <c r="BU83" s="28">
        <f t="shared" si="215"/>
        <v>0</v>
      </c>
      <c r="BV83" s="28">
        <f t="shared" si="216"/>
        <v>0</v>
      </c>
      <c r="BW83" s="28">
        <f t="shared" si="217"/>
        <v>0</v>
      </c>
      <c r="BX83" s="28">
        <f t="shared" si="218"/>
        <v>0</v>
      </c>
      <c r="BY83" s="28">
        <f t="shared" si="219"/>
        <v>983.67950429729785</v>
      </c>
      <c r="BZ83" s="28">
        <f t="shared" si="220"/>
        <v>896.54224411623375</v>
      </c>
      <c r="CA83" s="28">
        <f t="shared" si="221"/>
        <v>801.07285306666972</v>
      </c>
      <c r="CB83" s="28">
        <f t="shared" si="222"/>
        <v>697.95105206540848</v>
      </c>
      <c r="CC83" s="28">
        <f t="shared" si="223"/>
        <v>588.15455700077325</v>
      </c>
      <c r="CD83" s="28">
        <f t="shared" si="224"/>
        <v>473.06163678517572</v>
      </c>
      <c r="CE83" s="28">
        <f t="shared" si="225"/>
        <v>354.63874577777011</v>
      </c>
      <c r="CF83" s="28">
        <f t="shared" si="226"/>
        <v>235.83063197599864</v>
      </c>
      <c r="CG83" s="28">
        <f t="shared" si="227"/>
        <v>121.56661502462279</v>
      </c>
      <c r="CH83" s="28">
        <f t="shared" si="228"/>
        <v>22.944018458897492</v>
      </c>
      <c r="CI83" s="28">
        <f t="shared" si="229"/>
        <v>0</v>
      </c>
      <c r="CJ83" s="28">
        <f t="shared" si="230"/>
        <v>0</v>
      </c>
      <c r="CK83" s="28">
        <f t="shared" si="231"/>
        <v>0</v>
      </c>
      <c r="CL83" s="28">
        <f t="shared" si="232"/>
        <v>0</v>
      </c>
      <c r="CM83" s="28">
        <f t="shared" si="233"/>
        <v>0</v>
      </c>
      <c r="CN83" s="28">
        <f t="shared" si="234"/>
        <v>0</v>
      </c>
      <c r="CO83" s="28">
        <f t="shared" si="235"/>
        <v>0</v>
      </c>
      <c r="CP83" s="28">
        <f t="shared" si="236"/>
        <v>0</v>
      </c>
      <c r="CQ83" s="28">
        <f t="shared" si="237"/>
        <v>0</v>
      </c>
      <c r="CR83" s="28">
        <f t="shared" si="238"/>
        <v>0</v>
      </c>
      <c r="CS83" s="28">
        <f t="shared" si="239"/>
        <v>0</v>
      </c>
      <c r="CT83" s="28">
        <f t="shared" si="240"/>
        <v>0</v>
      </c>
      <c r="CU83" s="28">
        <f t="shared" si="241"/>
        <v>0</v>
      </c>
      <c r="CV83" s="28">
        <f t="shared" si="242"/>
        <v>0</v>
      </c>
      <c r="CW83" s="28">
        <f t="shared" si="243"/>
        <v>0</v>
      </c>
      <c r="CX83" s="28">
        <f t="shared" si="244"/>
        <v>0</v>
      </c>
      <c r="CY83" s="28">
        <f t="shared" si="245"/>
        <v>0</v>
      </c>
      <c r="CZ83" s="28">
        <f t="shared" si="246"/>
        <v>0</v>
      </c>
      <c r="DA83" s="28">
        <f t="shared" si="247"/>
        <v>0</v>
      </c>
      <c r="DB83" s="28">
        <f t="shared" si="248"/>
        <v>0</v>
      </c>
      <c r="DC83" s="28">
        <f t="shared" si="249"/>
        <v>0</v>
      </c>
      <c r="DD83" s="28">
        <f t="shared" si="250"/>
        <v>0</v>
      </c>
      <c r="DE83" s="28">
        <f t="shared" si="251"/>
        <v>0</v>
      </c>
      <c r="DF83" s="28">
        <f t="shared" si="252"/>
        <v>0</v>
      </c>
      <c r="DG83" s="28">
        <f t="shared" si="253"/>
        <v>0</v>
      </c>
      <c r="DH83" s="28">
        <f t="shared" si="254"/>
        <v>0</v>
      </c>
      <c r="DI83" s="28">
        <f t="shared" si="255"/>
        <v>0</v>
      </c>
      <c r="DJ83" s="28">
        <f t="shared" si="256"/>
        <v>0</v>
      </c>
      <c r="DL83" s="28">
        <f t="shared" si="257"/>
        <v>77</v>
      </c>
      <c r="DM83" s="140">
        <f t="shared" si="258"/>
        <v>0</v>
      </c>
      <c r="DN83" s="140">
        <f t="shared" si="259"/>
        <v>0</v>
      </c>
      <c r="DO83" s="140">
        <f t="shared" si="260"/>
        <v>0</v>
      </c>
      <c r="DP83" s="140">
        <f t="shared" si="261"/>
        <v>0</v>
      </c>
      <c r="DQ83" s="140">
        <f t="shared" si="262"/>
        <v>0</v>
      </c>
      <c r="DR83" s="140">
        <f t="shared" si="263"/>
        <v>0</v>
      </c>
      <c r="DS83" s="140">
        <f t="shared" si="264"/>
        <v>0</v>
      </c>
      <c r="DT83" s="140">
        <f t="shared" si="265"/>
        <v>0</v>
      </c>
      <c r="DU83" s="140">
        <f t="shared" si="266"/>
        <v>0</v>
      </c>
      <c r="DV83" s="140">
        <f t="shared" si="267"/>
        <v>0</v>
      </c>
      <c r="DW83" s="140">
        <f t="shared" si="268"/>
        <v>0</v>
      </c>
      <c r="DX83" s="140">
        <f t="shared" si="269"/>
        <v>61.309221707882671</v>
      </c>
      <c r="DY83" s="140">
        <f t="shared" si="270"/>
        <v>87.137260181064107</v>
      </c>
      <c r="DZ83" s="140">
        <f t="shared" si="271"/>
        <v>95.469391049564024</v>
      </c>
      <c r="EA83" s="140">
        <f t="shared" si="272"/>
        <v>103.12180100126125</v>
      </c>
      <c r="EB83" s="140">
        <f t="shared" si="273"/>
        <v>109.79649506463522</v>
      </c>
      <c r="EC83" s="140">
        <f t="shared" si="274"/>
        <v>115.09292021559753</v>
      </c>
      <c r="ED83" s="140">
        <f t="shared" si="275"/>
        <v>118.42289100740561</v>
      </c>
      <c r="EE83" s="140">
        <f t="shared" si="276"/>
        <v>118.80811380177147</v>
      </c>
      <c r="EF83" s="140">
        <f t="shared" si="277"/>
        <v>114.26401695137585</v>
      </c>
      <c r="EG83" s="140">
        <f t="shared" si="278"/>
        <v>98.622596565725303</v>
      </c>
      <c r="EH83" s="140">
        <f t="shared" si="279"/>
        <v>22.944018458897492</v>
      </c>
      <c r="EI83" s="140">
        <f t="shared" si="280"/>
        <v>0</v>
      </c>
      <c r="EJ83" s="140">
        <f t="shared" si="281"/>
        <v>0</v>
      </c>
      <c r="EK83" s="140">
        <f t="shared" si="282"/>
        <v>0</v>
      </c>
      <c r="EL83" s="140">
        <f t="shared" si="283"/>
        <v>0</v>
      </c>
      <c r="EM83" s="140">
        <f t="shared" si="284"/>
        <v>0</v>
      </c>
      <c r="EN83" s="140">
        <f t="shared" si="285"/>
        <v>0</v>
      </c>
      <c r="EO83" s="140">
        <f t="shared" si="286"/>
        <v>0</v>
      </c>
      <c r="EP83" s="140">
        <f t="shared" si="287"/>
        <v>0</v>
      </c>
      <c r="EQ83" s="140">
        <f t="shared" si="288"/>
        <v>0</v>
      </c>
      <c r="ER83" s="140">
        <f t="shared" si="289"/>
        <v>0</v>
      </c>
      <c r="ES83" s="140">
        <f t="shared" si="290"/>
        <v>0</v>
      </c>
      <c r="ET83" s="140">
        <f t="shared" si="291"/>
        <v>0</v>
      </c>
      <c r="EU83" s="140">
        <f t="shared" si="292"/>
        <v>0</v>
      </c>
      <c r="EV83" s="140">
        <f t="shared" si="293"/>
        <v>0</v>
      </c>
      <c r="EW83" s="140">
        <f t="shared" si="294"/>
        <v>0</v>
      </c>
      <c r="EX83" s="140">
        <f t="shared" si="295"/>
        <v>0</v>
      </c>
      <c r="EY83" s="140">
        <f t="shared" si="296"/>
        <v>0</v>
      </c>
      <c r="EZ83" s="140">
        <f t="shared" si="297"/>
        <v>0</v>
      </c>
      <c r="FA83" s="140">
        <f t="shared" si="298"/>
        <v>0</v>
      </c>
      <c r="FB83" s="140">
        <f t="shared" si="299"/>
        <v>0</v>
      </c>
      <c r="FC83" s="140">
        <f t="shared" si="300"/>
        <v>0</v>
      </c>
      <c r="FD83" s="140">
        <f t="shared" si="301"/>
        <v>0</v>
      </c>
      <c r="FE83" s="140">
        <f t="shared" si="302"/>
        <v>0</v>
      </c>
      <c r="FF83" s="140">
        <f t="shared" si="303"/>
        <v>0</v>
      </c>
      <c r="FG83" s="140">
        <f t="shared" si="304"/>
        <v>0</v>
      </c>
      <c r="FH83" s="140">
        <f t="shared" si="305"/>
        <v>0</v>
      </c>
      <c r="FI83" s="140">
        <f t="shared" si="306"/>
        <v>0</v>
      </c>
      <c r="FJ83" s="140">
        <f t="shared" si="307"/>
        <v>0</v>
      </c>
      <c r="FL83" s="28">
        <f t="shared" si="308"/>
        <v>0</v>
      </c>
      <c r="FM83" s="28">
        <f t="shared" si="309"/>
        <v>0</v>
      </c>
      <c r="FN83" s="28">
        <f t="shared" si="310"/>
        <v>0</v>
      </c>
      <c r="FO83" s="28">
        <f t="shared" si="311"/>
        <v>0</v>
      </c>
      <c r="FP83" s="28">
        <f t="shared" si="312"/>
        <v>0</v>
      </c>
      <c r="FQ83" s="28">
        <f t="shared" si="313"/>
        <v>0</v>
      </c>
      <c r="FR83" s="28">
        <f t="shared" si="314"/>
        <v>0</v>
      </c>
      <c r="FS83" s="28">
        <f t="shared" si="315"/>
        <v>0</v>
      </c>
      <c r="FT83" s="28">
        <f t="shared" si="316"/>
        <v>0</v>
      </c>
      <c r="FU83" s="28">
        <f t="shared" si="317"/>
        <v>0</v>
      </c>
      <c r="FV83" s="28">
        <f t="shared" si="318"/>
        <v>0</v>
      </c>
      <c r="FW83" s="28">
        <f t="shared" si="319"/>
        <v>1410.1120992813014</v>
      </c>
      <c r="FX83" s="28">
        <f t="shared" si="320"/>
        <v>2178.4315045266026</v>
      </c>
      <c r="FY83" s="28">
        <f t="shared" si="321"/>
        <v>2577.6735583382288</v>
      </c>
      <c r="FZ83" s="28">
        <f t="shared" si="322"/>
        <v>2990.5322290365762</v>
      </c>
      <c r="GA83" s="28">
        <f t="shared" si="323"/>
        <v>3403.691347003692</v>
      </c>
      <c r="GB83" s="28">
        <f t="shared" si="324"/>
        <v>3798.0663671147186</v>
      </c>
      <c r="GC83" s="28">
        <f t="shared" si="325"/>
        <v>4144.8011852591962</v>
      </c>
      <c r="GD83" s="28">
        <f t="shared" si="326"/>
        <v>4395.9002106655444</v>
      </c>
      <c r="GE83" s="28">
        <f t="shared" si="327"/>
        <v>4456.2966611036582</v>
      </c>
      <c r="GF83" s="28">
        <f t="shared" si="328"/>
        <v>4043.5264591947375</v>
      </c>
      <c r="GG83" s="28">
        <f t="shared" si="329"/>
        <v>986.59279373259221</v>
      </c>
      <c r="GH83" s="28">
        <f t="shared" si="330"/>
        <v>0</v>
      </c>
      <c r="GI83" s="28">
        <f t="shared" si="331"/>
        <v>0</v>
      </c>
      <c r="GJ83" s="28">
        <f t="shared" si="332"/>
        <v>0</v>
      </c>
      <c r="GK83" s="28">
        <f t="shared" si="333"/>
        <v>0</v>
      </c>
      <c r="GL83" s="28">
        <f t="shared" si="334"/>
        <v>0</v>
      </c>
      <c r="GM83" s="28">
        <f t="shared" si="335"/>
        <v>0</v>
      </c>
      <c r="GN83" s="28">
        <f t="shared" si="336"/>
        <v>0</v>
      </c>
      <c r="GO83" s="28">
        <f t="shared" si="337"/>
        <v>0</v>
      </c>
      <c r="GP83" s="28">
        <f t="shared" si="338"/>
        <v>0</v>
      </c>
      <c r="GQ83" s="28">
        <f t="shared" si="339"/>
        <v>0</v>
      </c>
      <c r="GR83" s="28">
        <f t="shared" si="340"/>
        <v>0</v>
      </c>
      <c r="GS83" s="28">
        <f t="shared" si="341"/>
        <v>0</v>
      </c>
      <c r="GT83" s="28">
        <f t="shared" si="342"/>
        <v>0</v>
      </c>
      <c r="GU83" s="28">
        <f t="shared" si="343"/>
        <v>0</v>
      </c>
      <c r="GV83" s="28">
        <f t="shared" si="344"/>
        <v>0</v>
      </c>
      <c r="GW83" s="28">
        <f t="shared" si="345"/>
        <v>0</v>
      </c>
      <c r="GX83" s="28">
        <f t="shared" si="346"/>
        <v>0</v>
      </c>
      <c r="GY83" s="28">
        <f t="shared" si="347"/>
        <v>0</v>
      </c>
      <c r="GZ83" s="28">
        <f t="shared" si="348"/>
        <v>0</v>
      </c>
      <c r="HA83" s="28">
        <f t="shared" si="349"/>
        <v>0</v>
      </c>
      <c r="HB83" s="28">
        <f t="shared" si="350"/>
        <v>0</v>
      </c>
      <c r="HC83" s="28">
        <f t="shared" si="351"/>
        <v>0</v>
      </c>
      <c r="HD83" s="28">
        <f t="shared" si="352"/>
        <v>0</v>
      </c>
      <c r="HE83" s="28">
        <f t="shared" si="353"/>
        <v>0</v>
      </c>
      <c r="HF83" s="28">
        <f t="shared" si="354"/>
        <v>0</v>
      </c>
      <c r="HG83" s="28">
        <f t="shared" si="355"/>
        <v>0</v>
      </c>
      <c r="HH83" s="28">
        <f t="shared" si="356"/>
        <v>0</v>
      </c>
      <c r="HI83" s="28">
        <f t="shared" si="357"/>
        <v>0</v>
      </c>
      <c r="HK83" s="29">
        <f>IF(D83&gt;80,"",IF('inv2.計算シート'!H78=0,0,SUM(FL83:HI83)/F83))</f>
        <v>32.905258745429165</v>
      </c>
    </row>
    <row r="84" spans="4:219">
      <c r="D84" s="28">
        <f>IF(OR('1.収穫を予測する'!$C$2="あり",'1.収穫を予測する'!$C$3="あり"),入力方法別計算!W79,'inv2.計算シート'!E79)</f>
        <v>78</v>
      </c>
      <c r="E84" s="28">
        <f>IF(OR('1.収穫を予測する'!$C$2="あり",'1.収穫を予測する'!$C$3="あり"),入力方法別計算!Z79,'inv2.計算シート'!AD79)</f>
        <v>1015.2719430357114</v>
      </c>
      <c r="F84" s="28">
        <f>IF(OR('1.収穫を予測する'!$C$2="あり",'1.収穫を予測する'!$C$3="あり"),入力方法別計算!Y79,'inv2.計算シート'!AE79)</f>
        <v>1041.1446853518969</v>
      </c>
      <c r="G84" s="28">
        <f>'inv2.計算シート'!AF79</f>
        <v>0</v>
      </c>
      <c r="H84" s="28">
        <f t="shared" si="202"/>
        <v>0.55949233499143614</v>
      </c>
      <c r="I84" s="28">
        <f t="shared" si="203"/>
        <v>1385.0261221562837</v>
      </c>
      <c r="J84" s="28">
        <f t="shared" si="204"/>
        <v>1075.6622837770253</v>
      </c>
      <c r="K84" s="28">
        <f t="shared" si="205"/>
        <v>0.77663682046832161</v>
      </c>
      <c r="L84" s="28">
        <f t="shared" si="206"/>
        <v>1068.2850186943153</v>
      </c>
      <c r="N84" s="28">
        <f t="shared" si="361"/>
        <v>0</v>
      </c>
      <c r="O84" s="28">
        <f t="shared" si="361"/>
        <v>0</v>
      </c>
      <c r="P84" s="28">
        <f t="shared" si="361"/>
        <v>0</v>
      </c>
      <c r="Q84" s="28">
        <f t="shared" si="361"/>
        <v>0</v>
      </c>
      <c r="R84" s="28">
        <f t="shared" si="361"/>
        <v>0</v>
      </c>
      <c r="S84" s="28">
        <f t="shared" si="361"/>
        <v>0</v>
      </c>
      <c r="T84" s="28">
        <f t="shared" si="361"/>
        <v>0</v>
      </c>
      <c r="U84" s="28">
        <f t="shared" si="361"/>
        <v>0</v>
      </c>
      <c r="V84" s="28">
        <f t="shared" si="361"/>
        <v>0</v>
      </c>
      <c r="W84" s="28">
        <f t="shared" si="361"/>
        <v>0</v>
      </c>
      <c r="X84" s="28">
        <f t="shared" si="361"/>
        <v>0</v>
      </c>
      <c r="Y84" s="28">
        <f t="shared" si="361"/>
        <v>0</v>
      </c>
      <c r="Z84" s="28">
        <f t="shared" si="361"/>
        <v>983.71524305414448</v>
      </c>
      <c r="AA84" s="28">
        <f t="shared" si="361"/>
        <v>897.26161387480226</v>
      </c>
      <c r="AB84" s="28">
        <f t="shared" si="361"/>
        <v>802.50348980202057</v>
      </c>
      <c r="AC84" s="28">
        <f t="shared" si="361"/>
        <v>700.09881198165283</v>
      </c>
      <c r="AD84" s="28">
        <f t="shared" si="359"/>
        <v>590.99607141282138</v>
      </c>
      <c r="AE84" s="28">
        <f t="shared" si="359"/>
        <v>476.5335273357955</v>
      </c>
      <c r="AF84" s="28">
        <f t="shared" si="359"/>
        <v>358.62022209041152</v>
      </c>
      <c r="AG84" s="28">
        <f t="shared" si="359"/>
        <v>240.11051900381702</v>
      </c>
      <c r="AH84" s="28">
        <f t="shared" si="359"/>
        <v>125.76130636800862</v>
      </c>
      <c r="AI84" s="28">
        <f t="shared" si="359"/>
        <v>26.103601538807506</v>
      </c>
      <c r="AJ84" s="28" t="e">
        <f t="shared" si="359"/>
        <v>#NUM!</v>
      </c>
      <c r="AK84" s="28" t="e">
        <f t="shared" si="359"/>
        <v>#NUM!</v>
      </c>
      <c r="AL84" s="28" t="e">
        <f t="shared" si="359"/>
        <v>#NUM!</v>
      </c>
      <c r="AM84" s="28" t="e">
        <f t="shared" si="359"/>
        <v>#NUM!</v>
      </c>
      <c r="AN84" s="28" t="e">
        <f t="shared" si="359"/>
        <v>#NUM!</v>
      </c>
      <c r="AO84" s="28" t="e">
        <f t="shared" si="359"/>
        <v>#NUM!</v>
      </c>
      <c r="AP84" s="28" t="e">
        <f t="shared" si="359"/>
        <v>#NUM!</v>
      </c>
      <c r="AQ84" s="28" t="e">
        <f t="shared" si="359"/>
        <v>#NUM!</v>
      </c>
      <c r="AR84" s="28" t="e">
        <f t="shared" si="359"/>
        <v>#NUM!</v>
      </c>
      <c r="AS84" s="28" t="e">
        <f t="shared" si="360"/>
        <v>#NUM!</v>
      </c>
      <c r="AT84" s="28" t="e">
        <f t="shared" si="360"/>
        <v>#NUM!</v>
      </c>
      <c r="AU84" s="28" t="e">
        <f t="shared" si="360"/>
        <v>#NUM!</v>
      </c>
      <c r="AV84" s="28" t="e">
        <f t="shared" si="360"/>
        <v>#NUM!</v>
      </c>
      <c r="AW84" s="28" t="e">
        <f t="shared" si="360"/>
        <v>#NUM!</v>
      </c>
      <c r="AX84" s="28" t="e">
        <f t="shared" si="360"/>
        <v>#NUM!</v>
      </c>
      <c r="AY84" s="28" t="e">
        <f t="shared" si="360"/>
        <v>#NUM!</v>
      </c>
      <c r="AZ84" s="28" t="e">
        <f t="shared" si="360"/>
        <v>#NUM!</v>
      </c>
      <c r="BA84" s="28" t="e">
        <f t="shared" si="360"/>
        <v>#NUM!</v>
      </c>
      <c r="BB84" s="28" t="e">
        <f t="shared" si="360"/>
        <v>#NUM!</v>
      </c>
      <c r="BC84" s="28" t="e">
        <f t="shared" si="360"/>
        <v>#NUM!</v>
      </c>
      <c r="BD84" s="28" t="e">
        <f t="shared" si="360"/>
        <v>#NUM!</v>
      </c>
      <c r="BE84" s="28" t="e">
        <f t="shared" si="360"/>
        <v>#NUM!</v>
      </c>
      <c r="BF84" s="28" t="e">
        <f t="shared" si="360"/>
        <v>#NUM!</v>
      </c>
      <c r="BG84" s="28" t="e">
        <f t="shared" si="360"/>
        <v>#NUM!</v>
      </c>
      <c r="BH84" s="28" t="e">
        <f t="shared" si="360"/>
        <v>#NUM!</v>
      </c>
      <c r="BI84" s="28" t="e">
        <f t="shared" si="358"/>
        <v>#NUM!</v>
      </c>
      <c r="BJ84" s="28" t="e">
        <f t="shared" si="358"/>
        <v>#NUM!</v>
      </c>
      <c r="BK84" s="28" t="e">
        <f t="shared" si="358"/>
        <v>#NUM!</v>
      </c>
      <c r="BM84" s="28">
        <f t="shared" si="207"/>
        <v>0</v>
      </c>
      <c r="BN84" s="28">
        <f t="shared" si="208"/>
        <v>0</v>
      </c>
      <c r="BO84" s="28">
        <f t="shared" si="209"/>
        <v>0</v>
      </c>
      <c r="BP84" s="28">
        <f t="shared" si="210"/>
        <v>0</v>
      </c>
      <c r="BQ84" s="28">
        <f t="shared" si="211"/>
        <v>0</v>
      </c>
      <c r="BR84" s="28">
        <f t="shared" si="212"/>
        <v>0</v>
      </c>
      <c r="BS84" s="28">
        <f t="shared" si="213"/>
        <v>0</v>
      </c>
      <c r="BT84" s="28">
        <f t="shared" si="214"/>
        <v>0</v>
      </c>
      <c r="BU84" s="28">
        <f t="shared" si="215"/>
        <v>0</v>
      </c>
      <c r="BV84" s="28">
        <f t="shared" si="216"/>
        <v>0</v>
      </c>
      <c r="BW84" s="28">
        <f t="shared" si="217"/>
        <v>0</v>
      </c>
      <c r="BX84" s="28">
        <f t="shared" si="218"/>
        <v>0</v>
      </c>
      <c r="BY84" s="28">
        <f t="shared" si="219"/>
        <v>983.71524305414448</v>
      </c>
      <c r="BZ84" s="28">
        <f t="shared" si="220"/>
        <v>897.26161387480226</v>
      </c>
      <c r="CA84" s="28">
        <f t="shared" si="221"/>
        <v>802.50348980202057</v>
      </c>
      <c r="CB84" s="28">
        <f t="shared" si="222"/>
        <v>700.09881198165283</v>
      </c>
      <c r="CC84" s="28">
        <f t="shared" si="223"/>
        <v>590.99607141282138</v>
      </c>
      <c r="CD84" s="28">
        <f t="shared" si="224"/>
        <v>476.5335273357955</v>
      </c>
      <c r="CE84" s="28">
        <f t="shared" si="225"/>
        <v>358.62022209041152</v>
      </c>
      <c r="CF84" s="28">
        <f t="shared" si="226"/>
        <v>240.11051900381702</v>
      </c>
      <c r="CG84" s="28">
        <f t="shared" si="227"/>
        <v>125.76130636800862</v>
      </c>
      <c r="CH84" s="28">
        <f t="shared" si="228"/>
        <v>26.103601538807506</v>
      </c>
      <c r="CI84" s="28">
        <f t="shared" si="229"/>
        <v>0</v>
      </c>
      <c r="CJ84" s="28">
        <f t="shared" si="230"/>
        <v>0</v>
      </c>
      <c r="CK84" s="28">
        <f t="shared" si="231"/>
        <v>0</v>
      </c>
      <c r="CL84" s="28">
        <f t="shared" si="232"/>
        <v>0</v>
      </c>
      <c r="CM84" s="28">
        <f t="shared" si="233"/>
        <v>0</v>
      </c>
      <c r="CN84" s="28">
        <f t="shared" si="234"/>
        <v>0</v>
      </c>
      <c r="CO84" s="28">
        <f t="shared" si="235"/>
        <v>0</v>
      </c>
      <c r="CP84" s="28">
        <f t="shared" si="236"/>
        <v>0</v>
      </c>
      <c r="CQ84" s="28">
        <f t="shared" si="237"/>
        <v>0</v>
      </c>
      <c r="CR84" s="28">
        <f t="shared" si="238"/>
        <v>0</v>
      </c>
      <c r="CS84" s="28">
        <f t="shared" si="239"/>
        <v>0</v>
      </c>
      <c r="CT84" s="28">
        <f t="shared" si="240"/>
        <v>0</v>
      </c>
      <c r="CU84" s="28">
        <f t="shared" si="241"/>
        <v>0</v>
      </c>
      <c r="CV84" s="28">
        <f t="shared" si="242"/>
        <v>0</v>
      </c>
      <c r="CW84" s="28">
        <f t="shared" si="243"/>
        <v>0</v>
      </c>
      <c r="CX84" s="28">
        <f t="shared" si="244"/>
        <v>0</v>
      </c>
      <c r="CY84" s="28">
        <f t="shared" si="245"/>
        <v>0</v>
      </c>
      <c r="CZ84" s="28">
        <f t="shared" si="246"/>
        <v>0</v>
      </c>
      <c r="DA84" s="28">
        <f t="shared" si="247"/>
        <v>0</v>
      </c>
      <c r="DB84" s="28">
        <f t="shared" si="248"/>
        <v>0</v>
      </c>
      <c r="DC84" s="28">
        <f t="shared" si="249"/>
        <v>0</v>
      </c>
      <c r="DD84" s="28">
        <f t="shared" si="250"/>
        <v>0</v>
      </c>
      <c r="DE84" s="28">
        <f t="shared" si="251"/>
        <v>0</v>
      </c>
      <c r="DF84" s="28">
        <f t="shared" si="252"/>
        <v>0</v>
      </c>
      <c r="DG84" s="28">
        <f t="shared" si="253"/>
        <v>0</v>
      </c>
      <c r="DH84" s="28">
        <f t="shared" si="254"/>
        <v>0</v>
      </c>
      <c r="DI84" s="28">
        <f t="shared" si="255"/>
        <v>0</v>
      </c>
      <c r="DJ84" s="28">
        <f t="shared" si="256"/>
        <v>0</v>
      </c>
      <c r="DL84" s="28">
        <f t="shared" si="257"/>
        <v>78</v>
      </c>
      <c r="DM84" s="140">
        <f t="shared" si="258"/>
        <v>0</v>
      </c>
      <c r="DN84" s="140">
        <f t="shared" si="259"/>
        <v>0</v>
      </c>
      <c r="DO84" s="140">
        <f t="shared" si="260"/>
        <v>0</v>
      </c>
      <c r="DP84" s="140">
        <f t="shared" si="261"/>
        <v>0</v>
      </c>
      <c r="DQ84" s="140">
        <f t="shared" si="262"/>
        <v>0</v>
      </c>
      <c r="DR84" s="140">
        <f t="shared" si="263"/>
        <v>0</v>
      </c>
      <c r="DS84" s="140">
        <f t="shared" si="264"/>
        <v>0</v>
      </c>
      <c r="DT84" s="140">
        <f t="shared" si="265"/>
        <v>0</v>
      </c>
      <c r="DU84" s="140">
        <f t="shared" si="266"/>
        <v>0</v>
      </c>
      <c r="DV84" s="140">
        <f t="shared" si="267"/>
        <v>0</v>
      </c>
      <c r="DW84" s="140">
        <f t="shared" si="268"/>
        <v>0</v>
      </c>
      <c r="DX84" s="140">
        <f t="shared" si="269"/>
        <v>57.429442297752416</v>
      </c>
      <c r="DY84" s="140">
        <f t="shared" si="270"/>
        <v>86.453629179342215</v>
      </c>
      <c r="DZ84" s="140">
        <f t="shared" si="271"/>
        <v>94.758124072781698</v>
      </c>
      <c r="EA84" s="140">
        <f t="shared" si="272"/>
        <v>102.40467782036774</v>
      </c>
      <c r="EB84" s="140">
        <f t="shared" si="273"/>
        <v>109.10274056883145</v>
      </c>
      <c r="EC84" s="140">
        <f t="shared" si="274"/>
        <v>114.46254407702588</v>
      </c>
      <c r="ED84" s="140">
        <f t="shared" si="275"/>
        <v>117.91330524538398</v>
      </c>
      <c r="EE84" s="140">
        <f t="shared" si="276"/>
        <v>118.5097030865945</v>
      </c>
      <c r="EF84" s="140">
        <f t="shared" si="277"/>
        <v>114.3492126358084</v>
      </c>
      <c r="EG84" s="140">
        <f t="shared" si="278"/>
        <v>99.657704829201109</v>
      </c>
      <c r="EH84" s="140">
        <f t="shared" si="279"/>
        <v>26.103601538807506</v>
      </c>
      <c r="EI84" s="140">
        <f t="shared" si="280"/>
        <v>0</v>
      </c>
      <c r="EJ84" s="140">
        <f t="shared" si="281"/>
        <v>0</v>
      </c>
      <c r="EK84" s="140">
        <f t="shared" si="282"/>
        <v>0</v>
      </c>
      <c r="EL84" s="140">
        <f t="shared" si="283"/>
        <v>0</v>
      </c>
      <c r="EM84" s="140">
        <f t="shared" si="284"/>
        <v>0</v>
      </c>
      <c r="EN84" s="140">
        <f t="shared" si="285"/>
        <v>0</v>
      </c>
      <c r="EO84" s="140">
        <f t="shared" si="286"/>
        <v>0</v>
      </c>
      <c r="EP84" s="140">
        <f t="shared" si="287"/>
        <v>0</v>
      </c>
      <c r="EQ84" s="140">
        <f t="shared" si="288"/>
        <v>0</v>
      </c>
      <c r="ER84" s="140">
        <f t="shared" si="289"/>
        <v>0</v>
      </c>
      <c r="ES84" s="140">
        <f t="shared" si="290"/>
        <v>0</v>
      </c>
      <c r="ET84" s="140">
        <f t="shared" si="291"/>
        <v>0</v>
      </c>
      <c r="EU84" s="140">
        <f t="shared" si="292"/>
        <v>0</v>
      </c>
      <c r="EV84" s="140">
        <f t="shared" si="293"/>
        <v>0</v>
      </c>
      <c r="EW84" s="140">
        <f t="shared" si="294"/>
        <v>0</v>
      </c>
      <c r="EX84" s="140">
        <f t="shared" si="295"/>
        <v>0</v>
      </c>
      <c r="EY84" s="140">
        <f>IF(AND(CY84=0,CZ84&lt;&gt;0),$F84-CZ84,CY84-CZ84)</f>
        <v>0</v>
      </c>
      <c r="EZ84" s="140">
        <f t="shared" si="297"/>
        <v>0</v>
      </c>
      <c r="FA84" s="140">
        <f t="shared" si="298"/>
        <v>0</v>
      </c>
      <c r="FB84" s="140">
        <f t="shared" si="299"/>
        <v>0</v>
      </c>
      <c r="FC84" s="140">
        <f t="shared" si="300"/>
        <v>0</v>
      </c>
      <c r="FD84" s="140">
        <f t="shared" si="301"/>
        <v>0</v>
      </c>
      <c r="FE84" s="140">
        <f t="shared" si="302"/>
        <v>0</v>
      </c>
      <c r="FF84" s="140">
        <f t="shared" si="303"/>
        <v>0</v>
      </c>
      <c r="FG84" s="140">
        <f t="shared" si="304"/>
        <v>0</v>
      </c>
      <c r="FH84" s="140">
        <f t="shared" si="305"/>
        <v>0</v>
      </c>
      <c r="FI84" s="140">
        <f t="shared" si="306"/>
        <v>0</v>
      </c>
      <c r="FJ84" s="140">
        <f t="shared" si="307"/>
        <v>0</v>
      </c>
      <c r="FL84" s="28">
        <f t="shared" si="308"/>
        <v>0</v>
      </c>
      <c r="FM84" s="28">
        <f t="shared" si="309"/>
        <v>0</v>
      </c>
      <c r="FN84" s="28">
        <f t="shared" si="310"/>
        <v>0</v>
      </c>
      <c r="FO84" s="28">
        <f t="shared" si="311"/>
        <v>0</v>
      </c>
      <c r="FP84" s="28">
        <f t="shared" si="312"/>
        <v>0</v>
      </c>
      <c r="FQ84" s="28">
        <f t="shared" si="313"/>
        <v>0</v>
      </c>
      <c r="FR84" s="28">
        <f t="shared" si="314"/>
        <v>0</v>
      </c>
      <c r="FS84" s="28">
        <f t="shared" si="315"/>
        <v>0</v>
      </c>
      <c r="FT84" s="28">
        <f t="shared" si="316"/>
        <v>0</v>
      </c>
      <c r="FU84" s="28">
        <f t="shared" si="317"/>
        <v>0</v>
      </c>
      <c r="FV84" s="28">
        <f t="shared" si="318"/>
        <v>0</v>
      </c>
      <c r="FW84" s="28">
        <f t="shared" si="319"/>
        <v>1320.8771728483057</v>
      </c>
      <c r="FX84" s="28">
        <f t="shared" si="320"/>
        <v>2161.3407294835552</v>
      </c>
      <c r="FY84" s="28">
        <f t="shared" si="321"/>
        <v>2558.4693499651057</v>
      </c>
      <c r="FZ84" s="28">
        <f t="shared" si="322"/>
        <v>2969.7356567906645</v>
      </c>
      <c r="GA84" s="28">
        <f t="shared" si="323"/>
        <v>3382.184957633775</v>
      </c>
      <c r="GB84" s="28">
        <f t="shared" si="324"/>
        <v>3777.2639545418542</v>
      </c>
      <c r="GC84" s="28">
        <f t="shared" si="325"/>
        <v>4126.9656835884398</v>
      </c>
      <c r="GD84" s="28">
        <f t="shared" si="326"/>
        <v>4384.8590142039966</v>
      </c>
      <c r="GE84" s="28">
        <f t="shared" si="327"/>
        <v>4459.6192927965276</v>
      </c>
      <c r="GF84" s="28">
        <f t="shared" si="328"/>
        <v>4085.9658979972455</v>
      </c>
      <c r="GG84" s="28">
        <f t="shared" si="329"/>
        <v>1122.4548661687227</v>
      </c>
      <c r="GH84" s="28">
        <f t="shared" si="330"/>
        <v>0</v>
      </c>
      <c r="GI84" s="28">
        <f t="shared" si="331"/>
        <v>0</v>
      </c>
      <c r="GJ84" s="28">
        <f t="shared" si="332"/>
        <v>0</v>
      </c>
      <c r="GK84" s="28">
        <f t="shared" si="333"/>
        <v>0</v>
      </c>
      <c r="GL84" s="28">
        <f t="shared" si="334"/>
        <v>0</v>
      </c>
      <c r="GM84" s="28">
        <f t="shared" si="335"/>
        <v>0</v>
      </c>
      <c r="GN84" s="28">
        <f t="shared" si="336"/>
        <v>0</v>
      </c>
      <c r="GO84" s="28">
        <f t="shared" si="337"/>
        <v>0</v>
      </c>
      <c r="GP84" s="28">
        <f t="shared" si="338"/>
        <v>0</v>
      </c>
      <c r="GQ84" s="28">
        <f t="shared" si="339"/>
        <v>0</v>
      </c>
      <c r="GR84" s="28">
        <f t="shared" si="340"/>
        <v>0</v>
      </c>
      <c r="GS84" s="28">
        <f t="shared" si="341"/>
        <v>0</v>
      </c>
      <c r="GT84" s="28">
        <f t="shared" si="342"/>
        <v>0</v>
      </c>
      <c r="GU84" s="28">
        <f t="shared" si="343"/>
        <v>0</v>
      </c>
      <c r="GV84" s="28">
        <f t="shared" si="344"/>
        <v>0</v>
      </c>
      <c r="GW84" s="28">
        <f t="shared" si="345"/>
        <v>0</v>
      </c>
      <c r="GX84" s="28">
        <f t="shared" si="346"/>
        <v>0</v>
      </c>
      <c r="GY84" s="28">
        <f t="shared" si="347"/>
        <v>0</v>
      </c>
      <c r="GZ84" s="28">
        <f t="shared" si="348"/>
        <v>0</v>
      </c>
      <c r="HA84" s="28">
        <f t="shared" si="349"/>
        <v>0</v>
      </c>
      <c r="HB84" s="28">
        <f t="shared" si="350"/>
        <v>0</v>
      </c>
      <c r="HC84" s="28">
        <f t="shared" si="351"/>
        <v>0</v>
      </c>
      <c r="HD84" s="28">
        <f t="shared" si="352"/>
        <v>0</v>
      </c>
      <c r="HE84" s="28">
        <f t="shared" si="353"/>
        <v>0</v>
      </c>
      <c r="HF84" s="28">
        <f t="shared" si="354"/>
        <v>0</v>
      </c>
      <c r="HG84" s="28">
        <f t="shared" si="355"/>
        <v>0</v>
      </c>
      <c r="HH84" s="28">
        <f t="shared" si="356"/>
        <v>0</v>
      </c>
      <c r="HI84" s="28">
        <f t="shared" si="357"/>
        <v>0</v>
      </c>
      <c r="HK84" s="29">
        <f>IF(D84&gt;80,"",IF('inv2.計算シート'!H79=0,0,SUM(FL84:HI84)/F84))</f>
        <v>32.992279612327188</v>
      </c>
    </row>
    <row r="85" spans="4:219">
      <c r="D85" s="28">
        <f>IF(OR('1.収穫を予測する'!$C$2="あり",'1.収穫を予測する'!$C$3="あり"),入力方法別計算!W80,'inv2.計算シート'!E80)</f>
        <v>79</v>
      </c>
      <c r="E85" s="28">
        <f>IF(OR('1.収穫を予測する'!$C$2="あり",'1.収穫を予測する'!$C$3="あり"),入力方法別計算!Z80,'inv2.計算シート'!AD80)</f>
        <v>1017.8151604655272</v>
      </c>
      <c r="F85" s="28">
        <f>IF(OR('1.収穫を予測する'!$C$2="あり",'1.収穫を予測する'!$C$3="あり"),入力方法別計算!Y80,'inv2.計算シート'!AE80)</f>
        <v>1037.490308522868</v>
      </c>
      <c r="G85" s="28">
        <f>'inv2.計算シート'!AF80</f>
        <v>0</v>
      </c>
      <c r="H85" s="28">
        <f t="shared" si="202"/>
        <v>0.55887052311515706</v>
      </c>
      <c r="I85" s="28">
        <f t="shared" si="203"/>
        <v>1381.7167176963017</v>
      </c>
      <c r="J85" s="28">
        <f t="shared" si="204"/>
        <v>1078.8588178968105</v>
      </c>
      <c r="K85" s="28">
        <f t="shared" si="205"/>
        <v>0.78081042523359068</v>
      </c>
      <c r="L85" s="28">
        <f t="shared" si="206"/>
        <v>1056.4892090653134</v>
      </c>
      <c r="N85" s="28">
        <f t="shared" si="361"/>
        <v>0</v>
      </c>
      <c r="O85" s="28">
        <f t="shared" si="361"/>
        <v>0</v>
      </c>
      <c r="P85" s="28">
        <f t="shared" si="361"/>
        <v>0</v>
      </c>
      <c r="Q85" s="28">
        <f t="shared" si="361"/>
        <v>0</v>
      </c>
      <c r="R85" s="28">
        <f t="shared" si="361"/>
        <v>0</v>
      </c>
      <c r="S85" s="28">
        <f t="shared" si="361"/>
        <v>0</v>
      </c>
      <c r="T85" s="28">
        <f t="shared" si="361"/>
        <v>0</v>
      </c>
      <c r="U85" s="28">
        <f t="shared" si="361"/>
        <v>0</v>
      </c>
      <c r="V85" s="28">
        <f t="shared" si="361"/>
        <v>0</v>
      </c>
      <c r="W85" s="28">
        <f t="shared" si="361"/>
        <v>0</v>
      </c>
      <c r="X85" s="28">
        <f t="shared" si="361"/>
        <v>0</v>
      </c>
      <c r="Y85" s="28">
        <f t="shared" si="361"/>
        <v>0</v>
      </c>
      <c r="Z85" s="28">
        <f t="shared" si="361"/>
        <v>983.72742732033646</v>
      </c>
      <c r="AA85" s="28">
        <f t="shared" si="361"/>
        <v>897.92084778730793</v>
      </c>
      <c r="AB85" s="28">
        <f t="shared" si="361"/>
        <v>803.83671610649344</v>
      </c>
      <c r="AC85" s="28">
        <f t="shared" si="361"/>
        <v>702.11270330239449</v>
      </c>
      <c r="AD85" s="28">
        <f t="shared" si="359"/>
        <v>593.67009803482176</v>
      </c>
      <c r="AE85" s="28">
        <f t="shared" si="359"/>
        <v>479.80993482285038</v>
      </c>
      <c r="AF85" s="28">
        <f t="shared" si="359"/>
        <v>362.38791100895162</v>
      </c>
      <c r="AG85" s="28">
        <f t="shared" si="359"/>
        <v>244.17467502368686</v>
      </c>
      <c r="AH85" s="28">
        <f t="shared" si="359"/>
        <v>129.76870934136966</v>
      </c>
      <c r="AI85" s="28">
        <f t="shared" si="359"/>
        <v>29.198537814560314</v>
      </c>
      <c r="AJ85" s="28" t="e">
        <f t="shared" si="359"/>
        <v>#NUM!</v>
      </c>
      <c r="AK85" s="28" t="e">
        <f t="shared" si="359"/>
        <v>#NUM!</v>
      </c>
      <c r="AL85" s="28" t="e">
        <f t="shared" si="359"/>
        <v>#NUM!</v>
      </c>
      <c r="AM85" s="28" t="e">
        <f t="shared" si="359"/>
        <v>#NUM!</v>
      </c>
      <c r="AN85" s="28" t="e">
        <f t="shared" si="359"/>
        <v>#NUM!</v>
      </c>
      <c r="AO85" s="28" t="e">
        <f t="shared" si="359"/>
        <v>#NUM!</v>
      </c>
      <c r="AP85" s="28" t="e">
        <f t="shared" si="359"/>
        <v>#NUM!</v>
      </c>
      <c r="AQ85" s="28" t="e">
        <f t="shared" si="359"/>
        <v>#NUM!</v>
      </c>
      <c r="AR85" s="28" t="e">
        <f t="shared" si="359"/>
        <v>#NUM!</v>
      </c>
      <c r="AS85" s="28" t="e">
        <f t="shared" si="360"/>
        <v>#NUM!</v>
      </c>
      <c r="AT85" s="28" t="e">
        <f t="shared" si="360"/>
        <v>#NUM!</v>
      </c>
      <c r="AU85" s="28" t="e">
        <f t="shared" si="360"/>
        <v>#NUM!</v>
      </c>
      <c r="AV85" s="28" t="e">
        <f t="shared" si="360"/>
        <v>#NUM!</v>
      </c>
      <c r="AW85" s="28" t="e">
        <f t="shared" si="360"/>
        <v>#NUM!</v>
      </c>
      <c r="AX85" s="28" t="e">
        <f t="shared" si="360"/>
        <v>#NUM!</v>
      </c>
      <c r="AY85" s="28" t="e">
        <f t="shared" si="360"/>
        <v>#NUM!</v>
      </c>
      <c r="AZ85" s="28" t="e">
        <f t="shared" si="360"/>
        <v>#NUM!</v>
      </c>
      <c r="BA85" s="28" t="e">
        <f t="shared" si="360"/>
        <v>#NUM!</v>
      </c>
      <c r="BB85" s="28" t="e">
        <f t="shared" si="360"/>
        <v>#NUM!</v>
      </c>
      <c r="BC85" s="28" t="e">
        <f t="shared" si="360"/>
        <v>#NUM!</v>
      </c>
      <c r="BD85" s="28" t="e">
        <f t="shared" si="360"/>
        <v>#NUM!</v>
      </c>
      <c r="BE85" s="28" t="e">
        <f t="shared" si="360"/>
        <v>#NUM!</v>
      </c>
      <c r="BF85" s="28" t="e">
        <f t="shared" si="360"/>
        <v>#NUM!</v>
      </c>
      <c r="BG85" s="28" t="e">
        <f t="shared" si="360"/>
        <v>#NUM!</v>
      </c>
      <c r="BH85" s="28" t="e">
        <f t="shared" si="360"/>
        <v>#NUM!</v>
      </c>
      <c r="BI85" s="28" t="e">
        <f t="shared" si="358"/>
        <v>#NUM!</v>
      </c>
      <c r="BJ85" s="28" t="e">
        <f t="shared" si="358"/>
        <v>#NUM!</v>
      </c>
      <c r="BK85" s="28" t="e">
        <f t="shared" si="358"/>
        <v>#NUM!</v>
      </c>
      <c r="BM85" s="28">
        <f t="shared" si="207"/>
        <v>0</v>
      </c>
      <c r="BN85" s="28">
        <f t="shared" si="208"/>
        <v>0</v>
      </c>
      <c r="BO85" s="28">
        <f t="shared" si="209"/>
        <v>0</v>
      </c>
      <c r="BP85" s="28">
        <f t="shared" si="210"/>
        <v>0</v>
      </c>
      <c r="BQ85" s="28">
        <f t="shared" si="211"/>
        <v>0</v>
      </c>
      <c r="BR85" s="28">
        <f t="shared" si="212"/>
        <v>0</v>
      </c>
      <c r="BS85" s="28">
        <f t="shared" si="213"/>
        <v>0</v>
      </c>
      <c r="BT85" s="28">
        <f t="shared" si="214"/>
        <v>0</v>
      </c>
      <c r="BU85" s="28">
        <f t="shared" si="215"/>
        <v>0</v>
      </c>
      <c r="BV85" s="28">
        <f t="shared" si="216"/>
        <v>0</v>
      </c>
      <c r="BW85" s="28">
        <f t="shared" si="217"/>
        <v>0</v>
      </c>
      <c r="BX85" s="28">
        <f t="shared" si="218"/>
        <v>0</v>
      </c>
      <c r="BY85" s="28">
        <f t="shared" si="219"/>
        <v>983.72742732033646</v>
      </c>
      <c r="BZ85" s="28">
        <f t="shared" si="220"/>
        <v>897.92084778730793</v>
      </c>
      <c r="CA85" s="28">
        <f t="shared" si="221"/>
        <v>803.83671610649344</v>
      </c>
      <c r="CB85" s="28">
        <f t="shared" si="222"/>
        <v>702.11270330239449</v>
      </c>
      <c r="CC85" s="28">
        <f t="shared" si="223"/>
        <v>593.67009803482176</v>
      </c>
      <c r="CD85" s="28">
        <f t="shared" si="224"/>
        <v>479.80993482285038</v>
      </c>
      <c r="CE85" s="28">
        <f t="shared" si="225"/>
        <v>362.38791100895162</v>
      </c>
      <c r="CF85" s="28">
        <f t="shared" si="226"/>
        <v>244.17467502368686</v>
      </c>
      <c r="CG85" s="28">
        <f t="shared" si="227"/>
        <v>129.76870934136966</v>
      </c>
      <c r="CH85" s="28">
        <f t="shared" si="228"/>
        <v>29.198537814560314</v>
      </c>
      <c r="CI85" s="28">
        <f t="shared" si="229"/>
        <v>0</v>
      </c>
      <c r="CJ85" s="28">
        <f t="shared" si="230"/>
        <v>0</v>
      </c>
      <c r="CK85" s="28">
        <f t="shared" si="231"/>
        <v>0</v>
      </c>
      <c r="CL85" s="28">
        <f t="shared" si="232"/>
        <v>0</v>
      </c>
      <c r="CM85" s="28">
        <f t="shared" si="233"/>
        <v>0</v>
      </c>
      <c r="CN85" s="28">
        <f t="shared" si="234"/>
        <v>0</v>
      </c>
      <c r="CO85" s="28">
        <f t="shared" si="235"/>
        <v>0</v>
      </c>
      <c r="CP85" s="28">
        <f t="shared" si="236"/>
        <v>0</v>
      </c>
      <c r="CQ85" s="28">
        <f t="shared" si="237"/>
        <v>0</v>
      </c>
      <c r="CR85" s="28">
        <f t="shared" si="238"/>
        <v>0</v>
      </c>
      <c r="CS85" s="28">
        <f t="shared" si="239"/>
        <v>0</v>
      </c>
      <c r="CT85" s="28">
        <f t="shared" si="240"/>
        <v>0</v>
      </c>
      <c r="CU85" s="28">
        <f t="shared" si="241"/>
        <v>0</v>
      </c>
      <c r="CV85" s="28">
        <f t="shared" si="242"/>
        <v>0</v>
      </c>
      <c r="CW85" s="28">
        <f t="shared" si="243"/>
        <v>0</v>
      </c>
      <c r="CX85" s="28">
        <f t="shared" si="244"/>
        <v>0</v>
      </c>
      <c r="CY85" s="28">
        <f t="shared" si="245"/>
        <v>0</v>
      </c>
      <c r="CZ85" s="28">
        <f t="shared" si="246"/>
        <v>0</v>
      </c>
      <c r="DA85" s="28">
        <f t="shared" si="247"/>
        <v>0</v>
      </c>
      <c r="DB85" s="28">
        <f t="shared" si="248"/>
        <v>0</v>
      </c>
      <c r="DC85" s="28">
        <f t="shared" si="249"/>
        <v>0</v>
      </c>
      <c r="DD85" s="28">
        <f t="shared" si="250"/>
        <v>0</v>
      </c>
      <c r="DE85" s="28">
        <f t="shared" si="251"/>
        <v>0</v>
      </c>
      <c r="DF85" s="28">
        <f t="shared" si="252"/>
        <v>0</v>
      </c>
      <c r="DG85" s="28">
        <f t="shared" si="253"/>
        <v>0</v>
      </c>
      <c r="DH85" s="28">
        <f t="shared" si="254"/>
        <v>0</v>
      </c>
      <c r="DI85" s="28">
        <f t="shared" si="255"/>
        <v>0</v>
      </c>
      <c r="DJ85" s="28">
        <f t="shared" si="256"/>
        <v>0</v>
      </c>
      <c r="DL85" s="28">
        <f t="shared" si="257"/>
        <v>79</v>
      </c>
      <c r="DM85" s="140">
        <f t="shared" si="258"/>
        <v>0</v>
      </c>
      <c r="DN85" s="140">
        <f t="shared" si="259"/>
        <v>0</v>
      </c>
      <c r="DO85" s="140">
        <f t="shared" si="260"/>
        <v>0</v>
      </c>
      <c r="DP85" s="140">
        <f t="shared" si="261"/>
        <v>0</v>
      </c>
      <c r="DQ85" s="140">
        <f t="shared" si="262"/>
        <v>0</v>
      </c>
      <c r="DR85" s="140">
        <f t="shared" si="263"/>
        <v>0</v>
      </c>
      <c r="DS85" s="140">
        <f t="shared" si="264"/>
        <v>0</v>
      </c>
      <c r="DT85" s="140">
        <f t="shared" si="265"/>
        <v>0</v>
      </c>
      <c r="DU85" s="140">
        <f t="shared" si="266"/>
        <v>0</v>
      </c>
      <c r="DV85" s="140">
        <f t="shared" si="267"/>
        <v>0</v>
      </c>
      <c r="DW85" s="140">
        <f t="shared" si="268"/>
        <v>0</v>
      </c>
      <c r="DX85" s="140">
        <f t="shared" si="269"/>
        <v>53.762881202531503</v>
      </c>
      <c r="DY85" s="140">
        <f t="shared" si="270"/>
        <v>85.806579533028525</v>
      </c>
      <c r="DZ85" s="140">
        <f t="shared" si="271"/>
        <v>94.084131680814494</v>
      </c>
      <c r="EA85" s="140">
        <f t="shared" si="272"/>
        <v>101.72401280409895</v>
      </c>
      <c r="EB85" s="140">
        <f t="shared" si="273"/>
        <v>108.44260526757273</v>
      </c>
      <c r="EC85" s="140">
        <f t="shared" si="274"/>
        <v>113.86016321197138</v>
      </c>
      <c r="ED85" s="140">
        <f t="shared" si="275"/>
        <v>117.42202381389876</v>
      </c>
      <c r="EE85" s="140">
        <f t="shared" si="276"/>
        <v>118.21323598526476</v>
      </c>
      <c r="EF85" s="140">
        <f t="shared" si="277"/>
        <v>114.4059656823172</v>
      </c>
      <c r="EG85" s="140">
        <f t="shared" si="278"/>
        <v>100.57017152680935</v>
      </c>
      <c r="EH85" s="140">
        <f t="shared" si="279"/>
        <v>29.198537814560314</v>
      </c>
      <c r="EI85" s="140">
        <f t="shared" si="280"/>
        <v>0</v>
      </c>
      <c r="EJ85" s="140">
        <f t="shared" si="281"/>
        <v>0</v>
      </c>
      <c r="EK85" s="140">
        <f t="shared" si="282"/>
        <v>0</v>
      </c>
      <c r="EL85" s="140">
        <f t="shared" si="283"/>
        <v>0</v>
      </c>
      <c r="EM85" s="140">
        <f t="shared" si="284"/>
        <v>0</v>
      </c>
      <c r="EN85" s="140">
        <f t="shared" si="285"/>
        <v>0</v>
      </c>
      <c r="EO85" s="140">
        <f t="shared" si="286"/>
        <v>0</v>
      </c>
      <c r="EP85" s="140">
        <f t="shared" si="287"/>
        <v>0</v>
      </c>
      <c r="EQ85" s="140">
        <f t="shared" si="288"/>
        <v>0</v>
      </c>
      <c r="ER85" s="140">
        <f t="shared" si="289"/>
        <v>0</v>
      </c>
      <c r="ES85" s="140">
        <f t="shared" si="290"/>
        <v>0</v>
      </c>
      <c r="ET85" s="140">
        <f t="shared" si="291"/>
        <v>0</v>
      </c>
      <c r="EU85" s="140">
        <f t="shared" si="292"/>
        <v>0</v>
      </c>
      <c r="EV85" s="140">
        <f t="shared" si="293"/>
        <v>0</v>
      </c>
      <c r="EW85" s="140">
        <f t="shared" si="294"/>
        <v>0</v>
      </c>
      <c r="EX85" s="140">
        <f t="shared" si="295"/>
        <v>0</v>
      </c>
      <c r="EY85" s="140">
        <f t="shared" si="296"/>
        <v>0</v>
      </c>
      <c r="EZ85" s="140">
        <f t="shared" si="297"/>
        <v>0</v>
      </c>
      <c r="FA85" s="140">
        <f t="shared" si="298"/>
        <v>0</v>
      </c>
      <c r="FB85" s="140">
        <f t="shared" si="299"/>
        <v>0</v>
      </c>
      <c r="FC85" s="140">
        <f t="shared" si="300"/>
        <v>0</v>
      </c>
      <c r="FD85" s="140">
        <f t="shared" si="301"/>
        <v>0</v>
      </c>
      <c r="FE85" s="140">
        <f t="shared" si="302"/>
        <v>0</v>
      </c>
      <c r="FF85" s="140">
        <f t="shared" si="303"/>
        <v>0</v>
      </c>
      <c r="FG85" s="140">
        <f t="shared" si="304"/>
        <v>0</v>
      </c>
      <c r="FH85" s="140">
        <f t="shared" si="305"/>
        <v>0</v>
      </c>
      <c r="FI85" s="140">
        <f t="shared" si="306"/>
        <v>0</v>
      </c>
      <c r="FJ85" s="140">
        <f t="shared" si="307"/>
        <v>0</v>
      </c>
      <c r="FL85" s="28">
        <f t="shared" si="308"/>
        <v>0</v>
      </c>
      <c r="FM85" s="28">
        <f t="shared" si="309"/>
        <v>0</v>
      </c>
      <c r="FN85" s="28">
        <f t="shared" si="310"/>
        <v>0</v>
      </c>
      <c r="FO85" s="28">
        <f t="shared" si="311"/>
        <v>0</v>
      </c>
      <c r="FP85" s="28">
        <f t="shared" si="312"/>
        <v>0</v>
      </c>
      <c r="FQ85" s="28">
        <f t="shared" si="313"/>
        <v>0</v>
      </c>
      <c r="FR85" s="28">
        <f t="shared" si="314"/>
        <v>0</v>
      </c>
      <c r="FS85" s="28">
        <f t="shared" si="315"/>
        <v>0</v>
      </c>
      <c r="FT85" s="28">
        <f t="shared" si="316"/>
        <v>0</v>
      </c>
      <c r="FU85" s="28">
        <f t="shared" si="317"/>
        <v>0</v>
      </c>
      <c r="FV85" s="28">
        <f t="shared" si="318"/>
        <v>0</v>
      </c>
      <c r="FW85" s="28">
        <f t="shared" si="319"/>
        <v>1236.5462676582247</v>
      </c>
      <c r="FX85" s="28">
        <f t="shared" si="320"/>
        <v>2145.1644883257131</v>
      </c>
      <c r="FY85" s="28">
        <f t="shared" si="321"/>
        <v>2540.2715553819912</v>
      </c>
      <c r="FZ85" s="28">
        <f t="shared" si="322"/>
        <v>2949.9963713188695</v>
      </c>
      <c r="GA85" s="28">
        <f t="shared" si="323"/>
        <v>3361.7207632947548</v>
      </c>
      <c r="GB85" s="28">
        <f t="shared" si="324"/>
        <v>3757.3853859950555</v>
      </c>
      <c r="GC85" s="28">
        <f t="shared" si="325"/>
        <v>4109.7708334864565</v>
      </c>
      <c r="GD85" s="28">
        <f t="shared" si="326"/>
        <v>4373.8897314547958</v>
      </c>
      <c r="GE85" s="28">
        <f t="shared" si="327"/>
        <v>4461.8326616103705</v>
      </c>
      <c r="GF85" s="28">
        <f t="shared" si="328"/>
        <v>4123.3770325991836</v>
      </c>
      <c r="GG85" s="28">
        <f t="shared" si="329"/>
        <v>1255.5371260260936</v>
      </c>
      <c r="GH85" s="28">
        <f t="shared" si="330"/>
        <v>0</v>
      </c>
      <c r="GI85" s="28">
        <f t="shared" si="331"/>
        <v>0</v>
      </c>
      <c r="GJ85" s="28">
        <f t="shared" si="332"/>
        <v>0</v>
      </c>
      <c r="GK85" s="28">
        <f t="shared" si="333"/>
        <v>0</v>
      </c>
      <c r="GL85" s="28">
        <f t="shared" si="334"/>
        <v>0</v>
      </c>
      <c r="GM85" s="28">
        <f t="shared" si="335"/>
        <v>0</v>
      </c>
      <c r="GN85" s="28">
        <f t="shared" si="336"/>
        <v>0</v>
      </c>
      <c r="GO85" s="28">
        <f t="shared" si="337"/>
        <v>0</v>
      </c>
      <c r="GP85" s="28">
        <f t="shared" si="338"/>
        <v>0</v>
      </c>
      <c r="GQ85" s="28">
        <f t="shared" si="339"/>
        <v>0</v>
      </c>
      <c r="GR85" s="28">
        <f t="shared" si="340"/>
        <v>0</v>
      </c>
      <c r="GS85" s="28">
        <f t="shared" si="341"/>
        <v>0</v>
      </c>
      <c r="GT85" s="28">
        <f t="shared" si="342"/>
        <v>0</v>
      </c>
      <c r="GU85" s="28">
        <f t="shared" si="343"/>
        <v>0</v>
      </c>
      <c r="GV85" s="28">
        <f t="shared" si="344"/>
        <v>0</v>
      </c>
      <c r="GW85" s="28">
        <f t="shared" si="345"/>
        <v>0</v>
      </c>
      <c r="GX85" s="28">
        <f t="shared" si="346"/>
        <v>0</v>
      </c>
      <c r="GY85" s="28">
        <f t="shared" si="347"/>
        <v>0</v>
      </c>
      <c r="GZ85" s="28">
        <f t="shared" si="348"/>
        <v>0</v>
      </c>
      <c r="HA85" s="28">
        <f t="shared" si="349"/>
        <v>0</v>
      </c>
      <c r="HB85" s="28">
        <f t="shared" si="350"/>
        <v>0</v>
      </c>
      <c r="HC85" s="28">
        <f t="shared" si="351"/>
        <v>0</v>
      </c>
      <c r="HD85" s="28">
        <f t="shared" si="352"/>
        <v>0</v>
      </c>
      <c r="HE85" s="28">
        <f t="shared" si="353"/>
        <v>0</v>
      </c>
      <c r="HF85" s="28">
        <f t="shared" si="354"/>
        <v>0</v>
      </c>
      <c r="HG85" s="28">
        <f t="shared" si="355"/>
        <v>0</v>
      </c>
      <c r="HH85" s="28">
        <f t="shared" si="356"/>
        <v>0</v>
      </c>
      <c r="HI85" s="28">
        <f t="shared" si="357"/>
        <v>0</v>
      </c>
      <c r="HK85" s="29">
        <f>IF(D85&gt;80,"",IF('inv2.計算シート'!H80=0,0,SUM(FL85:HI85)/F85))</f>
        <v>33.075482185475408</v>
      </c>
    </row>
    <row r="86" spans="4:219">
      <c r="D86" s="28">
        <f>IF(OR('1.収穫を予測する'!$C$2="あり",'1.収穫を予測する'!$C$3="あり"),入力方法別計算!W81,'inv2.計算シート'!E81)</f>
        <v>80</v>
      </c>
      <c r="E86" s="28">
        <f>IF(OR('1.収穫を予測する'!$C$2="あり",'1.収穫を予測する'!$C$3="あり"),入力方法別計算!Z81,'inv2.計算シート'!AD81)</f>
        <v>1020.232873212591</v>
      </c>
      <c r="F86" s="28">
        <f>IF(OR('1.収穫を予測する'!$C$2="あり",'1.収穫を予測する'!$C$3="あり"),入力方法別計算!Y81,'inv2.計算シート'!AE81)</f>
        <v>1034.0162707396501</v>
      </c>
      <c r="G86" s="28">
        <f>'inv2.計算シート'!AF81</f>
        <v>0</v>
      </c>
      <c r="H86" s="28">
        <f t="shared" si="202"/>
        <v>0.55827922560379173</v>
      </c>
      <c r="I86" s="28">
        <f t="shared" si="203"/>
        <v>1378.5706283158631</v>
      </c>
      <c r="J86" s="28">
        <f t="shared" si="204"/>
        <v>1081.9046078948286</v>
      </c>
      <c r="K86" s="28">
        <f t="shared" si="205"/>
        <v>0.78480172554999383</v>
      </c>
      <c r="L86" s="28">
        <f t="shared" si="206"/>
        <v>1045.4195333321109</v>
      </c>
      <c r="N86" s="28">
        <f t="shared" si="361"/>
        <v>0</v>
      </c>
      <c r="O86" s="28">
        <f t="shared" si="361"/>
        <v>0</v>
      </c>
      <c r="P86" s="28">
        <f t="shared" si="361"/>
        <v>0</v>
      </c>
      <c r="Q86" s="28">
        <f t="shared" si="361"/>
        <v>0</v>
      </c>
      <c r="R86" s="28">
        <f t="shared" si="361"/>
        <v>0</v>
      </c>
      <c r="S86" s="28">
        <f t="shared" si="361"/>
        <v>0</v>
      </c>
      <c r="T86" s="28">
        <f t="shared" si="361"/>
        <v>0</v>
      </c>
      <c r="U86" s="28">
        <f t="shared" si="361"/>
        <v>0</v>
      </c>
      <c r="V86" s="28">
        <f t="shared" si="361"/>
        <v>0</v>
      </c>
      <c r="W86" s="28">
        <f t="shared" si="361"/>
        <v>0</v>
      </c>
      <c r="X86" s="28">
        <f t="shared" si="361"/>
        <v>0</v>
      </c>
      <c r="Y86" s="28">
        <f t="shared" si="361"/>
        <v>0</v>
      </c>
      <c r="Z86" s="28">
        <f t="shared" si="361"/>
        <v>983.71941883727015</v>
      </c>
      <c r="AA86" s="28">
        <f t="shared" si="361"/>
        <v>898.52537371091216</v>
      </c>
      <c r="AB86" s="28">
        <f t="shared" si="361"/>
        <v>805.07997994751156</v>
      </c>
      <c r="AC86" s="28">
        <f t="shared" si="361"/>
        <v>704.00202565958068</v>
      </c>
      <c r="AD86" s="28">
        <f t="shared" si="359"/>
        <v>596.18745585467627</v>
      </c>
      <c r="AE86" s="28">
        <f t="shared" si="359"/>
        <v>482.90263779515482</v>
      </c>
      <c r="AF86" s="28">
        <f t="shared" si="359"/>
        <v>365.95365054829449</v>
      </c>
      <c r="AG86" s="28">
        <f t="shared" si="359"/>
        <v>248.0335071941177</v>
      </c>
      <c r="AH86" s="28">
        <f t="shared" si="359"/>
        <v>133.59489463524343</v>
      </c>
      <c r="AI86" s="28">
        <f t="shared" si="359"/>
        <v>32.217822014019369</v>
      </c>
      <c r="AJ86" s="28" t="e">
        <f t="shared" si="359"/>
        <v>#NUM!</v>
      </c>
      <c r="AK86" s="28" t="e">
        <f t="shared" si="359"/>
        <v>#NUM!</v>
      </c>
      <c r="AL86" s="28" t="e">
        <f t="shared" si="359"/>
        <v>#NUM!</v>
      </c>
      <c r="AM86" s="28" t="e">
        <f t="shared" si="359"/>
        <v>#NUM!</v>
      </c>
      <c r="AN86" s="28" t="e">
        <f t="shared" si="359"/>
        <v>#NUM!</v>
      </c>
      <c r="AO86" s="28" t="e">
        <f t="shared" si="359"/>
        <v>#NUM!</v>
      </c>
      <c r="AP86" s="28" t="e">
        <f t="shared" si="359"/>
        <v>#NUM!</v>
      </c>
      <c r="AQ86" s="28" t="e">
        <f t="shared" si="359"/>
        <v>#NUM!</v>
      </c>
      <c r="AR86" s="28" t="e">
        <f t="shared" si="359"/>
        <v>#NUM!</v>
      </c>
      <c r="AS86" s="28" t="e">
        <f t="shared" si="360"/>
        <v>#NUM!</v>
      </c>
      <c r="AT86" s="28" t="e">
        <f t="shared" si="360"/>
        <v>#NUM!</v>
      </c>
      <c r="AU86" s="28" t="e">
        <f t="shared" si="360"/>
        <v>#NUM!</v>
      </c>
      <c r="AV86" s="28" t="e">
        <f t="shared" si="360"/>
        <v>#NUM!</v>
      </c>
      <c r="AW86" s="28" t="e">
        <f t="shared" si="360"/>
        <v>#NUM!</v>
      </c>
      <c r="AX86" s="28" t="e">
        <f t="shared" si="360"/>
        <v>#NUM!</v>
      </c>
      <c r="AY86" s="28" t="e">
        <f t="shared" si="360"/>
        <v>#NUM!</v>
      </c>
      <c r="AZ86" s="28" t="e">
        <f t="shared" si="360"/>
        <v>#NUM!</v>
      </c>
      <c r="BA86" s="28" t="e">
        <f t="shared" si="360"/>
        <v>#NUM!</v>
      </c>
      <c r="BB86" s="28" t="e">
        <f t="shared" si="360"/>
        <v>#NUM!</v>
      </c>
      <c r="BC86" s="28" t="e">
        <f t="shared" si="360"/>
        <v>#NUM!</v>
      </c>
      <c r="BD86" s="28" t="e">
        <f t="shared" si="360"/>
        <v>#NUM!</v>
      </c>
      <c r="BE86" s="28" t="e">
        <f t="shared" si="360"/>
        <v>#NUM!</v>
      </c>
      <c r="BF86" s="28" t="e">
        <f t="shared" si="360"/>
        <v>#NUM!</v>
      </c>
      <c r="BG86" s="28" t="e">
        <f t="shared" si="360"/>
        <v>#NUM!</v>
      </c>
      <c r="BH86" s="28" t="e">
        <f t="shared" si="360"/>
        <v>#NUM!</v>
      </c>
      <c r="BI86" s="28" t="e">
        <f t="shared" si="358"/>
        <v>#NUM!</v>
      </c>
      <c r="BJ86" s="28" t="e">
        <f t="shared" si="358"/>
        <v>#NUM!</v>
      </c>
      <c r="BK86" s="28" t="e">
        <f t="shared" si="358"/>
        <v>#NUM!</v>
      </c>
      <c r="BM86" s="28">
        <f t="shared" si="207"/>
        <v>0</v>
      </c>
      <c r="BN86" s="28">
        <f t="shared" si="208"/>
        <v>0</v>
      </c>
      <c r="BO86" s="28">
        <f t="shared" si="209"/>
        <v>0</v>
      </c>
      <c r="BP86" s="28">
        <f t="shared" si="210"/>
        <v>0</v>
      </c>
      <c r="BQ86" s="28">
        <f t="shared" si="211"/>
        <v>0</v>
      </c>
      <c r="BR86" s="28">
        <f t="shared" si="212"/>
        <v>0</v>
      </c>
      <c r="BS86" s="28">
        <f t="shared" si="213"/>
        <v>0</v>
      </c>
      <c r="BT86" s="28">
        <f t="shared" si="214"/>
        <v>0</v>
      </c>
      <c r="BU86" s="28">
        <f t="shared" si="215"/>
        <v>0</v>
      </c>
      <c r="BV86" s="28">
        <f t="shared" si="216"/>
        <v>0</v>
      </c>
      <c r="BW86" s="28">
        <f t="shared" si="217"/>
        <v>0</v>
      </c>
      <c r="BX86" s="28">
        <f t="shared" si="218"/>
        <v>0</v>
      </c>
      <c r="BY86" s="28">
        <f t="shared" si="219"/>
        <v>983.71941883727015</v>
      </c>
      <c r="BZ86" s="28">
        <f t="shared" si="220"/>
        <v>898.52537371091216</v>
      </c>
      <c r="CA86" s="28">
        <f t="shared" si="221"/>
        <v>805.07997994751156</v>
      </c>
      <c r="CB86" s="28">
        <f t="shared" si="222"/>
        <v>704.00202565958068</v>
      </c>
      <c r="CC86" s="28">
        <f t="shared" si="223"/>
        <v>596.18745585467627</v>
      </c>
      <c r="CD86" s="28">
        <f t="shared" si="224"/>
        <v>482.90263779515482</v>
      </c>
      <c r="CE86" s="28">
        <f t="shared" si="225"/>
        <v>365.95365054829449</v>
      </c>
      <c r="CF86" s="28">
        <f t="shared" si="226"/>
        <v>248.0335071941177</v>
      </c>
      <c r="CG86" s="28">
        <f t="shared" si="227"/>
        <v>133.59489463524343</v>
      </c>
      <c r="CH86" s="28">
        <f t="shared" si="228"/>
        <v>32.217822014019369</v>
      </c>
      <c r="CI86" s="28">
        <f t="shared" si="229"/>
        <v>0</v>
      </c>
      <c r="CJ86" s="28">
        <f t="shared" si="230"/>
        <v>0</v>
      </c>
      <c r="CK86" s="28">
        <f t="shared" si="231"/>
        <v>0</v>
      </c>
      <c r="CL86" s="28">
        <f t="shared" si="232"/>
        <v>0</v>
      </c>
      <c r="CM86" s="28">
        <f t="shared" si="233"/>
        <v>0</v>
      </c>
      <c r="CN86" s="28">
        <f t="shared" si="234"/>
        <v>0</v>
      </c>
      <c r="CO86" s="28">
        <f t="shared" si="235"/>
        <v>0</v>
      </c>
      <c r="CP86" s="28">
        <f t="shared" si="236"/>
        <v>0</v>
      </c>
      <c r="CQ86" s="28">
        <f t="shared" si="237"/>
        <v>0</v>
      </c>
      <c r="CR86" s="28">
        <f t="shared" si="238"/>
        <v>0</v>
      </c>
      <c r="CS86" s="28">
        <f t="shared" si="239"/>
        <v>0</v>
      </c>
      <c r="CT86" s="28">
        <f t="shared" si="240"/>
        <v>0</v>
      </c>
      <c r="CU86" s="28">
        <f t="shared" si="241"/>
        <v>0</v>
      </c>
      <c r="CV86" s="28">
        <f t="shared" si="242"/>
        <v>0</v>
      </c>
      <c r="CW86" s="28">
        <f t="shared" si="243"/>
        <v>0</v>
      </c>
      <c r="CX86" s="28">
        <f t="shared" si="244"/>
        <v>0</v>
      </c>
      <c r="CY86" s="28">
        <f t="shared" si="245"/>
        <v>0</v>
      </c>
      <c r="CZ86" s="28">
        <f t="shared" si="246"/>
        <v>0</v>
      </c>
      <c r="DA86" s="28">
        <f t="shared" si="247"/>
        <v>0</v>
      </c>
      <c r="DB86" s="28">
        <f t="shared" si="248"/>
        <v>0</v>
      </c>
      <c r="DC86" s="28">
        <f t="shared" si="249"/>
        <v>0</v>
      </c>
      <c r="DD86" s="28">
        <f t="shared" si="250"/>
        <v>0</v>
      </c>
      <c r="DE86" s="28">
        <f t="shared" si="251"/>
        <v>0</v>
      </c>
      <c r="DF86" s="28">
        <f t="shared" si="252"/>
        <v>0</v>
      </c>
      <c r="DG86" s="28">
        <f t="shared" si="253"/>
        <v>0</v>
      </c>
      <c r="DH86" s="28">
        <f t="shared" si="254"/>
        <v>0</v>
      </c>
      <c r="DI86" s="28">
        <f t="shared" si="255"/>
        <v>0</v>
      </c>
      <c r="DJ86" s="28">
        <f t="shared" si="256"/>
        <v>0</v>
      </c>
      <c r="DL86" s="28">
        <f t="shared" si="257"/>
        <v>80</v>
      </c>
      <c r="DM86" s="140">
        <f t="shared" si="258"/>
        <v>0</v>
      </c>
      <c r="DN86" s="140">
        <f t="shared" si="259"/>
        <v>0</v>
      </c>
      <c r="DO86" s="140">
        <f t="shared" si="260"/>
        <v>0</v>
      </c>
      <c r="DP86" s="140">
        <f t="shared" si="261"/>
        <v>0</v>
      </c>
      <c r="DQ86" s="140">
        <f t="shared" si="262"/>
        <v>0</v>
      </c>
      <c r="DR86" s="140">
        <f t="shared" si="263"/>
        <v>0</v>
      </c>
      <c r="DS86" s="140">
        <f t="shared" si="264"/>
        <v>0</v>
      </c>
      <c r="DT86" s="140">
        <f t="shared" si="265"/>
        <v>0</v>
      </c>
      <c r="DU86" s="140">
        <f t="shared" si="266"/>
        <v>0</v>
      </c>
      <c r="DV86" s="140">
        <f t="shared" si="267"/>
        <v>0</v>
      </c>
      <c r="DW86" s="140">
        <f t="shared" si="268"/>
        <v>0</v>
      </c>
      <c r="DX86" s="140">
        <f t="shared" si="269"/>
        <v>50.296851902379899</v>
      </c>
      <c r="DY86" s="140">
        <f t="shared" si="270"/>
        <v>85.194045126357992</v>
      </c>
      <c r="DZ86" s="140">
        <f t="shared" si="271"/>
        <v>93.445393763400602</v>
      </c>
      <c r="EA86" s="140">
        <f t="shared" si="272"/>
        <v>101.07795428793088</v>
      </c>
      <c r="EB86" s="140">
        <f t="shared" si="273"/>
        <v>107.81456980490441</v>
      </c>
      <c r="EC86" s="140">
        <f t="shared" si="274"/>
        <v>113.28481805952146</v>
      </c>
      <c r="ED86" s="140">
        <f t="shared" si="275"/>
        <v>116.94898724686033</v>
      </c>
      <c r="EE86" s="140">
        <f t="shared" si="276"/>
        <v>117.92014335417679</v>
      </c>
      <c r="EF86" s="140">
        <f t="shared" si="277"/>
        <v>114.43861255887427</v>
      </c>
      <c r="EG86" s="140">
        <f t="shared" si="278"/>
        <v>101.37707262122407</v>
      </c>
      <c r="EH86" s="140">
        <f t="shared" si="279"/>
        <v>32.217822014019369</v>
      </c>
      <c r="EI86" s="140">
        <f t="shared" si="280"/>
        <v>0</v>
      </c>
      <c r="EJ86" s="140">
        <f t="shared" si="281"/>
        <v>0</v>
      </c>
      <c r="EK86" s="140">
        <f t="shared" si="282"/>
        <v>0</v>
      </c>
      <c r="EL86" s="140">
        <f t="shared" si="283"/>
        <v>0</v>
      </c>
      <c r="EM86" s="140">
        <f t="shared" si="284"/>
        <v>0</v>
      </c>
      <c r="EN86" s="140">
        <f t="shared" si="285"/>
        <v>0</v>
      </c>
      <c r="EO86" s="140">
        <f t="shared" si="286"/>
        <v>0</v>
      </c>
      <c r="EP86" s="140">
        <f t="shared" si="287"/>
        <v>0</v>
      </c>
      <c r="EQ86" s="140">
        <f t="shared" si="288"/>
        <v>0</v>
      </c>
      <c r="ER86" s="140">
        <f t="shared" si="289"/>
        <v>0</v>
      </c>
      <c r="ES86" s="140">
        <f t="shared" si="290"/>
        <v>0</v>
      </c>
      <c r="ET86" s="140">
        <f t="shared" si="291"/>
        <v>0</v>
      </c>
      <c r="EU86" s="140">
        <f t="shared" si="292"/>
        <v>0</v>
      </c>
      <c r="EV86" s="140">
        <f t="shared" si="293"/>
        <v>0</v>
      </c>
      <c r="EW86" s="140">
        <f t="shared" si="294"/>
        <v>0</v>
      </c>
      <c r="EX86" s="140">
        <f t="shared" si="295"/>
        <v>0</v>
      </c>
      <c r="EY86" s="140">
        <f t="shared" si="296"/>
        <v>0</v>
      </c>
      <c r="EZ86" s="140">
        <f t="shared" si="297"/>
        <v>0</v>
      </c>
      <c r="FA86" s="140">
        <f t="shared" si="298"/>
        <v>0</v>
      </c>
      <c r="FB86" s="140">
        <f t="shared" si="299"/>
        <v>0</v>
      </c>
      <c r="FC86" s="140">
        <f t="shared" si="300"/>
        <v>0</v>
      </c>
      <c r="FD86" s="140">
        <f t="shared" si="301"/>
        <v>0</v>
      </c>
      <c r="FE86" s="140">
        <f t="shared" si="302"/>
        <v>0</v>
      </c>
      <c r="FF86" s="140">
        <f t="shared" si="303"/>
        <v>0</v>
      </c>
      <c r="FG86" s="140">
        <f t="shared" si="304"/>
        <v>0</v>
      </c>
      <c r="FH86" s="140">
        <f t="shared" si="305"/>
        <v>0</v>
      </c>
      <c r="FI86" s="140">
        <f t="shared" si="306"/>
        <v>0</v>
      </c>
      <c r="FJ86" s="140">
        <f t="shared" si="307"/>
        <v>0</v>
      </c>
      <c r="FL86" s="28">
        <f t="shared" si="308"/>
        <v>0</v>
      </c>
      <c r="FM86" s="28">
        <f t="shared" si="309"/>
        <v>0</v>
      </c>
      <c r="FN86" s="28">
        <f t="shared" si="310"/>
        <v>0</v>
      </c>
      <c r="FO86" s="28">
        <f t="shared" si="311"/>
        <v>0</v>
      </c>
      <c r="FP86" s="28">
        <f t="shared" si="312"/>
        <v>0</v>
      </c>
      <c r="FQ86" s="28">
        <f t="shared" si="313"/>
        <v>0</v>
      </c>
      <c r="FR86" s="28">
        <f t="shared" si="314"/>
        <v>0</v>
      </c>
      <c r="FS86" s="28">
        <f t="shared" si="315"/>
        <v>0</v>
      </c>
      <c r="FT86" s="28">
        <f t="shared" si="316"/>
        <v>0</v>
      </c>
      <c r="FU86" s="28">
        <f t="shared" si="317"/>
        <v>0</v>
      </c>
      <c r="FV86" s="28">
        <f t="shared" si="318"/>
        <v>0</v>
      </c>
      <c r="FW86" s="28">
        <f t="shared" si="319"/>
        <v>1156.8275937547378</v>
      </c>
      <c r="FX86" s="28">
        <f t="shared" si="320"/>
        <v>2129.8511281589499</v>
      </c>
      <c r="FY86" s="28">
        <f t="shared" si="321"/>
        <v>2523.0256316118162</v>
      </c>
      <c r="FZ86" s="28">
        <f t="shared" si="322"/>
        <v>2931.2606743499955</v>
      </c>
      <c r="GA86" s="28">
        <f t="shared" si="323"/>
        <v>3342.2516639520368</v>
      </c>
      <c r="GB86" s="28">
        <f t="shared" si="324"/>
        <v>3738.3989959642081</v>
      </c>
      <c r="GC86" s="28">
        <f t="shared" si="325"/>
        <v>4093.2145536401113</v>
      </c>
      <c r="GD86" s="28">
        <f t="shared" si="326"/>
        <v>4363.0453041045412</v>
      </c>
      <c r="GE86" s="28">
        <f t="shared" si="327"/>
        <v>4463.1058897960966</v>
      </c>
      <c r="GF86" s="28">
        <f t="shared" si="328"/>
        <v>4156.4599774701874</v>
      </c>
      <c r="GG86" s="28">
        <f t="shared" si="329"/>
        <v>1385.3663466028329</v>
      </c>
      <c r="GH86" s="28">
        <f t="shared" si="330"/>
        <v>0</v>
      </c>
      <c r="GI86" s="28">
        <f t="shared" si="331"/>
        <v>0</v>
      </c>
      <c r="GJ86" s="28">
        <f t="shared" si="332"/>
        <v>0</v>
      </c>
      <c r="GK86" s="28">
        <f t="shared" si="333"/>
        <v>0</v>
      </c>
      <c r="GL86" s="28">
        <f t="shared" si="334"/>
        <v>0</v>
      </c>
      <c r="GM86" s="28">
        <f t="shared" si="335"/>
        <v>0</v>
      </c>
      <c r="GN86" s="28">
        <f t="shared" si="336"/>
        <v>0</v>
      </c>
      <c r="GO86" s="28">
        <f t="shared" si="337"/>
        <v>0</v>
      </c>
      <c r="GP86" s="28">
        <f t="shared" si="338"/>
        <v>0</v>
      </c>
      <c r="GQ86" s="28">
        <f t="shared" si="339"/>
        <v>0</v>
      </c>
      <c r="GR86" s="28">
        <f t="shared" si="340"/>
        <v>0</v>
      </c>
      <c r="GS86" s="28">
        <f t="shared" si="341"/>
        <v>0</v>
      </c>
      <c r="GT86" s="28">
        <f t="shared" si="342"/>
        <v>0</v>
      </c>
      <c r="GU86" s="28">
        <f t="shared" si="343"/>
        <v>0</v>
      </c>
      <c r="GV86" s="28">
        <f t="shared" si="344"/>
        <v>0</v>
      </c>
      <c r="GW86" s="28">
        <f t="shared" si="345"/>
        <v>0</v>
      </c>
      <c r="GX86" s="28">
        <f t="shared" si="346"/>
        <v>0</v>
      </c>
      <c r="GY86" s="28">
        <f t="shared" si="347"/>
        <v>0</v>
      </c>
      <c r="GZ86" s="28">
        <f t="shared" si="348"/>
        <v>0</v>
      </c>
      <c r="HA86" s="28">
        <f t="shared" si="349"/>
        <v>0</v>
      </c>
      <c r="HB86" s="28">
        <f t="shared" si="350"/>
        <v>0</v>
      </c>
      <c r="HC86" s="28">
        <f t="shared" si="351"/>
        <v>0</v>
      </c>
      <c r="HD86" s="28">
        <f t="shared" si="352"/>
        <v>0</v>
      </c>
      <c r="HE86" s="28">
        <f t="shared" si="353"/>
        <v>0</v>
      </c>
      <c r="HF86" s="28">
        <f t="shared" si="354"/>
        <v>0</v>
      </c>
      <c r="HG86" s="28">
        <f t="shared" si="355"/>
        <v>0</v>
      </c>
      <c r="HH86" s="28">
        <f t="shared" si="356"/>
        <v>0</v>
      </c>
      <c r="HI86" s="28">
        <f t="shared" si="357"/>
        <v>0</v>
      </c>
      <c r="HK86" s="29">
        <f>IF(D86&gt;80,"",IF('inv2.計算シート'!H81=0,0,SUM(FL86:HI86)/F86))</f>
        <v>33.154998358857945</v>
      </c>
    </row>
    <row r="87" spans="4:219">
      <c r="HK87" s="29" t="e">
        <f>IF(D87&gt;80,"",IF('inv2.計算シート'!H82=0,0,SUM(FL87:HI87)/F87))</f>
        <v>#DIV/0!</v>
      </c>
    </row>
    <row r="88" spans="4:219">
      <c r="HK88" s="29" t="e">
        <f>IF(D88&gt;80,"",IF('inv2.計算シート'!H83=0,0,SUM(FL88:HI88)/F88))</f>
        <v>#DIV/0!</v>
      </c>
    </row>
    <row r="89" spans="4:219">
      <c r="HK89" s="29" t="e">
        <f>IF(D89&gt;80,"",IF('inv2.計算シート'!H84=0,0,SUM(FL89:HI89)/F89))</f>
        <v>#DIV/0!</v>
      </c>
    </row>
    <row r="90" spans="4:219">
      <c r="D90" s="28" t="s">
        <v>34</v>
      </c>
      <c r="G90" s="28" t="s">
        <v>187</v>
      </c>
      <c r="DL90" s="28" t="s">
        <v>164</v>
      </c>
      <c r="DM90" s="28" t="s">
        <v>186</v>
      </c>
    </row>
    <row r="91" spans="4:219">
      <c r="D91" s="28">
        <f>D7</f>
        <v>1</v>
      </c>
      <c r="G91" s="28">
        <f>G7</f>
        <v>0</v>
      </c>
      <c r="DL91" s="28">
        <f>D7</f>
        <v>1</v>
      </c>
      <c r="DM91" s="140">
        <f>DM7*$G91</f>
        <v>0</v>
      </c>
      <c r="DN91" s="140">
        <f t="shared" ref="DN91:FJ91" si="362">DN7*$G91</f>
        <v>0</v>
      </c>
      <c r="DO91" s="140">
        <f t="shared" si="362"/>
        <v>0</v>
      </c>
      <c r="DP91" s="140">
        <f t="shared" ref="DP91:DP122" si="363">DP7*$G91</f>
        <v>0</v>
      </c>
      <c r="DQ91" s="140">
        <f t="shared" si="362"/>
        <v>0</v>
      </c>
      <c r="DR91" s="140">
        <f t="shared" si="362"/>
        <v>0</v>
      </c>
      <c r="DS91" s="140">
        <f t="shared" si="362"/>
        <v>0</v>
      </c>
      <c r="DT91" s="140">
        <f t="shared" si="362"/>
        <v>0</v>
      </c>
      <c r="DU91" s="140">
        <f t="shared" si="362"/>
        <v>0</v>
      </c>
      <c r="DV91" s="140">
        <f t="shared" si="362"/>
        <v>0</v>
      </c>
      <c r="DW91" s="140">
        <f t="shared" si="362"/>
        <v>0</v>
      </c>
      <c r="DX91" s="140">
        <f t="shared" si="362"/>
        <v>0</v>
      </c>
      <c r="DY91" s="140">
        <f t="shared" si="362"/>
        <v>0</v>
      </c>
      <c r="DZ91" s="140">
        <f t="shared" si="362"/>
        <v>0</v>
      </c>
      <c r="EA91" s="140">
        <f t="shared" si="362"/>
        <v>0</v>
      </c>
      <c r="EB91" s="140">
        <f t="shared" si="362"/>
        <v>0</v>
      </c>
      <c r="EC91" s="140">
        <f t="shared" si="362"/>
        <v>0</v>
      </c>
      <c r="ED91" s="140">
        <f t="shared" si="362"/>
        <v>0</v>
      </c>
      <c r="EE91" s="140">
        <f t="shared" si="362"/>
        <v>0</v>
      </c>
      <c r="EF91" s="140">
        <f t="shared" si="362"/>
        <v>0</v>
      </c>
      <c r="EG91" s="140">
        <f t="shared" si="362"/>
        <v>0</v>
      </c>
      <c r="EH91" s="140">
        <f t="shared" si="362"/>
        <v>0</v>
      </c>
      <c r="EI91" s="140">
        <f t="shared" si="362"/>
        <v>0</v>
      </c>
      <c r="EJ91" s="140">
        <f t="shared" si="362"/>
        <v>0</v>
      </c>
      <c r="EK91" s="140">
        <f t="shared" si="362"/>
        <v>0</v>
      </c>
      <c r="EL91" s="140">
        <f t="shared" si="362"/>
        <v>0</v>
      </c>
      <c r="EM91" s="140">
        <f t="shared" si="362"/>
        <v>0</v>
      </c>
      <c r="EN91" s="140">
        <f t="shared" si="362"/>
        <v>0</v>
      </c>
      <c r="EO91" s="140">
        <f t="shared" si="362"/>
        <v>0</v>
      </c>
      <c r="EP91" s="140">
        <f t="shared" si="362"/>
        <v>0</v>
      </c>
      <c r="EQ91" s="140">
        <f t="shared" si="362"/>
        <v>0</v>
      </c>
      <c r="ER91" s="140">
        <f t="shared" si="362"/>
        <v>0</v>
      </c>
      <c r="ES91" s="140">
        <f t="shared" si="362"/>
        <v>0</v>
      </c>
      <c r="ET91" s="140">
        <f t="shared" si="362"/>
        <v>0</v>
      </c>
      <c r="EU91" s="140">
        <f t="shared" si="362"/>
        <v>0</v>
      </c>
      <c r="EV91" s="140">
        <f t="shared" si="362"/>
        <v>0</v>
      </c>
      <c r="EW91" s="140">
        <f t="shared" si="362"/>
        <v>0</v>
      </c>
      <c r="EX91" s="140">
        <f t="shared" si="362"/>
        <v>0</v>
      </c>
      <c r="EY91" s="140">
        <f t="shared" si="362"/>
        <v>0</v>
      </c>
      <c r="EZ91" s="140">
        <f t="shared" si="362"/>
        <v>0</v>
      </c>
      <c r="FA91" s="140">
        <f t="shared" si="362"/>
        <v>0</v>
      </c>
      <c r="FB91" s="140">
        <f t="shared" si="362"/>
        <v>0</v>
      </c>
      <c r="FC91" s="140">
        <f t="shared" si="362"/>
        <v>0</v>
      </c>
      <c r="FD91" s="140">
        <f t="shared" si="362"/>
        <v>0</v>
      </c>
      <c r="FE91" s="140">
        <f t="shared" si="362"/>
        <v>0</v>
      </c>
      <c r="FF91" s="140">
        <f t="shared" si="362"/>
        <v>0</v>
      </c>
      <c r="FG91" s="140">
        <f t="shared" si="362"/>
        <v>0</v>
      </c>
      <c r="FH91" s="140">
        <f t="shared" si="362"/>
        <v>0</v>
      </c>
      <c r="FI91" s="140">
        <f t="shared" si="362"/>
        <v>0</v>
      </c>
      <c r="FJ91" s="140">
        <f t="shared" si="362"/>
        <v>0</v>
      </c>
    </row>
    <row r="92" spans="4:219">
      <c r="D92" s="28">
        <f t="shared" ref="D92:D155" si="364">D8</f>
        <v>2</v>
      </c>
      <c r="G92" s="28">
        <f t="shared" ref="G92:G155" si="365">G8</f>
        <v>0</v>
      </c>
      <c r="DL92" s="28">
        <f t="shared" ref="DL92:DL155" si="366">D8</f>
        <v>2</v>
      </c>
      <c r="DM92" s="140">
        <f t="shared" ref="DM92:DM122" si="367">DM8*$G92</f>
        <v>0</v>
      </c>
      <c r="DN92" s="140">
        <f t="shared" ref="DN92:DO111" si="368">DN8*$G92</f>
        <v>0</v>
      </c>
      <c r="DO92" s="140">
        <f t="shared" si="368"/>
        <v>0</v>
      </c>
      <c r="DP92" s="140">
        <f t="shared" si="363"/>
        <v>0</v>
      </c>
      <c r="DQ92" s="140">
        <f t="shared" ref="DQ92:EB92" si="369">DQ8*$G92</f>
        <v>0</v>
      </c>
      <c r="DR92" s="140">
        <f t="shared" si="369"/>
        <v>0</v>
      </c>
      <c r="DS92" s="140">
        <f t="shared" si="369"/>
        <v>0</v>
      </c>
      <c r="DT92" s="140">
        <f t="shared" si="369"/>
        <v>0</v>
      </c>
      <c r="DU92" s="140">
        <f t="shared" si="369"/>
        <v>0</v>
      </c>
      <c r="DV92" s="140">
        <f t="shared" si="369"/>
        <v>0</v>
      </c>
      <c r="DW92" s="140">
        <f t="shared" si="369"/>
        <v>0</v>
      </c>
      <c r="DX92" s="140">
        <f t="shared" si="369"/>
        <v>0</v>
      </c>
      <c r="DY92" s="140">
        <f t="shared" si="369"/>
        <v>0</v>
      </c>
      <c r="DZ92" s="140">
        <f t="shared" si="369"/>
        <v>0</v>
      </c>
      <c r="EA92" s="140">
        <f t="shared" si="369"/>
        <v>0</v>
      </c>
      <c r="EB92" s="140">
        <f t="shared" si="369"/>
        <v>0</v>
      </c>
      <c r="EC92" s="140">
        <f t="shared" ref="EC92:FJ92" si="370">EC8*$G92</f>
        <v>0</v>
      </c>
      <c r="ED92" s="140">
        <f t="shared" si="370"/>
        <v>0</v>
      </c>
      <c r="EE92" s="140">
        <f t="shared" si="370"/>
        <v>0</v>
      </c>
      <c r="EF92" s="140">
        <f t="shared" si="370"/>
        <v>0</v>
      </c>
      <c r="EG92" s="140">
        <f t="shared" si="370"/>
        <v>0</v>
      </c>
      <c r="EH92" s="140">
        <f t="shared" si="370"/>
        <v>0</v>
      </c>
      <c r="EI92" s="140">
        <f t="shared" si="370"/>
        <v>0</v>
      </c>
      <c r="EJ92" s="140">
        <f t="shared" si="370"/>
        <v>0</v>
      </c>
      <c r="EK92" s="140">
        <f t="shared" si="370"/>
        <v>0</v>
      </c>
      <c r="EL92" s="140">
        <f t="shared" si="370"/>
        <v>0</v>
      </c>
      <c r="EM92" s="140">
        <f t="shared" si="370"/>
        <v>0</v>
      </c>
      <c r="EN92" s="140">
        <f t="shared" si="370"/>
        <v>0</v>
      </c>
      <c r="EO92" s="140">
        <f t="shared" si="370"/>
        <v>0</v>
      </c>
      <c r="EP92" s="140">
        <f t="shared" si="370"/>
        <v>0</v>
      </c>
      <c r="EQ92" s="140">
        <f t="shared" si="370"/>
        <v>0</v>
      </c>
      <c r="ER92" s="140">
        <f t="shared" si="370"/>
        <v>0</v>
      </c>
      <c r="ES92" s="140">
        <f t="shared" si="370"/>
        <v>0</v>
      </c>
      <c r="ET92" s="140">
        <f t="shared" si="370"/>
        <v>0</v>
      </c>
      <c r="EU92" s="140">
        <f t="shared" si="370"/>
        <v>0</v>
      </c>
      <c r="EV92" s="140">
        <f t="shared" si="370"/>
        <v>0</v>
      </c>
      <c r="EW92" s="140">
        <f t="shared" si="370"/>
        <v>0</v>
      </c>
      <c r="EX92" s="140">
        <f t="shared" si="370"/>
        <v>0</v>
      </c>
      <c r="EY92" s="140">
        <f t="shared" si="370"/>
        <v>0</v>
      </c>
      <c r="EZ92" s="140">
        <f t="shared" si="370"/>
        <v>0</v>
      </c>
      <c r="FA92" s="140">
        <f t="shared" si="370"/>
        <v>0</v>
      </c>
      <c r="FB92" s="140">
        <f t="shared" si="370"/>
        <v>0</v>
      </c>
      <c r="FC92" s="140">
        <f t="shared" si="370"/>
        <v>0</v>
      </c>
      <c r="FD92" s="140">
        <f t="shared" si="370"/>
        <v>0</v>
      </c>
      <c r="FE92" s="140">
        <f t="shared" si="370"/>
        <v>0</v>
      </c>
      <c r="FF92" s="140">
        <f t="shared" si="370"/>
        <v>0</v>
      </c>
      <c r="FG92" s="140">
        <f t="shared" si="370"/>
        <v>0</v>
      </c>
      <c r="FH92" s="140">
        <f t="shared" si="370"/>
        <v>0</v>
      </c>
      <c r="FI92" s="140">
        <f t="shared" si="370"/>
        <v>0</v>
      </c>
      <c r="FJ92" s="140">
        <f t="shared" si="370"/>
        <v>0</v>
      </c>
    </row>
    <row r="93" spans="4:219">
      <c r="D93" s="28">
        <f t="shared" si="364"/>
        <v>3</v>
      </c>
      <c r="G93" s="28">
        <f t="shared" si="365"/>
        <v>0</v>
      </c>
      <c r="DL93" s="28">
        <f t="shared" si="366"/>
        <v>3</v>
      </c>
      <c r="DM93" s="140">
        <f t="shared" si="367"/>
        <v>0</v>
      </c>
      <c r="DN93" s="140">
        <f t="shared" si="368"/>
        <v>0</v>
      </c>
      <c r="DO93" s="140">
        <f t="shared" si="368"/>
        <v>0</v>
      </c>
      <c r="DP93" s="140">
        <f t="shared" si="363"/>
        <v>0</v>
      </c>
      <c r="DQ93" s="140">
        <f t="shared" ref="DQ93:EB93" si="371">DQ9*$G93</f>
        <v>0</v>
      </c>
      <c r="DR93" s="140">
        <f t="shared" si="371"/>
        <v>0</v>
      </c>
      <c r="DS93" s="140">
        <f t="shared" si="371"/>
        <v>0</v>
      </c>
      <c r="DT93" s="140">
        <f t="shared" si="371"/>
        <v>0</v>
      </c>
      <c r="DU93" s="140">
        <f t="shared" si="371"/>
        <v>0</v>
      </c>
      <c r="DV93" s="140">
        <f t="shared" si="371"/>
        <v>0</v>
      </c>
      <c r="DW93" s="140">
        <f t="shared" si="371"/>
        <v>0</v>
      </c>
      <c r="DX93" s="140">
        <f t="shared" si="371"/>
        <v>0</v>
      </c>
      <c r="DY93" s="140">
        <f t="shared" si="371"/>
        <v>0</v>
      </c>
      <c r="DZ93" s="140">
        <f t="shared" si="371"/>
        <v>0</v>
      </c>
      <c r="EA93" s="140">
        <f t="shared" si="371"/>
        <v>0</v>
      </c>
      <c r="EB93" s="140">
        <f t="shared" si="371"/>
        <v>0</v>
      </c>
      <c r="EC93" s="140">
        <f t="shared" ref="EC93:FJ93" si="372">EC9*$G93</f>
        <v>0</v>
      </c>
      <c r="ED93" s="140">
        <f t="shared" si="372"/>
        <v>0</v>
      </c>
      <c r="EE93" s="140">
        <f t="shared" si="372"/>
        <v>0</v>
      </c>
      <c r="EF93" s="140">
        <f t="shared" si="372"/>
        <v>0</v>
      </c>
      <c r="EG93" s="140">
        <f t="shared" si="372"/>
        <v>0</v>
      </c>
      <c r="EH93" s="140">
        <f t="shared" si="372"/>
        <v>0</v>
      </c>
      <c r="EI93" s="140">
        <f t="shared" si="372"/>
        <v>0</v>
      </c>
      <c r="EJ93" s="140">
        <f t="shared" si="372"/>
        <v>0</v>
      </c>
      <c r="EK93" s="140">
        <f t="shared" si="372"/>
        <v>0</v>
      </c>
      <c r="EL93" s="140">
        <f t="shared" si="372"/>
        <v>0</v>
      </c>
      <c r="EM93" s="140">
        <f t="shared" si="372"/>
        <v>0</v>
      </c>
      <c r="EN93" s="140">
        <f t="shared" si="372"/>
        <v>0</v>
      </c>
      <c r="EO93" s="140">
        <f t="shared" si="372"/>
        <v>0</v>
      </c>
      <c r="EP93" s="140">
        <f t="shared" si="372"/>
        <v>0</v>
      </c>
      <c r="EQ93" s="140">
        <f t="shared" si="372"/>
        <v>0</v>
      </c>
      <c r="ER93" s="140">
        <f t="shared" si="372"/>
        <v>0</v>
      </c>
      <c r="ES93" s="140">
        <f t="shared" si="372"/>
        <v>0</v>
      </c>
      <c r="ET93" s="140">
        <f t="shared" si="372"/>
        <v>0</v>
      </c>
      <c r="EU93" s="140">
        <f t="shared" si="372"/>
        <v>0</v>
      </c>
      <c r="EV93" s="140">
        <f t="shared" si="372"/>
        <v>0</v>
      </c>
      <c r="EW93" s="140">
        <f t="shared" si="372"/>
        <v>0</v>
      </c>
      <c r="EX93" s="140">
        <f t="shared" si="372"/>
        <v>0</v>
      </c>
      <c r="EY93" s="140">
        <f t="shared" si="372"/>
        <v>0</v>
      </c>
      <c r="EZ93" s="140">
        <f t="shared" si="372"/>
        <v>0</v>
      </c>
      <c r="FA93" s="140">
        <f t="shared" si="372"/>
        <v>0</v>
      </c>
      <c r="FB93" s="140">
        <f t="shared" si="372"/>
        <v>0</v>
      </c>
      <c r="FC93" s="140">
        <f t="shared" si="372"/>
        <v>0</v>
      </c>
      <c r="FD93" s="140">
        <f t="shared" si="372"/>
        <v>0</v>
      </c>
      <c r="FE93" s="140">
        <f t="shared" si="372"/>
        <v>0</v>
      </c>
      <c r="FF93" s="140">
        <f t="shared" si="372"/>
        <v>0</v>
      </c>
      <c r="FG93" s="140">
        <f t="shared" si="372"/>
        <v>0</v>
      </c>
      <c r="FH93" s="140">
        <f t="shared" si="372"/>
        <v>0</v>
      </c>
      <c r="FI93" s="140">
        <f t="shared" si="372"/>
        <v>0</v>
      </c>
      <c r="FJ93" s="140">
        <f t="shared" si="372"/>
        <v>0</v>
      </c>
    </row>
    <row r="94" spans="4:219">
      <c r="D94" s="28">
        <f t="shared" si="364"/>
        <v>4</v>
      </c>
      <c r="G94" s="28">
        <f t="shared" si="365"/>
        <v>0</v>
      </c>
      <c r="DL94" s="28">
        <f t="shared" si="366"/>
        <v>4</v>
      </c>
      <c r="DM94" s="140">
        <f t="shared" si="367"/>
        <v>0</v>
      </c>
      <c r="DN94" s="140">
        <f t="shared" si="368"/>
        <v>0</v>
      </c>
      <c r="DO94" s="140">
        <f t="shared" si="368"/>
        <v>0</v>
      </c>
      <c r="DP94" s="140">
        <f t="shared" si="363"/>
        <v>0</v>
      </c>
      <c r="DQ94" s="140">
        <f t="shared" ref="DQ94:EB94" si="373">DQ10*$G94</f>
        <v>0</v>
      </c>
      <c r="DR94" s="140">
        <f t="shared" si="373"/>
        <v>0</v>
      </c>
      <c r="DS94" s="140">
        <f t="shared" si="373"/>
        <v>0</v>
      </c>
      <c r="DT94" s="140">
        <f t="shared" si="373"/>
        <v>0</v>
      </c>
      <c r="DU94" s="140">
        <f t="shared" si="373"/>
        <v>0</v>
      </c>
      <c r="DV94" s="140">
        <f t="shared" si="373"/>
        <v>0</v>
      </c>
      <c r="DW94" s="140">
        <f t="shared" si="373"/>
        <v>0</v>
      </c>
      <c r="DX94" s="140">
        <f t="shared" si="373"/>
        <v>0</v>
      </c>
      <c r="DY94" s="140">
        <f t="shared" si="373"/>
        <v>0</v>
      </c>
      <c r="DZ94" s="140">
        <f t="shared" si="373"/>
        <v>0</v>
      </c>
      <c r="EA94" s="140">
        <f t="shared" si="373"/>
        <v>0</v>
      </c>
      <c r="EB94" s="140">
        <f t="shared" si="373"/>
        <v>0</v>
      </c>
      <c r="EC94" s="140">
        <f t="shared" ref="EC94:FJ94" si="374">EC10*$G94</f>
        <v>0</v>
      </c>
      <c r="ED94" s="140">
        <f t="shared" si="374"/>
        <v>0</v>
      </c>
      <c r="EE94" s="140">
        <f t="shared" si="374"/>
        <v>0</v>
      </c>
      <c r="EF94" s="140">
        <f t="shared" si="374"/>
        <v>0</v>
      </c>
      <c r="EG94" s="140">
        <f t="shared" si="374"/>
        <v>0</v>
      </c>
      <c r="EH94" s="140">
        <f t="shared" si="374"/>
        <v>0</v>
      </c>
      <c r="EI94" s="140">
        <f t="shared" si="374"/>
        <v>0</v>
      </c>
      <c r="EJ94" s="140">
        <f t="shared" si="374"/>
        <v>0</v>
      </c>
      <c r="EK94" s="140">
        <f t="shared" si="374"/>
        <v>0</v>
      </c>
      <c r="EL94" s="140">
        <f t="shared" si="374"/>
        <v>0</v>
      </c>
      <c r="EM94" s="140">
        <f t="shared" si="374"/>
        <v>0</v>
      </c>
      <c r="EN94" s="140">
        <f t="shared" si="374"/>
        <v>0</v>
      </c>
      <c r="EO94" s="140">
        <f t="shared" si="374"/>
        <v>0</v>
      </c>
      <c r="EP94" s="140">
        <f t="shared" si="374"/>
        <v>0</v>
      </c>
      <c r="EQ94" s="140">
        <f t="shared" si="374"/>
        <v>0</v>
      </c>
      <c r="ER94" s="140">
        <f t="shared" si="374"/>
        <v>0</v>
      </c>
      <c r="ES94" s="140">
        <f t="shared" si="374"/>
        <v>0</v>
      </c>
      <c r="ET94" s="140">
        <f t="shared" si="374"/>
        <v>0</v>
      </c>
      <c r="EU94" s="140">
        <f t="shared" si="374"/>
        <v>0</v>
      </c>
      <c r="EV94" s="140">
        <f t="shared" si="374"/>
        <v>0</v>
      </c>
      <c r="EW94" s="140">
        <f t="shared" si="374"/>
        <v>0</v>
      </c>
      <c r="EX94" s="140">
        <f t="shared" si="374"/>
        <v>0</v>
      </c>
      <c r="EY94" s="140">
        <f t="shared" si="374"/>
        <v>0</v>
      </c>
      <c r="EZ94" s="140">
        <f t="shared" si="374"/>
        <v>0</v>
      </c>
      <c r="FA94" s="140">
        <f t="shared" si="374"/>
        <v>0</v>
      </c>
      <c r="FB94" s="140">
        <f t="shared" si="374"/>
        <v>0</v>
      </c>
      <c r="FC94" s="140">
        <f t="shared" si="374"/>
        <v>0</v>
      </c>
      <c r="FD94" s="140">
        <f t="shared" si="374"/>
        <v>0</v>
      </c>
      <c r="FE94" s="140">
        <f t="shared" si="374"/>
        <v>0</v>
      </c>
      <c r="FF94" s="140">
        <f t="shared" si="374"/>
        <v>0</v>
      </c>
      <c r="FG94" s="140">
        <f t="shared" si="374"/>
        <v>0</v>
      </c>
      <c r="FH94" s="140">
        <f t="shared" si="374"/>
        <v>0</v>
      </c>
      <c r="FI94" s="140">
        <f t="shared" si="374"/>
        <v>0</v>
      </c>
      <c r="FJ94" s="140">
        <f t="shared" si="374"/>
        <v>0</v>
      </c>
    </row>
    <row r="95" spans="4:219">
      <c r="D95" s="28">
        <f t="shared" si="364"/>
        <v>5</v>
      </c>
      <c r="G95" s="28">
        <f t="shared" si="365"/>
        <v>0</v>
      </c>
      <c r="DL95" s="28">
        <f t="shared" si="366"/>
        <v>5</v>
      </c>
      <c r="DM95" s="140">
        <f t="shared" si="367"/>
        <v>0</v>
      </c>
      <c r="DN95" s="140">
        <f t="shared" si="368"/>
        <v>0</v>
      </c>
      <c r="DO95" s="140">
        <f t="shared" si="368"/>
        <v>0</v>
      </c>
      <c r="DP95" s="140">
        <f t="shared" si="363"/>
        <v>0</v>
      </c>
      <c r="DQ95" s="140">
        <f t="shared" ref="DQ95:EB95" si="375">DQ11*$G95</f>
        <v>0</v>
      </c>
      <c r="DR95" s="140">
        <f t="shared" si="375"/>
        <v>0</v>
      </c>
      <c r="DS95" s="140">
        <f t="shared" si="375"/>
        <v>0</v>
      </c>
      <c r="DT95" s="140">
        <f t="shared" si="375"/>
        <v>0</v>
      </c>
      <c r="DU95" s="140">
        <f t="shared" si="375"/>
        <v>0</v>
      </c>
      <c r="DV95" s="140">
        <f t="shared" si="375"/>
        <v>0</v>
      </c>
      <c r="DW95" s="140">
        <f t="shared" si="375"/>
        <v>0</v>
      </c>
      <c r="DX95" s="140">
        <f t="shared" si="375"/>
        <v>0</v>
      </c>
      <c r="DY95" s="140">
        <f t="shared" si="375"/>
        <v>0</v>
      </c>
      <c r="DZ95" s="140">
        <f t="shared" si="375"/>
        <v>0</v>
      </c>
      <c r="EA95" s="140">
        <f t="shared" si="375"/>
        <v>0</v>
      </c>
      <c r="EB95" s="140">
        <f t="shared" si="375"/>
        <v>0</v>
      </c>
      <c r="EC95" s="140">
        <f t="shared" ref="EC95:FJ95" si="376">EC11*$G95</f>
        <v>0</v>
      </c>
      <c r="ED95" s="140">
        <f t="shared" si="376"/>
        <v>0</v>
      </c>
      <c r="EE95" s="140">
        <f t="shared" si="376"/>
        <v>0</v>
      </c>
      <c r="EF95" s="140">
        <f t="shared" si="376"/>
        <v>0</v>
      </c>
      <c r="EG95" s="140">
        <f t="shared" si="376"/>
        <v>0</v>
      </c>
      <c r="EH95" s="140">
        <f t="shared" si="376"/>
        <v>0</v>
      </c>
      <c r="EI95" s="140">
        <f t="shared" si="376"/>
        <v>0</v>
      </c>
      <c r="EJ95" s="140">
        <f t="shared" si="376"/>
        <v>0</v>
      </c>
      <c r="EK95" s="140">
        <f t="shared" si="376"/>
        <v>0</v>
      </c>
      <c r="EL95" s="140">
        <f t="shared" si="376"/>
        <v>0</v>
      </c>
      <c r="EM95" s="140">
        <f t="shared" si="376"/>
        <v>0</v>
      </c>
      <c r="EN95" s="140">
        <f t="shared" si="376"/>
        <v>0</v>
      </c>
      <c r="EO95" s="140">
        <f t="shared" si="376"/>
        <v>0</v>
      </c>
      <c r="EP95" s="140">
        <f t="shared" si="376"/>
        <v>0</v>
      </c>
      <c r="EQ95" s="140">
        <f t="shared" si="376"/>
        <v>0</v>
      </c>
      <c r="ER95" s="140">
        <f t="shared" si="376"/>
        <v>0</v>
      </c>
      <c r="ES95" s="140">
        <f t="shared" si="376"/>
        <v>0</v>
      </c>
      <c r="ET95" s="140">
        <f t="shared" si="376"/>
        <v>0</v>
      </c>
      <c r="EU95" s="140">
        <f t="shared" si="376"/>
        <v>0</v>
      </c>
      <c r="EV95" s="140">
        <f t="shared" si="376"/>
        <v>0</v>
      </c>
      <c r="EW95" s="140">
        <f t="shared" si="376"/>
        <v>0</v>
      </c>
      <c r="EX95" s="140">
        <f t="shared" si="376"/>
        <v>0</v>
      </c>
      <c r="EY95" s="140">
        <f t="shared" si="376"/>
        <v>0</v>
      </c>
      <c r="EZ95" s="140">
        <f t="shared" si="376"/>
        <v>0</v>
      </c>
      <c r="FA95" s="140">
        <f t="shared" si="376"/>
        <v>0</v>
      </c>
      <c r="FB95" s="140">
        <f t="shared" si="376"/>
        <v>0</v>
      </c>
      <c r="FC95" s="140">
        <f t="shared" si="376"/>
        <v>0</v>
      </c>
      <c r="FD95" s="140">
        <f t="shared" si="376"/>
        <v>0</v>
      </c>
      <c r="FE95" s="140">
        <f t="shared" si="376"/>
        <v>0</v>
      </c>
      <c r="FF95" s="140">
        <f t="shared" si="376"/>
        <v>0</v>
      </c>
      <c r="FG95" s="140">
        <f t="shared" si="376"/>
        <v>0</v>
      </c>
      <c r="FH95" s="140">
        <f t="shared" si="376"/>
        <v>0</v>
      </c>
      <c r="FI95" s="140">
        <f t="shared" si="376"/>
        <v>0</v>
      </c>
      <c r="FJ95" s="140">
        <f t="shared" si="376"/>
        <v>0</v>
      </c>
    </row>
    <row r="96" spans="4:219">
      <c r="D96" s="28">
        <f t="shared" si="364"/>
        <v>6</v>
      </c>
      <c r="G96" s="28">
        <f t="shared" si="365"/>
        <v>0</v>
      </c>
      <c r="DL96" s="28">
        <f t="shared" si="366"/>
        <v>6</v>
      </c>
      <c r="DM96" s="140">
        <f t="shared" si="367"/>
        <v>0</v>
      </c>
      <c r="DN96" s="140">
        <f t="shared" si="368"/>
        <v>0</v>
      </c>
      <c r="DO96" s="140">
        <f t="shared" si="368"/>
        <v>0</v>
      </c>
      <c r="DP96" s="140">
        <f t="shared" si="363"/>
        <v>0</v>
      </c>
      <c r="DQ96" s="140">
        <f t="shared" ref="DQ96:EB96" si="377">DQ12*$G96</f>
        <v>0</v>
      </c>
      <c r="DR96" s="140">
        <f t="shared" si="377"/>
        <v>0</v>
      </c>
      <c r="DS96" s="140">
        <f t="shared" si="377"/>
        <v>0</v>
      </c>
      <c r="DT96" s="140">
        <f t="shared" si="377"/>
        <v>0</v>
      </c>
      <c r="DU96" s="140">
        <f t="shared" si="377"/>
        <v>0</v>
      </c>
      <c r="DV96" s="140">
        <f t="shared" si="377"/>
        <v>0</v>
      </c>
      <c r="DW96" s="140">
        <f t="shared" si="377"/>
        <v>0</v>
      </c>
      <c r="DX96" s="140">
        <f t="shared" si="377"/>
        <v>0</v>
      </c>
      <c r="DY96" s="140">
        <f t="shared" si="377"/>
        <v>0</v>
      </c>
      <c r="DZ96" s="140">
        <f t="shared" si="377"/>
        <v>0</v>
      </c>
      <c r="EA96" s="140">
        <f t="shared" si="377"/>
        <v>0</v>
      </c>
      <c r="EB96" s="140">
        <f t="shared" si="377"/>
        <v>0</v>
      </c>
      <c r="EC96" s="140">
        <f t="shared" ref="EC96:FJ96" si="378">EC12*$G96</f>
        <v>0</v>
      </c>
      <c r="ED96" s="140">
        <f t="shared" si="378"/>
        <v>0</v>
      </c>
      <c r="EE96" s="140">
        <f t="shared" si="378"/>
        <v>0</v>
      </c>
      <c r="EF96" s="140">
        <f t="shared" si="378"/>
        <v>0</v>
      </c>
      <c r="EG96" s="140">
        <f t="shared" si="378"/>
        <v>0</v>
      </c>
      <c r="EH96" s="140">
        <f t="shared" si="378"/>
        <v>0</v>
      </c>
      <c r="EI96" s="140">
        <f t="shared" si="378"/>
        <v>0</v>
      </c>
      <c r="EJ96" s="140">
        <f t="shared" si="378"/>
        <v>0</v>
      </c>
      <c r="EK96" s="140">
        <f t="shared" si="378"/>
        <v>0</v>
      </c>
      <c r="EL96" s="140">
        <f t="shared" si="378"/>
        <v>0</v>
      </c>
      <c r="EM96" s="140">
        <f t="shared" si="378"/>
        <v>0</v>
      </c>
      <c r="EN96" s="140">
        <f t="shared" si="378"/>
        <v>0</v>
      </c>
      <c r="EO96" s="140">
        <f t="shared" si="378"/>
        <v>0</v>
      </c>
      <c r="EP96" s="140">
        <f t="shared" si="378"/>
        <v>0</v>
      </c>
      <c r="EQ96" s="140">
        <f t="shared" si="378"/>
        <v>0</v>
      </c>
      <c r="ER96" s="140">
        <f t="shared" si="378"/>
        <v>0</v>
      </c>
      <c r="ES96" s="140">
        <f t="shared" si="378"/>
        <v>0</v>
      </c>
      <c r="ET96" s="140">
        <f t="shared" si="378"/>
        <v>0</v>
      </c>
      <c r="EU96" s="140">
        <f t="shared" si="378"/>
        <v>0</v>
      </c>
      <c r="EV96" s="140">
        <f t="shared" si="378"/>
        <v>0</v>
      </c>
      <c r="EW96" s="140">
        <f t="shared" si="378"/>
        <v>0</v>
      </c>
      <c r="EX96" s="140">
        <f t="shared" si="378"/>
        <v>0</v>
      </c>
      <c r="EY96" s="140">
        <f t="shared" si="378"/>
        <v>0</v>
      </c>
      <c r="EZ96" s="140">
        <f t="shared" si="378"/>
        <v>0</v>
      </c>
      <c r="FA96" s="140">
        <f t="shared" si="378"/>
        <v>0</v>
      </c>
      <c r="FB96" s="140">
        <f t="shared" si="378"/>
        <v>0</v>
      </c>
      <c r="FC96" s="140">
        <f t="shared" si="378"/>
        <v>0</v>
      </c>
      <c r="FD96" s="140">
        <f t="shared" si="378"/>
        <v>0</v>
      </c>
      <c r="FE96" s="140">
        <f t="shared" si="378"/>
        <v>0</v>
      </c>
      <c r="FF96" s="140">
        <f t="shared" si="378"/>
        <v>0</v>
      </c>
      <c r="FG96" s="140">
        <f t="shared" si="378"/>
        <v>0</v>
      </c>
      <c r="FH96" s="140">
        <f t="shared" si="378"/>
        <v>0</v>
      </c>
      <c r="FI96" s="140">
        <f t="shared" si="378"/>
        <v>0</v>
      </c>
      <c r="FJ96" s="140">
        <f t="shared" si="378"/>
        <v>0</v>
      </c>
    </row>
    <row r="97" spans="4:166">
      <c r="D97" s="28">
        <f t="shared" si="364"/>
        <v>7</v>
      </c>
      <c r="G97" s="28">
        <f t="shared" si="365"/>
        <v>0</v>
      </c>
      <c r="DL97" s="28">
        <f t="shared" si="366"/>
        <v>7</v>
      </c>
      <c r="DM97" s="140">
        <f t="shared" si="367"/>
        <v>0</v>
      </c>
      <c r="DN97" s="140">
        <f t="shared" si="368"/>
        <v>0</v>
      </c>
      <c r="DO97" s="140">
        <f t="shared" si="368"/>
        <v>0</v>
      </c>
      <c r="DP97" s="140">
        <f t="shared" si="363"/>
        <v>0</v>
      </c>
      <c r="DQ97" s="140">
        <f t="shared" ref="DQ97:EB97" si="379">DQ13*$G97</f>
        <v>0</v>
      </c>
      <c r="DR97" s="140">
        <f t="shared" si="379"/>
        <v>0</v>
      </c>
      <c r="DS97" s="140">
        <f t="shared" si="379"/>
        <v>0</v>
      </c>
      <c r="DT97" s="140">
        <f t="shared" si="379"/>
        <v>0</v>
      </c>
      <c r="DU97" s="140">
        <f t="shared" si="379"/>
        <v>0</v>
      </c>
      <c r="DV97" s="140">
        <f t="shared" si="379"/>
        <v>0</v>
      </c>
      <c r="DW97" s="140">
        <f t="shared" si="379"/>
        <v>0</v>
      </c>
      <c r="DX97" s="140">
        <f t="shared" si="379"/>
        <v>0</v>
      </c>
      <c r="DY97" s="140">
        <f t="shared" si="379"/>
        <v>0</v>
      </c>
      <c r="DZ97" s="140">
        <f t="shared" si="379"/>
        <v>0</v>
      </c>
      <c r="EA97" s="140">
        <f t="shared" si="379"/>
        <v>0</v>
      </c>
      <c r="EB97" s="140">
        <f t="shared" si="379"/>
        <v>0</v>
      </c>
      <c r="EC97" s="140">
        <f t="shared" ref="EC97:FJ97" si="380">EC13*$G97</f>
        <v>0</v>
      </c>
      <c r="ED97" s="140">
        <f t="shared" si="380"/>
        <v>0</v>
      </c>
      <c r="EE97" s="140">
        <f t="shared" si="380"/>
        <v>0</v>
      </c>
      <c r="EF97" s="140">
        <f t="shared" si="380"/>
        <v>0</v>
      </c>
      <c r="EG97" s="140">
        <f t="shared" si="380"/>
        <v>0</v>
      </c>
      <c r="EH97" s="140">
        <f t="shared" si="380"/>
        <v>0</v>
      </c>
      <c r="EI97" s="140">
        <f t="shared" si="380"/>
        <v>0</v>
      </c>
      <c r="EJ97" s="140">
        <f t="shared" si="380"/>
        <v>0</v>
      </c>
      <c r="EK97" s="140">
        <f t="shared" si="380"/>
        <v>0</v>
      </c>
      <c r="EL97" s="140">
        <f t="shared" si="380"/>
        <v>0</v>
      </c>
      <c r="EM97" s="140">
        <f t="shared" si="380"/>
        <v>0</v>
      </c>
      <c r="EN97" s="140">
        <f t="shared" si="380"/>
        <v>0</v>
      </c>
      <c r="EO97" s="140">
        <f t="shared" si="380"/>
        <v>0</v>
      </c>
      <c r="EP97" s="140">
        <f t="shared" si="380"/>
        <v>0</v>
      </c>
      <c r="EQ97" s="140">
        <f t="shared" si="380"/>
        <v>0</v>
      </c>
      <c r="ER97" s="140">
        <f t="shared" si="380"/>
        <v>0</v>
      </c>
      <c r="ES97" s="140">
        <f t="shared" si="380"/>
        <v>0</v>
      </c>
      <c r="ET97" s="140">
        <f t="shared" si="380"/>
        <v>0</v>
      </c>
      <c r="EU97" s="140">
        <f t="shared" si="380"/>
        <v>0</v>
      </c>
      <c r="EV97" s="140">
        <f t="shared" si="380"/>
        <v>0</v>
      </c>
      <c r="EW97" s="140">
        <f t="shared" si="380"/>
        <v>0</v>
      </c>
      <c r="EX97" s="140">
        <f t="shared" si="380"/>
        <v>0</v>
      </c>
      <c r="EY97" s="140">
        <f t="shared" si="380"/>
        <v>0</v>
      </c>
      <c r="EZ97" s="140">
        <f t="shared" si="380"/>
        <v>0</v>
      </c>
      <c r="FA97" s="140">
        <f t="shared" si="380"/>
        <v>0</v>
      </c>
      <c r="FB97" s="140">
        <f t="shared" si="380"/>
        <v>0</v>
      </c>
      <c r="FC97" s="140">
        <f t="shared" si="380"/>
        <v>0</v>
      </c>
      <c r="FD97" s="140">
        <f t="shared" si="380"/>
        <v>0</v>
      </c>
      <c r="FE97" s="140">
        <f t="shared" si="380"/>
        <v>0</v>
      </c>
      <c r="FF97" s="140">
        <f t="shared" si="380"/>
        <v>0</v>
      </c>
      <c r="FG97" s="140">
        <f t="shared" si="380"/>
        <v>0</v>
      </c>
      <c r="FH97" s="140">
        <f t="shared" si="380"/>
        <v>0</v>
      </c>
      <c r="FI97" s="140">
        <f t="shared" si="380"/>
        <v>0</v>
      </c>
      <c r="FJ97" s="140">
        <f t="shared" si="380"/>
        <v>0</v>
      </c>
    </row>
    <row r="98" spans="4:166">
      <c r="D98" s="28">
        <f t="shared" si="364"/>
        <v>8</v>
      </c>
      <c r="G98" s="28">
        <f t="shared" si="365"/>
        <v>0</v>
      </c>
      <c r="DL98" s="28">
        <f t="shared" si="366"/>
        <v>8</v>
      </c>
      <c r="DM98" s="140">
        <f t="shared" si="367"/>
        <v>0</v>
      </c>
      <c r="DN98" s="140">
        <f t="shared" si="368"/>
        <v>0</v>
      </c>
      <c r="DO98" s="140">
        <f t="shared" si="368"/>
        <v>0</v>
      </c>
      <c r="DP98" s="140">
        <f t="shared" si="363"/>
        <v>0</v>
      </c>
      <c r="DQ98" s="140">
        <f t="shared" ref="DQ98:EB98" si="381">DQ14*$G98</f>
        <v>0</v>
      </c>
      <c r="DR98" s="140">
        <f t="shared" si="381"/>
        <v>0</v>
      </c>
      <c r="DS98" s="140">
        <f t="shared" si="381"/>
        <v>0</v>
      </c>
      <c r="DT98" s="140">
        <f t="shared" si="381"/>
        <v>0</v>
      </c>
      <c r="DU98" s="140">
        <f t="shared" si="381"/>
        <v>0</v>
      </c>
      <c r="DV98" s="140">
        <f t="shared" si="381"/>
        <v>0</v>
      </c>
      <c r="DW98" s="140">
        <f t="shared" si="381"/>
        <v>0</v>
      </c>
      <c r="DX98" s="140">
        <f t="shared" si="381"/>
        <v>0</v>
      </c>
      <c r="DY98" s="140">
        <f t="shared" si="381"/>
        <v>0</v>
      </c>
      <c r="DZ98" s="140">
        <f t="shared" si="381"/>
        <v>0</v>
      </c>
      <c r="EA98" s="140">
        <f t="shared" si="381"/>
        <v>0</v>
      </c>
      <c r="EB98" s="140">
        <f t="shared" si="381"/>
        <v>0</v>
      </c>
      <c r="EC98" s="140">
        <f t="shared" ref="EC98:FJ98" si="382">EC14*$G98</f>
        <v>0</v>
      </c>
      <c r="ED98" s="140">
        <f t="shared" si="382"/>
        <v>0</v>
      </c>
      <c r="EE98" s="140">
        <f t="shared" si="382"/>
        <v>0</v>
      </c>
      <c r="EF98" s="140">
        <f t="shared" si="382"/>
        <v>0</v>
      </c>
      <c r="EG98" s="140">
        <f t="shared" si="382"/>
        <v>0</v>
      </c>
      <c r="EH98" s="140">
        <f t="shared" si="382"/>
        <v>0</v>
      </c>
      <c r="EI98" s="140">
        <f t="shared" si="382"/>
        <v>0</v>
      </c>
      <c r="EJ98" s="140">
        <f t="shared" si="382"/>
        <v>0</v>
      </c>
      <c r="EK98" s="140">
        <f t="shared" si="382"/>
        <v>0</v>
      </c>
      <c r="EL98" s="140">
        <f t="shared" si="382"/>
        <v>0</v>
      </c>
      <c r="EM98" s="140">
        <f t="shared" si="382"/>
        <v>0</v>
      </c>
      <c r="EN98" s="140">
        <f t="shared" si="382"/>
        <v>0</v>
      </c>
      <c r="EO98" s="140">
        <f t="shared" si="382"/>
        <v>0</v>
      </c>
      <c r="EP98" s="140">
        <f t="shared" si="382"/>
        <v>0</v>
      </c>
      <c r="EQ98" s="140">
        <f t="shared" si="382"/>
        <v>0</v>
      </c>
      <c r="ER98" s="140">
        <f t="shared" si="382"/>
        <v>0</v>
      </c>
      <c r="ES98" s="140">
        <f t="shared" si="382"/>
        <v>0</v>
      </c>
      <c r="ET98" s="140">
        <f t="shared" si="382"/>
        <v>0</v>
      </c>
      <c r="EU98" s="140">
        <f t="shared" si="382"/>
        <v>0</v>
      </c>
      <c r="EV98" s="140">
        <f t="shared" si="382"/>
        <v>0</v>
      </c>
      <c r="EW98" s="140">
        <f t="shared" si="382"/>
        <v>0</v>
      </c>
      <c r="EX98" s="140">
        <f t="shared" si="382"/>
        <v>0</v>
      </c>
      <c r="EY98" s="140">
        <f t="shared" si="382"/>
        <v>0</v>
      </c>
      <c r="EZ98" s="140">
        <f t="shared" si="382"/>
        <v>0</v>
      </c>
      <c r="FA98" s="140">
        <f t="shared" si="382"/>
        <v>0</v>
      </c>
      <c r="FB98" s="140">
        <f t="shared" si="382"/>
        <v>0</v>
      </c>
      <c r="FC98" s="140">
        <f t="shared" si="382"/>
        <v>0</v>
      </c>
      <c r="FD98" s="140">
        <f t="shared" si="382"/>
        <v>0</v>
      </c>
      <c r="FE98" s="140">
        <f t="shared" si="382"/>
        <v>0</v>
      </c>
      <c r="FF98" s="140">
        <f t="shared" si="382"/>
        <v>0</v>
      </c>
      <c r="FG98" s="140">
        <f t="shared" si="382"/>
        <v>0</v>
      </c>
      <c r="FH98" s="140">
        <f t="shared" si="382"/>
        <v>0</v>
      </c>
      <c r="FI98" s="140">
        <f t="shared" si="382"/>
        <v>0</v>
      </c>
      <c r="FJ98" s="140">
        <f t="shared" si="382"/>
        <v>0</v>
      </c>
    </row>
    <row r="99" spans="4:166">
      <c r="D99" s="28">
        <f t="shared" si="364"/>
        <v>9</v>
      </c>
      <c r="G99" s="28">
        <f t="shared" si="365"/>
        <v>0</v>
      </c>
      <c r="DL99" s="28">
        <f t="shared" si="366"/>
        <v>9</v>
      </c>
      <c r="DM99" s="140">
        <f t="shared" si="367"/>
        <v>0</v>
      </c>
      <c r="DN99" s="140">
        <f t="shared" si="368"/>
        <v>0</v>
      </c>
      <c r="DO99" s="140">
        <f t="shared" si="368"/>
        <v>0</v>
      </c>
      <c r="DP99" s="140">
        <f t="shared" si="363"/>
        <v>0</v>
      </c>
      <c r="DQ99" s="140">
        <f t="shared" ref="DQ99:EB99" si="383">DQ15*$G99</f>
        <v>0</v>
      </c>
      <c r="DR99" s="140">
        <f t="shared" si="383"/>
        <v>0</v>
      </c>
      <c r="DS99" s="140">
        <f t="shared" si="383"/>
        <v>0</v>
      </c>
      <c r="DT99" s="140">
        <f t="shared" si="383"/>
        <v>0</v>
      </c>
      <c r="DU99" s="140">
        <f t="shared" si="383"/>
        <v>0</v>
      </c>
      <c r="DV99" s="140">
        <f t="shared" si="383"/>
        <v>0</v>
      </c>
      <c r="DW99" s="140">
        <f t="shared" si="383"/>
        <v>0</v>
      </c>
      <c r="DX99" s="140">
        <f t="shared" si="383"/>
        <v>0</v>
      </c>
      <c r="DY99" s="140">
        <f t="shared" si="383"/>
        <v>0</v>
      </c>
      <c r="DZ99" s="140">
        <f t="shared" si="383"/>
        <v>0</v>
      </c>
      <c r="EA99" s="140">
        <f t="shared" si="383"/>
        <v>0</v>
      </c>
      <c r="EB99" s="140">
        <f t="shared" si="383"/>
        <v>0</v>
      </c>
      <c r="EC99" s="140">
        <f t="shared" ref="EC99:FJ99" si="384">EC15*$G99</f>
        <v>0</v>
      </c>
      <c r="ED99" s="140">
        <f t="shared" si="384"/>
        <v>0</v>
      </c>
      <c r="EE99" s="140">
        <f t="shared" si="384"/>
        <v>0</v>
      </c>
      <c r="EF99" s="140">
        <f t="shared" si="384"/>
        <v>0</v>
      </c>
      <c r="EG99" s="140">
        <f t="shared" si="384"/>
        <v>0</v>
      </c>
      <c r="EH99" s="140">
        <f t="shared" si="384"/>
        <v>0</v>
      </c>
      <c r="EI99" s="140">
        <f t="shared" si="384"/>
        <v>0</v>
      </c>
      <c r="EJ99" s="140">
        <f t="shared" si="384"/>
        <v>0</v>
      </c>
      <c r="EK99" s="140">
        <f t="shared" si="384"/>
        <v>0</v>
      </c>
      <c r="EL99" s="140">
        <f t="shared" si="384"/>
        <v>0</v>
      </c>
      <c r="EM99" s="140">
        <f t="shared" si="384"/>
        <v>0</v>
      </c>
      <c r="EN99" s="140">
        <f t="shared" si="384"/>
        <v>0</v>
      </c>
      <c r="EO99" s="140">
        <f t="shared" si="384"/>
        <v>0</v>
      </c>
      <c r="EP99" s="140">
        <f t="shared" si="384"/>
        <v>0</v>
      </c>
      <c r="EQ99" s="140">
        <f t="shared" si="384"/>
        <v>0</v>
      </c>
      <c r="ER99" s="140">
        <f t="shared" si="384"/>
        <v>0</v>
      </c>
      <c r="ES99" s="140">
        <f t="shared" si="384"/>
        <v>0</v>
      </c>
      <c r="ET99" s="140">
        <f t="shared" si="384"/>
        <v>0</v>
      </c>
      <c r="EU99" s="140">
        <f t="shared" si="384"/>
        <v>0</v>
      </c>
      <c r="EV99" s="140">
        <f t="shared" si="384"/>
        <v>0</v>
      </c>
      <c r="EW99" s="140">
        <f t="shared" si="384"/>
        <v>0</v>
      </c>
      <c r="EX99" s="140">
        <f t="shared" si="384"/>
        <v>0</v>
      </c>
      <c r="EY99" s="140">
        <f t="shared" si="384"/>
        <v>0</v>
      </c>
      <c r="EZ99" s="140">
        <f t="shared" si="384"/>
        <v>0</v>
      </c>
      <c r="FA99" s="140">
        <f t="shared" si="384"/>
        <v>0</v>
      </c>
      <c r="FB99" s="140">
        <f t="shared" si="384"/>
        <v>0</v>
      </c>
      <c r="FC99" s="140">
        <f t="shared" si="384"/>
        <v>0</v>
      </c>
      <c r="FD99" s="140">
        <f t="shared" si="384"/>
        <v>0</v>
      </c>
      <c r="FE99" s="140">
        <f t="shared" si="384"/>
        <v>0</v>
      </c>
      <c r="FF99" s="140">
        <f t="shared" si="384"/>
        <v>0</v>
      </c>
      <c r="FG99" s="140">
        <f t="shared" si="384"/>
        <v>0</v>
      </c>
      <c r="FH99" s="140">
        <f t="shared" si="384"/>
        <v>0</v>
      </c>
      <c r="FI99" s="140">
        <f t="shared" si="384"/>
        <v>0</v>
      </c>
      <c r="FJ99" s="140">
        <f t="shared" si="384"/>
        <v>0</v>
      </c>
    </row>
    <row r="100" spans="4:166">
      <c r="D100" s="28">
        <f t="shared" si="364"/>
        <v>10</v>
      </c>
      <c r="G100" s="28">
        <f t="shared" si="365"/>
        <v>0</v>
      </c>
      <c r="DL100" s="28">
        <f t="shared" si="366"/>
        <v>10</v>
      </c>
      <c r="DM100" s="140">
        <f t="shared" si="367"/>
        <v>0</v>
      </c>
      <c r="DN100" s="140">
        <f t="shared" si="368"/>
        <v>0</v>
      </c>
      <c r="DO100" s="140">
        <f t="shared" si="368"/>
        <v>0</v>
      </c>
      <c r="DP100" s="140">
        <f t="shared" si="363"/>
        <v>0</v>
      </c>
      <c r="DQ100" s="140">
        <f t="shared" ref="DQ100:EB100" si="385">DQ16*$G100</f>
        <v>0</v>
      </c>
      <c r="DR100" s="140">
        <f t="shared" si="385"/>
        <v>0</v>
      </c>
      <c r="DS100" s="140">
        <f t="shared" si="385"/>
        <v>0</v>
      </c>
      <c r="DT100" s="140">
        <f t="shared" si="385"/>
        <v>0</v>
      </c>
      <c r="DU100" s="140">
        <f t="shared" si="385"/>
        <v>0</v>
      </c>
      <c r="DV100" s="140">
        <f t="shared" si="385"/>
        <v>0</v>
      </c>
      <c r="DW100" s="140">
        <f t="shared" si="385"/>
        <v>0</v>
      </c>
      <c r="DX100" s="140">
        <f t="shared" si="385"/>
        <v>0</v>
      </c>
      <c r="DY100" s="140">
        <f t="shared" si="385"/>
        <v>0</v>
      </c>
      <c r="DZ100" s="140">
        <f t="shared" si="385"/>
        <v>0</v>
      </c>
      <c r="EA100" s="140">
        <f t="shared" si="385"/>
        <v>0</v>
      </c>
      <c r="EB100" s="140">
        <f t="shared" si="385"/>
        <v>0</v>
      </c>
      <c r="EC100" s="140">
        <f t="shared" ref="EC100:FJ100" si="386">EC16*$G100</f>
        <v>0</v>
      </c>
      <c r="ED100" s="140">
        <f>ED16*$G100</f>
        <v>0</v>
      </c>
      <c r="EE100" s="140">
        <f t="shared" si="386"/>
        <v>0</v>
      </c>
      <c r="EF100" s="140">
        <f t="shared" si="386"/>
        <v>0</v>
      </c>
      <c r="EG100" s="140">
        <f t="shared" si="386"/>
        <v>0</v>
      </c>
      <c r="EH100" s="140">
        <f t="shared" si="386"/>
        <v>0</v>
      </c>
      <c r="EI100" s="140">
        <f t="shared" si="386"/>
        <v>0</v>
      </c>
      <c r="EJ100" s="140">
        <f t="shared" si="386"/>
        <v>0</v>
      </c>
      <c r="EK100" s="140">
        <f t="shared" si="386"/>
        <v>0</v>
      </c>
      <c r="EL100" s="140">
        <f t="shared" si="386"/>
        <v>0</v>
      </c>
      <c r="EM100" s="140">
        <f t="shared" si="386"/>
        <v>0</v>
      </c>
      <c r="EN100" s="140">
        <f t="shared" si="386"/>
        <v>0</v>
      </c>
      <c r="EO100" s="140">
        <f t="shared" si="386"/>
        <v>0</v>
      </c>
      <c r="EP100" s="140">
        <f t="shared" si="386"/>
        <v>0</v>
      </c>
      <c r="EQ100" s="140">
        <f t="shared" si="386"/>
        <v>0</v>
      </c>
      <c r="ER100" s="140">
        <f t="shared" si="386"/>
        <v>0</v>
      </c>
      <c r="ES100" s="140">
        <f t="shared" si="386"/>
        <v>0</v>
      </c>
      <c r="ET100" s="140">
        <f t="shared" si="386"/>
        <v>0</v>
      </c>
      <c r="EU100" s="140">
        <f t="shared" si="386"/>
        <v>0</v>
      </c>
      <c r="EV100" s="140">
        <f t="shared" si="386"/>
        <v>0</v>
      </c>
      <c r="EW100" s="140">
        <f t="shared" si="386"/>
        <v>0</v>
      </c>
      <c r="EX100" s="140">
        <f t="shared" si="386"/>
        <v>0</v>
      </c>
      <c r="EY100" s="140">
        <f t="shared" si="386"/>
        <v>0</v>
      </c>
      <c r="EZ100" s="140">
        <f t="shared" si="386"/>
        <v>0</v>
      </c>
      <c r="FA100" s="140">
        <f t="shared" si="386"/>
        <v>0</v>
      </c>
      <c r="FB100" s="140">
        <f t="shared" si="386"/>
        <v>0</v>
      </c>
      <c r="FC100" s="140">
        <f t="shared" si="386"/>
        <v>0</v>
      </c>
      <c r="FD100" s="140">
        <f t="shared" si="386"/>
        <v>0</v>
      </c>
      <c r="FE100" s="140">
        <f t="shared" si="386"/>
        <v>0</v>
      </c>
      <c r="FF100" s="140">
        <f t="shared" si="386"/>
        <v>0</v>
      </c>
      <c r="FG100" s="140">
        <f t="shared" si="386"/>
        <v>0</v>
      </c>
      <c r="FH100" s="140">
        <f t="shared" si="386"/>
        <v>0</v>
      </c>
      <c r="FI100" s="140">
        <f t="shared" si="386"/>
        <v>0</v>
      </c>
      <c r="FJ100" s="140">
        <f t="shared" si="386"/>
        <v>0</v>
      </c>
    </row>
    <row r="101" spans="4:166">
      <c r="D101" s="28">
        <f t="shared" si="364"/>
        <v>11</v>
      </c>
      <c r="G101" s="28">
        <f t="shared" si="365"/>
        <v>0</v>
      </c>
      <c r="DL101" s="28">
        <f t="shared" si="366"/>
        <v>11</v>
      </c>
      <c r="DM101" s="140">
        <f t="shared" si="367"/>
        <v>0</v>
      </c>
      <c r="DN101" s="140">
        <f t="shared" si="368"/>
        <v>0</v>
      </c>
      <c r="DO101" s="140">
        <f t="shared" si="368"/>
        <v>0</v>
      </c>
      <c r="DP101" s="140">
        <f t="shared" si="363"/>
        <v>0</v>
      </c>
      <c r="DQ101" s="140">
        <f t="shared" ref="DQ101:EB101" si="387">DQ17*$G101</f>
        <v>0</v>
      </c>
      <c r="DR101" s="140">
        <f t="shared" si="387"/>
        <v>0</v>
      </c>
      <c r="DS101" s="140">
        <f t="shared" si="387"/>
        <v>0</v>
      </c>
      <c r="DT101" s="140">
        <f t="shared" si="387"/>
        <v>0</v>
      </c>
      <c r="DU101" s="140">
        <f t="shared" si="387"/>
        <v>0</v>
      </c>
      <c r="DV101" s="140">
        <f t="shared" si="387"/>
        <v>0</v>
      </c>
      <c r="DW101" s="140">
        <f t="shared" si="387"/>
        <v>0</v>
      </c>
      <c r="DX101" s="140">
        <f t="shared" si="387"/>
        <v>0</v>
      </c>
      <c r="DY101" s="140">
        <f t="shared" si="387"/>
        <v>0</v>
      </c>
      <c r="DZ101" s="140">
        <f t="shared" si="387"/>
        <v>0</v>
      </c>
      <c r="EA101" s="140">
        <f t="shared" si="387"/>
        <v>0</v>
      </c>
      <c r="EB101" s="140">
        <f t="shared" si="387"/>
        <v>0</v>
      </c>
      <c r="EC101" s="140">
        <f t="shared" ref="EC101:FJ101" si="388">EC17*$G101</f>
        <v>0</v>
      </c>
      <c r="ED101" s="140">
        <f t="shared" si="388"/>
        <v>0</v>
      </c>
      <c r="EE101" s="140">
        <f t="shared" si="388"/>
        <v>0</v>
      </c>
      <c r="EF101" s="140">
        <f t="shared" si="388"/>
        <v>0</v>
      </c>
      <c r="EG101" s="140">
        <f t="shared" si="388"/>
        <v>0</v>
      </c>
      <c r="EH101" s="140">
        <f t="shared" si="388"/>
        <v>0</v>
      </c>
      <c r="EI101" s="140">
        <f t="shared" si="388"/>
        <v>0</v>
      </c>
      <c r="EJ101" s="140">
        <f t="shared" si="388"/>
        <v>0</v>
      </c>
      <c r="EK101" s="140">
        <f t="shared" si="388"/>
        <v>0</v>
      </c>
      <c r="EL101" s="140">
        <f t="shared" si="388"/>
        <v>0</v>
      </c>
      <c r="EM101" s="140">
        <f t="shared" si="388"/>
        <v>0</v>
      </c>
      <c r="EN101" s="140">
        <f t="shared" si="388"/>
        <v>0</v>
      </c>
      <c r="EO101" s="140">
        <f t="shared" si="388"/>
        <v>0</v>
      </c>
      <c r="EP101" s="140">
        <f t="shared" si="388"/>
        <v>0</v>
      </c>
      <c r="EQ101" s="140">
        <f t="shared" si="388"/>
        <v>0</v>
      </c>
      <c r="ER101" s="140">
        <f t="shared" si="388"/>
        <v>0</v>
      </c>
      <c r="ES101" s="140">
        <f t="shared" si="388"/>
        <v>0</v>
      </c>
      <c r="ET101" s="140">
        <f t="shared" si="388"/>
        <v>0</v>
      </c>
      <c r="EU101" s="140">
        <f t="shared" si="388"/>
        <v>0</v>
      </c>
      <c r="EV101" s="140">
        <f t="shared" si="388"/>
        <v>0</v>
      </c>
      <c r="EW101" s="140">
        <f t="shared" si="388"/>
        <v>0</v>
      </c>
      <c r="EX101" s="140">
        <f t="shared" si="388"/>
        <v>0</v>
      </c>
      <c r="EY101" s="140">
        <f t="shared" si="388"/>
        <v>0</v>
      </c>
      <c r="EZ101" s="140">
        <f t="shared" si="388"/>
        <v>0</v>
      </c>
      <c r="FA101" s="140">
        <f t="shared" si="388"/>
        <v>0</v>
      </c>
      <c r="FB101" s="140">
        <f t="shared" si="388"/>
        <v>0</v>
      </c>
      <c r="FC101" s="140">
        <f t="shared" si="388"/>
        <v>0</v>
      </c>
      <c r="FD101" s="140">
        <f t="shared" si="388"/>
        <v>0</v>
      </c>
      <c r="FE101" s="140">
        <f t="shared" si="388"/>
        <v>0</v>
      </c>
      <c r="FF101" s="140">
        <f t="shared" si="388"/>
        <v>0</v>
      </c>
      <c r="FG101" s="140">
        <f t="shared" si="388"/>
        <v>0</v>
      </c>
      <c r="FH101" s="140">
        <f t="shared" si="388"/>
        <v>0</v>
      </c>
      <c r="FI101" s="140">
        <f t="shared" si="388"/>
        <v>0</v>
      </c>
      <c r="FJ101" s="140">
        <f t="shared" si="388"/>
        <v>0</v>
      </c>
    </row>
    <row r="102" spans="4:166">
      <c r="D102" s="28">
        <f t="shared" si="364"/>
        <v>12</v>
      </c>
      <c r="G102" s="28">
        <f t="shared" si="365"/>
        <v>0</v>
      </c>
      <c r="DL102" s="28">
        <f t="shared" si="366"/>
        <v>12</v>
      </c>
      <c r="DM102" s="140">
        <f t="shared" si="367"/>
        <v>0</v>
      </c>
      <c r="DN102" s="140">
        <f t="shared" si="368"/>
        <v>0</v>
      </c>
      <c r="DO102" s="140">
        <f t="shared" si="368"/>
        <v>0</v>
      </c>
      <c r="DP102" s="140">
        <f t="shared" si="363"/>
        <v>0</v>
      </c>
      <c r="DQ102" s="140">
        <f t="shared" ref="DQ102:EB102" si="389">DQ18*$G102</f>
        <v>0</v>
      </c>
      <c r="DR102" s="140">
        <f t="shared" si="389"/>
        <v>0</v>
      </c>
      <c r="DS102" s="140">
        <f t="shared" si="389"/>
        <v>0</v>
      </c>
      <c r="DT102" s="140">
        <f t="shared" si="389"/>
        <v>0</v>
      </c>
      <c r="DU102" s="140">
        <f t="shared" si="389"/>
        <v>0</v>
      </c>
      <c r="DV102" s="140">
        <f t="shared" si="389"/>
        <v>0</v>
      </c>
      <c r="DW102" s="140">
        <f t="shared" si="389"/>
        <v>0</v>
      </c>
      <c r="DX102" s="140">
        <f t="shared" si="389"/>
        <v>0</v>
      </c>
      <c r="DY102" s="140">
        <f t="shared" si="389"/>
        <v>0</v>
      </c>
      <c r="DZ102" s="140">
        <f t="shared" si="389"/>
        <v>0</v>
      </c>
      <c r="EA102" s="140">
        <f t="shared" si="389"/>
        <v>0</v>
      </c>
      <c r="EB102" s="140">
        <f t="shared" si="389"/>
        <v>0</v>
      </c>
      <c r="EC102" s="140">
        <f t="shared" ref="EC102:FJ102" si="390">EC18*$G102</f>
        <v>0</v>
      </c>
      <c r="ED102" s="140">
        <f t="shared" si="390"/>
        <v>0</v>
      </c>
      <c r="EE102" s="140">
        <f t="shared" si="390"/>
        <v>0</v>
      </c>
      <c r="EF102" s="140">
        <f t="shared" si="390"/>
        <v>0</v>
      </c>
      <c r="EG102" s="140">
        <f t="shared" si="390"/>
        <v>0</v>
      </c>
      <c r="EH102" s="140">
        <f t="shared" si="390"/>
        <v>0</v>
      </c>
      <c r="EI102" s="140">
        <f t="shared" si="390"/>
        <v>0</v>
      </c>
      <c r="EJ102" s="140">
        <f t="shared" si="390"/>
        <v>0</v>
      </c>
      <c r="EK102" s="140">
        <f t="shared" si="390"/>
        <v>0</v>
      </c>
      <c r="EL102" s="140">
        <f t="shared" si="390"/>
        <v>0</v>
      </c>
      <c r="EM102" s="140">
        <f t="shared" si="390"/>
        <v>0</v>
      </c>
      <c r="EN102" s="140">
        <f t="shared" si="390"/>
        <v>0</v>
      </c>
      <c r="EO102" s="140">
        <f t="shared" si="390"/>
        <v>0</v>
      </c>
      <c r="EP102" s="140">
        <f t="shared" si="390"/>
        <v>0</v>
      </c>
      <c r="EQ102" s="140">
        <f t="shared" si="390"/>
        <v>0</v>
      </c>
      <c r="ER102" s="140">
        <f t="shared" si="390"/>
        <v>0</v>
      </c>
      <c r="ES102" s="140">
        <f t="shared" si="390"/>
        <v>0</v>
      </c>
      <c r="ET102" s="140">
        <f t="shared" si="390"/>
        <v>0</v>
      </c>
      <c r="EU102" s="140">
        <f t="shared" si="390"/>
        <v>0</v>
      </c>
      <c r="EV102" s="140">
        <f t="shared" si="390"/>
        <v>0</v>
      </c>
      <c r="EW102" s="140">
        <f t="shared" si="390"/>
        <v>0</v>
      </c>
      <c r="EX102" s="140">
        <f t="shared" si="390"/>
        <v>0</v>
      </c>
      <c r="EY102" s="140">
        <f t="shared" si="390"/>
        <v>0</v>
      </c>
      <c r="EZ102" s="140">
        <f t="shared" si="390"/>
        <v>0</v>
      </c>
      <c r="FA102" s="140">
        <f t="shared" si="390"/>
        <v>0</v>
      </c>
      <c r="FB102" s="140">
        <f t="shared" si="390"/>
        <v>0</v>
      </c>
      <c r="FC102" s="140">
        <f t="shared" si="390"/>
        <v>0</v>
      </c>
      <c r="FD102" s="140">
        <f t="shared" si="390"/>
        <v>0</v>
      </c>
      <c r="FE102" s="140">
        <f t="shared" si="390"/>
        <v>0</v>
      </c>
      <c r="FF102" s="140">
        <f t="shared" si="390"/>
        <v>0</v>
      </c>
      <c r="FG102" s="140">
        <f t="shared" si="390"/>
        <v>0</v>
      </c>
      <c r="FH102" s="140">
        <f t="shared" si="390"/>
        <v>0</v>
      </c>
      <c r="FI102" s="140">
        <f t="shared" si="390"/>
        <v>0</v>
      </c>
      <c r="FJ102" s="140">
        <f t="shared" si="390"/>
        <v>0</v>
      </c>
    </row>
    <row r="103" spans="4:166">
      <c r="D103" s="28">
        <f t="shared" si="364"/>
        <v>13</v>
      </c>
      <c r="G103" s="28">
        <f t="shared" si="365"/>
        <v>0</v>
      </c>
      <c r="DL103" s="28">
        <f t="shared" si="366"/>
        <v>13</v>
      </c>
      <c r="DM103" s="140">
        <f t="shared" si="367"/>
        <v>0</v>
      </c>
      <c r="DN103" s="140">
        <f t="shared" si="368"/>
        <v>0</v>
      </c>
      <c r="DO103" s="140">
        <f t="shared" si="368"/>
        <v>0</v>
      </c>
      <c r="DP103" s="140">
        <f t="shared" si="363"/>
        <v>0</v>
      </c>
      <c r="DQ103" s="140">
        <f t="shared" ref="DQ103:EB103" si="391">DQ19*$G103</f>
        <v>0</v>
      </c>
      <c r="DR103" s="140">
        <f t="shared" si="391"/>
        <v>0</v>
      </c>
      <c r="DS103" s="140">
        <f t="shared" si="391"/>
        <v>0</v>
      </c>
      <c r="DT103" s="140">
        <f t="shared" si="391"/>
        <v>0</v>
      </c>
      <c r="DU103" s="140">
        <f t="shared" si="391"/>
        <v>0</v>
      </c>
      <c r="DV103" s="140">
        <f t="shared" si="391"/>
        <v>0</v>
      </c>
      <c r="DW103" s="140">
        <f t="shared" si="391"/>
        <v>0</v>
      </c>
      <c r="DX103" s="140">
        <f t="shared" si="391"/>
        <v>0</v>
      </c>
      <c r="DY103" s="140">
        <f t="shared" si="391"/>
        <v>0</v>
      </c>
      <c r="DZ103" s="140">
        <f t="shared" si="391"/>
        <v>0</v>
      </c>
      <c r="EA103" s="140">
        <f t="shared" si="391"/>
        <v>0</v>
      </c>
      <c r="EB103" s="140">
        <f t="shared" si="391"/>
        <v>0</v>
      </c>
      <c r="EC103" s="140">
        <f t="shared" ref="EC103:FJ103" si="392">EC19*$G103</f>
        <v>0</v>
      </c>
      <c r="ED103" s="140">
        <f t="shared" si="392"/>
        <v>0</v>
      </c>
      <c r="EE103" s="140">
        <f t="shared" si="392"/>
        <v>0</v>
      </c>
      <c r="EF103" s="140">
        <f t="shared" si="392"/>
        <v>0</v>
      </c>
      <c r="EG103" s="140">
        <f t="shared" si="392"/>
        <v>0</v>
      </c>
      <c r="EH103" s="140">
        <f t="shared" si="392"/>
        <v>0</v>
      </c>
      <c r="EI103" s="140">
        <f t="shared" si="392"/>
        <v>0</v>
      </c>
      <c r="EJ103" s="140">
        <f t="shared" si="392"/>
        <v>0</v>
      </c>
      <c r="EK103" s="140">
        <f t="shared" si="392"/>
        <v>0</v>
      </c>
      <c r="EL103" s="140">
        <f t="shared" si="392"/>
        <v>0</v>
      </c>
      <c r="EM103" s="140">
        <f t="shared" si="392"/>
        <v>0</v>
      </c>
      <c r="EN103" s="140">
        <f t="shared" si="392"/>
        <v>0</v>
      </c>
      <c r="EO103" s="140">
        <f t="shared" si="392"/>
        <v>0</v>
      </c>
      <c r="EP103" s="140">
        <f t="shared" si="392"/>
        <v>0</v>
      </c>
      <c r="EQ103" s="140">
        <f t="shared" si="392"/>
        <v>0</v>
      </c>
      <c r="ER103" s="140">
        <f t="shared" si="392"/>
        <v>0</v>
      </c>
      <c r="ES103" s="140">
        <f t="shared" si="392"/>
        <v>0</v>
      </c>
      <c r="ET103" s="140">
        <f t="shared" si="392"/>
        <v>0</v>
      </c>
      <c r="EU103" s="140">
        <f t="shared" si="392"/>
        <v>0</v>
      </c>
      <c r="EV103" s="140">
        <f t="shared" si="392"/>
        <v>0</v>
      </c>
      <c r="EW103" s="140">
        <f t="shared" si="392"/>
        <v>0</v>
      </c>
      <c r="EX103" s="140">
        <f t="shared" si="392"/>
        <v>0</v>
      </c>
      <c r="EY103" s="140">
        <f t="shared" si="392"/>
        <v>0</v>
      </c>
      <c r="EZ103" s="140">
        <f t="shared" si="392"/>
        <v>0</v>
      </c>
      <c r="FA103" s="140">
        <f t="shared" si="392"/>
        <v>0</v>
      </c>
      <c r="FB103" s="140">
        <f t="shared" si="392"/>
        <v>0</v>
      </c>
      <c r="FC103" s="140">
        <f t="shared" si="392"/>
        <v>0</v>
      </c>
      <c r="FD103" s="140">
        <f t="shared" si="392"/>
        <v>0</v>
      </c>
      <c r="FE103" s="140">
        <f t="shared" si="392"/>
        <v>0</v>
      </c>
      <c r="FF103" s="140">
        <f t="shared" si="392"/>
        <v>0</v>
      </c>
      <c r="FG103" s="140">
        <f t="shared" si="392"/>
        <v>0</v>
      </c>
      <c r="FH103" s="140">
        <f t="shared" si="392"/>
        <v>0</v>
      </c>
      <c r="FI103" s="140">
        <f t="shared" si="392"/>
        <v>0</v>
      </c>
      <c r="FJ103" s="140">
        <f t="shared" si="392"/>
        <v>0</v>
      </c>
    </row>
    <row r="104" spans="4:166">
      <c r="D104" s="28">
        <f t="shared" si="364"/>
        <v>14</v>
      </c>
      <c r="G104" s="28">
        <f t="shared" si="365"/>
        <v>0</v>
      </c>
      <c r="DL104" s="28">
        <f t="shared" si="366"/>
        <v>14</v>
      </c>
      <c r="DM104" s="140">
        <f t="shared" si="367"/>
        <v>0</v>
      </c>
      <c r="DN104" s="140">
        <f t="shared" si="368"/>
        <v>0</v>
      </c>
      <c r="DO104" s="140">
        <f t="shared" si="368"/>
        <v>0</v>
      </c>
      <c r="DP104" s="140">
        <f t="shared" si="363"/>
        <v>0</v>
      </c>
      <c r="DQ104" s="140">
        <f t="shared" ref="DQ104:EB104" si="393">DQ20*$G104</f>
        <v>0</v>
      </c>
      <c r="DR104" s="140">
        <f t="shared" si="393"/>
        <v>0</v>
      </c>
      <c r="DS104" s="140">
        <f t="shared" si="393"/>
        <v>0</v>
      </c>
      <c r="DT104" s="140">
        <f t="shared" si="393"/>
        <v>0</v>
      </c>
      <c r="DU104" s="140">
        <f t="shared" si="393"/>
        <v>0</v>
      </c>
      <c r="DV104" s="140">
        <f t="shared" si="393"/>
        <v>0</v>
      </c>
      <c r="DW104" s="140">
        <f t="shared" si="393"/>
        <v>0</v>
      </c>
      <c r="DX104" s="140">
        <f t="shared" si="393"/>
        <v>0</v>
      </c>
      <c r="DY104" s="140">
        <f t="shared" si="393"/>
        <v>0</v>
      </c>
      <c r="DZ104" s="140">
        <f t="shared" si="393"/>
        <v>0</v>
      </c>
      <c r="EA104" s="140">
        <f t="shared" si="393"/>
        <v>0</v>
      </c>
      <c r="EB104" s="140">
        <f t="shared" si="393"/>
        <v>0</v>
      </c>
      <c r="EC104" s="140">
        <f t="shared" ref="EC104:FJ104" si="394">EC20*$G104</f>
        <v>0</v>
      </c>
      <c r="ED104" s="140">
        <f t="shared" si="394"/>
        <v>0</v>
      </c>
      <c r="EE104" s="140">
        <f t="shared" si="394"/>
        <v>0</v>
      </c>
      <c r="EF104" s="140">
        <f t="shared" si="394"/>
        <v>0</v>
      </c>
      <c r="EG104" s="140">
        <f t="shared" si="394"/>
        <v>0</v>
      </c>
      <c r="EH104" s="140">
        <f t="shared" si="394"/>
        <v>0</v>
      </c>
      <c r="EI104" s="140">
        <f t="shared" si="394"/>
        <v>0</v>
      </c>
      <c r="EJ104" s="140">
        <f t="shared" si="394"/>
        <v>0</v>
      </c>
      <c r="EK104" s="140">
        <f t="shared" si="394"/>
        <v>0</v>
      </c>
      <c r="EL104" s="140">
        <f t="shared" si="394"/>
        <v>0</v>
      </c>
      <c r="EM104" s="140">
        <f t="shared" si="394"/>
        <v>0</v>
      </c>
      <c r="EN104" s="140">
        <f t="shared" si="394"/>
        <v>0</v>
      </c>
      <c r="EO104" s="140">
        <f t="shared" si="394"/>
        <v>0</v>
      </c>
      <c r="EP104" s="140">
        <f t="shared" si="394"/>
        <v>0</v>
      </c>
      <c r="EQ104" s="140">
        <f t="shared" si="394"/>
        <v>0</v>
      </c>
      <c r="ER104" s="140">
        <f t="shared" si="394"/>
        <v>0</v>
      </c>
      <c r="ES104" s="140">
        <f t="shared" si="394"/>
        <v>0</v>
      </c>
      <c r="ET104" s="140">
        <f t="shared" si="394"/>
        <v>0</v>
      </c>
      <c r="EU104" s="140">
        <f t="shared" si="394"/>
        <v>0</v>
      </c>
      <c r="EV104" s="140">
        <f t="shared" si="394"/>
        <v>0</v>
      </c>
      <c r="EW104" s="140">
        <f t="shared" si="394"/>
        <v>0</v>
      </c>
      <c r="EX104" s="140">
        <f t="shared" si="394"/>
        <v>0</v>
      </c>
      <c r="EY104" s="140">
        <f t="shared" si="394"/>
        <v>0</v>
      </c>
      <c r="EZ104" s="140">
        <f t="shared" si="394"/>
        <v>0</v>
      </c>
      <c r="FA104" s="140">
        <f t="shared" si="394"/>
        <v>0</v>
      </c>
      <c r="FB104" s="140">
        <f t="shared" si="394"/>
        <v>0</v>
      </c>
      <c r="FC104" s="140">
        <f t="shared" si="394"/>
        <v>0</v>
      </c>
      <c r="FD104" s="140">
        <f t="shared" si="394"/>
        <v>0</v>
      </c>
      <c r="FE104" s="140">
        <f t="shared" si="394"/>
        <v>0</v>
      </c>
      <c r="FF104" s="140">
        <f t="shared" si="394"/>
        <v>0</v>
      </c>
      <c r="FG104" s="140">
        <f t="shared" si="394"/>
        <v>0</v>
      </c>
      <c r="FH104" s="140">
        <f t="shared" si="394"/>
        <v>0</v>
      </c>
      <c r="FI104" s="140">
        <f t="shared" si="394"/>
        <v>0</v>
      </c>
      <c r="FJ104" s="140">
        <f t="shared" si="394"/>
        <v>0</v>
      </c>
    </row>
    <row r="105" spans="4:166">
      <c r="D105" s="28">
        <f t="shared" si="364"/>
        <v>15</v>
      </c>
      <c r="G105" s="28">
        <f t="shared" si="365"/>
        <v>0</v>
      </c>
      <c r="DL105" s="28">
        <f t="shared" si="366"/>
        <v>15</v>
      </c>
      <c r="DM105" s="140">
        <f t="shared" si="367"/>
        <v>0</v>
      </c>
      <c r="DN105" s="140">
        <f t="shared" si="368"/>
        <v>0</v>
      </c>
      <c r="DO105" s="140">
        <f t="shared" si="368"/>
        <v>0</v>
      </c>
      <c r="DP105" s="140">
        <f t="shared" si="363"/>
        <v>0</v>
      </c>
      <c r="DQ105" s="140">
        <f t="shared" ref="DQ105:EB105" si="395">DQ21*$G105</f>
        <v>0</v>
      </c>
      <c r="DR105" s="140">
        <f t="shared" si="395"/>
        <v>0</v>
      </c>
      <c r="DS105" s="140">
        <f t="shared" si="395"/>
        <v>0</v>
      </c>
      <c r="DT105" s="140">
        <f t="shared" si="395"/>
        <v>0</v>
      </c>
      <c r="DU105" s="140">
        <f t="shared" si="395"/>
        <v>0</v>
      </c>
      <c r="DV105" s="140">
        <f t="shared" si="395"/>
        <v>0</v>
      </c>
      <c r="DW105" s="140">
        <f t="shared" si="395"/>
        <v>0</v>
      </c>
      <c r="DX105" s="140">
        <f t="shared" si="395"/>
        <v>0</v>
      </c>
      <c r="DY105" s="140">
        <f t="shared" si="395"/>
        <v>0</v>
      </c>
      <c r="DZ105" s="140">
        <f t="shared" si="395"/>
        <v>0</v>
      </c>
      <c r="EA105" s="140">
        <f t="shared" si="395"/>
        <v>0</v>
      </c>
      <c r="EB105" s="140">
        <f t="shared" si="395"/>
        <v>0</v>
      </c>
      <c r="EC105" s="140">
        <f t="shared" ref="EC105:FJ105" si="396">EC21*$G105</f>
        <v>0</v>
      </c>
      <c r="ED105" s="140">
        <f t="shared" si="396"/>
        <v>0</v>
      </c>
      <c r="EE105" s="140">
        <f t="shared" si="396"/>
        <v>0</v>
      </c>
      <c r="EF105" s="140">
        <f t="shared" si="396"/>
        <v>0</v>
      </c>
      <c r="EG105" s="140">
        <f t="shared" si="396"/>
        <v>0</v>
      </c>
      <c r="EH105" s="140">
        <f t="shared" si="396"/>
        <v>0</v>
      </c>
      <c r="EI105" s="140">
        <f t="shared" si="396"/>
        <v>0</v>
      </c>
      <c r="EJ105" s="140">
        <f t="shared" si="396"/>
        <v>0</v>
      </c>
      <c r="EK105" s="140">
        <f t="shared" si="396"/>
        <v>0</v>
      </c>
      <c r="EL105" s="140">
        <f t="shared" si="396"/>
        <v>0</v>
      </c>
      <c r="EM105" s="140">
        <f t="shared" si="396"/>
        <v>0</v>
      </c>
      <c r="EN105" s="140">
        <f t="shared" si="396"/>
        <v>0</v>
      </c>
      <c r="EO105" s="140">
        <f t="shared" si="396"/>
        <v>0</v>
      </c>
      <c r="EP105" s="140">
        <f t="shared" si="396"/>
        <v>0</v>
      </c>
      <c r="EQ105" s="140">
        <f t="shared" si="396"/>
        <v>0</v>
      </c>
      <c r="ER105" s="140">
        <f t="shared" si="396"/>
        <v>0</v>
      </c>
      <c r="ES105" s="140">
        <f t="shared" si="396"/>
        <v>0</v>
      </c>
      <c r="ET105" s="140">
        <f t="shared" si="396"/>
        <v>0</v>
      </c>
      <c r="EU105" s="140">
        <f t="shared" si="396"/>
        <v>0</v>
      </c>
      <c r="EV105" s="140">
        <f t="shared" si="396"/>
        <v>0</v>
      </c>
      <c r="EW105" s="140">
        <f t="shared" si="396"/>
        <v>0</v>
      </c>
      <c r="EX105" s="140">
        <f t="shared" si="396"/>
        <v>0</v>
      </c>
      <c r="EY105" s="140">
        <f t="shared" si="396"/>
        <v>0</v>
      </c>
      <c r="EZ105" s="140">
        <f t="shared" si="396"/>
        <v>0</v>
      </c>
      <c r="FA105" s="140">
        <f t="shared" si="396"/>
        <v>0</v>
      </c>
      <c r="FB105" s="140">
        <f t="shared" si="396"/>
        <v>0</v>
      </c>
      <c r="FC105" s="140">
        <f t="shared" si="396"/>
        <v>0</v>
      </c>
      <c r="FD105" s="140">
        <f t="shared" si="396"/>
        <v>0</v>
      </c>
      <c r="FE105" s="140">
        <f t="shared" si="396"/>
        <v>0</v>
      </c>
      <c r="FF105" s="140">
        <f t="shared" si="396"/>
        <v>0</v>
      </c>
      <c r="FG105" s="140">
        <f t="shared" si="396"/>
        <v>0</v>
      </c>
      <c r="FH105" s="140">
        <f t="shared" si="396"/>
        <v>0</v>
      </c>
      <c r="FI105" s="140">
        <f t="shared" si="396"/>
        <v>0</v>
      </c>
      <c r="FJ105" s="140">
        <f t="shared" si="396"/>
        <v>0</v>
      </c>
    </row>
    <row r="106" spans="4:166">
      <c r="D106" s="28">
        <f t="shared" si="364"/>
        <v>16</v>
      </c>
      <c r="G106" s="28">
        <f t="shared" si="365"/>
        <v>0</v>
      </c>
      <c r="DL106" s="28">
        <f t="shared" si="366"/>
        <v>16</v>
      </c>
      <c r="DM106" s="140">
        <f t="shared" si="367"/>
        <v>0</v>
      </c>
      <c r="DN106" s="140">
        <f t="shared" si="368"/>
        <v>0</v>
      </c>
      <c r="DO106" s="140">
        <f t="shared" si="368"/>
        <v>0</v>
      </c>
      <c r="DP106" s="140">
        <f t="shared" si="363"/>
        <v>0</v>
      </c>
      <c r="DQ106" s="140">
        <f t="shared" ref="DQ106:EB106" si="397">DQ22*$G106</f>
        <v>0</v>
      </c>
      <c r="DR106" s="140">
        <f t="shared" si="397"/>
        <v>0</v>
      </c>
      <c r="DS106" s="140">
        <f t="shared" si="397"/>
        <v>0</v>
      </c>
      <c r="DT106" s="140">
        <f t="shared" si="397"/>
        <v>0</v>
      </c>
      <c r="DU106" s="140">
        <f t="shared" si="397"/>
        <v>0</v>
      </c>
      <c r="DV106" s="140">
        <f t="shared" si="397"/>
        <v>0</v>
      </c>
      <c r="DW106" s="140">
        <f t="shared" si="397"/>
        <v>0</v>
      </c>
      <c r="DX106" s="140">
        <f t="shared" si="397"/>
        <v>0</v>
      </c>
      <c r="DY106" s="140">
        <f t="shared" si="397"/>
        <v>0</v>
      </c>
      <c r="DZ106" s="140">
        <f t="shared" si="397"/>
        <v>0</v>
      </c>
      <c r="EA106" s="140">
        <f t="shared" si="397"/>
        <v>0</v>
      </c>
      <c r="EB106" s="140">
        <f t="shared" si="397"/>
        <v>0</v>
      </c>
      <c r="EC106" s="140">
        <f t="shared" ref="EC106:FJ106" si="398">EC22*$G106</f>
        <v>0</v>
      </c>
      <c r="ED106" s="140">
        <f t="shared" si="398"/>
        <v>0</v>
      </c>
      <c r="EE106" s="140">
        <f t="shared" si="398"/>
        <v>0</v>
      </c>
      <c r="EF106" s="140">
        <f t="shared" si="398"/>
        <v>0</v>
      </c>
      <c r="EG106" s="140">
        <f t="shared" si="398"/>
        <v>0</v>
      </c>
      <c r="EH106" s="140">
        <f t="shared" si="398"/>
        <v>0</v>
      </c>
      <c r="EI106" s="140">
        <f t="shared" si="398"/>
        <v>0</v>
      </c>
      <c r="EJ106" s="140">
        <f t="shared" si="398"/>
        <v>0</v>
      </c>
      <c r="EK106" s="140">
        <f t="shared" si="398"/>
        <v>0</v>
      </c>
      <c r="EL106" s="140">
        <f t="shared" si="398"/>
        <v>0</v>
      </c>
      <c r="EM106" s="140">
        <f t="shared" si="398"/>
        <v>0</v>
      </c>
      <c r="EN106" s="140">
        <f t="shared" si="398"/>
        <v>0</v>
      </c>
      <c r="EO106" s="140">
        <f t="shared" si="398"/>
        <v>0</v>
      </c>
      <c r="EP106" s="140">
        <f t="shared" si="398"/>
        <v>0</v>
      </c>
      <c r="EQ106" s="140">
        <f t="shared" si="398"/>
        <v>0</v>
      </c>
      <c r="ER106" s="140">
        <f t="shared" si="398"/>
        <v>0</v>
      </c>
      <c r="ES106" s="140">
        <f t="shared" si="398"/>
        <v>0</v>
      </c>
      <c r="ET106" s="140">
        <f t="shared" si="398"/>
        <v>0</v>
      </c>
      <c r="EU106" s="140">
        <f t="shared" si="398"/>
        <v>0</v>
      </c>
      <c r="EV106" s="140">
        <f t="shared" si="398"/>
        <v>0</v>
      </c>
      <c r="EW106" s="140">
        <f t="shared" si="398"/>
        <v>0</v>
      </c>
      <c r="EX106" s="140">
        <f t="shared" si="398"/>
        <v>0</v>
      </c>
      <c r="EY106" s="140">
        <f t="shared" si="398"/>
        <v>0</v>
      </c>
      <c r="EZ106" s="140">
        <f t="shared" si="398"/>
        <v>0</v>
      </c>
      <c r="FA106" s="140">
        <f t="shared" si="398"/>
        <v>0</v>
      </c>
      <c r="FB106" s="140">
        <f t="shared" si="398"/>
        <v>0</v>
      </c>
      <c r="FC106" s="140">
        <f t="shared" si="398"/>
        <v>0</v>
      </c>
      <c r="FD106" s="140">
        <f t="shared" si="398"/>
        <v>0</v>
      </c>
      <c r="FE106" s="140">
        <f t="shared" si="398"/>
        <v>0</v>
      </c>
      <c r="FF106" s="140">
        <f t="shared" si="398"/>
        <v>0</v>
      </c>
      <c r="FG106" s="140">
        <f t="shared" si="398"/>
        <v>0</v>
      </c>
      <c r="FH106" s="140">
        <f t="shared" si="398"/>
        <v>0</v>
      </c>
      <c r="FI106" s="140">
        <f t="shared" si="398"/>
        <v>0</v>
      </c>
      <c r="FJ106" s="140">
        <f t="shared" si="398"/>
        <v>0</v>
      </c>
    </row>
    <row r="107" spans="4:166">
      <c r="D107" s="28">
        <f t="shared" si="364"/>
        <v>17</v>
      </c>
      <c r="G107" s="28">
        <f t="shared" si="365"/>
        <v>0</v>
      </c>
      <c r="DL107" s="28">
        <f t="shared" si="366"/>
        <v>17</v>
      </c>
      <c r="DM107" s="140">
        <f t="shared" si="367"/>
        <v>0</v>
      </c>
      <c r="DN107" s="140">
        <f t="shared" si="368"/>
        <v>0</v>
      </c>
      <c r="DO107" s="140">
        <f t="shared" si="368"/>
        <v>0</v>
      </c>
      <c r="DP107" s="140">
        <f t="shared" si="363"/>
        <v>0</v>
      </c>
      <c r="DQ107" s="140">
        <f t="shared" ref="DQ107:EB107" si="399">DQ23*$G107</f>
        <v>0</v>
      </c>
      <c r="DR107" s="140">
        <f t="shared" si="399"/>
        <v>0</v>
      </c>
      <c r="DS107" s="140">
        <f t="shared" si="399"/>
        <v>0</v>
      </c>
      <c r="DT107" s="140">
        <f t="shared" si="399"/>
        <v>0</v>
      </c>
      <c r="DU107" s="140">
        <f t="shared" si="399"/>
        <v>0</v>
      </c>
      <c r="DV107" s="140">
        <f t="shared" si="399"/>
        <v>0</v>
      </c>
      <c r="DW107" s="140">
        <f t="shared" si="399"/>
        <v>0</v>
      </c>
      <c r="DX107" s="140">
        <f t="shared" si="399"/>
        <v>0</v>
      </c>
      <c r="DY107" s="140">
        <f t="shared" si="399"/>
        <v>0</v>
      </c>
      <c r="DZ107" s="140">
        <f t="shared" si="399"/>
        <v>0</v>
      </c>
      <c r="EA107" s="140">
        <f t="shared" si="399"/>
        <v>0</v>
      </c>
      <c r="EB107" s="140">
        <f t="shared" si="399"/>
        <v>0</v>
      </c>
      <c r="EC107" s="140">
        <f t="shared" ref="EC107:FJ107" si="400">EC23*$G107</f>
        <v>0</v>
      </c>
      <c r="ED107" s="140">
        <f t="shared" si="400"/>
        <v>0</v>
      </c>
      <c r="EE107" s="140">
        <f t="shared" si="400"/>
        <v>0</v>
      </c>
      <c r="EF107" s="140">
        <f t="shared" si="400"/>
        <v>0</v>
      </c>
      <c r="EG107" s="140">
        <f t="shared" si="400"/>
        <v>0</v>
      </c>
      <c r="EH107" s="140">
        <f t="shared" si="400"/>
        <v>0</v>
      </c>
      <c r="EI107" s="140">
        <f t="shared" si="400"/>
        <v>0</v>
      </c>
      <c r="EJ107" s="140">
        <f t="shared" si="400"/>
        <v>0</v>
      </c>
      <c r="EK107" s="140">
        <f t="shared" si="400"/>
        <v>0</v>
      </c>
      <c r="EL107" s="140">
        <f t="shared" si="400"/>
        <v>0</v>
      </c>
      <c r="EM107" s="140">
        <f t="shared" si="400"/>
        <v>0</v>
      </c>
      <c r="EN107" s="140">
        <f t="shared" si="400"/>
        <v>0</v>
      </c>
      <c r="EO107" s="140">
        <f t="shared" si="400"/>
        <v>0</v>
      </c>
      <c r="EP107" s="140">
        <f t="shared" si="400"/>
        <v>0</v>
      </c>
      <c r="EQ107" s="140">
        <f t="shared" si="400"/>
        <v>0</v>
      </c>
      <c r="ER107" s="140">
        <f t="shared" si="400"/>
        <v>0</v>
      </c>
      <c r="ES107" s="140">
        <f t="shared" si="400"/>
        <v>0</v>
      </c>
      <c r="ET107" s="140">
        <f t="shared" si="400"/>
        <v>0</v>
      </c>
      <c r="EU107" s="140">
        <f t="shared" si="400"/>
        <v>0</v>
      </c>
      <c r="EV107" s="140">
        <f t="shared" si="400"/>
        <v>0</v>
      </c>
      <c r="EW107" s="140">
        <f t="shared" si="400"/>
        <v>0</v>
      </c>
      <c r="EX107" s="140">
        <f t="shared" si="400"/>
        <v>0</v>
      </c>
      <c r="EY107" s="140">
        <f t="shared" si="400"/>
        <v>0</v>
      </c>
      <c r="EZ107" s="140">
        <f t="shared" si="400"/>
        <v>0</v>
      </c>
      <c r="FA107" s="140">
        <f t="shared" si="400"/>
        <v>0</v>
      </c>
      <c r="FB107" s="140">
        <f t="shared" si="400"/>
        <v>0</v>
      </c>
      <c r="FC107" s="140">
        <f t="shared" si="400"/>
        <v>0</v>
      </c>
      <c r="FD107" s="140">
        <f t="shared" si="400"/>
        <v>0</v>
      </c>
      <c r="FE107" s="140">
        <f t="shared" si="400"/>
        <v>0</v>
      </c>
      <c r="FF107" s="140">
        <f t="shared" si="400"/>
        <v>0</v>
      </c>
      <c r="FG107" s="140">
        <f t="shared" si="400"/>
        <v>0</v>
      </c>
      <c r="FH107" s="140">
        <f t="shared" si="400"/>
        <v>0</v>
      </c>
      <c r="FI107" s="140">
        <f t="shared" si="400"/>
        <v>0</v>
      </c>
      <c r="FJ107" s="140">
        <f t="shared" si="400"/>
        <v>0</v>
      </c>
    </row>
    <row r="108" spans="4:166">
      <c r="D108" s="28">
        <f t="shared" si="364"/>
        <v>18</v>
      </c>
      <c r="G108" s="28">
        <f t="shared" si="365"/>
        <v>0</v>
      </c>
      <c r="DL108" s="28">
        <f t="shared" si="366"/>
        <v>18</v>
      </c>
      <c r="DM108" s="140">
        <f t="shared" si="367"/>
        <v>0</v>
      </c>
      <c r="DN108" s="140">
        <f t="shared" si="368"/>
        <v>0</v>
      </c>
      <c r="DO108" s="140">
        <f t="shared" si="368"/>
        <v>0</v>
      </c>
      <c r="DP108" s="140">
        <f t="shared" si="363"/>
        <v>0</v>
      </c>
      <c r="DQ108" s="140">
        <f t="shared" ref="DQ108:EB108" si="401">DQ24*$G108</f>
        <v>0</v>
      </c>
      <c r="DR108" s="140">
        <f t="shared" si="401"/>
        <v>0</v>
      </c>
      <c r="DS108" s="140">
        <f t="shared" si="401"/>
        <v>0</v>
      </c>
      <c r="DT108" s="140">
        <f t="shared" si="401"/>
        <v>0</v>
      </c>
      <c r="DU108" s="140">
        <f t="shared" si="401"/>
        <v>0</v>
      </c>
      <c r="DV108" s="140">
        <f t="shared" si="401"/>
        <v>0</v>
      </c>
      <c r="DW108" s="140">
        <f t="shared" si="401"/>
        <v>0</v>
      </c>
      <c r="DX108" s="140">
        <f t="shared" si="401"/>
        <v>0</v>
      </c>
      <c r="DY108" s="140">
        <f t="shared" si="401"/>
        <v>0</v>
      </c>
      <c r="DZ108" s="140">
        <f t="shared" si="401"/>
        <v>0</v>
      </c>
      <c r="EA108" s="140">
        <f t="shared" si="401"/>
        <v>0</v>
      </c>
      <c r="EB108" s="140">
        <f t="shared" si="401"/>
        <v>0</v>
      </c>
      <c r="EC108" s="140">
        <f t="shared" ref="EC108:FJ108" si="402">EC24*$G108</f>
        <v>0</v>
      </c>
      <c r="ED108" s="140">
        <f t="shared" si="402"/>
        <v>0</v>
      </c>
      <c r="EE108" s="140">
        <f t="shared" si="402"/>
        <v>0</v>
      </c>
      <c r="EF108" s="140">
        <f t="shared" si="402"/>
        <v>0</v>
      </c>
      <c r="EG108" s="140">
        <f t="shared" si="402"/>
        <v>0</v>
      </c>
      <c r="EH108" s="140">
        <f t="shared" si="402"/>
        <v>0</v>
      </c>
      <c r="EI108" s="140">
        <f t="shared" si="402"/>
        <v>0</v>
      </c>
      <c r="EJ108" s="140">
        <f t="shared" si="402"/>
        <v>0</v>
      </c>
      <c r="EK108" s="140">
        <f t="shared" si="402"/>
        <v>0</v>
      </c>
      <c r="EL108" s="140">
        <f t="shared" si="402"/>
        <v>0</v>
      </c>
      <c r="EM108" s="140">
        <f t="shared" si="402"/>
        <v>0</v>
      </c>
      <c r="EN108" s="140">
        <f t="shared" si="402"/>
        <v>0</v>
      </c>
      <c r="EO108" s="140">
        <f t="shared" si="402"/>
        <v>0</v>
      </c>
      <c r="EP108" s="140">
        <f t="shared" si="402"/>
        <v>0</v>
      </c>
      <c r="EQ108" s="140">
        <f t="shared" si="402"/>
        <v>0</v>
      </c>
      <c r="ER108" s="140">
        <f t="shared" si="402"/>
        <v>0</v>
      </c>
      <c r="ES108" s="140">
        <f t="shared" si="402"/>
        <v>0</v>
      </c>
      <c r="ET108" s="140">
        <f t="shared" si="402"/>
        <v>0</v>
      </c>
      <c r="EU108" s="140">
        <f t="shared" si="402"/>
        <v>0</v>
      </c>
      <c r="EV108" s="140">
        <f t="shared" si="402"/>
        <v>0</v>
      </c>
      <c r="EW108" s="140">
        <f t="shared" si="402"/>
        <v>0</v>
      </c>
      <c r="EX108" s="140">
        <f t="shared" si="402"/>
        <v>0</v>
      </c>
      <c r="EY108" s="140">
        <f t="shared" si="402"/>
        <v>0</v>
      </c>
      <c r="EZ108" s="140">
        <f t="shared" si="402"/>
        <v>0</v>
      </c>
      <c r="FA108" s="140">
        <f t="shared" si="402"/>
        <v>0</v>
      </c>
      <c r="FB108" s="140">
        <f t="shared" si="402"/>
        <v>0</v>
      </c>
      <c r="FC108" s="140">
        <f t="shared" si="402"/>
        <v>0</v>
      </c>
      <c r="FD108" s="140">
        <f t="shared" si="402"/>
        <v>0</v>
      </c>
      <c r="FE108" s="140">
        <f t="shared" si="402"/>
        <v>0</v>
      </c>
      <c r="FF108" s="140">
        <f t="shared" si="402"/>
        <v>0</v>
      </c>
      <c r="FG108" s="140">
        <f t="shared" si="402"/>
        <v>0</v>
      </c>
      <c r="FH108" s="140">
        <f t="shared" si="402"/>
        <v>0</v>
      </c>
      <c r="FI108" s="140">
        <f t="shared" si="402"/>
        <v>0</v>
      </c>
      <c r="FJ108" s="140">
        <f t="shared" si="402"/>
        <v>0</v>
      </c>
    </row>
    <row r="109" spans="4:166">
      <c r="D109" s="28">
        <f t="shared" si="364"/>
        <v>19</v>
      </c>
      <c r="G109" s="28">
        <f t="shared" si="365"/>
        <v>0</v>
      </c>
      <c r="DL109" s="28">
        <f t="shared" si="366"/>
        <v>19</v>
      </c>
      <c r="DM109" s="140">
        <f t="shared" si="367"/>
        <v>0</v>
      </c>
      <c r="DN109" s="140">
        <f t="shared" si="368"/>
        <v>0</v>
      </c>
      <c r="DO109" s="140">
        <f t="shared" si="368"/>
        <v>0</v>
      </c>
      <c r="DP109" s="140">
        <f t="shared" si="363"/>
        <v>0</v>
      </c>
      <c r="DQ109" s="140">
        <f t="shared" ref="DQ109:EB109" si="403">DQ25*$G109</f>
        <v>0</v>
      </c>
      <c r="DR109" s="140">
        <f t="shared" si="403"/>
        <v>0</v>
      </c>
      <c r="DS109" s="140">
        <f t="shared" si="403"/>
        <v>0</v>
      </c>
      <c r="DT109" s="140">
        <f t="shared" si="403"/>
        <v>0</v>
      </c>
      <c r="DU109" s="140">
        <f t="shared" si="403"/>
        <v>0</v>
      </c>
      <c r="DV109" s="140">
        <f t="shared" si="403"/>
        <v>0</v>
      </c>
      <c r="DW109" s="140">
        <f t="shared" si="403"/>
        <v>0</v>
      </c>
      <c r="DX109" s="140">
        <f t="shared" si="403"/>
        <v>0</v>
      </c>
      <c r="DY109" s="140">
        <f t="shared" si="403"/>
        <v>0</v>
      </c>
      <c r="DZ109" s="140">
        <f t="shared" si="403"/>
        <v>0</v>
      </c>
      <c r="EA109" s="140">
        <f t="shared" si="403"/>
        <v>0</v>
      </c>
      <c r="EB109" s="140">
        <f t="shared" si="403"/>
        <v>0</v>
      </c>
      <c r="EC109" s="140">
        <f t="shared" ref="EC109:FJ109" si="404">EC25*$G109</f>
        <v>0</v>
      </c>
      <c r="ED109" s="140">
        <f t="shared" si="404"/>
        <v>0</v>
      </c>
      <c r="EE109" s="140">
        <f t="shared" si="404"/>
        <v>0</v>
      </c>
      <c r="EF109" s="140">
        <f t="shared" si="404"/>
        <v>0</v>
      </c>
      <c r="EG109" s="140">
        <f t="shared" si="404"/>
        <v>0</v>
      </c>
      <c r="EH109" s="140">
        <f t="shared" si="404"/>
        <v>0</v>
      </c>
      <c r="EI109" s="140">
        <f t="shared" si="404"/>
        <v>0</v>
      </c>
      <c r="EJ109" s="140">
        <f t="shared" si="404"/>
        <v>0</v>
      </c>
      <c r="EK109" s="140">
        <f t="shared" si="404"/>
        <v>0</v>
      </c>
      <c r="EL109" s="140">
        <f t="shared" si="404"/>
        <v>0</v>
      </c>
      <c r="EM109" s="140">
        <f t="shared" si="404"/>
        <v>0</v>
      </c>
      <c r="EN109" s="140">
        <f t="shared" si="404"/>
        <v>0</v>
      </c>
      <c r="EO109" s="140">
        <f t="shared" si="404"/>
        <v>0</v>
      </c>
      <c r="EP109" s="140">
        <f t="shared" si="404"/>
        <v>0</v>
      </c>
      <c r="EQ109" s="140">
        <f t="shared" si="404"/>
        <v>0</v>
      </c>
      <c r="ER109" s="140">
        <f t="shared" si="404"/>
        <v>0</v>
      </c>
      <c r="ES109" s="140">
        <f t="shared" si="404"/>
        <v>0</v>
      </c>
      <c r="ET109" s="140">
        <f t="shared" si="404"/>
        <v>0</v>
      </c>
      <c r="EU109" s="140">
        <f t="shared" si="404"/>
        <v>0</v>
      </c>
      <c r="EV109" s="140">
        <f t="shared" si="404"/>
        <v>0</v>
      </c>
      <c r="EW109" s="140">
        <f t="shared" si="404"/>
        <v>0</v>
      </c>
      <c r="EX109" s="140">
        <f t="shared" si="404"/>
        <v>0</v>
      </c>
      <c r="EY109" s="140">
        <f t="shared" si="404"/>
        <v>0</v>
      </c>
      <c r="EZ109" s="140">
        <f t="shared" si="404"/>
        <v>0</v>
      </c>
      <c r="FA109" s="140">
        <f t="shared" si="404"/>
        <v>0</v>
      </c>
      <c r="FB109" s="140">
        <f t="shared" si="404"/>
        <v>0</v>
      </c>
      <c r="FC109" s="140">
        <f t="shared" si="404"/>
        <v>0</v>
      </c>
      <c r="FD109" s="140">
        <f t="shared" si="404"/>
        <v>0</v>
      </c>
      <c r="FE109" s="140">
        <f t="shared" si="404"/>
        <v>0</v>
      </c>
      <c r="FF109" s="140">
        <f t="shared" si="404"/>
        <v>0</v>
      </c>
      <c r="FG109" s="140">
        <f t="shared" si="404"/>
        <v>0</v>
      </c>
      <c r="FH109" s="140">
        <f t="shared" si="404"/>
        <v>0</v>
      </c>
      <c r="FI109" s="140">
        <f t="shared" si="404"/>
        <v>0</v>
      </c>
      <c r="FJ109" s="140">
        <f t="shared" si="404"/>
        <v>0</v>
      </c>
    </row>
    <row r="110" spans="4:166">
      <c r="D110" s="28">
        <f t="shared" si="364"/>
        <v>20</v>
      </c>
      <c r="G110" s="28">
        <f t="shared" si="365"/>
        <v>0</v>
      </c>
      <c r="DL110" s="28">
        <f t="shared" si="366"/>
        <v>20</v>
      </c>
      <c r="DM110" s="140">
        <f t="shared" si="367"/>
        <v>0</v>
      </c>
      <c r="DN110" s="140">
        <f t="shared" si="368"/>
        <v>0</v>
      </c>
      <c r="DO110" s="140">
        <f t="shared" si="368"/>
        <v>0</v>
      </c>
      <c r="DP110" s="140">
        <f t="shared" si="363"/>
        <v>0</v>
      </c>
      <c r="DQ110" s="140">
        <f t="shared" ref="DQ110:EB110" si="405">DQ26*$G110</f>
        <v>0</v>
      </c>
      <c r="DR110" s="140">
        <f t="shared" si="405"/>
        <v>0</v>
      </c>
      <c r="DS110" s="140">
        <f t="shared" si="405"/>
        <v>0</v>
      </c>
      <c r="DT110" s="140">
        <f t="shared" si="405"/>
        <v>0</v>
      </c>
      <c r="DU110" s="140">
        <f t="shared" si="405"/>
        <v>0</v>
      </c>
      <c r="DV110" s="140">
        <f t="shared" si="405"/>
        <v>0</v>
      </c>
      <c r="DW110" s="140">
        <f t="shared" si="405"/>
        <v>0</v>
      </c>
      <c r="DX110" s="140">
        <f t="shared" si="405"/>
        <v>0</v>
      </c>
      <c r="DY110" s="140">
        <f t="shared" si="405"/>
        <v>0</v>
      </c>
      <c r="DZ110" s="140">
        <f t="shared" si="405"/>
        <v>0</v>
      </c>
      <c r="EA110" s="140">
        <f t="shared" si="405"/>
        <v>0</v>
      </c>
      <c r="EB110" s="140">
        <f t="shared" si="405"/>
        <v>0</v>
      </c>
      <c r="EC110" s="140">
        <f t="shared" ref="EC110:FJ110" si="406">EC26*$G110</f>
        <v>0</v>
      </c>
      <c r="ED110" s="140">
        <f t="shared" si="406"/>
        <v>0</v>
      </c>
      <c r="EE110" s="140">
        <f t="shared" si="406"/>
        <v>0</v>
      </c>
      <c r="EF110" s="140">
        <f t="shared" si="406"/>
        <v>0</v>
      </c>
      <c r="EG110" s="140">
        <f t="shared" si="406"/>
        <v>0</v>
      </c>
      <c r="EH110" s="140">
        <f t="shared" si="406"/>
        <v>0</v>
      </c>
      <c r="EI110" s="140">
        <f t="shared" si="406"/>
        <v>0</v>
      </c>
      <c r="EJ110" s="140">
        <f t="shared" si="406"/>
        <v>0</v>
      </c>
      <c r="EK110" s="140">
        <f t="shared" si="406"/>
        <v>0</v>
      </c>
      <c r="EL110" s="140">
        <f t="shared" si="406"/>
        <v>0</v>
      </c>
      <c r="EM110" s="140">
        <f t="shared" si="406"/>
        <v>0</v>
      </c>
      <c r="EN110" s="140">
        <f t="shared" si="406"/>
        <v>0</v>
      </c>
      <c r="EO110" s="140">
        <f t="shared" si="406"/>
        <v>0</v>
      </c>
      <c r="EP110" s="140">
        <f t="shared" si="406"/>
        <v>0</v>
      </c>
      <c r="EQ110" s="140">
        <f t="shared" si="406"/>
        <v>0</v>
      </c>
      <c r="ER110" s="140">
        <f t="shared" si="406"/>
        <v>0</v>
      </c>
      <c r="ES110" s="140">
        <f t="shared" si="406"/>
        <v>0</v>
      </c>
      <c r="ET110" s="140">
        <f t="shared" si="406"/>
        <v>0</v>
      </c>
      <c r="EU110" s="140">
        <f t="shared" si="406"/>
        <v>0</v>
      </c>
      <c r="EV110" s="140">
        <f t="shared" si="406"/>
        <v>0</v>
      </c>
      <c r="EW110" s="140">
        <f t="shared" si="406"/>
        <v>0</v>
      </c>
      <c r="EX110" s="140">
        <f t="shared" si="406"/>
        <v>0</v>
      </c>
      <c r="EY110" s="140">
        <f t="shared" si="406"/>
        <v>0</v>
      </c>
      <c r="EZ110" s="140">
        <f t="shared" si="406"/>
        <v>0</v>
      </c>
      <c r="FA110" s="140">
        <f t="shared" si="406"/>
        <v>0</v>
      </c>
      <c r="FB110" s="140">
        <f t="shared" si="406"/>
        <v>0</v>
      </c>
      <c r="FC110" s="140">
        <f t="shared" si="406"/>
        <v>0</v>
      </c>
      <c r="FD110" s="140">
        <f t="shared" si="406"/>
        <v>0</v>
      </c>
      <c r="FE110" s="140">
        <f t="shared" si="406"/>
        <v>0</v>
      </c>
      <c r="FF110" s="140">
        <f t="shared" si="406"/>
        <v>0</v>
      </c>
      <c r="FG110" s="140">
        <f t="shared" si="406"/>
        <v>0</v>
      </c>
      <c r="FH110" s="140">
        <f t="shared" si="406"/>
        <v>0</v>
      </c>
      <c r="FI110" s="140">
        <f t="shared" si="406"/>
        <v>0</v>
      </c>
      <c r="FJ110" s="140">
        <f t="shared" si="406"/>
        <v>0</v>
      </c>
    </row>
    <row r="111" spans="4:166">
      <c r="D111" s="28">
        <f t="shared" si="364"/>
        <v>21</v>
      </c>
      <c r="G111" s="28">
        <f t="shared" si="365"/>
        <v>0</v>
      </c>
      <c r="DL111" s="28">
        <f t="shared" si="366"/>
        <v>21</v>
      </c>
      <c r="DM111" s="140">
        <f t="shared" si="367"/>
        <v>0</v>
      </c>
      <c r="DN111" s="140">
        <f t="shared" si="368"/>
        <v>0</v>
      </c>
      <c r="DO111" s="140">
        <f t="shared" si="368"/>
        <v>0</v>
      </c>
      <c r="DP111" s="140">
        <f t="shared" si="363"/>
        <v>0</v>
      </c>
      <c r="DQ111" s="140">
        <f t="shared" ref="DQ111:EB111" si="407">DQ27*$G111</f>
        <v>0</v>
      </c>
      <c r="DR111" s="140">
        <f t="shared" si="407"/>
        <v>0</v>
      </c>
      <c r="DS111" s="140">
        <f t="shared" si="407"/>
        <v>0</v>
      </c>
      <c r="DT111" s="140">
        <f t="shared" si="407"/>
        <v>0</v>
      </c>
      <c r="DU111" s="140">
        <f t="shared" si="407"/>
        <v>0</v>
      </c>
      <c r="DV111" s="140">
        <f t="shared" si="407"/>
        <v>0</v>
      </c>
      <c r="DW111" s="140">
        <f t="shared" si="407"/>
        <v>0</v>
      </c>
      <c r="DX111" s="140">
        <f t="shared" si="407"/>
        <v>0</v>
      </c>
      <c r="DY111" s="140">
        <f t="shared" si="407"/>
        <v>0</v>
      </c>
      <c r="DZ111" s="140">
        <f t="shared" si="407"/>
        <v>0</v>
      </c>
      <c r="EA111" s="140">
        <f t="shared" si="407"/>
        <v>0</v>
      </c>
      <c r="EB111" s="140">
        <f t="shared" si="407"/>
        <v>0</v>
      </c>
      <c r="EC111" s="140">
        <f t="shared" ref="EC111:FJ111" si="408">EC27*$G111</f>
        <v>0</v>
      </c>
      <c r="ED111" s="140">
        <f t="shared" si="408"/>
        <v>0</v>
      </c>
      <c r="EE111" s="140">
        <f t="shared" si="408"/>
        <v>0</v>
      </c>
      <c r="EF111" s="140">
        <f t="shared" si="408"/>
        <v>0</v>
      </c>
      <c r="EG111" s="140">
        <f t="shared" si="408"/>
        <v>0</v>
      </c>
      <c r="EH111" s="140">
        <f t="shared" si="408"/>
        <v>0</v>
      </c>
      <c r="EI111" s="140">
        <f t="shared" si="408"/>
        <v>0</v>
      </c>
      <c r="EJ111" s="140">
        <f t="shared" si="408"/>
        <v>0</v>
      </c>
      <c r="EK111" s="140">
        <f t="shared" si="408"/>
        <v>0</v>
      </c>
      <c r="EL111" s="140">
        <f t="shared" si="408"/>
        <v>0</v>
      </c>
      <c r="EM111" s="140">
        <f t="shared" si="408"/>
        <v>0</v>
      </c>
      <c r="EN111" s="140">
        <f t="shared" si="408"/>
        <v>0</v>
      </c>
      <c r="EO111" s="140">
        <f t="shared" si="408"/>
        <v>0</v>
      </c>
      <c r="EP111" s="140">
        <f t="shared" si="408"/>
        <v>0</v>
      </c>
      <c r="EQ111" s="140">
        <f t="shared" si="408"/>
        <v>0</v>
      </c>
      <c r="ER111" s="140">
        <f t="shared" si="408"/>
        <v>0</v>
      </c>
      <c r="ES111" s="140">
        <f t="shared" si="408"/>
        <v>0</v>
      </c>
      <c r="ET111" s="140">
        <f t="shared" si="408"/>
        <v>0</v>
      </c>
      <c r="EU111" s="140">
        <f t="shared" si="408"/>
        <v>0</v>
      </c>
      <c r="EV111" s="140">
        <f t="shared" si="408"/>
        <v>0</v>
      </c>
      <c r="EW111" s="140">
        <f t="shared" si="408"/>
        <v>0</v>
      </c>
      <c r="EX111" s="140">
        <f t="shared" si="408"/>
        <v>0</v>
      </c>
      <c r="EY111" s="140">
        <f t="shared" si="408"/>
        <v>0</v>
      </c>
      <c r="EZ111" s="140">
        <f t="shared" si="408"/>
        <v>0</v>
      </c>
      <c r="FA111" s="140">
        <f t="shared" si="408"/>
        <v>0</v>
      </c>
      <c r="FB111" s="140">
        <f t="shared" si="408"/>
        <v>0</v>
      </c>
      <c r="FC111" s="140">
        <f t="shared" si="408"/>
        <v>0</v>
      </c>
      <c r="FD111" s="140">
        <f t="shared" si="408"/>
        <v>0</v>
      </c>
      <c r="FE111" s="140">
        <f t="shared" si="408"/>
        <v>0</v>
      </c>
      <c r="FF111" s="140">
        <f t="shared" si="408"/>
        <v>0</v>
      </c>
      <c r="FG111" s="140">
        <f t="shared" si="408"/>
        <v>0</v>
      </c>
      <c r="FH111" s="140">
        <f t="shared" si="408"/>
        <v>0</v>
      </c>
      <c r="FI111" s="140">
        <f t="shared" si="408"/>
        <v>0</v>
      </c>
      <c r="FJ111" s="140">
        <f t="shared" si="408"/>
        <v>0</v>
      </c>
    </row>
    <row r="112" spans="4:166">
      <c r="D112" s="28">
        <f t="shared" si="364"/>
        <v>22</v>
      </c>
      <c r="G112" s="28">
        <f t="shared" si="365"/>
        <v>0</v>
      </c>
      <c r="DL112" s="28">
        <f t="shared" si="366"/>
        <v>22</v>
      </c>
      <c r="DM112" s="140">
        <f t="shared" si="367"/>
        <v>0</v>
      </c>
      <c r="DN112" s="140">
        <f t="shared" ref="DN112:DO131" si="409">DN28*$G112</f>
        <v>0</v>
      </c>
      <c r="DO112" s="140">
        <f t="shared" si="409"/>
        <v>0</v>
      </c>
      <c r="DP112" s="140">
        <f t="shared" si="363"/>
        <v>0</v>
      </c>
      <c r="DQ112" s="140">
        <f t="shared" ref="DQ112:EB112" si="410">DQ28*$G112</f>
        <v>0</v>
      </c>
      <c r="DR112" s="140">
        <f t="shared" si="410"/>
        <v>0</v>
      </c>
      <c r="DS112" s="140">
        <f t="shared" si="410"/>
        <v>0</v>
      </c>
      <c r="DT112" s="140">
        <f t="shared" si="410"/>
        <v>0</v>
      </c>
      <c r="DU112" s="140">
        <f t="shared" si="410"/>
        <v>0</v>
      </c>
      <c r="DV112" s="140">
        <f t="shared" si="410"/>
        <v>0</v>
      </c>
      <c r="DW112" s="140">
        <f t="shared" si="410"/>
        <v>0</v>
      </c>
      <c r="DX112" s="140">
        <f t="shared" si="410"/>
        <v>0</v>
      </c>
      <c r="DY112" s="140">
        <f t="shared" si="410"/>
        <v>0</v>
      </c>
      <c r="DZ112" s="140">
        <f t="shared" si="410"/>
        <v>0</v>
      </c>
      <c r="EA112" s="140">
        <f t="shared" si="410"/>
        <v>0</v>
      </c>
      <c r="EB112" s="140">
        <f t="shared" si="410"/>
        <v>0</v>
      </c>
      <c r="EC112" s="140">
        <f t="shared" ref="EC112:FJ112" si="411">EC28*$G112</f>
        <v>0</v>
      </c>
      <c r="ED112" s="140">
        <f t="shared" si="411"/>
        <v>0</v>
      </c>
      <c r="EE112" s="140">
        <f t="shared" si="411"/>
        <v>0</v>
      </c>
      <c r="EF112" s="140">
        <f t="shared" si="411"/>
        <v>0</v>
      </c>
      <c r="EG112" s="140">
        <f t="shared" si="411"/>
        <v>0</v>
      </c>
      <c r="EH112" s="140">
        <f t="shared" si="411"/>
        <v>0</v>
      </c>
      <c r="EI112" s="140">
        <f t="shared" si="411"/>
        <v>0</v>
      </c>
      <c r="EJ112" s="140">
        <f t="shared" si="411"/>
        <v>0</v>
      </c>
      <c r="EK112" s="140">
        <f t="shared" si="411"/>
        <v>0</v>
      </c>
      <c r="EL112" s="140">
        <f t="shared" si="411"/>
        <v>0</v>
      </c>
      <c r="EM112" s="140">
        <f t="shared" si="411"/>
        <v>0</v>
      </c>
      <c r="EN112" s="140">
        <f t="shared" si="411"/>
        <v>0</v>
      </c>
      <c r="EO112" s="140">
        <f t="shared" si="411"/>
        <v>0</v>
      </c>
      <c r="EP112" s="140">
        <f t="shared" si="411"/>
        <v>0</v>
      </c>
      <c r="EQ112" s="140">
        <f t="shared" si="411"/>
        <v>0</v>
      </c>
      <c r="ER112" s="140">
        <f t="shared" si="411"/>
        <v>0</v>
      </c>
      <c r="ES112" s="140">
        <f t="shared" si="411"/>
        <v>0</v>
      </c>
      <c r="ET112" s="140">
        <f t="shared" si="411"/>
        <v>0</v>
      </c>
      <c r="EU112" s="140">
        <f t="shared" si="411"/>
        <v>0</v>
      </c>
      <c r="EV112" s="140">
        <f t="shared" si="411"/>
        <v>0</v>
      </c>
      <c r="EW112" s="140">
        <f t="shared" si="411"/>
        <v>0</v>
      </c>
      <c r="EX112" s="140">
        <f t="shared" si="411"/>
        <v>0</v>
      </c>
      <c r="EY112" s="140">
        <f t="shared" si="411"/>
        <v>0</v>
      </c>
      <c r="EZ112" s="140">
        <f t="shared" si="411"/>
        <v>0</v>
      </c>
      <c r="FA112" s="140">
        <f t="shared" si="411"/>
        <v>0</v>
      </c>
      <c r="FB112" s="140">
        <f t="shared" si="411"/>
        <v>0</v>
      </c>
      <c r="FC112" s="140">
        <f t="shared" si="411"/>
        <v>0</v>
      </c>
      <c r="FD112" s="140">
        <f t="shared" si="411"/>
        <v>0</v>
      </c>
      <c r="FE112" s="140">
        <f t="shared" si="411"/>
        <v>0</v>
      </c>
      <c r="FF112" s="140">
        <f t="shared" si="411"/>
        <v>0</v>
      </c>
      <c r="FG112" s="140">
        <f t="shared" si="411"/>
        <v>0</v>
      </c>
      <c r="FH112" s="140">
        <f t="shared" si="411"/>
        <v>0</v>
      </c>
      <c r="FI112" s="140">
        <f t="shared" si="411"/>
        <v>0</v>
      </c>
      <c r="FJ112" s="140">
        <f t="shared" si="411"/>
        <v>0</v>
      </c>
    </row>
    <row r="113" spans="4:166">
      <c r="D113" s="28">
        <f t="shared" si="364"/>
        <v>23</v>
      </c>
      <c r="G113" s="28">
        <f t="shared" si="365"/>
        <v>0</v>
      </c>
      <c r="DL113" s="28">
        <f t="shared" si="366"/>
        <v>23</v>
      </c>
      <c r="DM113" s="140">
        <f t="shared" si="367"/>
        <v>0</v>
      </c>
      <c r="DN113" s="140">
        <f t="shared" si="409"/>
        <v>0</v>
      </c>
      <c r="DO113" s="140">
        <f t="shared" si="409"/>
        <v>0</v>
      </c>
      <c r="DP113" s="140">
        <f t="shared" si="363"/>
        <v>0</v>
      </c>
      <c r="DQ113" s="140">
        <f t="shared" ref="DQ113:EB113" si="412">DQ29*$G113</f>
        <v>0</v>
      </c>
      <c r="DR113" s="140">
        <f t="shared" si="412"/>
        <v>0</v>
      </c>
      <c r="DS113" s="140">
        <f t="shared" si="412"/>
        <v>0</v>
      </c>
      <c r="DT113" s="140">
        <f t="shared" si="412"/>
        <v>0</v>
      </c>
      <c r="DU113" s="140">
        <f t="shared" si="412"/>
        <v>0</v>
      </c>
      <c r="DV113" s="140">
        <f t="shared" si="412"/>
        <v>0</v>
      </c>
      <c r="DW113" s="140">
        <f t="shared" si="412"/>
        <v>0</v>
      </c>
      <c r="DX113" s="140">
        <f t="shared" si="412"/>
        <v>0</v>
      </c>
      <c r="DY113" s="140">
        <f t="shared" si="412"/>
        <v>0</v>
      </c>
      <c r="DZ113" s="140">
        <f t="shared" si="412"/>
        <v>0</v>
      </c>
      <c r="EA113" s="140">
        <f t="shared" si="412"/>
        <v>0</v>
      </c>
      <c r="EB113" s="140">
        <f t="shared" si="412"/>
        <v>0</v>
      </c>
      <c r="EC113" s="140">
        <f t="shared" ref="EC113:FJ113" si="413">EC29*$G113</f>
        <v>0</v>
      </c>
      <c r="ED113" s="140">
        <f t="shared" si="413"/>
        <v>0</v>
      </c>
      <c r="EE113" s="140">
        <f t="shared" si="413"/>
        <v>0</v>
      </c>
      <c r="EF113" s="140">
        <f t="shared" si="413"/>
        <v>0</v>
      </c>
      <c r="EG113" s="140">
        <f t="shared" si="413"/>
        <v>0</v>
      </c>
      <c r="EH113" s="140">
        <f t="shared" si="413"/>
        <v>0</v>
      </c>
      <c r="EI113" s="140">
        <f t="shared" si="413"/>
        <v>0</v>
      </c>
      <c r="EJ113" s="140">
        <f t="shared" si="413"/>
        <v>0</v>
      </c>
      <c r="EK113" s="140">
        <f t="shared" si="413"/>
        <v>0</v>
      </c>
      <c r="EL113" s="140">
        <f t="shared" si="413"/>
        <v>0</v>
      </c>
      <c r="EM113" s="140">
        <f t="shared" si="413"/>
        <v>0</v>
      </c>
      <c r="EN113" s="140">
        <f t="shared" si="413"/>
        <v>0</v>
      </c>
      <c r="EO113" s="140">
        <f t="shared" si="413"/>
        <v>0</v>
      </c>
      <c r="EP113" s="140">
        <f t="shared" si="413"/>
        <v>0</v>
      </c>
      <c r="EQ113" s="140">
        <f t="shared" si="413"/>
        <v>0</v>
      </c>
      <c r="ER113" s="140">
        <f t="shared" si="413"/>
        <v>0</v>
      </c>
      <c r="ES113" s="140">
        <f t="shared" si="413"/>
        <v>0</v>
      </c>
      <c r="ET113" s="140">
        <f t="shared" si="413"/>
        <v>0</v>
      </c>
      <c r="EU113" s="140">
        <f t="shared" si="413"/>
        <v>0</v>
      </c>
      <c r="EV113" s="140">
        <f t="shared" si="413"/>
        <v>0</v>
      </c>
      <c r="EW113" s="140">
        <f t="shared" si="413"/>
        <v>0</v>
      </c>
      <c r="EX113" s="140">
        <f t="shared" si="413"/>
        <v>0</v>
      </c>
      <c r="EY113" s="140">
        <f t="shared" si="413"/>
        <v>0</v>
      </c>
      <c r="EZ113" s="140">
        <f t="shared" si="413"/>
        <v>0</v>
      </c>
      <c r="FA113" s="140">
        <f t="shared" si="413"/>
        <v>0</v>
      </c>
      <c r="FB113" s="140">
        <f t="shared" si="413"/>
        <v>0</v>
      </c>
      <c r="FC113" s="140">
        <f t="shared" si="413"/>
        <v>0</v>
      </c>
      <c r="FD113" s="140">
        <f t="shared" si="413"/>
        <v>0</v>
      </c>
      <c r="FE113" s="140">
        <f t="shared" si="413"/>
        <v>0</v>
      </c>
      <c r="FF113" s="140">
        <f t="shared" si="413"/>
        <v>0</v>
      </c>
      <c r="FG113" s="140">
        <f t="shared" si="413"/>
        <v>0</v>
      </c>
      <c r="FH113" s="140">
        <f t="shared" si="413"/>
        <v>0</v>
      </c>
      <c r="FI113" s="140">
        <f t="shared" si="413"/>
        <v>0</v>
      </c>
      <c r="FJ113" s="140">
        <f t="shared" si="413"/>
        <v>0</v>
      </c>
    </row>
    <row r="114" spans="4:166">
      <c r="D114" s="28">
        <f t="shared" si="364"/>
        <v>24</v>
      </c>
      <c r="G114" s="28">
        <f t="shared" si="365"/>
        <v>0</v>
      </c>
      <c r="DL114" s="28">
        <f t="shared" si="366"/>
        <v>24</v>
      </c>
      <c r="DM114" s="140">
        <f t="shared" si="367"/>
        <v>0</v>
      </c>
      <c r="DN114" s="140">
        <f t="shared" si="409"/>
        <v>0</v>
      </c>
      <c r="DO114" s="140">
        <f t="shared" si="409"/>
        <v>0</v>
      </c>
      <c r="DP114" s="140">
        <f t="shared" si="363"/>
        <v>0</v>
      </c>
      <c r="DQ114" s="140">
        <f t="shared" ref="DQ114:EB114" si="414">DQ30*$G114</f>
        <v>0</v>
      </c>
      <c r="DR114" s="140">
        <f t="shared" si="414"/>
        <v>0</v>
      </c>
      <c r="DS114" s="140">
        <f t="shared" si="414"/>
        <v>0</v>
      </c>
      <c r="DT114" s="140">
        <f t="shared" si="414"/>
        <v>0</v>
      </c>
      <c r="DU114" s="140">
        <f t="shared" si="414"/>
        <v>0</v>
      </c>
      <c r="DV114" s="140">
        <f t="shared" si="414"/>
        <v>0</v>
      </c>
      <c r="DW114" s="140">
        <f t="shared" si="414"/>
        <v>0</v>
      </c>
      <c r="DX114" s="140">
        <f t="shared" si="414"/>
        <v>0</v>
      </c>
      <c r="DY114" s="140">
        <f t="shared" si="414"/>
        <v>0</v>
      </c>
      <c r="DZ114" s="140">
        <f t="shared" si="414"/>
        <v>0</v>
      </c>
      <c r="EA114" s="140">
        <f t="shared" si="414"/>
        <v>0</v>
      </c>
      <c r="EB114" s="140">
        <f t="shared" si="414"/>
        <v>0</v>
      </c>
      <c r="EC114" s="140">
        <f t="shared" ref="EC114:FJ114" si="415">EC30*$G114</f>
        <v>0</v>
      </c>
      <c r="ED114" s="140">
        <f t="shared" si="415"/>
        <v>0</v>
      </c>
      <c r="EE114" s="140">
        <f t="shared" si="415"/>
        <v>0</v>
      </c>
      <c r="EF114" s="140">
        <f t="shared" si="415"/>
        <v>0</v>
      </c>
      <c r="EG114" s="140">
        <f t="shared" si="415"/>
        <v>0</v>
      </c>
      <c r="EH114" s="140">
        <f t="shared" si="415"/>
        <v>0</v>
      </c>
      <c r="EI114" s="140">
        <f t="shared" si="415"/>
        <v>0</v>
      </c>
      <c r="EJ114" s="140">
        <f t="shared" si="415"/>
        <v>0</v>
      </c>
      <c r="EK114" s="140">
        <f t="shared" si="415"/>
        <v>0</v>
      </c>
      <c r="EL114" s="140">
        <f t="shared" si="415"/>
        <v>0</v>
      </c>
      <c r="EM114" s="140">
        <f t="shared" si="415"/>
        <v>0</v>
      </c>
      <c r="EN114" s="140">
        <f t="shared" si="415"/>
        <v>0</v>
      </c>
      <c r="EO114" s="140">
        <f t="shared" si="415"/>
        <v>0</v>
      </c>
      <c r="EP114" s="140">
        <f t="shared" si="415"/>
        <v>0</v>
      </c>
      <c r="EQ114" s="140">
        <f t="shared" si="415"/>
        <v>0</v>
      </c>
      <c r="ER114" s="140">
        <f t="shared" si="415"/>
        <v>0</v>
      </c>
      <c r="ES114" s="140">
        <f t="shared" si="415"/>
        <v>0</v>
      </c>
      <c r="ET114" s="140">
        <f t="shared" si="415"/>
        <v>0</v>
      </c>
      <c r="EU114" s="140">
        <f t="shared" si="415"/>
        <v>0</v>
      </c>
      <c r="EV114" s="140">
        <f t="shared" si="415"/>
        <v>0</v>
      </c>
      <c r="EW114" s="140">
        <f t="shared" si="415"/>
        <v>0</v>
      </c>
      <c r="EX114" s="140">
        <f t="shared" si="415"/>
        <v>0</v>
      </c>
      <c r="EY114" s="140">
        <f t="shared" si="415"/>
        <v>0</v>
      </c>
      <c r="EZ114" s="140">
        <f t="shared" si="415"/>
        <v>0</v>
      </c>
      <c r="FA114" s="140">
        <f t="shared" si="415"/>
        <v>0</v>
      </c>
      <c r="FB114" s="140">
        <f t="shared" si="415"/>
        <v>0</v>
      </c>
      <c r="FC114" s="140">
        <f t="shared" si="415"/>
        <v>0</v>
      </c>
      <c r="FD114" s="140">
        <f t="shared" si="415"/>
        <v>0</v>
      </c>
      <c r="FE114" s="140">
        <f t="shared" si="415"/>
        <v>0</v>
      </c>
      <c r="FF114" s="140">
        <f t="shared" si="415"/>
        <v>0</v>
      </c>
      <c r="FG114" s="140">
        <f t="shared" si="415"/>
        <v>0</v>
      </c>
      <c r="FH114" s="140">
        <f t="shared" si="415"/>
        <v>0</v>
      </c>
      <c r="FI114" s="140">
        <f t="shared" si="415"/>
        <v>0</v>
      </c>
      <c r="FJ114" s="140">
        <f t="shared" si="415"/>
        <v>0</v>
      </c>
    </row>
    <row r="115" spans="4:166">
      <c r="D115" s="28">
        <f t="shared" si="364"/>
        <v>25</v>
      </c>
      <c r="G115" s="28">
        <f t="shared" si="365"/>
        <v>0</v>
      </c>
      <c r="DL115" s="28">
        <f t="shared" si="366"/>
        <v>25</v>
      </c>
      <c r="DM115" s="140">
        <f t="shared" si="367"/>
        <v>0</v>
      </c>
      <c r="DN115" s="140">
        <f t="shared" si="409"/>
        <v>0</v>
      </c>
      <c r="DO115" s="140">
        <f t="shared" si="409"/>
        <v>0</v>
      </c>
      <c r="DP115" s="140">
        <f t="shared" si="363"/>
        <v>0</v>
      </c>
      <c r="DQ115" s="140">
        <f t="shared" ref="DQ115:EB115" si="416">DQ31*$G115</f>
        <v>0</v>
      </c>
      <c r="DR115" s="140">
        <f t="shared" si="416"/>
        <v>0</v>
      </c>
      <c r="DS115" s="140">
        <f t="shared" si="416"/>
        <v>0</v>
      </c>
      <c r="DT115" s="140">
        <f t="shared" si="416"/>
        <v>0</v>
      </c>
      <c r="DU115" s="140">
        <f t="shared" si="416"/>
        <v>0</v>
      </c>
      <c r="DV115" s="140">
        <f t="shared" si="416"/>
        <v>0</v>
      </c>
      <c r="DW115" s="140">
        <f t="shared" si="416"/>
        <v>0</v>
      </c>
      <c r="DX115" s="140">
        <f t="shared" si="416"/>
        <v>0</v>
      </c>
      <c r="DY115" s="140">
        <f t="shared" si="416"/>
        <v>0</v>
      </c>
      <c r="DZ115" s="140">
        <f t="shared" si="416"/>
        <v>0</v>
      </c>
      <c r="EA115" s="140">
        <f t="shared" si="416"/>
        <v>0</v>
      </c>
      <c r="EB115" s="140">
        <f t="shared" si="416"/>
        <v>0</v>
      </c>
      <c r="EC115" s="140">
        <f t="shared" ref="EC115:FJ115" si="417">EC31*$G115</f>
        <v>0</v>
      </c>
      <c r="ED115" s="140">
        <f t="shared" si="417"/>
        <v>0</v>
      </c>
      <c r="EE115" s="140">
        <f t="shared" si="417"/>
        <v>0</v>
      </c>
      <c r="EF115" s="140">
        <f t="shared" si="417"/>
        <v>0</v>
      </c>
      <c r="EG115" s="140">
        <f t="shared" si="417"/>
        <v>0</v>
      </c>
      <c r="EH115" s="140">
        <f t="shared" si="417"/>
        <v>0</v>
      </c>
      <c r="EI115" s="140">
        <f t="shared" si="417"/>
        <v>0</v>
      </c>
      <c r="EJ115" s="140">
        <f t="shared" si="417"/>
        <v>0</v>
      </c>
      <c r="EK115" s="140">
        <f t="shared" si="417"/>
        <v>0</v>
      </c>
      <c r="EL115" s="140">
        <f t="shared" si="417"/>
        <v>0</v>
      </c>
      <c r="EM115" s="140">
        <f t="shared" si="417"/>
        <v>0</v>
      </c>
      <c r="EN115" s="140">
        <f t="shared" si="417"/>
        <v>0</v>
      </c>
      <c r="EO115" s="140">
        <f t="shared" si="417"/>
        <v>0</v>
      </c>
      <c r="EP115" s="140">
        <f t="shared" si="417"/>
        <v>0</v>
      </c>
      <c r="EQ115" s="140">
        <f t="shared" si="417"/>
        <v>0</v>
      </c>
      <c r="ER115" s="140">
        <f t="shared" si="417"/>
        <v>0</v>
      </c>
      <c r="ES115" s="140">
        <f t="shared" si="417"/>
        <v>0</v>
      </c>
      <c r="ET115" s="140">
        <f t="shared" si="417"/>
        <v>0</v>
      </c>
      <c r="EU115" s="140">
        <f t="shared" si="417"/>
        <v>0</v>
      </c>
      <c r="EV115" s="140">
        <f t="shared" si="417"/>
        <v>0</v>
      </c>
      <c r="EW115" s="140">
        <f t="shared" si="417"/>
        <v>0</v>
      </c>
      <c r="EX115" s="140">
        <f t="shared" si="417"/>
        <v>0</v>
      </c>
      <c r="EY115" s="140">
        <f t="shared" si="417"/>
        <v>0</v>
      </c>
      <c r="EZ115" s="140">
        <f t="shared" si="417"/>
        <v>0</v>
      </c>
      <c r="FA115" s="140">
        <f t="shared" si="417"/>
        <v>0</v>
      </c>
      <c r="FB115" s="140">
        <f t="shared" si="417"/>
        <v>0</v>
      </c>
      <c r="FC115" s="140">
        <f t="shared" si="417"/>
        <v>0</v>
      </c>
      <c r="FD115" s="140">
        <f t="shared" si="417"/>
        <v>0</v>
      </c>
      <c r="FE115" s="140">
        <f t="shared" si="417"/>
        <v>0</v>
      </c>
      <c r="FF115" s="140">
        <f t="shared" si="417"/>
        <v>0</v>
      </c>
      <c r="FG115" s="140">
        <f t="shared" si="417"/>
        <v>0</v>
      </c>
      <c r="FH115" s="140">
        <f t="shared" si="417"/>
        <v>0</v>
      </c>
      <c r="FI115" s="140">
        <f t="shared" si="417"/>
        <v>0</v>
      </c>
      <c r="FJ115" s="140">
        <f t="shared" si="417"/>
        <v>0</v>
      </c>
    </row>
    <row r="116" spans="4:166">
      <c r="D116" s="28">
        <f t="shared" si="364"/>
        <v>26</v>
      </c>
      <c r="G116" s="28">
        <f t="shared" si="365"/>
        <v>0</v>
      </c>
      <c r="DL116" s="28">
        <f t="shared" si="366"/>
        <v>26</v>
      </c>
      <c r="DM116" s="140">
        <f t="shared" si="367"/>
        <v>0</v>
      </c>
      <c r="DN116" s="140">
        <f t="shared" si="409"/>
        <v>0</v>
      </c>
      <c r="DO116" s="140">
        <f t="shared" si="409"/>
        <v>0</v>
      </c>
      <c r="DP116" s="140">
        <f t="shared" si="363"/>
        <v>0</v>
      </c>
      <c r="DQ116" s="140">
        <f t="shared" ref="DQ116:EB116" si="418">DQ32*$G116</f>
        <v>0</v>
      </c>
      <c r="DR116" s="140">
        <f t="shared" si="418"/>
        <v>0</v>
      </c>
      <c r="DS116" s="140">
        <f t="shared" si="418"/>
        <v>0</v>
      </c>
      <c r="DT116" s="140">
        <f t="shared" si="418"/>
        <v>0</v>
      </c>
      <c r="DU116" s="140">
        <f t="shared" si="418"/>
        <v>0</v>
      </c>
      <c r="DV116" s="140">
        <f t="shared" si="418"/>
        <v>0</v>
      </c>
      <c r="DW116" s="140">
        <f t="shared" si="418"/>
        <v>0</v>
      </c>
      <c r="DX116" s="140">
        <f t="shared" si="418"/>
        <v>0</v>
      </c>
      <c r="DY116" s="140">
        <f t="shared" si="418"/>
        <v>0</v>
      </c>
      <c r="DZ116" s="140">
        <f t="shared" si="418"/>
        <v>0</v>
      </c>
      <c r="EA116" s="140">
        <f t="shared" si="418"/>
        <v>0</v>
      </c>
      <c r="EB116" s="140">
        <f t="shared" si="418"/>
        <v>0</v>
      </c>
      <c r="EC116" s="140">
        <f t="shared" ref="EC116:FJ116" si="419">EC32*$G116</f>
        <v>0</v>
      </c>
      <c r="ED116" s="140">
        <f t="shared" si="419"/>
        <v>0</v>
      </c>
      <c r="EE116" s="140">
        <f t="shared" si="419"/>
        <v>0</v>
      </c>
      <c r="EF116" s="140">
        <f t="shared" si="419"/>
        <v>0</v>
      </c>
      <c r="EG116" s="140">
        <f t="shared" si="419"/>
        <v>0</v>
      </c>
      <c r="EH116" s="140">
        <f t="shared" si="419"/>
        <v>0</v>
      </c>
      <c r="EI116" s="140">
        <f t="shared" si="419"/>
        <v>0</v>
      </c>
      <c r="EJ116" s="140">
        <f t="shared" si="419"/>
        <v>0</v>
      </c>
      <c r="EK116" s="140">
        <f t="shared" si="419"/>
        <v>0</v>
      </c>
      <c r="EL116" s="140">
        <f t="shared" si="419"/>
        <v>0</v>
      </c>
      <c r="EM116" s="140">
        <f t="shared" si="419"/>
        <v>0</v>
      </c>
      <c r="EN116" s="140">
        <f t="shared" si="419"/>
        <v>0</v>
      </c>
      <c r="EO116" s="140">
        <f t="shared" si="419"/>
        <v>0</v>
      </c>
      <c r="EP116" s="140">
        <f t="shared" si="419"/>
        <v>0</v>
      </c>
      <c r="EQ116" s="140">
        <f t="shared" si="419"/>
        <v>0</v>
      </c>
      <c r="ER116" s="140">
        <f t="shared" si="419"/>
        <v>0</v>
      </c>
      <c r="ES116" s="140">
        <f t="shared" si="419"/>
        <v>0</v>
      </c>
      <c r="ET116" s="140">
        <f t="shared" si="419"/>
        <v>0</v>
      </c>
      <c r="EU116" s="140">
        <f t="shared" si="419"/>
        <v>0</v>
      </c>
      <c r="EV116" s="140">
        <f t="shared" si="419"/>
        <v>0</v>
      </c>
      <c r="EW116" s="140">
        <f t="shared" si="419"/>
        <v>0</v>
      </c>
      <c r="EX116" s="140">
        <f t="shared" si="419"/>
        <v>0</v>
      </c>
      <c r="EY116" s="140">
        <f t="shared" si="419"/>
        <v>0</v>
      </c>
      <c r="EZ116" s="140">
        <f t="shared" si="419"/>
        <v>0</v>
      </c>
      <c r="FA116" s="140">
        <f t="shared" si="419"/>
        <v>0</v>
      </c>
      <c r="FB116" s="140">
        <f t="shared" si="419"/>
        <v>0</v>
      </c>
      <c r="FC116" s="140">
        <f t="shared" si="419"/>
        <v>0</v>
      </c>
      <c r="FD116" s="140">
        <f t="shared" si="419"/>
        <v>0</v>
      </c>
      <c r="FE116" s="140">
        <f t="shared" si="419"/>
        <v>0</v>
      </c>
      <c r="FF116" s="140">
        <f t="shared" si="419"/>
        <v>0</v>
      </c>
      <c r="FG116" s="140">
        <f t="shared" si="419"/>
        <v>0</v>
      </c>
      <c r="FH116" s="140">
        <f t="shared" si="419"/>
        <v>0</v>
      </c>
      <c r="FI116" s="140">
        <f t="shared" si="419"/>
        <v>0</v>
      </c>
      <c r="FJ116" s="140">
        <f t="shared" si="419"/>
        <v>0</v>
      </c>
    </row>
    <row r="117" spans="4:166">
      <c r="D117" s="28">
        <f t="shared" si="364"/>
        <v>27</v>
      </c>
      <c r="G117" s="28">
        <f t="shared" si="365"/>
        <v>0</v>
      </c>
      <c r="DL117" s="28">
        <f t="shared" si="366"/>
        <v>27</v>
      </c>
      <c r="DM117" s="140">
        <f t="shared" si="367"/>
        <v>0</v>
      </c>
      <c r="DN117" s="140">
        <f t="shared" si="409"/>
        <v>0</v>
      </c>
      <c r="DO117" s="140">
        <f t="shared" si="409"/>
        <v>0</v>
      </c>
      <c r="DP117" s="140">
        <f t="shared" si="363"/>
        <v>0</v>
      </c>
      <c r="DQ117" s="140">
        <f t="shared" ref="DQ117:EB117" si="420">DQ33*$G117</f>
        <v>0</v>
      </c>
      <c r="DR117" s="140">
        <f t="shared" si="420"/>
        <v>0</v>
      </c>
      <c r="DS117" s="140">
        <f t="shared" si="420"/>
        <v>0</v>
      </c>
      <c r="DT117" s="140">
        <f t="shared" si="420"/>
        <v>0</v>
      </c>
      <c r="DU117" s="140">
        <f t="shared" si="420"/>
        <v>0</v>
      </c>
      <c r="DV117" s="140">
        <f t="shared" si="420"/>
        <v>0</v>
      </c>
      <c r="DW117" s="140">
        <f t="shared" si="420"/>
        <v>0</v>
      </c>
      <c r="DX117" s="140">
        <f t="shared" si="420"/>
        <v>0</v>
      </c>
      <c r="DY117" s="140">
        <f t="shared" si="420"/>
        <v>0</v>
      </c>
      <c r="DZ117" s="140">
        <f t="shared" si="420"/>
        <v>0</v>
      </c>
      <c r="EA117" s="140">
        <f t="shared" si="420"/>
        <v>0</v>
      </c>
      <c r="EB117" s="140">
        <f t="shared" si="420"/>
        <v>0</v>
      </c>
      <c r="EC117" s="140">
        <f t="shared" ref="EC117:FJ117" si="421">EC33*$G117</f>
        <v>0</v>
      </c>
      <c r="ED117" s="140">
        <f t="shared" si="421"/>
        <v>0</v>
      </c>
      <c r="EE117" s="140">
        <f t="shared" si="421"/>
        <v>0</v>
      </c>
      <c r="EF117" s="140">
        <f t="shared" si="421"/>
        <v>0</v>
      </c>
      <c r="EG117" s="140">
        <f t="shared" si="421"/>
        <v>0</v>
      </c>
      <c r="EH117" s="140">
        <f t="shared" si="421"/>
        <v>0</v>
      </c>
      <c r="EI117" s="140">
        <f t="shared" si="421"/>
        <v>0</v>
      </c>
      <c r="EJ117" s="140">
        <f t="shared" si="421"/>
        <v>0</v>
      </c>
      <c r="EK117" s="140">
        <f t="shared" si="421"/>
        <v>0</v>
      </c>
      <c r="EL117" s="140">
        <f t="shared" si="421"/>
        <v>0</v>
      </c>
      <c r="EM117" s="140">
        <f t="shared" si="421"/>
        <v>0</v>
      </c>
      <c r="EN117" s="140">
        <f t="shared" si="421"/>
        <v>0</v>
      </c>
      <c r="EO117" s="140">
        <f t="shared" si="421"/>
        <v>0</v>
      </c>
      <c r="EP117" s="140">
        <f t="shared" si="421"/>
        <v>0</v>
      </c>
      <c r="EQ117" s="140">
        <f t="shared" si="421"/>
        <v>0</v>
      </c>
      <c r="ER117" s="140">
        <f t="shared" si="421"/>
        <v>0</v>
      </c>
      <c r="ES117" s="140">
        <f t="shared" si="421"/>
        <v>0</v>
      </c>
      <c r="ET117" s="140">
        <f t="shared" si="421"/>
        <v>0</v>
      </c>
      <c r="EU117" s="140">
        <f t="shared" si="421"/>
        <v>0</v>
      </c>
      <c r="EV117" s="140">
        <f t="shared" si="421"/>
        <v>0</v>
      </c>
      <c r="EW117" s="140">
        <f t="shared" si="421"/>
        <v>0</v>
      </c>
      <c r="EX117" s="140">
        <f t="shared" si="421"/>
        <v>0</v>
      </c>
      <c r="EY117" s="140">
        <f t="shared" si="421"/>
        <v>0</v>
      </c>
      <c r="EZ117" s="140">
        <f t="shared" si="421"/>
        <v>0</v>
      </c>
      <c r="FA117" s="140">
        <f t="shared" si="421"/>
        <v>0</v>
      </c>
      <c r="FB117" s="140">
        <f t="shared" si="421"/>
        <v>0</v>
      </c>
      <c r="FC117" s="140">
        <f t="shared" si="421"/>
        <v>0</v>
      </c>
      <c r="FD117" s="140">
        <f t="shared" si="421"/>
        <v>0</v>
      </c>
      <c r="FE117" s="140">
        <f t="shared" si="421"/>
        <v>0</v>
      </c>
      <c r="FF117" s="140">
        <f t="shared" si="421"/>
        <v>0</v>
      </c>
      <c r="FG117" s="140">
        <f t="shared" si="421"/>
        <v>0</v>
      </c>
      <c r="FH117" s="140">
        <f t="shared" si="421"/>
        <v>0</v>
      </c>
      <c r="FI117" s="140">
        <f t="shared" si="421"/>
        <v>0</v>
      </c>
      <c r="FJ117" s="140">
        <f t="shared" si="421"/>
        <v>0</v>
      </c>
    </row>
    <row r="118" spans="4:166">
      <c r="D118" s="28">
        <f t="shared" si="364"/>
        <v>28</v>
      </c>
      <c r="G118" s="28">
        <f t="shared" si="365"/>
        <v>0</v>
      </c>
      <c r="DL118" s="28">
        <f t="shared" si="366"/>
        <v>28</v>
      </c>
      <c r="DM118" s="140">
        <f t="shared" si="367"/>
        <v>0</v>
      </c>
      <c r="DN118" s="140">
        <f t="shared" si="409"/>
        <v>0</v>
      </c>
      <c r="DO118" s="140">
        <f t="shared" si="409"/>
        <v>0</v>
      </c>
      <c r="DP118" s="140">
        <f t="shared" si="363"/>
        <v>0</v>
      </c>
      <c r="DQ118" s="140">
        <f t="shared" ref="DQ118:EB118" si="422">DQ34*$G118</f>
        <v>0</v>
      </c>
      <c r="DR118" s="140">
        <f t="shared" si="422"/>
        <v>0</v>
      </c>
      <c r="DS118" s="140">
        <f t="shared" si="422"/>
        <v>0</v>
      </c>
      <c r="DT118" s="140">
        <f t="shared" si="422"/>
        <v>0</v>
      </c>
      <c r="DU118" s="140">
        <f t="shared" si="422"/>
        <v>0</v>
      </c>
      <c r="DV118" s="140">
        <f t="shared" si="422"/>
        <v>0</v>
      </c>
      <c r="DW118" s="140">
        <f t="shared" si="422"/>
        <v>0</v>
      </c>
      <c r="DX118" s="140">
        <f t="shared" si="422"/>
        <v>0</v>
      </c>
      <c r="DY118" s="140">
        <f t="shared" si="422"/>
        <v>0</v>
      </c>
      <c r="DZ118" s="140">
        <f t="shared" si="422"/>
        <v>0</v>
      </c>
      <c r="EA118" s="140">
        <f t="shared" si="422"/>
        <v>0</v>
      </c>
      <c r="EB118" s="140">
        <f t="shared" si="422"/>
        <v>0</v>
      </c>
      <c r="EC118" s="140">
        <f t="shared" ref="EC118:FJ118" si="423">EC34*$G118</f>
        <v>0</v>
      </c>
      <c r="ED118" s="140">
        <f t="shared" si="423"/>
        <v>0</v>
      </c>
      <c r="EE118" s="140">
        <f t="shared" si="423"/>
        <v>0</v>
      </c>
      <c r="EF118" s="140">
        <f t="shared" si="423"/>
        <v>0</v>
      </c>
      <c r="EG118" s="140">
        <f t="shared" si="423"/>
        <v>0</v>
      </c>
      <c r="EH118" s="140">
        <f t="shared" si="423"/>
        <v>0</v>
      </c>
      <c r="EI118" s="140">
        <f t="shared" si="423"/>
        <v>0</v>
      </c>
      <c r="EJ118" s="140">
        <f t="shared" si="423"/>
        <v>0</v>
      </c>
      <c r="EK118" s="140">
        <f t="shared" si="423"/>
        <v>0</v>
      </c>
      <c r="EL118" s="140">
        <f t="shared" si="423"/>
        <v>0</v>
      </c>
      <c r="EM118" s="140">
        <f t="shared" si="423"/>
        <v>0</v>
      </c>
      <c r="EN118" s="140">
        <f t="shared" si="423"/>
        <v>0</v>
      </c>
      <c r="EO118" s="140">
        <f t="shared" si="423"/>
        <v>0</v>
      </c>
      <c r="EP118" s="140">
        <f t="shared" si="423"/>
        <v>0</v>
      </c>
      <c r="EQ118" s="140">
        <f t="shared" si="423"/>
        <v>0</v>
      </c>
      <c r="ER118" s="140">
        <f t="shared" si="423"/>
        <v>0</v>
      </c>
      <c r="ES118" s="140">
        <f t="shared" si="423"/>
        <v>0</v>
      </c>
      <c r="ET118" s="140">
        <f t="shared" si="423"/>
        <v>0</v>
      </c>
      <c r="EU118" s="140">
        <f t="shared" si="423"/>
        <v>0</v>
      </c>
      <c r="EV118" s="140">
        <f t="shared" si="423"/>
        <v>0</v>
      </c>
      <c r="EW118" s="140">
        <f t="shared" si="423"/>
        <v>0</v>
      </c>
      <c r="EX118" s="140">
        <f t="shared" si="423"/>
        <v>0</v>
      </c>
      <c r="EY118" s="140">
        <f t="shared" si="423"/>
        <v>0</v>
      </c>
      <c r="EZ118" s="140">
        <f t="shared" si="423"/>
        <v>0</v>
      </c>
      <c r="FA118" s="140">
        <f t="shared" si="423"/>
        <v>0</v>
      </c>
      <c r="FB118" s="140">
        <f t="shared" si="423"/>
        <v>0</v>
      </c>
      <c r="FC118" s="140">
        <f t="shared" si="423"/>
        <v>0</v>
      </c>
      <c r="FD118" s="140">
        <f t="shared" si="423"/>
        <v>0</v>
      </c>
      <c r="FE118" s="140">
        <f t="shared" si="423"/>
        <v>0</v>
      </c>
      <c r="FF118" s="140">
        <f t="shared" si="423"/>
        <v>0</v>
      </c>
      <c r="FG118" s="140">
        <f t="shared" si="423"/>
        <v>0</v>
      </c>
      <c r="FH118" s="140">
        <f t="shared" si="423"/>
        <v>0</v>
      </c>
      <c r="FI118" s="140">
        <f t="shared" si="423"/>
        <v>0</v>
      </c>
      <c r="FJ118" s="140">
        <f t="shared" si="423"/>
        <v>0</v>
      </c>
    </row>
    <row r="119" spans="4:166">
      <c r="D119" s="28">
        <f t="shared" si="364"/>
        <v>29</v>
      </c>
      <c r="G119" s="28">
        <f t="shared" si="365"/>
        <v>0</v>
      </c>
      <c r="DL119" s="28">
        <f t="shared" si="366"/>
        <v>29</v>
      </c>
      <c r="DM119" s="140">
        <f t="shared" si="367"/>
        <v>0</v>
      </c>
      <c r="DN119" s="140">
        <f t="shared" si="409"/>
        <v>0</v>
      </c>
      <c r="DO119" s="140">
        <f t="shared" si="409"/>
        <v>0</v>
      </c>
      <c r="DP119" s="140">
        <f t="shared" si="363"/>
        <v>0</v>
      </c>
      <c r="DQ119" s="140">
        <f t="shared" ref="DQ119:EB119" si="424">DQ35*$G119</f>
        <v>0</v>
      </c>
      <c r="DR119" s="140">
        <f t="shared" si="424"/>
        <v>0</v>
      </c>
      <c r="DS119" s="140">
        <f t="shared" si="424"/>
        <v>0</v>
      </c>
      <c r="DT119" s="140">
        <f t="shared" si="424"/>
        <v>0</v>
      </c>
      <c r="DU119" s="140">
        <f t="shared" si="424"/>
        <v>0</v>
      </c>
      <c r="DV119" s="140">
        <f t="shared" si="424"/>
        <v>0</v>
      </c>
      <c r="DW119" s="140">
        <f t="shared" si="424"/>
        <v>0</v>
      </c>
      <c r="DX119" s="140">
        <f t="shared" si="424"/>
        <v>0</v>
      </c>
      <c r="DY119" s="140">
        <f t="shared" si="424"/>
        <v>0</v>
      </c>
      <c r="DZ119" s="140">
        <f t="shared" si="424"/>
        <v>0</v>
      </c>
      <c r="EA119" s="140">
        <f t="shared" si="424"/>
        <v>0</v>
      </c>
      <c r="EB119" s="140">
        <f t="shared" si="424"/>
        <v>0</v>
      </c>
      <c r="EC119" s="140">
        <f t="shared" ref="EC119:FJ119" si="425">EC35*$G119</f>
        <v>0</v>
      </c>
      <c r="ED119" s="140">
        <f t="shared" si="425"/>
        <v>0</v>
      </c>
      <c r="EE119" s="140">
        <f t="shared" si="425"/>
        <v>0</v>
      </c>
      <c r="EF119" s="140">
        <f t="shared" si="425"/>
        <v>0</v>
      </c>
      <c r="EG119" s="140">
        <f t="shared" si="425"/>
        <v>0</v>
      </c>
      <c r="EH119" s="140">
        <f t="shared" si="425"/>
        <v>0</v>
      </c>
      <c r="EI119" s="140">
        <f t="shared" si="425"/>
        <v>0</v>
      </c>
      <c r="EJ119" s="140">
        <f t="shared" si="425"/>
        <v>0</v>
      </c>
      <c r="EK119" s="140">
        <f t="shared" si="425"/>
        <v>0</v>
      </c>
      <c r="EL119" s="140">
        <f t="shared" si="425"/>
        <v>0</v>
      </c>
      <c r="EM119" s="140">
        <f t="shared" si="425"/>
        <v>0</v>
      </c>
      <c r="EN119" s="140">
        <f t="shared" si="425"/>
        <v>0</v>
      </c>
      <c r="EO119" s="140">
        <f t="shared" si="425"/>
        <v>0</v>
      </c>
      <c r="EP119" s="140">
        <f t="shared" si="425"/>
        <v>0</v>
      </c>
      <c r="EQ119" s="140">
        <f t="shared" si="425"/>
        <v>0</v>
      </c>
      <c r="ER119" s="140">
        <f t="shared" si="425"/>
        <v>0</v>
      </c>
      <c r="ES119" s="140">
        <f t="shared" si="425"/>
        <v>0</v>
      </c>
      <c r="ET119" s="140">
        <f t="shared" si="425"/>
        <v>0</v>
      </c>
      <c r="EU119" s="140">
        <f t="shared" si="425"/>
        <v>0</v>
      </c>
      <c r="EV119" s="140">
        <f t="shared" si="425"/>
        <v>0</v>
      </c>
      <c r="EW119" s="140">
        <f t="shared" si="425"/>
        <v>0</v>
      </c>
      <c r="EX119" s="140">
        <f t="shared" si="425"/>
        <v>0</v>
      </c>
      <c r="EY119" s="140">
        <f t="shared" si="425"/>
        <v>0</v>
      </c>
      <c r="EZ119" s="140">
        <f t="shared" si="425"/>
        <v>0</v>
      </c>
      <c r="FA119" s="140">
        <f t="shared" si="425"/>
        <v>0</v>
      </c>
      <c r="FB119" s="140">
        <f t="shared" si="425"/>
        <v>0</v>
      </c>
      <c r="FC119" s="140">
        <f t="shared" si="425"/>
        <v>0</v>
      </c>
      <c r="FD119" s="140">
        <f t="shared" si="425"/>
        <v>0</v>
      </c>
      <c r="FE119" s="140">
        <f t="shared" si="425"/>
        <v>0</v>
      </c>
      <c r="FF119" s="140">
        <f t="shared" si="425"/>
        <v>0</v>
      </c>
      <c r="FG119" s="140">
        <f t="shared" si="425"/>
        <v>0</v>
      </c>
      <c r="FH119" s="140">
        <f t="shared" si="425"/>
        <v>0</v>
      </c>
      <c r="FI119" s="140">
        <f t="shared" si="425"/>
        <v>0</v>
      </c>
      <c r="FJ119" s="140">
        <f t="shared" si="425"/>
        <v>0</v>
      </c>
    </row>
    <row r="120" spans="4:166">
      <c r="D120" s="28">
        <f t="shared" si="364"/>
        <v>30</v>
      </c>
      <c r="G120" s="28">
        <f t="shared" si="365"/>
        <v>0</v>
      </c>
      <c r="DL120" s="28">
        <f t="shared" si="366"/>
        <v>30</v>
      </c>
      <c r="DM120" s="140">
        <f t="shared" si="367"/>
        <v>0</v>
      </c>
      <c r="DN120" s="140">
        <f t="shared" si="409"/>
        <v>0</v>
      </c>
      <c r="DO120" s="140">
        <f t="shared" si="409"/>
        <v>0</v>
      </c>
      <c r="DP120" s="140">
        <f t="shared" si="363"/>
        <v>0</v>
      </c>
      <c r="DQ120" s="140">
        <f t="shared" ref="DQ120:EB120" si="426">DQ36*$G120</f>
        <v>0</v>
      </c>
      <c r="DR120" s="140">
        <f t="shared" si="426"/>
        <v>0</v>
      </c>
      <c r="DS120" s="140">
        <f t="shared" si="426"/>
        <v>0</v>
      </c>
      <c r="DT120" s="140">
        <f t="shared" si="426"/>
        <v>0</v>
      </c>
      <c r="DU120" s="140">
        <f t="shared" si="426"/>
        <v>0</v>
      </c>
      <c r="DV120" s="140">
        <f t="shared" si="426"/>
        <v>0</v>
      </c>
      <c r="DW120" s="140">
        <f t="shared" si="426"/>
        <v>0</v>
      </c>
      <c r="DX120" s="140">
        <f t="shared" si="426"/>
        <v>0</v>
      </c>
      <c r="DY120" s="140">
        <f t="shared" si="426"/>
        <v>0</v>
      </c>
      <c r="DZ120" s="140">
        <f t="shared" si="426"/>
        <v>0</v>
      </c>
      <c r="EA120" s="140">
        <f t="shared" si="426"/>
        <v>0</v>
      </c>
      <c r="EB120" s="140">
        <f t="shared" si="426"/>
        <v>0</v>
      </c>
      <c r="EC120" s="140">
        <f t="shared" ref="EC120:FJ120" si="427">EC36*$G120</f>
        <v>0</v>
      </c>
      <c r="ED120" s="140">
        <f t="shared" si="427"/>
        <v>0</v>
      </c>
      <c r="EE120" s="140">
        <f t="shared" si="427"/>
        <v>0</v>
      </c>
      <c r="EF120" s="140">
        <f t="shared" si="427"/>
        <v>0</v>
      </c>
      <c r="EG120" s="140">
        <f t="shared" si="427"/>
        <v>0</v>
      </c>
      <c r="EH120" s="140">
        <f t="shared" si="427"/>
        <v>0</v>
      </c>
      <c r="EI120" s="140">
        <f t="shared" si="427"/>
        <v>0</v>
      </c>
      <c r="EJ120" s="140">
        <f t="shared" si="427"/>
        <v>0</v>
      </c>
      <c r="EK120" s="140">
        <f t="shared" si="427"/>
        <v>0</v>
      </c>
      <c r="EL120" s="140">
        <f t="shared" si="427"/>
        <v>0</v>
      </c>
      <c r="EM120" s="140">
        <f t="shared" si="427"/>
        <v>0</v>
      </c>
      <c r="EN120" s="140">
        <f t="shared" si="427"/>
        <v>0</v>
      </c>
      <c r="EO120" s="140">
        <f t="shared" si="427"/>
        <v>0</v>
      </c>
      <c r="EP120" s="140">
        <f t="shared" si="427"/>
        <v>0</v>
      </c>
      <c r="EQ120" s="140">
        <f t="shared" si="427"/>
        <v>0</v>
      </c>
      <c r="ER120" s="140">
        <f t="shared" si="427"/>
        <v>0</v>
      </c>
      <c r="ES120" s="140">
        <f t="shared" si="427"/>
        <v>0</v>
      </c>
      <c r="ET120" s="140">
        <f t="shared" si="427"/>
        <v>0</v>
      </c>
      <c r="EU120" s="140">
        <f t="shared" si="427"/>
        <v>0</v>
      </c>
      <c r="EV120" s="140">
        <f t="shared" si="427"/>
        <v>0</v>
      </c>
      <c r="EW120" s="140">
        <f t="shared" si="427"/>
        <v>0</v>
      </c>
      <c r="EX120" s="140">
        <f t="shared" si="427"/>
        <v>0</v>
      </c>
      <c r="EY120" s="140">
        <f t="shared" si="427"/>
        <v>0</v>
      </c>
      <c r="EZ120" s="140">
        <f t="shared" si="427"/>
        <v>0</v>
      </c>
      <c r="FA120" s="140">
        <f t="shared" si="427"/>
        <v>0</v>
      </c>
      <c r="FB120" s="140">
        <f t="shared" si="427"/>
        <v>0</v>
      </c>
      <c r="FC120" s="140">
        <f t="shared" si="427"/>
        <v>0</v>
      </c>
      <c r="FD120" s="140">
        <f t="shared" si="427"/>
        <v>0</v>
      </c>
      <c r="FE120" s="140">
        <f t="shared" si="427"/>
        <v>0</v>
      </c>
      <c r="FF120" s="140">
        <f t="shared" si="427"/>
        <v>0</v>
      </c>
      <c r="FG120" s="140">
        <f t="shared" si="427"/>
        <v>0</v>
      </c>
      <c r="FH120" s="140">
        <f t="shared" si="427"/>
        <v>0</v>
      </c>
      <c r="FI120" s="140">
        <f t="shared" si="427"/>
        <v>0</v>
      </c>
      <c r="FJ120" s="140">
        <f t="shared" si="427"/>
        <v>0</v>
      </c>
    </row>
    <row r="121" spans="4:166">
      <c r="D121" s="28">
        <f t="shared" si="364"/>
        <v>31</v>
      </c>
      <c r="G121" s="28">
        <f t="shared" si="365"/>
        <v>0</v>
      </c>
      <c r="DL121" s="28">
        <f t="shared" si="366"/>
        <v>31</v>
      </c>
      <c r="DM121" s="140">
        <f t="shared" si="367"/>
        <v>0</v>
      </c>
      <c r="DN121" s="140">
        <f t="shared" si="409"/>
        <v>0</v>
      </c>
      <c r="DO121" s="140">
        <f t="shared" si="409"/>
        <v>0</v>
      </c>
      <c r="DP121" s="140">
        <f t="shared" si="363"/>
        <v>0</v>
      </c>
      <c r="DQ121" s="140">
        <f t="shared" ref="DQ121:EB121" si="428">DQ37*$G121</f>
        <v>0</v>
      </c>
      <c r="DR121" s="140">
        <f t="shared" si="428"/>
        <v>0</v>
      </c>
      <c r="DS121" s="140">
        <f t="shared" si="428"/>
        <v>0</v>
      </c>
      <c r="DT121" s="140">
        <f t="shared" si="428"/>
        <v>0</v>
      </c>
      <c r="DU121" s="140">
        <f t="shared" si="428"/>
        <v>0</v>
      </c>
      <c r="DV121" s="140">
        <f t="shared" si="428"/>
        <v>0</v>
      </c>
      <c r="DW121" s="140">
        <f t="shared" si="428"/>
        <v>0</v>
      </c>
      <c r="DX121" s="140">
        <f t="shared" si="428"/>
        <v>0</v>
      </c>
      <c r="DY121" s="140">
        <f t="shared" si="428"/>
        <v>0</v>
      </c>
      <c r="DZ121" s="140">
        <f t="shared" si="428"/>
        <v>0</v>
      </c>
      <c r="EA121" s="140">
        <f t="shared" si="428"/>
        <v>0</v>
      </c>
      <c r="EB121" s="140">
        <f t="shared" si="428"/>
        <v>0</v>
      </c>
      <c r="EC121" s="140">
        <f t="shared" ref="EC121:FJ121" si="429">EC37*$G121</f>
        <v>0</v>
      </c>
      <c r="ED121" s="140">
        <f t="shared" si="429"/>
        <v>0</v>
      </c>
      <c r="EE121" s="140">
        <f t="shared" si="429"/>
        <v>0</v>
      </c>
      <c r="EF121" s="140">
        <f t="shared" si="429"/>
        <v>0</v>
      </c>
      <c r="EG121" s="140">
        <f t="shared" si="429"/>
        <v>0</v>
      </c>
      <c r="EH121" s="140">
        <f t="shared" si="429"/>
        <v>0</v>
      </c>
      <c r="EI121" s="140">
        <f t="shared" si="429"/>
        <v>0</v>
      </c>
      <c r="EJ121" s="140">
        <f t="shared" si="429"/>
        <v>0</v>
      </c>
      <c r="EK121" s="140">
        <f t="shared" si="429"/>
        <v>0</v>
      </c>
      <c r="EL121" s="140">
        <f t="shared" si="429"/>
        <v>0</v>
      </c>
      <c r="EM121" s="140">
        <f t="shared" si="429"/>
        <v>0</v>
      </c>
      <c r="EN121" s="140">
        <f t="shared" si="429"/>
        <v>0</v>
      </c>
      <c r="EO121" s="140">
        <f t="shared" si="429"/>
        <v>0</v>
      </c>
      <c r="EP121" s="140">
        <f t="shared" si="429"/>
        <v>0</v>
      </c>
      <c r="EQ121" s="140">
        <f t="shared" si="429"/>
        <v>0</v>
      </c>
      <c r="ER121" s="140">
        <f t="shared" si="429"/>
        <v>0</v>
      </c>
      <c r="ES121" s="140">
        <f t="shared" si="429"/>
        <v>0</v>
      </c>
      <c r="ET121" s="140">
        <f t="shared" si="429"/>
        <v>0</v>
      </c>
      <c r="EU121" s="140">
        <f t="shared" si="429"/>
        <v>0</v>
      </c>
      <c r="EV121" s="140">
        <f t="shared" si="429"/>
        <v>0</v>
      </c>
      <c r="EW121" s="140">
        <f t="shared" si="429"/>
        <v>0</v>
      </c>
      <c r="EX121" s="140">
        <f t="shared" si="429"/>
        <v>0</v>
      </c>
      <c r="EY121" s="140">
        <f t="shared" si="429"/>
        <v>0</v>
      </c>
      <c r="EZ121" s="140">
        <f t="shared" si="429"/>
        <v>0</v>
      </c>
      <c r="FA121" s="140">
        <f t="shared" si="429"/>
        <v>0</v>
      </c>
      <c r="FB121" s="140">
        <f t="shared" si="429"/>
        <v>0</v>
      </c>
      <c r="FC121" s="140">
        <f t="shared" si="429"/>
        <v>0</v>
      </c>
      <c r="FD121" s="140">
        <f t="shared" si="429"/>
        <v>0</v>
      </c>
      <c r="FE121" s="140">
        <f t="shared" si="429"/>
        <v>0</v>
      </c>
      <c r="FF121" s="140">
        <f t="shared" si="429"/>
        <v>0</v>
      </c>
      <c r="FG121" s="140">
        <f t="shared" si="429"/>
        <v>0</v>
      </c>
      <c r="FH121" s="140">
        <f t="shared" si="429"/>
        <v>0</v>
      </c>
      <c r="FI121" s="140">
        <f t="shared" si="429"/>
        <v>0</v>
      </c>
      <c r="FJ121" s="140">
        <f t="shared" si="429"/>
        <v>0</v>
      </c>
    </row>
    <row r="122" spans="4:166">
      <c r="D122" s="28">
        <f t="shared" si="364"/>
        <v>32</v>
      </c>
      <c r="G122" s="28">
        <f t="shared" si="365"/>
        <v>0</v>
      </c>
      <c r="DL122" s="28">
        <f t="shared" si="366"/>
        <v>32</v>
      </c>
      <c r="DM122" s="140">
        <f t="shared" si="367"/>
        <v>0</v>
      </c>
      <c r="DN122" s="140">
        <f t="shared" si="409"/>
        <v>0</v>
      </c>
      <c r="DO122" s="140">
        <f t="shared" si="409"/>
        <v>0</v>
      </c>
      <c r="DP122" s="140">
        <f t="shared" si="363"/>
        <v>0</v>
      </c>
      <c r="DQ122" s="140">
        <f t="shared" ref="DQ122:EB122" si="430">DQ38*$G122</f>
        <v>0</v>
      </c>
      <c r="DR122" s="140">
        <f t="shared" si="430"/>
        <v>0</v>
      </c>
      <c r="DS122" s="140">
        <f t="shared" si="430"/>
        <v>0</v>
      </c>
      <c r="DT122" s="140">
        <f t="shared" si="430"/>
        <v>0</v>
      </c>
      <c r="DU122" s="140">
        <f t="shared" si="430"/>
        <v>0</v>
      </c>
      <c r="DV122" s="140">
        <f t="shared" si="430"/>
        <v>0</v>
      </c>
      <c r="DW122" s="140">
        <f t="shared" si="430"/>
        <v>0</v>
      </c>
      <c r="DX122" s="140">
        <f t="shared" si="430"/>
        <v>0</v>
      </c>
      <c r="DY122" s="140">
        <f t="shared" si="430"/>
        <v>0</v>
      </c>
      <c r="DZ122" s="140">
        <f t="shared" si="430"/>
        <v>0</v>
      </c>
      <c r="EA122" s="140">
        <f t="shared" si="430"/>
        <v>0</v>
      </c>
      <c r="EB122" s="140">
        <f t="shared" si="430"/>
        <v>0</v>
      </c>
      <c r="EC122" s="140">
        <f t="shared" ref="EC122:FJ122" si="431">EC38*$G122</f>
        <v>0</v>
      </c>
      <c r="ED122" s="140">
        <f t="shared" si="431"/>
        <v>0</v>
      </c>
      <c r="EE122" s="140">
        <f t="shared" si="431"/>
        <v>0</v>
      </c>
      <c r="EF122" s="140">
        <f t="shared" si="431"/>
        <v>0</v>
      </c>
      <c r="EG122" s="140">
        <f t="shared" si="431"/>
        <v>0</v>
      </c>
      <c r="EH122" s="140">
        <f t="shared" si="431"/>
        <v>0</v>
      </c>
      <c r="EI122" s="140">
        <f t="shared" si="431"/>
        <v>0</v>
      </c>
      <c r="EJ122" s="140">
        <f t="shared" si="431"/>
        <v>0</v>
      </c>
      <c r="EK122" s="140">
        <f t="shared" si="431"/>
        <v>0</v>
      </c>
      <c r="EL122" s="140">
        <f t="shared" si="431"/>
        <v>0</v>
      </c>
      <c r="EM122" s="140">
        <f t="shared" si="431"/>
        <v>0</v>
      </c>
      <c r="EN122" s="140">
        <f t="shared" si="431"/>
        <v>0</v>
      </c>
      <c r="EO122" s="140">
        <f t="shared" si="431"/>
        <v>0</v>
      </c>
      <c r="EP122" s="140">
        <f t="shared" si="431"/>
        <v>0</v>
      </c>
      <c r="EQ122" s="140">
        <f t="shared" si="431"/>
        <v>0</v>
      </c>
      <c r="ER122" s="140">
        <f t="shared" si="431"/>
        <v>0</v>
      </c>
      <c r="ES122" s="140">
        <f t="shared" si="431"/>
        <v>0</v>
      </c>
      <c r="ET122" s="140">
        <f t="shared" si="431"/>
        <v>0</v>
      </c>
      <c r="EU122" s="140">
        <f t="shared" si="431"/>
        <v>0</v>
      </c>
      <c r="EV122" s="140">
        <f t="shared" si="431"/>
        <v>0</v>
      </c>
      <c r="EW122" s="140">
        <f t="shared" si="431"/>
        <v>0</v>
      </c>
      <c r="EX122" s="140">
        <f t="shared" si="431"/>
        <v>0</v>
      </c>
      <c r="EY122" s="140">
        <f t="shared" si="431"/>
        <v>0</v>
      </c>
      <c r="EZ122" s="140">
        <f t="shared" si="431"/>
        <v>0</v>
      </c>
      <c r="FA122" s="140">
        <f t="shared" si="431"/>
        <v>0</v>
      </c>
      <c r="FB122" s="140">
        <f t="shared" si="431"/>
        <v>0</v>
      </c>
      <c r="FC122" s="140">
        <f t="shared" si="431"/>
        <v>0</v>
      </c>
      <c r="FD122" s="140">
        <f t="shared" si="431"/>
        <v>0</v>
      </c>
      <c r="FE122" s="140">
        <f t="shared" si="431"/>
        <v>0</v>
      </c>
      <c r="FF122" s="140">
        <f t="shared" si="431"/>
        <v>0</v>
      </c>
      <c r="FG122" s="140">
        <f t="shared" si="431"/>
        <v>0</v>
      </c>
      <c r="FH122" s="140">
        <f t="shared" si="431"/>
        <v>0</v>
      </c>
      <c r="FI122" s="140">
        <f t="shared" si="431"/>
        <v>0</v>
      </c>
      <c r="FJ122" s="140">
        <f t="shared" si="431"/>
        <v>0</v>
      </c>
    </row>
    <row r="123" spans="4:166">
      <c r="D123" s="28">
        <f t="shared" si="364"/>
        <v>33</v>
      </c>
      <c r="G123" s="28">
        <f t="shared" si="365"/>
        <v>0</v>
      </c>
      <c r="DL123" s="28">
        <f t="shared" si="366"/>
        <v>33</v>
      </c>
      <c r="DM123" s="140">
        <f t="shared" ref="DM123:DM154" si="432">DM39*$G123</f>
        <v>0</v>
      </c>
      <c r="DN123" s="140">
        <f t="shared" si="409"/>
        <v>0</v>
      </c>
      <c r="DO123" s="140">
        <f t="shared" si="409"/>
        <v>0</v>
      </c>
      <c r="DP123" s="140">
        <f t="shared" ref="DP123:DP154" si="433">DP39*$G123</f>
        <v>0</v>
      </c>
      <c r="DQ123" s="140">
        <f t="shared" ref="DQ123:EB123" si="434">DQ39*$G123</f>
        <v>0</v>
      </c>
      <c r="DR123" s="140">
        <f t="shared" si="434"/>
        <v>0</v>
      </c>
      <c r="DS123" s="140">
        <f t="shared" si="434"/>
        <v>0</v>
      </c>
      <c r="DT123" s="140">
        <f t="shared" si="434"/>
        <v>0</v>
      </c>
      <c r="DU123" s="140">
        <f t="shared" si="434"/>
        <v>0</v>
      </c>
      <c r="DV123" s="140">
        <f t="shared" si="434"/>
        <v>0</v>
      </c>
      <c r="DW123" s="140">
        <f t="shared" si="434"/>
        <v>0</v>
      </c>
      <c r="DX123" s="140">
        <f t="shared" si="434"/>
        <v>0</v>
      </c>
      <c r="DY123" s="140">
        <f t="shared" si="434"/>
        <v>0</v>
      </c>
      <c r="DZ123" s="140">
        <f t="shared" si="434"/>
        <v>0</v>
      </c>
      <c r="EA123" s="140">
        <f t="shared" si="434"/>
        <v>0</v>
      </c>
      <c r="EB123" s="140">
        <f t="shared" si="434"/>
        <v>0</v>
      </c>
      <c r="EC123" s="140">
        <f t="shared" ref="EC123:FJ123" si="435">EC39*$G123</f>
        <v>0</v>
      </c>
      <c r="ED123" s="140">
        <f t="shared" si="435"/>
        <v>0</v>
      </c>
      <c r="EE123" s="140">
        <f t="shared" si="435"/>
        <v>0</v>
      </c>
      <c r="EF123" s="140">
        <f t="shared" si="435"/>
        <v>0</v>
      </c>
      <c r="EG123" s="140">
        <f t="shared" si="435"/>
        <v>0</v>
      </c>
      <c r="EH123" s="140">
        <f t="shared" si="435"/>
        <v>0</v>
      </c>
      <c r="EI123" s="140">
        <f t="shared" si="435"/>
        <v>0</v>
      </c>
      <c r="EJ123" s="140">
        <f t="shared" si="435"/>
        <v>0</v>
      </c>
      <c r="EK123" s="140">
        <f t="shared" si="435"/>
        <v>0</v>
      </c>
      <c r="EL123" s="140">
        <f t="shared" si="435"/>
        <v>0</v>
      </c>
      <c r="EM123" s="140">
        <f t="shared" si="435"/>
        <v>0</v>
      </c>
      <c r="EN123" s="140">
        <f t="shared" si="435"/>
        <v>0</v>
      </c>
      <c r="EO123" s="140">
        <f t="shared" si="435"/>
        <v>0</v>
      </c>
      <c r="EP123" s="140">
        <f t="shared" si="435"/>
        <v>0</v>
      </c>
      <c r="EQ123" s="140">
        <f t="shared" si="435"/>
        <v>0</v>
      </c>
      <c r="ER123" s="140">
        <f t="shared" si="435"/>
        <v>0</v>
      </c>
      <c r="ES123" s="140">
        <f t="shared" si="435"/>
        <v>0</v>
      </c>
      <c r="ET123" s="140">
        <f t="shared" si="435"/>
        <v>0</v>
      </c>
      <c r="EU123" s="140">
        <f t="shared" si="435"/>
        <v>0</v>
      </c>
      <c r="EV123" s="140">
        <f t="shared" si="435"/>
        <v>0</v>
      </c>
      <c r="EW123" s="140">
        <f t="shared" si="435"/>
        <v>0</v>
      </c>
      <c r="EX123" s="140">
        <f t="shared" si="435"/>
        <v>0</v>
      </c>
      <c r="EY123" s="140">
        <f t="shared" si="435"/>
        <v>0</v>
      </c>
      <c r="EZ123" s="140">
        <f t="shared" si="435"/>
        <v>0</v>
      </c>
      <c r="FA123" s="140">
        <f t="shared" si="435"/>
        <v>0</v>
      </c>
      <c r="FB123" s="140">
        <f t="shared" si="435"/>
        <v>0</v>
      </c>
      <c r="FC123" s="140">
        <f t="shared" si="435"/>
        <v>0</v>
      </c>
      <c r="FD123" s="140">
        <f t="shared" si="435"/>
        <v>0</v>
      </c>
      <c r="FE123" s="140">
        <f t="shared" si="435"/>
        <v>0</v>
      </c>
      <c r="FF123" s="140">
        <f t="shared" si="435"/>
        <v>0</v>
      </c>
      <c r="FG123" s="140">
        <f t="shared" si="435"/>
        <v>0</v>
      </c>
      <c r="FH123" s="140">
        <f t="shared" si="435"/>
        <v>0</v>
      </c>
      <c r="FI123" s="140">
        <f t="shared" si="435"/>
        <v>0</v>
      </c>
      <c r="FJ123" s="140">
        <f t="shared" si="435"/>
        <v>0</v>
      </c>
    </row>
    <row r="124" spans="4:166">
      <c r="D124" s="28">
        <f t="shared" si="364"/>
        <v>34</v>
      </c>
      <c r="G124" s="28">
        <f t="shared" si="365"/>
        <v>0</v>
      </c>
      <c r="DL124" s="28">
        <f t="shared" si="366"/>
        <v>34</v>
      </c>
      <c r="DM124" s="140">
        <f t="shared" si="432"/>
        <v>0</v>
      </c>
      <c r="DN124" s="140">
        <f t="shared" si="409"/>
        <v>0</v>
      </c>
      <c r="DO124" s="140">
        <f t="shared" si="409"/>
        <v>0</v>
      </c>
      <c r="DP124" s="140">
        <f t="shared" si="433"/>
        <v>0</v>
      </c>
      <c r="DQ124" s="140">
        <f t="shared" ref="DQ124:EB124" si="436">DQ40*$G124</f>
        <v>0</v>
      </c>
      <c r="DR124" s="140">
        <f t="shared" si="436"/>
        <v>0</v>
      </c>
      <c r="DS124" s="140">
        <f t="shared" si="436"/>
        <v>0</v>
      </c>
      <c r="DT124" s="140">
        <f t="shared" si="436"/>
        <v>0</v>
      </c>
      <c r="DU124" s="140">
        <f t="shared" si="436"/>
        <v>0</v>
      </c>
      <c r="DV124" s="140">
        <f t="shared" si="436"/>
        <v>0</v>
      </c>
      <c r="DW124" s="140">
        <f t="shared" si="436"/>
        <v>0</v>
      </c>
      <c r="DX124" s="140">
        <f t="shared" si="436"/>
        <v>0</v>
      </c>
      <c r="DY124" s="140">
        <f t="shared" si="436"/>
        <v>0</v>
      </c>
      <c r="DZ124" s="140">
        <f t="shared" si="436"/>
        <v>0</v>
      </c>
      <c r="EA124" s="140">
        <f t="shared" si="436"/>
        <v>0</v>
      </c>
      <c r="EB124" s="140">
        <f t="shared" si="436"/>
        <v>0</v>
      </c>
      <c r="EC124" s="140">
        <f t="shared" ref="EC124:FJ124" si="437">EC40*$G124</f>
        <v>0</v>
      </c>
      <c r="ED124" s="140">
        <f t="shared" si="437"/>
        <v>0</v>
      </c>
      <c r="EE124" s="140">
        <f t="shared" si="437"/>
        <v>0</v>
      </c>
      <c r="EF124" s="140">
        <f t="shared" si="437"/>
        <v>0</v>
      </c>
      <c r="EG124" s="140">
        <f t="shared" si="437"/>
        <v>0</v>
      </c>
      <c r="EH124" s="140">
        <f t="shared" si="437"/>
        <v>0</v>
      </c>
      <c r="EI124" s="140">
        <f t="shared" si="437"/>
        <v>0</v>
      </c>
      <c r="EJ124" s="140">
        <f t="shared" si="437"/>
        <v>0</v>
      </c>
      <c r="EK124" s="140">
        <f t="shared" si="437"/>
        <v>0</v>
      </c>
      <c r="EL124" s="140">
        <f t="shared" si="437"/>
        <v>0</v>
      </c>
      <c r="EM124" s="140">
        <f t="shared" si="437"/>
        <v>0</v>
      </c>
      <c r="EN124" s="140">
        <f t="shared" si="437"/>
        <v>0</v>
      </c>
      <c r="EO124" s="140">
        <f t="shared" si="437"/>
        <v>0</v>
      </c>
      <c r="EP124" s="140">
        <f t="shared" si="437"/>
        <v>0</v>
      </c>
      <c r="EQ124" s="140">
        <f t="shared" si="437"/>
        <v>0</v>
      </c>
      <c r="ER124" s="140">
        <f t="shared" si="437"/>
        <v>0</v>
      </c>
      <c r="ES124" s="140">
        <f t="shared" si="437"/>
        <v>0</v>
      </c>
      <c r="ET124" s="140">
        <f t="shared" si="437"/>
        <v>0</v>
      </c>
      <c r="EU124" s="140">
        <f t="shared" si="437"/>
        <v>0</v>
      </c>
      <c r="EV124" s="140">
        <f t="shared" si="437"/>
        <v>0</v>
      </c>
      <c r="EW124" s="140">
        <f t="shared" si="437"/>
        <v>0</v>
      </c>
      <c r="EX124" s="140">
        <f t="shared" si="437"/>
        <v>0</v>
      </c>
      <c r="EY124" s="140">
        <f t="shared" si="437"/>
        <v>0</v>
      </c>
      <c r="EZ124" s="140">
        <f t="shared" si="437"/>
        <v>0</v>
      </c>
      <c r="FA124" s="140">
        <f t="shared" si="437"/>
        <v>0</v>
      </c>
      <c r="FB124" s="140">
        <f t="shared" si="437"/>
        <v>0</v>
      </c>
      <c r="FC124" s="140">
        <f t="shared" si="437"/>
        <v>0</v>
      </c>
      <c r="FD124" s="140">
        <f t="shared" si="437"/>
        <v>0</v>
      </c>
      <c r="FE124" s="140">
        <f t="shared" si="437"/>
        <v>0</v>
      </c>
      <c r="FF124" s="140">
        <f t="shared" si="437"/>
        <v>0</v>
      </c>
      <c r="FG124" s="140">
        <f t="shared" si="437"/>
        <v>0</v>
      </c>
      <c r="FH124" s="140">
        <f t="shared" si="437"/>
        <v>0</v>
      </c>
      <c r="FI124" s="140">
        <f t="shared" si="437"/>
        <v>0</v>
      </c>
      <c r="FJ124" s="140">
        <f t="shared" si="437"/>
        <v>0</v>
      </c>
    </row>
    <row r="125" spans="4:166">
      <c r="D125" s="28">
        <f t="shared" si="364"/>
        <v>35</v>
      </c>
      <c r="G125" s="28">
        <f t="shared" si="365"/>
        <v>0</v>
      </c>
      <c r="DL125" s="28">
        <f t="shared" si="366"/>
        <v>35</v>
      </c>
      <c r="DM125" s="140">
        <f t="shared" si="432"/>
        <v>0</v>
      </c>
      <c r="DN125" s="140">
        <f t="shared" si="409"/>
        <v>0</v>
      </c>
      <c r="DO125" s="140">
        <f t="shared" si="409"/>
        <v>0</v>
      </c>
      <c r="DP125" s="140">
        <f t="shared" si="433"/>
        <v>0</v>
      </c>
      <c r="DQ125" s="140">
        <f t="shared" ref="DQ125:EB125" si="438">DQ41*$G125</f>
        <v>0</v>
      </c>
      <c r="DR125" s="140">
        <f t="shared" si="438"/>
        <v>0</v>
      </c>
      <c r="DS125" s="140">
        <f t="shared" si="438"/>
        <v>0</v>
      </c>
      <c r="DT125" s="140">
        <f t="shared" si="438"/>
        <v>0</v>
      </c>
      <c r="DU125" s="140">
        <f t="shared" si="438"/>
        <v>0</v>
      </c>
      <c r="DV125" s="140">
        <f t="shared" si="438"/>
        <v>0</v>
      </c>
      <c r="DW125" s="140">
        <f t="shared" si="438"/>
        <v>0</v>
      </c>
      <c r="DX125" s="140">
        <f t="shared" si="438"/>
        <v>0</v>
      </c>
      <c r="DY125" s="140">
        <f t="shared" si="438"/>
        <v>0</v>
      </c>
      <c r="DZ125" s="140">
        <f t="shared" si="438"/>
        <v>0</v>
      </c>
      <c r="EA125" s="140">
        <f t="shared" si="438"/>
        <v>0</v>
      </c>
      <c r="EB125" s="140">
        <f t="shared" si="438"/>
        <v>0</v>
      </c>
      <c r="EC125" s="140">
        <f t="shared" ref="EC125:FJ125" si="439">EC41*$G125</f>
        <v>0</v>
      </c>
      <c r="ED125" s="140">
        <f t="shared" si="439"/>
        <v>0</v>
      </c>
      <c r="EE125" s="140">
        <f t="shared" si="439"/>
        <v>0</v>
      </c>
      <c r="EF125" s="140">
        <f t="shared" si="439"/>
        <v>0</v>
      </c>
      <c r="EG125" s="140">
        <f t="shared" si="439"/>
        <v>0</v>
      </c>
      <c r="EH125" s="140">
        <f t="shared" si="439"/>
        <v>0</v>
      </c>
      <c r="EI125" s="140">
        <f t="shared" si="439"/>
        <v>0</v>
      </c>
      <c r="EJ125" s="140">
        <f t="shared" si="439"/>
        <v>0</v>
      </c>
      <c r="EK125" s="140">
        <f t="shared" si="439"/>
        <v>0</v>
      </c>
      <c r="EL125" s="140">
        <f t="shared" si="439"/>
        <v>0</v>
      </c>
      <c r="EM125" s="140">
        <f t="shared" si="439"/>
        <v>0</v>
      </c>
      <c r="EN125" s="140">
        <f t="shared" si="439"/>
        <v>0</v>
      </c>
      <c r="EO125" s="140">
        <f t="shared" si="439"/>
        <v>0</v>
      </c>
      <c r="EP125" s="140">
        <f t="shared" si="439"/>
        <v>0</v>
      </c>
      <c r="EQ125" s="140">
        <f t="shared" si="439"/>
        <v>0</v>
      </c>
      <c r="ER125" s="140">
        <f t="shared" si="439"/>
        <v>0</v>
      </c>
      <c r="ES125" s="140">
        <f t="shared" si="439"/>
        <v>0</v>
      </c>
      <c r="ET125" s="140">
        <f t="shared" si="439"/>
        <v>0</v>
      </c>
      <c r="EU125" s="140">
        <f t="shared" si="439"/>
        <v>0</v>
      </c>
      <c r="EV125" s="140">
        <f t="shared" si="439"/>
        <v>0</v>
      </c>
      <c r="EW125" s="140">
        <f t="shared" si="439"/>
        <v>0</v>
      </c>
      <c r="EX125" s="140">
        <f t="shared" si="439"/>
        <v>0</v>
      </c>
      <c r="EY125" s="140">
        <f t="shared" si="439"/>
        <v>0</v>
      </c>
      <c r="EZ125" s="140">
        <f t="shared" si="439"/>
        <v>0</v>
      </c>
      <c r="FA125" s="140">
        <f t="shared" si="439"/>
        <v>0</v>
      </c>
      <c r="FB125" s="140">
        <f t="shared" si="439"/>
        <v>0</v>
      </c>
      <c r="FC125" s="140">
        <f t="shared" si="439"/>
        <v>0</v>
      </c>
      <c r="FD125" s="140">
        <f t="shared" si="439"/>
        <v>0</v>
      </c>
      <c r="FE125" s="140">
        <f t="shared" si="439"/>
        <v>0</v>
      </c>
      <c r="FF125" s="140">
        <f t="shared" si="439"/>
        <v>0</v>
      </c>
      <c r="FG125" s="140">
        <f t="shared" si="439"/>
        <v>0</v>
      </c>
      <c r="FH125" s="140">
        <f t="shared" si="439"/>
        <v>0</v>
      </c>
      <c r="FI125" s="140">
        <f t="shared" si="439"/>
        <v>0</v>
      </c>
      <c r="FJ125" s="140">
        <f t="shared" si="439"/>
        <v>0</v>
      </c>
    </row>
    <row r="126" spans="4:166">
      <c r="D126" s="28">
        <f t="shared" si="364"/>
        <v>36</v>
      </c>
      <c r="G126" s="28">
        <f t="shared" si="365"/>
        <v>0</v>
      </c>
      <c r="DL126" s="28">
        <f t="shared" si="366"/>
        <v>36</v>
      </c>
      <c r="DM126" s="140">
        <f t="shared" si="432"/>
        <v>0</v>
      </c>
      <c r="DN126" s="140">
        <f t="shared" si="409"/>
        <v>0</v>
      </c>
      <c r="DO126" s="140">
        <f t="shared" si="409"/>
        <v>0</v>
      </c>
      <c r="DP126" s="140">
        <f t="shared" si="433"/>
        <v>0</v>
      </c>
      <c r="DQ126" s="140">
        <f t="shared" ref="DQ126:EB126" si="440">DQ42*$G126</f>
        <v>0</v>
      </c>
      <c r="DR126" s="140">
        <f t="shared" si="440"/>
        <v>0</v>
      </c>
      <c r="DS126" s="140">
        <f t="shared" si="440"/>
        <v>0</v>
      </c>
      <c r="DT126" s="140">
        <f t="shared" si="440"/>
        <v>0</v>
      </c>
      <c r="DU126" s="140">
        <f t="shared" si="440"/>
        <v>0</v>
      </c>
      <c r="DV126" s="140">
        <f t="shared" si="440"/>
        <v>0</v>
      </c>
      <c r="DW126" s="140">
        <f t="shared" si="440"/>
        <v>0</v>
      </c>
      <c r="DX126" s="140">
        <f t="shared" si="440"/>
        <v>0</v>
      </c>
      <c r="DY126" s="140">
        <f t="shared" si="440"/>
        <v>0</v>
      </c>
      <c r="DZ126" s="140">
        <f t="shared" si="440"/>
        <v>0</v>
      </c>
      <c r="EA126" s="140">
        <f t="shared" si="440"/>
        <v>0</v>
      </c>
      <c r="EB126" s="140">
        <f t="shared" si="440"/>
        <v>0</v>
      </c>
      <c r="EC126" s="140">
        <f t="shared" ref="EC126:FJ126" si="441">EC42*$G126</f>
        <v>0</v>
      </c>
      <c r="ED126" s="140">
        <f t="shared" si="441"/>
        <v>0</v>
      </c>
      <c r="EE126" s="140">
        <f t="shared" si="441"/>
        <v>0</v>
      </c>
      <c r="EF126" s="140">
        <f t="shared" si="441"/>
        <v>0</v>
      </c>
      <c r="EG126" s="140">
        <f t="shared" si="441"/>
        <v>0</v>
      </c>
      <c r="EH126" s="140">
        <f t="shared" si="441"/>
        <v>0</v>
      </c>
      <c r="EI126" s="140">
        <f t="shared" si="441"/>
        <v>0</v>
      </c>
      <c r="EJ126" s="140">
        <f t="shared" si="441"/>
        <v>0</v>
      </c>
      <c r="EK126" s="140">
        <f t="shared" si="441"/>
        <v>0</v>
      </c>
      <c r="EL126" s="140">
        <f t="shared" si="441"/>
        <v>0</v>
      </c>
      <c r="EM126" s="140">
        <f t="shared" si="441"/>
        <v>0</v>
      </c>
      <c r="EN126" s="140">
        <f t="shared" si="441"/>
        <v>0</v>
      </c>
      <c r="EO126" s="140">
        <f t="shared" si="441"/>
        <v>0</v>
      </c>
      <c r="EP126" s="140">
        <f t="shared" si="441"/>
        <v>0</v>
      </c>
      <c r="EQ126" s="140">
        <f t="shared" si="441"/>
        <v>0</v>
      </c>
      <c r="ER126" s="140">
        <f t="shared" si="441"/>
        <v>0</v>
      </c>
      <c r="ES126" s="140">
        <f t="shared" si="441"/>
        <v>0</v>
      </c>
      <c r="ET126" s="140">
        <f t="shared" si="441"/>
        <v>0</v>
      </c>
      <c r="EU126" s="140">
        <f t="shared" si="441"/>
        <v>0</v>
      </c>
      <c r="EV126" s="140">
        <f t="shared" si="441"/>
        <v>0</v>
      </c>
      <c r="EW126" s="140">
        <f t="shared" si="441"/>
        <v>0</v>
      </c>
      <c r="EX126" s="140">
        <f t="shared" si="441"/>
        <v>0</v>
      </c>
      <c r="EY126" s="140">
        <f t="shared" si="441"/>
        <v>0</v>
      </c>
      <c r="EZ126" s="140">
        <f t="shared" si="441"/>
        <v>0</v>
      </c>
      <c r="FA126" s="140">
        <f t="shared" si="441"/>
        <v>0</v>
      </c>
      <c r="FB126" s="140">
        <f t="shared" si="441"/>
        <v>0</v>
      </c>
      <c r="FC126" s="140">
        <f t="shared" si="441"/>
        <v>0</v>
      </c>
      <c r="FD126" s="140">
        <f t="shared" si="441"/>
        <v>0</v>
      </c>
      <c r="FE126" s="140">
        <f t="shared" si="441"/>
        <v>0</v>
      </c>
      <c r="FF126" s="140">
        <f t="shared" si="441"/>
        <v>0</v>
      </c>
      <c r="FG126" s="140">
        <f t="shared" si="441"/>
        <v>0</v>
      </c>
      <c r="FH126" s="140">
        <f t="shared" si="441"/>
        <v>0</v>
      </c>
      <c r="FI126" s="140">
        <f t="shared" si="441"/>
        <v>0</v>
      </c>
      <c r="FJ126" s="140">
        <f t="shared" si="441"/>
        <v>0</v>
      </c>
    </row>
    <row r="127" spans="4:166">
      <c r="D127" s="28">
        <f t="shared" si="364"/>
        <v>37</v>
      </c>
      <c r="G127" s="28">
        <f t="shared" si="365"/>
        <v>0</v>
      </c>
      <c r="DL127" s="28">
        <f t="shared" si="366"/>
        <v>37</v>
      </c>
      <c r="DM127" s="140">
        <f t="shared" si="432"/>
        <v>0</v>
      </c>
      <c r="DN127" s="140">
        <f t="shared" si="409"/>
        <v>0</v>
      </c>
      <c r="DO127" s="140">
        <f t="shared" si="409"/>
        <v>0</v>
      </c>
      <c r="DP127" s="140">
        <f t="shared" si="433"/>
        <v>0</v>
      </c>
      <c r="DQ127" s="140">
        <f t="shared" ref="DQ127:EB127" si="442">DQ43*$G127</f>
        <v>0</v>
      </c>
      <c r="DR127" s="140">
        <f t="shared" si="442"/>
        <v>0</v>
      </c>
      <c r="DS127" s="140">
        <f t="shared" si="442"/>
        <v>0</v>
      </c>
      <c r="DT127" s="140">
        <f t="shared" si="442"/>
        <v>0</v>
      </c>
      <c r="DU127" s="140">
        <f t="shared" si="442"/>
        <v>0</v>
      </c>
      <c r="DV127" s="140">
        <f t="shared" si="442"/>
        <v>0</v>
      </c>
      <c r="DW127" s="140">
        <f t="shared" si="442"/>
        <v>0</v>
      </c>
      <c r="DX127" s="140">
        <f t="shared" si="442"/>
        <v>0</v>
      </c>
      <c r="DY127" s="140">
        <f t="shared" si="442"/>
        <v>0</v>
      </c>
      <c r="DZ127" s="140">
        <f t="shared" si="442"/>
        <v>0</v>
      </c>
      <c r="EA127" s="140">
        <f t="shared" si="442"/>
        <v>0</v>
      </c>
      <c r="EB127" s="140">
        <f t="shared" si="442"/>
        <v>0</v>
      </c>
      <c r="EC127" s="140">
        <f t="shared" ref="EC127:FJ127" si="443">EC43*$G127</f>
        <v>0</v>
      </c>
      <c r="ED127" s="140">
        <f t="shared" si="443"/>
        <v>0</v>
      </c>
      <c r="EE127" s="140">
        <f t="shared" si="443"/>
        <v>0</v>
      </c>
      <c r="EF127" s="140">
        <f t="shared" si="443"/>
        <v>0</v>
      </c>
      <c r="EG127" s="140">
        <f t="shared" si="443"/>
        <v>0</v>
      </c>
      <c r="EH127" s="140">
        <f t="shared" si="443"/>
        <v>0</v>
      </c>
      <c r="EI127" s="140">
        <f t="shared" si="443"/>
        <v>0</v>
      </c>
      <c r="EJ127" s="140">
        <f t="shared" si="443"/>
        <v>0</v>
      </c>
      <c r="EK127" s="140">
        <f t="shared" si="443"/>
        <v>0</v>
      </c>
      <c r="EL127" s="140">
        <f t="shared" si="443"/>
        <v>0</v>
      </c>
      <c r="EM127" s="140">
        <f t="shared" si="443"/>
        <v>0</v>
      </c>
      <c r="EN127" s="140">
        <f t="shared" si="443"/>
        <v>0</v>
      </c>
      <c r="EO127" s="140">
        <f t="shared" si="443"/>
        <v>0</v>
      </c>
      <c r="EP127" s="140">
        <f t="shared" si="443"/>
        <v>0</v>
      </c>
      <c r="EQ127" s="140">
        <f t="shared" si="443"/>
        <v>0</v>
      </c>
      <c r="ER127" s="140">
        <f t="shared" si="443"/>
        <v>0</v>
      </c>
      <c r="ES127" s="140">
        <f t="shared" si="443"/>
        <v>0</v>
      </c>
      <c r="ET127" s="140">
        <f t="shared" si="443"/>
        <v>0</v>
      </c>
      <c r="EU127" s="140">
        <f t="shared" si="443"/>
        <v>0</v>
      </c>
      <c r="EV127" s="140">
        <f t="shared" si="443"/>
        <v>0</v>
      </c>
      <c r="EW127" s="140">
        <f t="shared" si="443"/>
        <v>0</v>
      </c>
      <c r="EX127" s="140">
        <f t="shared" si="443"/>
        <v>0</v>
      </c>
      <c r="EY127" s="140">
        <f t="shared" si="443"/>
        <v>0</v>
      </c>
      <c r="EZ127" s="140">
        <f t="shared" si="443"/>
        <v>0</v>
      </c>
      <c r="FA127" s="140">
        <f t="shared" si="443"/>
        <v>0</v>
      </c>
      <c r="FB127" s="140">
        <f t="shared" si="443"/>
        <v>0</v>
      </c>
      <c r="FC127" s="140">
        <f t="shared" si="443"/>
        <v>0</v>
      </c>
      <c r="FD127" s="140">
        <f t="shared" si="443"/>
        <v>0</v>
      </c>
      <c r="FE127" s="140">
        <f t="shared" si="443"/>
        <v>0</v>
      </c>
      <c r="FF127" s="140">
        <f t="shared" si="443"/>
        <v>0</v>
      </c>
      <c r="FG127" s="140">
        <f t="shared" si="443"/>
        <v>0</v>
      </c>
      <c r="FH127" s="140">
        <f t="shared" si="443"/>
        <v>0</v>
      </c>
      <c r="FI127" s="140">
        <f t="shared" si="443"/>
        <v>0</v>
      </c>
      <c r="FJ127" s="140">
        <f t="shared" si="443"/>
        <v>0</v>
      </c>
    </row>
    <row r="128" spans="4:166">
      <c r="D128" s="28">
        <f t="shared" si="364"/>
        <v>38</v>
      </c>
      <c r="G128" s="28">
        <f t="shared" si="365"/>
        <v>0</v>
      </c>
      <c r="DL128" s="28">
        <f t="shared" si="366"/>
        <v>38</v>
      </c>
      <c r="DM128" s="140">
        <f t="shared" si="432"/>
        <v>0</v>
      </c>
      <c r="DN128" s="140">
        <f t="shared" si="409"/>
        <v>0</v>
      </c>
      <c r="DO128" s="140">
        <f t="shared" si="409"/>
        <v>0</v>
      </c>
      <c r="DP128" s="140">
        <f t="shared" si="433"/>
        <v>0</v>
      </c>
      <c r="DQ128" s="140">
        <f t="shared" ref="DQ128:EB128" si="444">DQ44*$G128</f>
        <v>0</v>
      </c>
      <c r="DR128" s="140">
        <f t="shared" si="444"/>
        <v>0</v>
      </c>
      <c r="DS128" s="140">
        <f t="shared" si="444"/>
        <v>0</v>
      </c>
      <c r="DT128" s="140">
        <f t="shared" si="444"/>
        <v>0</v>
      </c>
      <c r="DU128" s="140">
        <f t="shared" si="444"/>
        <v>0</v>
      </c>
      <c r="DV128" s="140">
        <f t="shared" si="444"/>
        <v>0</v>
      </c>
      <c r="DW128" s="140">
        <f t="shared" si="444"/>
        <v>0</v>
      </c>
      <c r="DX128" s="140">
        <f t="shared" si="444"/>
        <v>0</v>
      </c>
      <c r="DY128" s="140">
        <f t="shared" si="444"/>
        <v>0</v>
      </c>
      <c r="DZ128" s="140">
        <f t="shared" si="444"/>
        <v>0</v>
      </c>
      <c r="EA128" s="140">
        <f t="shared" si="444"/>
        <v>0</v>
      </c>
      <c r="EB128" s="140">
        <f t="shared" si="444"/>
        <v>0</v>
      </c>
      <c r="EC128" s="140">
        <f t="shared" ref="EC128:FJ128" si="445">EC44*$G128</f>
        <v>0</v>
      </c>
      <c r="ED128" s="140">
        <f t="shared" si="445"/>
        <v>0</v>
      </c>
      <c r="EE128" s="140">
        <f t="shared" si="445"/>
        <v>0</v>
      </c>
      <c r="EF128" s="140">
        <f t="shared" si="445"/>
        <v>0</v>
      </c>
      <c r="EG128" s="140">
        <f t="shared" si="445"/>
        <v>0</v>
      </c>
      <c r="EH128" s="140">
        <f t="shared" si="445"/>
        <v>0</v>
      </c>
      <c r="EI128" s="140">
        <f t="shared" si="445"/>
        <v>0</v>
      </c>
      <c r="EJ128" s="140">
        <f t="shared" si="445"/>
        <v>0</v>
      </c>
      <c r="EK128" s="140">
        <f t="shared" si="445"/>
        <v>0</v>
      </c>
      <c r="EL128" s="140">
        <f t="shared" si="445"/>
        <v>0</v>
      </c>
      <c r="EM128" s="140">
        <f t="shared" si="445"/>
        <v>0</v>
      </c>
      <c r="EN128" s="140">
        <f t="shared" si="445"/>
        <v>0</v>
      </c>
      <c r="EO128" s="140">
        <f t="shared" si="445"/>
        <v>0</v>
      </c>
      <c r="EP128" s="140">
        <f t="shared" si="445"/>
        <v>0</v>
      </c>
      <c r="EQ128" s="140">
        <f t="shared" si="445"/>
        <v>0</v>
      </c>
      <c r="ER128" s="140">
        <f t="shared" si="445"/>
        <v>0</v>
      </c>
      <c r="ES128" s="140">
        <f t="shared" si="445"/>
        <v>0</v>
      </c>
      <c r="ET128" s="140">
        <f t="shared" si="445"/>
        <v>0</v>
      </c>
      <c r="EU128" s="140">
        <f t="shared" si="445"/>
        <v>0</v>
      </c>
      <c r="EV128" s="140">
        <f t="shared" si="445"/>
        <v>0</v>
      </c>
      <c r="EW128" s="140">
        <f t="shared" si="445"/>
        <v>0</v>
      </c>
      <c r="EX128" s="140">
        <f t="shared" si="445"/>
        <v>0</v>
      </c>
      <c r="EY128" s="140">
        <f t="shared" si="445"/>
        <v>0</v>
      </c>
      <c r="EZ128" s="140">
        <f t="shared" si="445"/>
        <v>0</v>
      </c>
      <c r="FA128" s="140">
        <f t="shared" si="445"/>
        <v>0</v>
      </c>
      <c r="FB128" s="140">
        <f t="shared" si="445"/>
        <v>0</v>
      </c>
      <c r="FC128" s="140">
        <f t="shared" si="445"/>
        <v>0</v>
      </c>
      <c r="FD128" s="140">
        <f t="shared" si="445"/>
        <v>0</v>
      </c>
      <c r="FE128" s="140">
        <f t="shared" si="445"/>
        <v>0</v>
      </c>
      <c r="FF128" s="140">
        <f t="shared" si="445"/>
        <v>0</v>
      </c>
      <c r="FG128" s="140">
        <f t="shared" si="445"/>
        <v>0</v>
      </c>
      <c r="FH128" s="140">
        <f t="shared" si="445"/>
        <v>0</v>
      </c>
      <c r="FI128" s="140">
        <f t="shared" si="445"/>
        <v>0</v>
      </c>
      <c r="FJ128" s="140">
        <f t="shared" si="445"/>
        <v>0</v>
      </c>
    </row>
    <row r="129" spans="4:166">
      <c r="D129" s="28">
        <f t="shared" si="364"/>
        <v>39</v>
      </c>
      <c r="G129" s="28">
        <f t="shared" si="365"/>
        <v>0</v>
      </c>
      <c r="DL129" s="28">
        <f t="shared" si="366"/>
        <v>39</v>
      </c>
      <c r="DM129" s="140">
        <f t="shared" si="432"/>
        <v>0</v>
      </c>
      <c r="DN129" s="140">
        <f t="shared" si="409"/>
        <v>0</v>
      </c>
      <c r="DO129" s="140">
        <f t="shared" si="409"/>
        <v>0</v>
      </c>
      <c r="DP129" s="140">
        <f t="shared" si="433"/>
        <v>0</v>
      </c>
      <c r="DQ129" s="140">
        <f t="shared" ref="DQ129:EB129" si="446">DQ45*$G129</f>
        <v>0</v>
      </c>
      <c r="DR129" s="140">
        <f t="shared" si="446"/>
        <v>0</v>
      </c>
      <c r="DS129" s="140">
        <f t="shared" si="446"/>
        <v>0</v>
      </c>
      <c r="DT129" s="140">
        <f t="shared" si="446"/>
        <v>0</v>
      </c>
      <c r="DU129" s="140">
        <f t="shared" si="446"/>
        <v>0</v>
      </c>
      <c r="DV129" s="140">
        <f t="shared" si="446"/>
        <v>0</v>
      </c>
      <c r="DW129" s="140">
        <f t="shared" si="446"/>
        <v>0</v>
      </c>
      <c r="DX129" s="140">
        <f t="shared" si="446"/>
        <v>0</v>
      </c>
      <c r="DY129" s="140">
        <f t="shared" si="446"/>
        <v>0</v>
      </c>
      <c r="DZ129" s="140">
        <f t="shared" si="446"/>
        <v>0</v>
      </c>
      <c r="EA129" s="140">
        <f t="shared" si="446"/>
        <v>0</v>
      </c>
      <c r="EB129" s="140">
        <f t="shared" si="446"/>
        <v>0</v>
      </c>
      <c r="EC129" s="140">
        <f t="shared" ref="EC129:FJ129" si="447">EC45*$G129</f>
        <v>0</v>
      </c>
      <c r="ED129" s="140">
        <f t="shared" si="447"/>
        <v>0</v>
      </c>
      <c r="EE129" s="140">
        <f t="shared" si="447"/>
        <v>0</v>
      </c>
      <c r="EF129" s="140">
        <f t="shared" si="447"/>
        <v>0</v>
      </c>
      <c r="EG129" s="140">
        <f t="shared" si="447"/>
        <v>0</v>
      </c>
      <c r="EH129" s="140">
        <f t="shared" si="447"/>
        <v>0</v>
      </c>
      <c r="EI129" s="140">
        <f t="shared" si="447"/>
        <v>0</v>
      </c>
      <c r="EJ129" s="140">
        <f t="shared" si="447"/>
        <v>0</v>
      </c>
      <c r="EK129" s="140">
        <f t="shared" si="447"/>
        <v>0</v>
      </c>
      <c r="EL129" s="140">
        <f t="shared" si="447"/>
        <v>0</v>
      </c>
      <c r="EM129" s="140">
        <f t="shared" si="447"/>
        <v>0</v>
      </c>
      <c r="EN129" s="140">
        <f t="shared" si="447"/>
        <v>0</v>
      </c>
      <c r="EO129" s="140">
        <f t="shared" si="447"/>
        <v>0</v>
      </c>
      <c r="EP129" s="140">
        <f t="shared" si="447"/>
        <v>0</v>
      </c>
      <c r="EQ129" s="140">
        <f t="shared" si="447"/>
        <v>0</v>
      </c>
      <c r="ER129" s="140">
        <f t="shared" si="447"/>
        <v>0</v>
      </c>
      <c r="ES129" s="140">
        <f t="shared" si="447"/>
        <v>0</v>
      </c>
      <c r="ET129" s="140">
        <f t="shared" si="447"/>
        <v>0</v>
      </c>
      <c r="EU129" s="140">
        <f t="shared" si="447"/>
        <v>0</v>
      </c>
      <c r="EV129" s="140">
        <f t="shared" si="447"/>
        <v>0</v>
      </c>
      <c r="EW129" s="140">
        <f t="shared" si="447"/>
        <v>0</v>
      </c>
      <c r="EX129" s="140">
        <f t="shared" si="447"/>
        <v>0</v>
      </c>
      <c r="EY129" s="140">
        <f t="shared" si="447"/>
        <v>0</v>
      </c>
      <c r="EZ129" s="140">
        <f t="shared" si="447"/>
        <v>0</v>
      </c>
      <c r="FA129" s="140">
        <f t="shared" si="447"/>
        <v>0</v>
      </c>
      <c r="FB129" s="140">
        <f t="shared" si="447"/>
        <v>0</v>
      </c>
      <c r="FC129" s="140">
        <f t="shared" si="447"/>
        <v>0</v>
      </c>
      <c r="FD129" s="140">
        <f t="shared" si="447"/>
        <v>0</v>
      </c>
      <c r="FE129" s="140">
        <f t="shared" si="447"/>
        <v>0</v>
      </c>
      <c r="FF129" s="140">
        <f t="shared" si="447"/>
        <v>0</v>
      </c>
      <c r="FG129" s="140">
        <f t="shared" si="447"/>
        <v>0</v>
      </c>
      <c r="FH129" s="140">
        <f t="shared" si="447"/>
        <v>0</v>
      </c>
      <c r="FI129" s="140">
        <f t="shared" si="447"/>
        <v>0</v>
      </c>
      <c r="FJ129" s="140">
        <f t="shared" si="447"/>
        <v>0</v>
      </c>
    </row>
    <row r="130" spans="4:166">
      <c r="D130" s="28">
        <f t="shared" si="364"/>
        <v>40</v>
      </c>
      <c r="G130" s="28">
        <f t="shared" si="365"/>
        <v>0</v>
      </c>
      <c r="DL130" s="28">
        <f t="shared" si="366"/>
        <v>40</v>
      </c>
      <c r="DM130" s="140">
        <f t="shared" si="432"/>
        <v>0</v>
      </c>
      <c r="DN130" s="140">
        <f t="shared" si="409"/>
        <v>0</v>
      </c>
      <c r="DO130" s="140">
        <f t="shared" si="409"/>
        <v>0</v>
      </c>
      <c r="DP130" s="140">
        <f t="shared" si="433"/>
        <v>0</v>
      </c>
      <c r="DQ130" s="140">
        <f t="shared" ref="DQ130:EB130" si="448">DQ46*$G130</f>
        <v>0</v>
      </c>
      <c r="DR130" s="140">
        <f t="shared" si="448"/>
        <v>0</v>
      </c>
      <c r="DS130" s="140">
        <f t="shared" si="448"/>
        <v>0</v>
      </c>
      <c r="DT130" s="140">
        <f t="shared" si="448"/>
        <v>0</v>
      </c>
      <c r="DU130" s="140">
        <f t="shared" si="448"/>
        <v>0</v>
      </c>
      <c r="DV130" s="140">
        <f t="shared" si="448"/>
        <v>0</v>
      </c>
      <c r="DW130" s="140">
        <f t="shared" si="448"/>
        <v>0</v>
      </c>
      <c r="DX130" s="140">
        <f t="shared" si="448"/>
        <v>0</v>
      </c>
      <c r="DY130" s="140">
        <f t="shared" si="448"/>
        <v>0</v>
      </c>
      <c r="DZ130" s="140">
        <f t="shared" si="448"/>
        <v>0</v>
      </c>
      <c r="EA130" s="140">
        <f t="shared" si="448"/>
        <v>0</v>
      </c>
      <c r="EB130" s="140">
        <f t="shared" si="448"/>
        <v>0</v>
      </c>
      <c r="EC130" s="140">
        <f t="shared" ref="EC130:FJ130" si="449">EC46*$G130</f>
        <v>0</v>
      </c>
      <c r="ED130" s="140">
        <f t="shared" si="449"/>
        <v>0</v>
      </c>
      <c r="EE130" s="140">
        <f t="shared" si="449"/>
        <v>0</v>
      </c>
      <c r="EF130" s="140">
        <f t="shared" si="449"/>
        <v>0</v>
      </c>
      <c r="EG130" s="140">
        <f t="shared" si="449"/>
        <v>0</v>
      </c>
      <c r="EH130" s="140">
        <f t="shared" si="449"/>
        <v>0</v>
      </c>
      <c r="EI130" s="140">
        <f t="shared" si="449"/>
        <v>0</v>
      </c>
      <c r="EJ130" s="140">
        <f t="shared" si="449"/>
        <v>0</v>
      </c>
      <c r="EK130" s="140">
        <f t="shared" si="449"/>
        <v>0</v>
      </c>
      <c r="EL130" s="140">
        <f t="shared" si="449"/>
        <v>0</v>
      </c>
      <c r="EM130" s="140">
        <f t="shared" si="449"/>
        <v>0</v>
      </c>
      <c r="EN130" s="140">
        <f t="shared" si="449"/>
        <v>0</v>
      </c>
      <c r="EO130" s="140">
        <f t="shared" si="449"/>
        <v>0</v>
      </c>
      <c r="EP130" s="140">
        <f t="shared" si="449"/>
        <v>0</v>
      </c>
      <c r="EQ130" s="140">
        <f t="shared" si="449"/>
        <v>0</v>
      </c>
      <c r="ER130" s="140">
        <f t="shared" si="449"/>
        <v>0</v>
      </c>
      <c r="ES130" s="140">
        <f t="shared" si="449"/>
        <v>0</v>
      </c>
      <c r="ET130" s="140">
        <f t="shared" si="449"/>
        <v>0</v>
      </c>
      <c r="EU130" s="140">
        <f t="shared" si="449"/>
        <v>0</v>
      </c>
      <c r="EV130" s="140">
        <f t="shared" si="449"/>
        <v>0</v>
      </c>
      <c r="EW130" s="140">
        <f t="shared" si="449"/>
        <v>0</v>
      </c>
      <c r="EX130" s="140">
        <f t="shared" si="449"/>
        <v>0</v>
      </c>
      <c r="EY130" s="140">
        <f t="shared" si="449"/>
        <v>0</v>
      </c>
      <c r="EZ130" s="140">
        <f t="shared" si="449"/>
        <v>0</v>
      </c>
      <c r="FA130" s="140">
        <f t="shared" si="449"/>
        <v>0</v>
      </c>
      <c r="FB130" s="140">
        <f t="shared" si="449"/>
        <v>0</v>
      </c>
      <c r="FC130" s="140">
        <f t="shared" si="449"/>
        <v>0</v>
      </c>
      <c r="FD130" s="140">
        <f t="shared" si="449"/>
        <v>0</v>
      </c>
      <c r="FE130" s="140">
        <f t="shared" si="449"/>
        <v>0</v>
      </c>
      <c r="FF130" s="140">
        <f t="shared" si="449"/>
        <v>0</v>
      </c>
      <c r="FG130" s="140">
        <f t="shared" si="449"/>
        <v>0</v>
      </c>
      <c r="FH130" s="140">
        <f t="shared" si="449"/>
        <v>0</v>
      </c>
      <c r="FI130" s="140">
        <f t="shared" si="449"/>
        <v>0</v>
      </c>
      <c r="FJ130" s="140">
        <f t="shared" si="449"/>
        <v>0</v>
      </c>
    </row>
    <row r="131" spans="4:166">
      <c r="D131" s="28">
        <f t="shared" si="364"/>
        <v>41</v>
      </c>
      <c r="G131" s="28">
        <f t="shared" si="365"/>
        <v>0</v>
      </c>
      <c r="DL131" s="28">
        <f t="shared" si="366"/>
        <v>41</v>
      </c>
      <c r="DM131" s="140">
        <f t="shared" si="432"/>
        <v>0</v>
      </c>
      <c r="DN131" s="140">
        <f t="shared" si="409"/>
        <v>0</v>
      </c>
      <c r="DO131" s="140">
        <f t="shared" si="409"/>
        <v>0</v>
      </c>
      <c r="DP131" s="140">
        <f t="shared" si="433"/>
        <v>0</v>
      </c>
      <c r="DQ131" s="140">
        <f t="shared" ref="DQ131:EB131" si="450">DQ47*$G131</f>
        <v>0</v>
      </c>
      <c r="DR131" s="140">
        <f t="shared" si="450"/>
        <v>0</v>
      </c>
      <c r="DS131" s="140">
        <f t="shared" si="450"/>
        <v>0</v>
      </c>
      <c r="DT131" s="140">
        <f t="shared" si="450"/>
        <v>0</v>
      </c>
      <c r="DU131" s="140">
        <f t="shared" si="450"/>
        <v>0</v>
      </c>
      <c r="DV131" s="140">
        <f t="shared" si="450"/>
        <v>0</v>
      </c>
      <c r="DW131" s="140">
        <f t="shared" si="450"/>
        <v>0</v>
      </c>
      <c r="DX131" s="140">
        <f t="shared" si="450"/>
        <v>0</v>
      </c>
      <c r="DY131" s="140">
        <f t="shared" si="450"/>
        <v>0</v>
      </c>
      <c r="DZ131" s="140">
        <f t="shared" si="450"/>
        <v>0</v>
      </c>
      <c r="EA131" s="140">
        <f t="shared" si="450"/>
        <v>0</v>
      </c>
      <c r="EB131" s="140">
        <f t="shared" si="450"/>
        <v>0</v>
      </c>
      <c r="EC131" s="140">
        <f t="shared" ref="EC131:FJ131" si="451">EC47*$G131</f>
        <v>0</v>
      </c>
      <c r="ED131" s="140">
        <f t="shared" si="451"/>
        <v>0</v>
      </c>
      <c r="EE131" s="140">
        <f t="shared" si="451"/>
        <v>0</v>
      </c>
      <c r="EF131" s="140">
        <f t="shared" si="451"/>
        <v>0</v>
      </c>
      <c r="EG131" s="140">
        <f t="shared" si="451"/>
        <v>0</v>
      </c>
      <c r="EH131" s="140">
        <f t="shared" si="451"/>
        <v>0</v>
      </c>
      <c r="EI131" s="140">
        <f t="shared" si="451"/>
        <v>0</v>
      </c>
      <c r="EJ131" s="140">
        <f t="shared" si="451"/>
        <v>0</v>
      </c>
      <c r="EK131" s="140">
        <f t="shared" si="451"/>
        <v>0</v>
      </c>
      <c r="EL131" s="140">
        <f t="shared" si="451"/>
        <v>0</v>
      </c>
      <c r="EM131" s="140">
        <f t="shared" si="451"/>
        <v>0</v>
      </c>
      <c r="EN131" s="140">
        <f t="shared" si="451"/>
        <v>0</v>
      </c>
      <c r="EO131" s="140">
        <f t="shared" si="451"/>
        <v>0</v>
      </c>
      <c r="EP131" s="140">
        <f t="shared" si="451"/>
        <v>0</v>
      </c>
      <c r="EQ131" s="140">
        <f t="shared" si="451"/>
        <v>0</v>
      </c>
      <c r="ER131" s="140">
        <f t="shared" si="451"/>
        <v>0</v>
      </c>
      <c r="ES131" s="140">
        <f t="shared" si="451"/>
        <v>0</v>
      </c>
      <c r="ET131" s="140">
        <f t="shared" si="451"/>
        <v>0</v>
      </c>
      <c r="EU131" s="140">
        <f t="shared" si="451"/>
        <v>0</v>
      </c>
      <c r="EV131" s="140">
        <f t="shared" si="451"/>
        <v>0</v>
      </c>
      <c r="EW131" s="140">
        <f t="shared" si="451"/>
        <v>0</v>
      </c>
      <c r="EX131" s="140">
        <f t="shared" si="451"/>
        <v>0</v>
      </c>
      <c r="EY131" s="140">
        <f t="shared" si="451"/>
        <v>0</v>
      </c>
      <c r="EZ131" s="140">
        <f t="shared" si="451"/>
        <v>0</v>
      </c>
      <c r="FA131" s="140">
        <f t="shared" si="451"/>
        <v>0</v>
      </c>
      <c r="FB131" s="140">
        <f t="shared" si="451"/>
        <v>0</v>
      </c>
      <c r="FC131" s="140">
        <f t="shared" si="451"/>
        <v>0</v>
      </c>
      <c r="FD131" s="140">
        <f t="shared" si="451"/>
        <v>0</v>
      </c>
      <c r="FE131" s="140">
        <f t="shared" si="451"/>
        <v>0</v>
      </c>
      <c r="FF131" s="140">
        <f t="shared" si="451"/>
        <v>0</v>
      </c>
      <c r="FG131" s="140">
        <f t="shared" si="451"/>
        <v>0</v>
      </c>
      <c r="FH131" s="140">
        <f t="shared" si="451"/>
        <v>0</v>
      </c>
      <c r="FI131" s="140">
        <f t="shared" si="451"/>
        <v>0</v>
      </c>
      <c r="FJ131" s="140">
        <f t="shared" si="451"/>
        <v>0</v>
      </c>
    </row>
    <row r="132" spans="4:166">
      <c r="D132" s="28">
        <f t="shared" si="364"/>
        <v>42</v>
      </c>
      <c r="G132" s="28">
        <f t="shared" si="365"/>
        <v>0</v>
      </c>
      <c r="DL132" s="28">
        <f t="shared" si="366"/>
        <v>42</v>
      </c>
      <c r="DM132" s="140">
        <f t="shared" si="432"/>
        <v>0</v>
      </c>
      <c r="DN132" s="140">
        <f t="shared" ref="DN132:DO151" si="452">DN48*$G132</f>
        <v>0</v>
      </c>
      <c r="DO132" s="140">
        <f t="shared" si="452"/>
        <v>0</v>
      </c>
      <c r="DP132" s="140">
        <f t="shared" si="433"/>
        <v>0</v>
      </c>
      <c r="DQ132" s="140">
        <f t="shared" ref="DQ132:EB132" si="453">DQ48*$G132</f>
        <v>0</v>
      </c>
      <c r="DR132" s="140">
        <f t="shared" si="453"/>
        <v>0</v>
      </c>
      <c r="DS132" s="140">
        <f t="shared" si="453"/>
        <v>0</v>
      </c>
      <c r="DT132" s="140">
        <f t="shared" si="453"/>
        <v>0</v>
      </c>
      <c r="DU132" s="140">
        <f t="shared" si="453"/>
        <v>0</v>
      </c>
      <c r="DV132" s="140">
        <f t="shared" si="453"/>
        <v>0</v>
      </c>
      <c r="DW132" s="140">
        <f t="shared" si="453"/>
        <v>0</v>
      </c>
      <c r="DX132" s="140">
        <f t="shared" si="453"/>
        <v>0</v>
      </c>
      <c r="DY132" s="140">
        <f t="shared" si="453"/>
        <v>0</v>
      </c>
      <c r="DZ132" s="140">
        <f t="shared" si="453"/>
        <v>0</v>
      </c>
      <c r="EA132" s="140">
        <f t="shared" si="453"/>
        <v>0</v>
      </c>
      <c r="EB132" s="140">
        <f t="shared" si="453"/>
        <v>0</v>
      </c>
      <c r="EC132" s="140">
        <f t="shared" ref="EC132:FJ132" si="454">EC48*$G132</f>
        <v>0</v>
      </c>
      <c r="ED132" s="140">
        <f t="shared" si="454"/>
        <v>0</v>
      </c>
      <c r="EE132" s="140">
        <f t="shared" si="454"/>
        <v>0</v>
      </c>
      <c r="EF132" s="140">
        <f t="shared" si="454"/>
        <v>0</v>
      </c>
      <c r="EG132" s="140">
        <f t="shared" si="454"/>
        <v>0</v>
      </c>
      <c r="EH132" s="140">
        <f t="shared" si="454"/>
        <v>0</v>
      </c>
      <c r="EI132" s="140">
        <f t="shared" si="454"/>
        <v>0</v>
      </c>
      <c r="EJ132" s="140">
        <f t="shared" si="454"/>
        <v>0</v>
      </c>
      <c r="EK132" s="140">
        <f t="shared" si="454"/>
        <v>0</v>
      </c>
      <c r="EL132" s="140">
        <f t="shared" si="454"/>
        <v>0</v>
      </c>
      <c r="EM132" s="140">
        <f t="shared" si="454"/>
        <v>0</v>
      </c>
      <c r="EN132" s="140">
        <f t="shared" si="454"/>
        <v>0</v>
      </c>
      <c r="EO132" s="140">
        <f t="shared" si="454"/>
        <v>0</v>
      </c>
      <c r="EP132" s="140">
        <f t="shared" si="454"/>
        <v>0</v>
      </c>
      <c r="EQ132" s="140">
        <f t="shared" si="454"/>
        <v>0</v>
      </c>
      <c r="ER132" s="140">
        <f t="shared" si="454"/>
        <v>0</v>
      </c>
      <c r="ES132" s="140">
        <f t="shared" si="454"/>
        <v>0</v>
      </c>
      <c r="ET132" s="140">
        <f t="shared" si="454"/>
        <v>0</v>
      </c>
      <c r="EU132" s="140">
        <f t="shared" si="454"/>
        <v>0</v>
      </c>
      <c r="EV132" s="140">
        <f t="shared" si="454"/>
        <v>0</v>
      </c>
      <c r="EW132" s="140">
        <f t="shared" si="454"/>
        <v>0</v>
      </c>
      <c r="EX132" s="140">
        <f t="shared" si="454"/>
        <v>0</v>
      </c>
      <c r="EY132" s="140">
        <f t="shared" si="454"/>
        <v>0</v>
      </c>
      <c r="EZ132" s="140">
        <f t="shared" si="454"/>
        <v>0</v>
      </c>
      <c r="FA132" s="140">
        <f t="shared" si="454"/>
        <v>0</v>
      </c>
      <c r="FB132" s="140">
        <f t="shared" si="454"/>
        <v>0</v>
      </c>
      <c r="FC132" s="140">
        <f t="shared" si="454"/>
        <v>0</v>
      </c>
      <c r="FD132" s="140">
        <f t="shared" si="454"/>
        <v>0</v>
      </c>
      <c r="FE132" s="140">
        <f t="shared" si="454"/>
        <v>0</v>
      </c>
      <c r="FF132" s="140">
        <f t="shared" si="454"/>
        <v>0</v>
      </c>
      <c r="FG132" s="140">
        <f t="shared" si="454"/>
        <v>0</v>
      </c>
      <c r="FH132" s="140">
        <f t="shared" si="454"/>
        <v>0</v>
      </c>
      <c r="FI132" s="140">
        <f t="shared" si="454"/>
        <v>0</v>
      </c>
      <c r="FJ132" s="140">
        <f t="shared" si="454"/>
        <v>0</v>
      </c>
    </row>
    <row r="133" spans="4:166">
      <c r="D133" s="28">
        <f t="shared" si="364"/>
        <v>43</v>
      </c>
      <c r="G133" s="28">
        <f t="shared" si="365"/>
        <v>0</v>
      </c>
      <c r="DL133" s="28">
        <f t="shared" si="366"/>
        <v>43</v>
      </c>
      <c r="DM133" s="140">
        <f t="shared" si="432"/>
        <v>0</v>
      </c>
      <c r="DN133" s="140">
        <f t="shared" si="452"/>
        <v>0</v>
      </c>
      <c r="DO133" s="140">
        <f t="shared" si="452"/>
        <v>0</v>
      </c>
      <c r="DP133" s="140">
        <f t="shared" si="433"/>
        <v>0</v>
      </c>
      <c r="DQ133" s="140">
        <f t="shared" ref="DQ133:EB133" si="455">DQ49*$G133</f>
        <v>0</v>
      </c>
      <c r="DR133" s="140">
        <f t="shared" si="455"/>
        <v>0</v>
      </c>
      <c r="DS133" s="140">
        <f t="shared" si="455"/>
        <v>0</v>
      </c>
      <c r="DT133" s="140">
        <f t="shared" si="455"/>
        <v>0</v>
      </c>
      <c r="DU133" s="140">
        <f t="shared" si="455"/>
        <v>0</v>
      </c>
      <c r="DV133" s="140">
        <f t="shared" si="455"/>
        <v>0</v>
      </c>
      <c r="DW133" s="140">
        <f t="shared" si="455"/>
        <v>0</v>
      </c>
      <c r="DX133" s="140">
        <f t="shared" si="455"/>
        <v>0</v>
      </c>
      <c r="DY133" s="140">
        <f t="shared" si="455"/>
        <v>0</v>
      </c>
      <c r="DZ133" s="140">
        <f t="shared" si="455"/>
        <v>0</v>
      </c>
      <c r="EA133" s="140">
        <f t="shared" si="455"/>
        <v>0</v>
      </c>
      <c r="EB133" s="140">
        <f t="shared" si="455"/>
        <v>0</v>
      </c>
      <c r="EC133" s="140">
        <f t="shared" ref="EC133:FJ133" si="456">EC49*$G133</f>
        <v>0</v>
      </c>
      <c r="ED133" s="140">
        <f t="shared" si="456"/>
        <v>0</v>
      </c>
      <c r="EE133" s="140">
        <f t="shared" si="456"/>
        <v>0</v>
      </c>
      <c r="EF133" s="140">
        <f t="shared" si="456"/>
        <v>0</v>
      </c>
      <c r="EG133" s="140">
        <f t="shared" si="456"/>
        <v>0</v>
      </c>
      <c r="EH133" s="140">
        <f t="shared" si="456"/>
        <v>0</v>
      </c>
      <c r="EI133" s="140">
        <f t="shared" si="456"/>
        <v>0</v>
      </c>
      <c r="EJ133" s="140">
        <f t="shared" si="456"/>
        <v>0</v>
      </c>
      <c r="EK133" s="140">
        <f t="shared" si="456"/>
        <v>0</v>
      </c>
      <c r="EL133" s="140">
        <f t="shared" si="456"/>
        <v>0</v>
      </c>
      <c r="EM133" s="140">
        <f t="shared" si="456"/>
        <v>0</v>
      </c>
      <c r="EN133" s="140">
        <f t="shared" si="456"/>
        <v>0</v>
      </c>
      <c r="EO133" s="140">
        <f t="shared" si="456"/>
        <v>0</v>
      </c>
      <c r="EP133" s="140">
        <f t="shared" si="456"/>
        <v>0</v>
      </c>
      <c r="EQ133" s="140">
        <f t="shared" si="456"/>
        <v>0</v>
      </c>
      <c r="ER133" s="140">
        <f t="shared" si="456"/>
        <v>0</v>
      </c>
      <c r="ES133" s="140">
        <f t="shared" si="456"/>
        <v>0</v>
      </c>
      <c r="ET133" s="140">
        <f t="shared" si="456"/>
        <v>0</v>
      </c>
      <c r="EU133" s="140">
        <f t="shared" si="456"/>
        <v>0</v>
      </c>
      <c r="EV133" s="140">
        <f t="shared" si="456"/>
        <v>0</v>
      </c>
      <c r="EW133" s="140">
        <f t="shared" si="456"/>
        <v>0</v>
      </c>
      <c r="EX133" s="140">
        <f t="shared" si="456"/>
        <v>0</v>
      </c>
      <c r="EY133" s="140">
        <f t="shared" si="456"/>
        <v>0</v>
      </c>
      <c r="EZ133" s="140">
        <f t="shared" si="456"/>
        <v>0</v>
      </c>
      <c r="FA133" s="140">
        <f t="shared" si="456"/>
        <v>0</v>
      </c>
      <c r="FB133" s="140">
        <f t="shared" si="456"/>
        <v>0</v>
      </c>
      <c r="FC133" s="140">
        <f t="shared" si="456"/>
        <v>0</v>
      </c>
      <c r="FD133" s="140">
        <f t="shared" si="456"/>
        <v>0</v>
      </c>
      <c r="FE133" s="140">
        <f t="shared" si="456"/>
        <v>0</v>
      </c>
      <c r="FF133" s="140">
        <f t="shared" si="456"/>
        <v>0</v>
      </c>
      <c r="FG133" s="140">
        <f t="shared" si="456"/>
        <v>0</v>
      </c>
      <c r="FH133" s="140">
        <f t="shared" si="456"/>
        <v>0</v>
      </c>
      <c r="FI133" s="140">
        <f t="shared" si="456"/>
        <v>0</v>
      </c>
      <c r="FJ133" s="140">
        <f t="shared" si="456"/>
        <v>0</v>
      </c>
    </row>
    <row r="134" spans="4:166">
      <c r="D134" s="28">
        <f t="shared" si="364"/>
        <v>44</v>
      </c>
      <c r="G134" s="28">
        <f t="shared" si="365"/>
        <v>0</v>
      </c>
      <c r="DL134" s="28">
        <f t="shared" si="366"/>
        <v>44</v>
      </c>
      <c r="DM134" s="140">
        <f t="shared" si="432"/>
        <v>0</v>
      </c>
      <c r="DN134" s="140">
        <f t="shared" si="452"/>
        <v>0</v>
      </c>
      <c r="DO134" s="140">
        <f t="shared" si="452"/>
        <v>0</v>
      </c>
      <c r="DP134" s="140">
        <f t="shared" si="433"/>
        <v>0</v>
      </c>
      <c r="DQ134" s="140">
        <f t="shared" ref="DQ134:EB134" si="457">DQ50*$G134</f>
        <v>0</v>
      </c>
      <c r="DR134" s="140">
        <f t="shared" si="457"/>
        <v>0</v>
      </c>
      <c r="DS134" s="140">
        <f t="shared" si="457"/>
        <v>0</v>
      </c>
      <c r="DT134" s="140">
        <f t="shared" si="457"/>
        <v>0</v>
      </c>
      <c r="DU134" s="140">
        <f t="shared" si="457"/>
        <v>0</v>
      </c>
      <c r="DV134" s="140">
        <f t="shared" si="457"/>
        <v>0</v>
      </c>
      <c r="DW134" s="140">
        <f t="shared" si="457"/>
        <v>0</v>
      </c>
      <c r="DX134" s="140">
        <f t="shared" si="457"/>
        <v>0</v>
      </c>
      <c r="DY134" s="140">
        <f t="shared" si="457"/>
        <v>0</v>
      </c>
      <c r="DZ134" s="140">
        <f t="shared" si="457"/>
        <v>0</v>
      </c>
      <c r="EA134" s="140">
        <f t="shared" si="457"/>
        <v>0</v>
      </c>
      <c r="EB134" s="140">
        <f t="shared" si="457"/>
        <v>0</v>
      </c>
      <c r="EC134" s="140">
        <f t="shared" ref="EC134:FJ134" si="458">EC50*$G134</f>
        <v>0</v>
      </c>
      <c r="ED134" s="140">
        <f t="shared" si="458"/>
        <v>0</v>
      </c>
      <c r="EE134" s="140">
        <f t="shared" si="458"/>
        <v>0</v>
      </c>
      <c r="EF134" s="140">
        <f t="shared" si="458"/>
        <v>0</v>
      </c>
      <c r="EG134" s="140">
        <f t="shared" si="458"/>
        <v>0</v>
      </c>
      <c r="EH134" s="140">
        <f t="shared" si="458"/>
        <v>0</v>
      </c>
      <c r="EI134" s="140">
        <f t="shared" si="458"/>
        <v>0</v>
      </c>
      <c r="EJ134" s="140">
        <f t="shared" si="458"/>
        <v>0</v>
      </c>
      <c r="EK134" s="140">
        <f t="shared" si="458"/>
        <v>0</v>
      </c>
      <c r="EL134" s="140">
        <f t="shared" si="458"/>
        <v>0</v>
      </c>
      <c r="EM134" s="140">
        <f t="shared" si="458"/>
        <v>0</v>
      </c>
      <c r="EN134" s="140">
        <f t="shared" si="458"/>
        <v>0</v>
      </c>
      <c r="EO134" s="140">
        <f t="shared" si="458"/>
        <v>0</v>
      </c>
      <c r="EP134" s="140">
        <f t="shared" si="458"/>
        <v>0</v>
      </c>
      <c r="EQ134" s="140">
        <f t="shared" si="458"/>
        <v>0</v>
      </c>
      <c r="ER134" s="140">
        <f t="shared" si="458"/>
        <v>0</v>
      </c>
      <c r="ES134" s="140">
        <f t="shared" si="458"/>
        <v>0</v>
      </c>
      <c r="ET134" s="140">
        <f t="shared" si="458"/>
        <v>0</v>
      </c>
      <c r="EU134" s="140">
        <f t="shared" si="458"/>
        <v>0</v>
      </c>
      <c r="EV134" s="140">
        <f t="shared" si="458"/>
        <v>0</v>
      </c>
      <c r="EW134" s="140">
        <f t="shared" si="458"/>
        <v>0</v>
      </c>
      <c r="EX134" s="140">
        <f t="shared" si="458"/>
        <v>0</v>
      </c>
      <c r="EY134" s="140">
        <f t="shared" si="458"/>
        <v>0</v>
      </c>
      <c r="EZ134" s="140">
        <f t="shared" si="458"/>
        <v>0</v>
      </c>
      <c r="FA134" s="140">
        <f t="shared" si="458"/>
        <v>0</v>
      </c>
      <c r="FB134" s="140">
        <f t="shared" si="458"/>
        <v>0</v>
      </c>
      <c r="FC134" s="140">
        <f t="shared" si="458"/>
        <v>0</v>
      </c>
      <c r="FD134" s="140">
        <f t="shared" si="458"/>
        <v>0</v>
      </c>
      <c r="FE134" s="140">
        <f t="shared" si="458"/>
        <v>0</v>
      </c>
      <c r="FF134" s="140">
        <f t="shared" si="458"/>
        <v>0</v>
      </c>
      <c r="FG134" s="140">
        <f t="shared" si="458"/>
        <v>0</v>
      </c>
      <c r="FH134" s="140">
        <f t="shared" si="458"/>
        <v>0</v>
      </c>
      <c r="FI134" s="140">
        <f t="shared" si="458"/>
        <v>0</v>
      </c>
      <c r="FJ134" s="140">
        <f t="shared" si="458"/>
        <v>0</v>
      </c>
    </row>
    <row r="135" spans="4:166">
      <c r="D135" s="28">
        <f t="shared" si="364"/>
        <v>45</v>
      </c>
      <c r="G135" s="28">
        <f t="shared" si="365"/>
        <v>0</v>
      </c>
      <c r="DL135" s="28">
        <f t="shared" si="366"/>
        <v>45</v>
      </c>
      <c r="DM135" s="140">
        <f t="shared" si="432"/>
        <v>0</v>
      </c>
      <c r="DN135" s="140">
        <f t="shared" si="452"/>
        <v>0</v>
      </c>
      <c r="DO135" s="140">
        <f t="shared" si="452"/>
        <v>0</v>
      </c>
      <c r="DP135" s="140">
        <f t="shared" si="433"/>
        <v>0</v>
      </c>
      <c r="DQ135" s="140">
        <f t="shared" ref="DQ135:EB135" si="459">DQ51*$G135</f>
        <v>0</v>
      </c>
      <c r="DR135" s="140">
        <f t="shared" si="459"/>
        <v>0</v>
      </c>
      <c r="DS135" s="140">
        <f t="shared" si="459"/>
        <v>0</v>
      </c>
      <c r="DT135" s="140">
        <f t="shared" si="459"/>
        <v>0</v>
      </c>
      <c r="DU135" s="140">
        <f t="shared" si="459"/>
        <v>0</v>
      </c>
      <c r="DV135" s="140">
        <f t="shared" si="459"/>
        <v>0</v>
      </c>
      <c r="DW135" s="140">
        <f t="shared" si="459"/>
        <v>0</v>
      </c>
      <c r="DX135" s="140">
        <f t="shared" si="459"/>
        <v>0</v>
      </c>
      <c r="DY135" s="140">
        <f t="shared" si="459"/>
        <v>0</v>
      </c>
      <c r="DZ135" s="140">
        <f t="shared" si="459"/>
        <v>0</v>
      </c>
      <c r="EA135" s="140">
        <f t="shared" si="459"/>
        <v>0</v>
      </c>
      <c r="EB135" s="140">
        <f t="shared" si="459"/>
        <v>0</v>
      </c>
      <c r="EC135" s="140">
        <f t="shared" ref="EC135:FJ135" si="460">EC51*$G135</f>
        <v>0</v>
      </c>
      <c r="ED135" s="140">
        <f t="shared" si="460"/>
        <v>0</v>
      </c>
      <c r="EE135" s="140">
        <f t="shared" si="460"/>
        <v>0</v>
      </c>
      <c r="EF135" s="140">
        <f t="shared" si="460"/>
        <v>0</v>
      </c>
      <c r="EG135" s="140">
        <f t="shared" si="460"/>
        <v>0</v>
      </c>
      <c r="EH135" s="140">
        <f t="shared" si="460"/>
        <v>0</v>
      </c>
      <c r="EI135" s="140">
        <f t="shared" si="460"/>
        <v>0</v>
      </c>
      <c r="EJ135" s="140">
        <f t="shared" si="460"/>
        <v>0</v>
      </c>
      <c r="EK135" s="140">
        <f t="shared" si="460"/>
        <v>0</v>
      </c>
      <c r="EL135" s="140">
        <f t="shared" si="460"/>
        <v>0</v>
      </c>
      <c r="EM135" s="140">
        <f t="shared" si="460"/>
        <v>0</v>
      </c>
      <c r="EN135" s="140">
        <f t="shared" si="460"/>
        <v>0</v>
      </c>
      <c r="EO135" s="140">
        <f t="shared" si="460"/>
        <v>0</v>
      </c>
      <c r="EP135" s="140">
        <f t="shared" si="460"/>
        <v>0</v>
      </c>
      <c r="EQ135" s="140">
        <f t="shared" si="460"/>
        <v>0</v>
      </c>
      <c r="ER135" s="140">
        <f t="shared" si="460"/>
        <v>0</v>
      </c>
      <c r="ES135" s="140">
        <f t="shared" si="460"/>
        <v>0</v>
      </c>
      <c r="ET135" s="140">
        <f t="shared" si="460"/>
        <v>0</v>
      </c>
      <c r="EU135" s="140">
        <f t="shared" si="460"/>
        <v>0</v>
      </c>
      <c r="EV135" s="140">
        <f t="shared" si="460"/>
        <v>0</v>
      </c>
      <c r="EW135" s="140">
        <f t="shared" si="460"/>
        <v>0</v>
      </c>
      <c r="EX135" s="140">
        <f t="shared" si="460"/>
        <v>0</v>
      </c>
      <c r="EY135" s="140">
        <f t="shared" si="460"/>
        <v>0</v>
      </c>
      <c r="EZ135" s="140">
        <f t="shared" si="460"/>
        <v>0</v>
      </c>
      <c r="FA135" s="140">
        <f t="shared" si="460"/>
        <v>0</v>
      </c>
      <c r="FB135" s="140">
        <f t="shared" si="460"/>
        <v>0</v>
      </c>
      <c r="FC135" s="140">
        <f t="shared" si="460"/>
        <v>0</v>
      </c>
      <c r="FD135" s="140">
        <f t="shared" si="460"/>
        <v>0</v>
      </c>
      <c r="FE135" s="140">
        <f t="shared" si="460"/>
        <v>0</v>
      </c>
      <c r="FF135" s="140">
        <f t="shared" si="460"/>
        <v>0</v>
      </c>
      <c r="FG135" s="140">
        <f t="shared" si="460"/>
        <v>0</v>
      </c>
      <c r="FH135" s="140">
        <f t="shared" si="460"/>
        <v>0</v>
      </c>
      <c r="FI135" s="140">
        <f t="shared" si="460"/>
        <v>0</v>
      </c>
      <c r="FJ135" s="140">
        <f t="shared" si="460"/>
        <v>0</v>
      </c>
    </row>
    <row r="136" spans="4:166">
      <c r="D136" s="28">
        <f t="shared" si="364"/>
        <v>46</v>
      </c>
      <c r="G136" s="28">
        <f t="shared" si="365"/>
        <v>0</v>
      </c>
      <c r="DL136" s="28">
        <f t="shared" si="366"/>
        <v>46</v>
      </c>
      <c r="DM136" s="140">
        <f t="shared" si="432"/>
        <v>0</v>
      </c>
      <c r="DN136" s="140">
        <f t="shared" si="452"/>
        <v>0</v>
      </c>
      <c r="DO136" s="140">
        <f t="shared" si="452"/>
        <v>0</v>
      </c>
      <c r="DP136" s="140">
        <f t="shared" si="433"/>
        <v>0</v>
      </c>
      <c r="DQ136" s="140">
        <f t="shared" ref="DQ136:EB136" si="461">DQ52*$G136</f>
        <v>0</v>
      </c>
      <c r="DR136" s="140">
        <f t="shared" si="461"/>
        <v>0</v>
      </c>
      <c r="DS136" s="140">
        <f t="shared" si="461"/>
        <v>0</v>
      </c>
      <c r="DT136" s="140">
        <f t="shared" si="461"/>
        <v>0</v>
      </c>
      <c r="DU136" s="140">
        <f t="shared" si="461"/>
        <v>0</v>
      </c>
      <c r="DV136" s="140">
        <f t="shared" si="461"/>
        <v>0</v>
      </c>
      <c r="DW136" s="140">
        <f t="shared" si="461"/>
        <v>0</v>
      </c>
      <c r="DX136" s="140">
        <f t="shared" si="461"/>
        <v>0</v>
      </c>
      <c r="DY136" s="140">
        <f t="shared" si="461"/>
        <v>0</v>
      </c>
      <c r="DZ136" s="140">
        <f t="shared" si="461"/>
        <v>0</v>
      </c>
      <c r="EA136" s="140">
        <f t="shared" si="461"/>
        <v>0</v>
      </c>
      <c r="EB136" s="140">
        <f t="shared" si="461"/>
        <v>0</v>
      </c>
      <c r="EC136" s="140">
        <f t="shared" ref="EC136:FJ136" si="462">EC52*$G136</f>
        <v>0</v>
      </c>
      <c r="ED136" s="140">
        <f t="shared" si="462"/>
        <v>0</v>
      </c>
      <c r="EE136" s="140">
        <f t="shared" si="462"/>
        <v>0</v>
      </c>
      <c r="EF136" s="140">
        <f t="shared" si="462"/>
        <v>0</v>
      </c>
      <c r="EG136" s="140">
        <f t="shared" si="462"/>
        <v>0</v>
      </c>
      <c r="EH136" s="140">
        <f t="shared" si="462"/>
        <v>0</v>
      </c>
      <c r="EI136" s="140">
        <f t="shared" si="462"/>
        <v>0</v>
      </c>
      <c r="EJ136" s="140">
        <f t="shared" si="462"/>
        <v>0</v>
      </c>
      <c r="EK136" s="140">
        <f t="shared" si="462"/>
        <v>0</v>
      </c>
      <c r="EL136" s="140">
        <f t="shared" si="462"/>
        <v>0</v>
      </c>
      <c r="EM136" s="140">
        <f t="shared" si="462"/>
        <v>0</v>
      </c>
      <c r="EN136" s="140">
        <f t="shared" si="462"/>
        <v>0</v>
      </c>
      <c r="EO136" s="140">
        <f t="shared" si="462"/>
        <v>0</v>
      </c>
      <c r="EP136" s="140">
        <f t="shared" si="462"/>
        <v>0</v>
      </c>
      <c r="EQ136" s="140">
        <f t="shared" si="462"/>
        <v>0</v>
      </c>
      <c r="ER136" s="140">
        <f t="shared" si="462"/>
        <v>0</v>
      </c>
      <c r="ES136" s="140">
        <f t="shared" si="462"/>
        <v>0</v>
      </c>
      <c r="ET136" s="140">
        <f t="shared" si="462"/>
        <v>0</v>
      </c>
      <c r="EU136" s="140">
        <f t="shared" si="462"/>
        <v>0</v>
      </c>
      <c r="EV136" s="140">
        <f t="shared" si="462"/>
        <v>0</v>
      </c>
      <c r="EW136" s="140">
        <f t="shared" si="462"/>
        <v>0</v>
      </c>
      <c r="EX136" s="140">
        <f t="shared" si="462"/>
        <v>0</v>
      </c>
      <c r="EY136" s="140">
        <f t="shared" si="462"/>
        <v>0</v>
      </c>
      <c r="EZ136" s="140">
        <f t="shared" si="462"/>
        <v>0</v>
      </c>
      <c r="FA136" s="140">
        <f t="shared" si="462"/>
        <v>0</v>
      </c>
      <c r="FB136" s="140">
        <f t="shared" si="462"/>
        <v>0</v>
      </c>
      <c r="FC136" s="140">
        <f t="shared" si="462"/>
        <v>0</v>
      </c>
      <c r="FD136" s="140">
        <f t="shared" si="462"/>
        <v>0</v>
      </c>
      <c r="FE136" s="140">
        <f t="shared" si="462"/>
        <v>0</v>
      </c>
      <c r="FF136" s="140">
        <f t="shared" si="462"/>
        <v>0</v>
      </c>
      <c r="FG136" s="140">
        <f t="shared" si="462"/>
        <v>0</v>
      </c>
      <c r="FH136" s="140">
        <f t="shared" si="462"/>
        <v>0</v>
      </c>
      <c r="FI136" s="140">
        <f t="shared" si="462"/>
        <v>0</v>
      </c>
      <c r="FJ136" s="140">
        <f t="shared" si="462"/>
        <v>0</v>
      </c>
    </row>
    <row r="137" spans="4:166">
      <c r="D137" s="28">
        <f t="shared" si="364"/>
        <v>47</v>
      </c>
      <c r="G137" s="28">
        <f t="shared" si="365"/>
        <v>0</v>
      </c>
      <c r="DL137" s="28">
        <f t="shared" si="366"/>
        <v>47</v>
      </c>
      <c r="DM137" s="140">
        <f t="shared" si="432"/>
        <v>0</v>
      </c>
      <c r="DN137" s="140">
        <f t="shared" si="452"/>
        <v>0</v>
      </c>
      <c r="DO137" s="140">
        <f t="shared" si="452"/>
        <v>0</v>
      </c>
      <c r="DP137" s="140">
        <f t="shared" si="433"/>
        <v>0</v>
      </c>
      <c r="DQ137" s="140">
        <f t="shared" ref="DQ137:EB137" si="463">DQ53*$G137</f>
        <v>0</v>
      </c>
      <c r="DR137" s="140">
        <f t="shared" si="463"/>
        <v>0</v>
      </c>
      <c r="DS137" s="140">
        <f t="shared" si="463"/>
        <v>0</v>
      </c>
      <c r="DT137" s="140">
        <f t="shared" si="463"/>
        <v>0</v>
      </c>
      <c r="DU137" s="140">
        <f t="shared" si="463"/>
        <v>0</v>
      </c>
      <c r="DV137" s="140">
        <f t="shared" si="463"/>
        <v>0</v>
      </c>
      <c r="DW137" s="140">
        <f t="shared" si="463"/>
        <v>0</v>
      </c>
      <c r="DX137" s="140">
        <f t="shared" si="463"/>
        <v>0</v>
      </c>
      <c r="DY137" s="140">
        <f t="shared" si="463"/>
        <v>0</v>
      </c>
      <c r="DZ137" s="140">
        <f t="shared" si="463"/>
        <v>0</v>
      </c>
      <c r="EA137" s="140">
        <f t="shared" si="463"/>
        <v>0</v>
      </c>
      <c r="EB137" s="140">
        <f t="shared" si="463"/>
        <v>0</v>
      </c>
      <c r="EC137" s="140">
        <f t="shared" ref="EC137:FJ137" si="464">EC53*$G137</f>
        <v>0</v>
      </c>
      <c r="ED137" s="140">
        <f t="shared" si="464"/>
        <v>0</v>
      </c>
      <c r="EE137" s="140">
        <f t="shared" si="464"/>
        <v>0</v>
      </c>
      <c r="EF137" s="140">
        <f t="shared" si="464"/>
        <v>0</v>
      </c>
      <c r="EG137" s="140">
        <f t="shared" si="464"/>
        <v>0</v>
      </c>
      <c r="EH137" s="140">
        <f t="shared" si="464"/>
        <v>0</v>
      </c>
      <c r="EI137" s="140">
        <f t="shared" si="464"/>
        <v>0</v>
      </c>
      <c r="EJ137" s="140">
        <f t="shared" si="464"/>
        <v>0</v>
      </c>
      <c r="EK137" s="140">
        <f t="shared" si="464"/>
        <v>0</v>
      </c>
      <c r="EL137" s="140">
        <f t="shared" si="464"/>
        <v>0</v>
      </c>
      <c r="EM137" s="140">
        <f t="shared" si="464"/>
        <v>0</v>
      </c>
      <c r="EN137" s="140">
        <f t="shared" si="464"/>
        <v>0</v>
      </c>
      <c r="EO137" s="140">
        <f t="shared" si="464"/>
        <v>0</v>
      </c>
      <c r="EP137" s="140">
        <f t="shared" si="464"/>
        <v>0</v>
      </c>
      <c r="EQ137" s="140">
        <f t="shared" si="464"/>
        <v>0</v>
      </c>
      <c r="ER137" s="140">
        <f t="shared" si="464"/>
        <v>0</v>
      </c>
      <c r="ES137" s="140">
        <f t="shared" si="464"/>
        <v>0</v>
      </c>
      <c r="ET137" s="140">
        <f t="shared" si="464"/>
        <v>0</v>
      </c>
      <c r="EU137" s="140">
        <f t="shared" si="464"/>
        <v>0</v>
      </c>
      <c r="EV137" s="140">
        <f t="shared" si="464"/>
        <v>0</v>
      </c>
      <c r="EW137" s="140">
        <f t="shared" si="464"/>
        <v>0</v>
      </c>
      <c r="EX137" s="140">
        <f t="shared" si="464"/>
        <v>0</v>
      </c>
      <c r="EY137" s="140">
        <f t="shared" si="464"/>
        <v>0</v>
      </c>
      <c r="EZ137" s="140">
        <f t="shared" si="464"/>
        <v>0</v>
      </c>
      <c r="FA137" s="140">
        <f t="shared" si="464"/>
        <v>0</v>
      </c>
      <c r="FB137" s="140">
        <f t="shared" si="464"/>
        <v>0</v>
      </c>
      <c r="FC137" s="140">
        <f t="shared" si="464"/>
        <v>0</v>
      </c>
      <c r="FD137" s="140">
        <f t="shared" si="464"/>
        <v>0</v>
      </c>
      <c r="FE137" s="140">
        <f t="shared" si="464"/>
        <v>0</v>
      </c>
      <c r="FF137" s="140">
        <f t="shared" si="464"/>
        <v>0</v>
      </c>
      <c r="FG137" s="140">
        <f t="shared" si="464"/>
        <v>0</v>
      </c>
      <c r="FH137" s="140">
        <f t="shared" si="464"/>
        <v>0</v>
      </c>
      <c r="FI137" s="140">
        <f t="shared" si="464"/>
        <v>0</v>
      </c>
      <c r="FJ137" s="140">
        <f t="shared" si="464"/>
        <v>0</v>
      </c>
    </row>
    <row r="138" spans="4:166">
      <c r="D138" s="28">
        <f t="shared" si="364"/>
        <v>48</v>
      </c>
      <c r="G138" s="28">
        <f t="shared" si="365"/>
        <v>0</v>
      </c>
      <c r="DL138" s="28">
        <f t="shared" si="366"/>
        <v>48</v>
      </c>
      <c r="DM138" s="140">
        <f t="shared" si="432"/>
        <v>0</v>
      </c>
      <c r="DN138" s="140">
        <f t="shared" si="452"/>
        <v>0</v>
      </c>
      <c r="DO138" s="140">
        <f t="shared" si="452"/>
        <v>0</v>
      </c>
      <c r="DP138" s="140">
        <f t="shared" si="433"/>
        <v>0</v>
      </c>
      <c r="DQ138" s="140">
        <f t="shared" ref="DQ138:EB138" si="465">DQ54*$G138</f>
        <v>0</v>
      </c>
      <c r="DR138" s="140">
        <f t="shared" si="465"/>
        <v>0</v>
      </c>
      <c r="DS138" s="140">
        <f t="shared" si="465"/>
        <v>0</v>
      </c>
      <c r="DT138" s="140">
        <f t="shared" si="465"/>
        <v>0</v>
      </c>
      <c r="DU138" s="140">
        <f t="shared" si="465"/>
        <v>0</v>
      </c>
      <c r="DV138" s="140">
        <f t="shared" si="465"/>
        <v>0</v>
      </c>
      <c r="DW138" s="140">
        <f t="shared" si="465"/>
        <v>0</v>
      </c>
      <c r="DX138" s="140">
        <f t="shared" si="465"/>
        <v>0</v>
      </c>
      <c r="DY138" s="140">
        <f t="shared" si="465"/>
        <v>0</v>
      </c>
      <c r="DZ138" s="140">
        <f t="shared" si="465"/>
        <v>0</v>
      </c>
      <c r="EA138" s="140">
        <f t="shared" si="465"/>
        <v>0</v>
      </c>
      <c r="EB138" s="140">
        <f t="shared" si="465"/>
        <v>0</v>
      </c>
      <c r="EC138" s="140">
        <f t="shared" ref="EC138:FJ138" si="466">EC54*$G138</f>
        <v>0</v>
      </c>
      <c r="ED138" s="140">
        <f t="shared" si="466"/>
        <v>0</v>
      </c>
      <c r="EE138" s="140">
        <f t="shared" si="466"/>
        <v>0</v>
      </c>
      <c r="EF138" s="140">
        <f t="shared" si="466"/>
        <v>0</v>
      </c>
      <c r="EG138" s="140">
        <f t="shared" si="466"/>
        <v>0</v>
      </c>
      <c r="EH138" s="140">
        <f t="shared" si="466"/>
        <v>0</v>
      </c>
      <c r="EI138" s="140">
        <f t="shared" si="466"/>
        <v>0</v>
      </c>
      <c r="EJ138" s="140">
        <f t="shared" si="466"/>
        <v>0</v>
      </c>
      <c r="EK138" s="140">
        <f t="shared" si="466"/>
        <v>0</v>
      </c>
      <c r="EL138" s="140">
        <f t="shared" si="466"/>
        <v>0</v>
      </c>
      <c r="EM138" s="140">
        <f t="shared" si="466"/>
        <v>0</v>
      </c>
      <c r="EN138" s="140">
        <f t="shared" si="466"/>
        <v>0</v>
      </c>
      <c r="EO138" s="140">
        <f t="shared" si="466"/>
        <v>0</v>
      </c>
      <c r="EP138" s="140">
        <f t="shared" si="466"/>
        <v>0</v>
      </c>
      <c r="EQ138" s="140">
        <f t="shared" si="466"/>
        <v>0</v>
      </c>
      <c r="ER138" s="140">
        <f t="shared" si="466"/>
        <v>0</v>
      </c>
      <c r="ES138" s="140">
        <f t="shared" si="466"/>
        <v>0</v>
      </c>
      <c r="ET138" s="140">
        <f t="shared" si="466"/>
        <v>0</v>
      </c>
      <c r="EU138" s="140">
        <f t="shared" si="466"/>
        <v>0</v>
      </c>
      <c r="EV138" s="140">
        <f t="shared" si="466"/>
        <v>0</v>
      </c>
      <c r="EW138" s="140">
        <f t="shared" si="466"/>
        <v>0</v>
      </c>
      <c r="EX138" s="140">
        <f t="shared" si="466"/>
        <v>0</v>
      </c>
      <c r="EY138" s="140">
        <f t="shared" si="466"/>
        <v>0</v>
      </c>
      <c r="EZ138" s="140">
        <f t="shared" si="466"/>
        <v>0</v>
      </c>
      <c r="FA138" s="140">
        <f t="shared" si="466"/>
        <v>0</v>
      </c>
      <c r="FB138" s="140">
        <f t="shared" si="466"/>
        <v>0</v>
      </c>
      <c r="FC138" s="140">
        <f t="shared" si="466"/>
        <v>0</v>
      </c>
      <c r="FD138" s="140">
        <f t="shared" si="466"/>
        <v>0</v>
      </c>
      <c r="FE138" s="140">
        <f t="shared" si="466"/>
        <v>0</v>
      </c>
      <c r="FF138" s="140">
        <f t="shared" si="466"/>
        <v>0</v>
      </c>
      <c r="FG138" s="140">
        <f t="shared" si="466"/>
        <v>0</v>
      </c>
      <c r="FH138" s="140">
        <f t="shared" si="466"/>
        <v>0</v>
      </c>
      <c r="FI138" s="140">
        <f t="shared" si="466"/>
        <v>0</v>
      </c>
      <c r="FJ138" s="140">
        <f t="shared" si="466"/>
        <v>0</v>
      </c>
    </row>
    <row r="139" spans="4:166">
      <c r="D139" s="28">
        <f t="shared" si="364"/>
        <v>49</v>
      </c>
      <c r="G139" s="28">
        <f t="shared" si="365"/>
        <v>0</v>
      </c>
      <c r="DL139" s="28">
        <f t="shared" si="366"/>
        <v>49</v>
      </c>
      <c r="DM139" s="140">
        <f t="shared" si="432"/>
        <v>0</v>
      </c>
      <c r="DN139" s="140">
        <f t="shared" si="452"/>
        <v>0</v>
      </c>
      <c r="DO139" s="140">
        <f t="shared" si="452"/>
        <v>0</v>
      </c>
      <c r="DP139" s="140">
        <f t="shared" si="433"/>
        <v>0</v>
      </c>
      <c r="DQ139" s="140">
        <f t="shared" ref="DQ139:EB139" si="467">DQ55*$G139</f>
        <v>0</v>
      </c>
      <c r="DR139" s="140">
        <f t="shared" si="467"/>
        <v>0</v>
      </c>
      <c r="DS139" s="140">
        <f t="shared" si="467"/>
        <v>0</v>
      </c>
      <c r="DT139" s="140">
        <f t="shared" si="467"/>
        <v>0</v>
      </c>
      <c r="DU139" s="140">
        <f t="shared" si="467"/>
        <v>0</v>
      </c>
      <c r="DV139" s="140">
        <f t="shared" si="467"/>
        <v>0</v>
      </c>
      <c r="DW139" s="140">
        <f t="shared" si="467"/>
        <v>0</v>
      </c>
      <c r="DX139" s="140">
        <f t="shared" si="467"/>
        <v>0</v>
      </c>
      <c r="DY139" s="140">
        <f t="shared" si="467"/>
        <v>0</v>
      </c>
      <c r="DZ139" s="140">
        <f t="shared" si="467"/>
        <v>0</v>
      </c>
      <c r="EA139" s="140">
        <f t="shared" si="467"/>
        <v>0</v>
      </c>
      <c r="EB139" s="140">
        <f t="shared" si="467"/>
        <v>0</v>
      </c>
      <c r="EC139" s="140">
        <f t="shared" ref="EC139:FJ139" si="468">EC55*$G139</f>
        <v>0</v>
      </c>
      <c r="ED139" s="140">
        <f t="shared" si="468"/>
        <v>0</v>
      </c>
      <c r="EE139" s="140">
        <f t="shared" si="468"/>
        <v>0</v>
      </c>
      <c r="EF139" s="140">
        <f t="shared" si="468"/>
        <v>0</v>
      </c>
      <c r="EG139" s="140">
        <f t="shared" si="468"/>
        <v>0</v>
      </c>
      <c r="EH139" s="140">
        <f t="shared" si="468"/>
        <v>0</v>
      </c>
      <c r="EI139" s="140">
        <f t="shared" si="468"/>
        <v>0</v>
      </c>
      <c r="EJ139" s="140">
        <f t="shared" si="468"/>
        <v>0</v>
      </c>
      <c r="EK139" s="140">
        <f t="shared" si="468"/>
        <v>0</v>
      </c>
      <c r="EL139" s="140">
        <f t="shared" si="468"/>
        <v>0</v>
      </c>
      <c r="EM139" s="140">
        <f t="shared" si="468"/>
        <v>0</v>
      </c>
      <c r="EN139" s="140">
        <f t="shared" si="468"/>
        <v>0</v>
      </c>
      <c r="EO139" s="140">
        <f t="shared" si="468"/>
        <v>0</v>
      </c>
      <c r="EP139" s="140">
        <f t="shared" si="468"/>
        <v>0</v>
      </c>
      <c r="EQ139" s="140">
        <f t="shared" si="468"/>
        <v>0</v>
      </c>
      <c r="ER139" s="140">
        <f t="shared" si="468"/>
        <v>0</v>
      </c>
      <c r="ES139" s="140">
        <f t="shared" si="468"/>
        <v>0</v>
      </c>
      <c r="ET139" s="140">
        <f t="shared" si="468"/>
        <v>0</v>
      </c>
      <c r="EU139" s="140">
        <f t="shared" si="468"/>
        <v>0</v>
      </c>
      <c r="EV139" s="140">
        <f t="shared" si="468"/>
        <v>0</v>
      </c>
      <c r="EW139" s="140">
        <f t="shared" si="468"/>
        <v>0</v>
      </c>
      <c r="EX139" s="140">
        <f t="shared" si="468"/>
        <v>0</v>
      </c>
      <c r="EY139" s="140">
        <f t="shared" si="468"/>
        <v>0</v>
      </c>
      <c r="EZ139" s="140">
        <f t="shared" si="468"/>
        <v>0</v>
      </c>
      <c r="FA139" s="140">
        <f t="shared" si="468"/>
        <v>0</v>
      </c>
      <c r="FB139" s="140">
        <f t="shared" si="468"/>
        <v>0</v>
      </c>
      <c r="FC139" s="140">
        <f t="shared" si="468"/>
        <v>0</v>
      </c>
      <c r="FD139" s="140">
        <f t="shared" si="468"/>
        <v>0</v>
      </c>
      <c r="FE139" s="140">
        <f t="shared" si="468"/>
        <v>0</v>
      </c>
      <c r="FF139" s="140">
        <f t="shared" si="468"/>
        <v>0</v>
      </c>
      <c r="FG139" s="140">
        <f t="shared" si="468"/>
        <v>0</v>
      </c>
      <c r="FH139" s="140">
        <f t="shared" si="468"/>
        <v>0</v>
      </c>
      <c r="FI139" s="140">
        <f t="shared" si="468"/>
        <v>0</v>
      </c>
      <c r="FJ139" s="140">
        <f t="shared" si="468"/>
        <v>0</v>
      </c>
    </row>
    <row r="140" spans="4:166">
      <c r="D140" s="28">
        <f t="shared" si="364"/>
        <v>50</v>
      </c>
      <c r="G140" s="28">
        <f t="shared" si="365"/>
        <v>0</v>
      </c>
      <c r="DL140" s="28">
        <f t="shared" si="366"/>
        <v>50</v>
      </c>
      <c r="DM140" s="140">
        <f t="shared" si="432"/>
        <v>0</v>
      </c>
      <c r="DN140" s="140">
        <f t="shared" si="452"/>
        <v>0</v>
      </c>
      <c r="DO140" s="140">
        <f t="shared" si="452"/>
        <v>0</v>
      </c>
      <c r="DP140" s="140">
        <f t="shared" si="433"/>
        <v>0</v>
      </c>
      <c r="DQ140" s="140">
        <f t="shared" ref="DQ140:EB140" si="469">DQ56*$G140</f>
        <v>0</v>
      </c>
      <c r="DR140" s="140">
        <f t="shared" si="469"/>
        <v>0</v>
      </c>
      <c r="DS140" s="140">
        <f t="shared" si="469"/>
        <v>0</v>
      </c>
      <c r="DT140" s="140">
        <f t="shared" si="469"/>
        <v>0</v>
      </c>
      <c r="DU140" s="140">
        <f t="shared" si="469"/>
        <v>0</v>
      </c>
      <c r="DV140" s="140">
        <f t="shared" si="469"/>
        <v>0</v>
      </c>
      <c r="DW140" s="140">
        <f t="shared" si="469"/>
        <v>0</v>
      </c>
      <c r="DX140" s="140">
        <f t="shared" si="469"/>
        <v>0</v>
      </c>
      <c r="DY140" s="140">
        <f t="shared" si="469"/>
        <v>0</v>
      </c>
      <c r="DZ140" s="140">
        <f t="shared" si="469"/>
        <v>0</v>
      </c>
      <c r="EA140" s="140">
        <f t="shared" si="469"/>
        <v>0</v>
      </c>
      <c r="EB140" s="140">
        <f t="shared" si="469"/>
        <v>0</v>
      </c>
      <c r="EC140" s="140">
        <f t="shared" ref="EC140:FJ140" si="470">EC56*$G140</f>
        <v>0</v>
      </c>
      <c r="ED140" s="140">
        <f t="shared" si="470"/>
        <v>0</v>
      </c>
      <c r="EE140" s="140">
        <f t="shared" si="470"/>
        <v>0</v>
      </c>
      <c r="EF140" s="140">
        <f t="shared" si="470"/>
        <v>0</v>
      </c>
      <c r="EG140" s="140">
        <f t="shared" si="470"/>
        <v>0</v>
      </c>
      <c r="EH140" s="140">
        <f t="shared" si="470"/>
        <v>0</v>
      </c>
      <c r="EI140" s="140">
        <f t="shared" si="470"/>
        <v>0</v>
      </c>
      <c r="EJ140" s="140">
        <f t="shared" si="470"/>
        <v>0</v>
      </c>
      <c r="EK140" s="140">
        <f t="shared" si="470"/>
        <v>0</v>
      </c>
      <c r="EL140" s="140">
        <f t="shared" si="470"/>
        <v>0</v>
      </c>
      <c r="EM140" s="140">
        <f t="shared" si="470"/>
        <v>0</v>
      </c>
      <c r="EN140" s="140">
        <f t="shared" si="470"/>
        <v>0</v>
      </c>
      <c r="EO140" s="140">
        <f t="shared" si="470"/>
        <v>0</v>
      </c>
      <c r="EP140" s="140">
        <f t="shared" si="470"/>
        <v>0</v>
      </c>
      <c r="EQ140" s="140">
        <f t="shared" si="470"/>
        <v>0</v>
      </c>
      <c r="ER140" s="140">
        <f t="shared" si="470"/>
        <v>0</v>
      </c>
      <c r="ES140" s="140">
        <f t="shared" si="470"/>
        <v>0</v>
      </c>
      <c r="ET140" s="140">
        <f t="shared" si="470"/>
        <v>0</v>
      </c>
      <c r="EU140" s="140">
        <f t="shared" si="470"/>
        <v>0</v>
      </c>
      <c r="EV140" s="140">
        <f t="shared" si="470"/>
        <v>0</v>
      </c>
      <c r="EW140" s="140">
        <f t="shared" si="470"/>
        <v>0</v>
      </c>
      <c r="EX140" s="140">
        <f t="shared" si="470"/>
        <v>0</v>
      </c>
      <c r="EY140" s="140">
        <f t="shared" si="470"/>
        <v>0</v>
      </c>
      <c r="EZ140" s="140">
        <f t="shared" si="470"/>
        <v>0</v>
      </c>
      <c r="FA140" s="140">
        <f t="shared" si="470"/>
        <v>0</v>
      </c>
      <c r="FB140" s="140">
        <f t="shared" si="470"/>
        <v>0</v>
      </c>
      <c r="FC140" s="140">
        <f t="shared" si="470"/>
        <v>0</v>
      </c>
      <c r="FD140" s="140">
        <f t="shared" si="470"/>
        <v>0</v>
      </c>
      <c r="FE140" s="140">
        <f t="shared" si="470"/>
        <v>0</v>
      </c>
      <c r="FF140" s="140">
        <f t="shared" si="470"/>
        <v>0</v>
      </c>
      <c r="FG140" s="140">
        <f t="shared" si="470"/>
        <v>0</v>
      </c>
      <c r="FH140" s="140">
        <f t="shared" si="470"/>
        <v>0</v>
      </c>
      <c r="FI140" s="140">
        <f t="shared" si="470"/>
        <v>0</v>
      </c>
      <c r="FJ140" s="140">
        <f t="shared" si="470"/>
        <v>0</v>
      </c>
    </row>
    <row r="141" spans="4:166">
      <c r="D141" s="28">
        <f t="shared" si="364"/>
        <v>51</v>
      </c>
      <c r="G141" s="28">
        <f t="shared" si="365"/>
        <v>0</v>
      </c>
      <c r="DL141" s="28">
        <f t="shared" si="366"/>
        <v>51</v>
      </c>
      <c r="DM141" s="140">
        <f t="shared" si="432"/>
        <v>0</v>
      </c>
      <c r="DN141" s="140">
        <f t="shared" si="452"/>
        <v>0</v>
      </c>
      <c r="DO141" s="140">
        <f t="shared" si="452"/>
        <v>0</v>
      </c>
      <c r="DP141" s="140">
        <f t="shared" si="433"/>
        <v>0</v>
      </c>
      <c r="DQ141" s="140">
        <f t="shared" ref="DQ141:EB141" si="471">DQ57*$G141</f>
        <v>0</v>
      </c>
      <c r="DR141" s="140">
        <f t="shared" si="471"/>
        <v>0</v>
      </c>
      <c r="DS141" s="140">
        <f t="shared" si="471"/>
        <v>0</v>
      </c>
      <c r="DT141" s="140">
        <f t="shared" si="471"/>
        <v>0</v>
      </c>
      <c r="DU141" s="140">
        <f t="shared" si="471"/>
        <v>0</v>
      </c>
      <c r="DV141" s="140">
        <f t="shared" si="471"/>
        <v>0</v>
      </c>
      <c r="DW141" s="140">
        <f t="shared" si="471"/>
        <v>0</v>
      </c>
      <c r="DX141" s="140">
        <f t="shared" si="471"/>
        <v>0</v>
      </c>
      <c r="DY141" s="140">
        <f t="shared" si="471"/>
        <v>0</v>
      </c>
      <c r="DZ141" s="140">
        <f t="shared" si="471"/>
        <v>0</v>
      </c>
      <c r="EA141" s="140">
        <f t="shared" si="471"/>
        <v>0</v>
      </c>
      <c r="EB141" s="140">
        <f t="shared" si="471"/>
        <v>0</v>
      </c>
      <c r="EC141" s="140">
        <f t="shared" ref="EC141:FJ141" si="472">EC57*$G141</f>
        <v>0</v>
      </c>
      <c r="ED141" s="140">
        <f t="shared" si="472"/>
        <v>0</v>
      </c>
      <c r="EE141" s="140">
        <f t="shared" si="472"/>
        <v>0</v>
      </c>
      <c r="EF141" s="140">
        <f t="shared" si="472"/>
        <v>0</v>
      </c>
      <c r="EG141" s="140">
        <f t="shared" si="472"/>
        <v>0</v>
      </c>
      <c r="EH141" s="140">
        <f t="shared" si="472"/>
        <v>0</v>
      </c>
      <c r="EI141" s="140">
        <f t="shared" si="472"/>
        <v>0</v>
      </c>
      <c r="EJ141" s="140">
        <f t="shared" si="472"/>
        <v>0</v>
      </c>
      <c r="EK141" s="140">
        <f t="shared" si="472"/>
        <v>0</v>
      </c>
      <c r="EL141" s="140">
        <f t="shared" si="472"/>
        <v>0</v>
      </c>
      <c r="EM141" s="140">
        <f t="shared" si="472"/>
        <v>0</v>
      </c>
      <c r="EN141" s="140">
        <f t="shared" si="472"/>
        <v>0</v>
      </c>
      <c r="EO141" s="140">
        <f t="shared" si="472"/>
        <v>0</v>
      </c>
      <c r="EP141" s="140">
        <f t="shared" si="472"/>
        <v>0</v>
      </c>
      <c r="EQ141" s="140">
        <f t="shared" si="472"/>
        <v>0</v>
      </c>
      <c r="ER141" s="140">
        <f t="shared" si="472"/>
        <v>0</v>
      </c>
      <c r="ES141" s="140">
        <f t="shared" si="472"/>
        <v>0</v>
      </c>
      <c r="ET141" s="140">
        <f t="shared" si="472"/>
        <v>0</v>
      </c>
      <c r="EU141" s="140">
        <f t="shared" si="472"/>
        <v>0</v>
      </c>
      <c r="EV141" s="140">
        <f t="shared" si="472"/>
        <v>0</v>
      </c>
      <c r="EW141" s="140">
        <f t="shared" si="472"/>
        <v>0</v>
      </c>
      <c r="EX141" s="140">
        <f t="shared" si="472"/>
        <v>0</v>
      </c>
      <c r="EY141" s="140">
        <f t="shared" si="472"/>
        <v>0</v>
      </c>
      <c r="EZ141" s="140">
        <f t="shared" si="472"/>
        <v>0</v>
      </c>
      <c r="FA141" s="140">
        <f t="shared" si="472"/>
        <v>0</v>
      </c>
      <c r="FB141" s="140">
        <f t="shared" si="472"/>
        <v>0</v>
      </c>
      <c r="FC141" s="140">
        <f t="shared" si="472"/>
        <v>0</v>
      </c>
      <c r="FD141" s="140">
        <f t="shared" si="472"/>
        <v>0</v>
      </c>
      <c r="FE141" s="140">
        <f t="shared" si="472"/>
        <v>0</v>
      </c>
      <c r="FF141" s="140">
        <f t="shared" si="472"/>
        <v>0</v>
      </c>
      <c r="FG141" s="140">
        <f t="shared" si="472"/>
        <v>0</v>
      </c>
      <c r="FH141" s="140">
        <f t="shared" si="472"/>
        <v>0</v>
      </c>
      <c r="FI141" s="140">
        <f t="shared" si="472"/>
        <v>0</v>
      </c>
      <c r="FJ141" s="140">
        <f t="shared" si="472"/>
        <v>0</v>
      </c>
    </row>
    <row r="142" spans="4:166">
      <c r="D142" s="28">
        <f t="shared" si="364"/>
        <v>52</v>
      </c>
      <c r="G142" s="28">
        <f t="shared" si="365"/>
        <v>0</v>
      </c>
      <c r="DL142" s="28">
        <f t="shared" si="366"/>
        <v>52</v>
      </c>
      <c r="DM142" s="140">
        <f t="shared" si="432"/>
        <v>0</v>
      </c>
      <c r="DN142" s="140">
        <f t="shared" si="452"/>
        <v>0</v>
      </c>
      <c r="DO142" s="140">
        <f t="shared" si="452"/>
        <v>0</v>
      </c>
      <c r="DP142" s="140">
        <f t="shared" si="433"/>
        <v>0</v>
      </c>
      <c r="DQ142" s="140">
        <f t="shared" ref="DQ142:EB142" si="473">DQ58*$G142</f>
        <v>0</v>
      </c>
      <c r="DR142" s="140">
        <f t="shared" si="473"/>
        <v>0</v>
      </c>
      <c r="DS142" s="140">
        <f t="shared" si="473"/>
        <v>0</v>
      </c>
      <c r="DT142" s="140">
        <f t="shared" si="473"/>
        <v>0</v>
      </c>
      <c r="DU142" s="140">
        <f t="shared" si="473"/>
        <v>0</v>
      </c>
      <c r="DV142" s="140">
        <f t="shared" si="473"/>
        <v>0</v>
      </c>
      <c r="DW142" s="140">
        <f t="shared" si="473"/>
        <v>0</v>
      </c>
      <c r="DX142" s="140">
        <f t="shared" si="473"/>
        <v>0</v>
      </c>
      <c r="DY142" s="140">
        <f t="shared" si="473"/>
        <v>0</v>
      </c>
      <c r="DZ142" s="140">
        <f t="shared" si="473"/>
        <v>0</v>
      </c>
      <c r="EA142" s="140">
        <f t="shared" si="473"/>
        <v>0</v>
      </c>
      <c r="EB142" s="140">
        <f t="shared" si="473"/>
        <v>0</v>
      </c>
      <c r="EC142" s="140">
        <f t="shared" ref="EC142:FJ142" si="474">EC58*$G142</f>
        <v>0</v>
      </c>
      <c r="ED142" s="140">
        <f t="shared" si="474"/>
        <v>0</v>
      </c>
      <c r="EE142" s="140">
        <f t="shared" si="474"/>
        <v>0</v>
      </c>
      <c r="EF142" s="140">
        <f t="shared" si="474"/>
        <v>0</v>
      </c>
      <c r="EG142" s="140">
        <f t="shared" si="474"/>
        <v>0</v>
      </c>
      <c r="EH142" s="140">
        <f t="shared" si="474"/>
        <v>0</v>
      </c>
      <c r="EI142" s="140">
        <f t="shared" si="474"/>
        <v>0</v>
      </c>
      <c r="EJ142" s="140">
        <f t="shared" si="474"/>
        <v>0</v>
      </c>
      <c r="EK142" s="140">
        <f t="shared" si="474"/>
        <v>0</v>
      </c>
      <c r="EL142" s="140">
        <f t="shared" si="474"/>
        <v>0</v>
      </c>
      <c r="EM142" s="140">
        <f t="shared" si="474"/>
        <v>0</v>
      </c>
      <c r="EN142" s="140">
        <f t="shared" si="474"/>
        <v>0</v>
      </c>
      <c r="EO142" s="140">
        <f t="shared" si="474"/>
        <v>0</v>
      </c>
      <c r="EP142" s="140">
        <f t="shared" si="474"/>
        <v>0</v>
      </c>
      <c r="EQ142" s="140">
        <f t="shared" si="474"/>
        <v>0</v>
      </c>
      <c r="ER142" s="140">
        <f t="shared" si="474"/>
        <v>0</v>
      </c>
      <c r="ES142" s="140">
        <f t="shared" si="474"/>
        <v>0</v>
      </c>
      <c r="ET142" s="140">
        <f t="shared" si="474"/>
        <v>0</v>
      </c>
      <c r="EU142" s="140">
        <f t="shared" si="474"/>
        <v>0</v>
      </c>
      <c r="EV142" s="140">
        <f t="shared" si="474"/>
        <v>0</v>
      </c>
      <c r="EW142" s="140">
        <f t="shared" si="474"/>
        <v>0</v>
      </c>
      <c r="EX142" s="140">
        <f t="shared" si="474"/>
        <v>0</v>
      </c>
      <c r="EY142" s="140">
        <f t="shared" si="474"/>
        <v>0</v>
      </c>
      <c r="EZ142" s="140">
        <f t="shared" si="474"/>
        <v>0</v>
      </c>
      <c r="FA142" s="140">
        <f t="shared" si="474"/>
        <v>0</v>
      </c>
      <c r="FB142" s="140">
        <f t="shared" si="474"/>
        <v>0</v>
      </c>
      <c r="FC142" s="140">
        <f t="shared" si="474"/>
        <v>0</v>
      </c>
      <c r="FD142" s="140">
        <f t="shared" si="474"/>
        <v>0</v>
      </c>
      <c r="FE142" s="140">
        <f t="shared" si="474"/>
        <v>0</v>
      </c>
      <c r="FF142" s="140">
        <f t="shared" si="474"/>
        <v>0</v>
      </c>
      <c r="FG142" s="140">
        <f t="shared" si="474"/>
        <v>0</v>
      </c>
      <c r="FH142" s="140">
        <f t="shared" si="474"/>
        <v>0</v>
      </c>
      <c r="FI142" s="140">
        <f t="shared" si="474"/>
        <v>0</v>
      </c>
      <c r="FJ142" s="140">
        <f t="shared" si="474"/>
        <v>0</v>
      </c>
    </row>
    <row r="143" spans="4:166">
      <c r="D143" s="28">
        <f t="shared" si="364"/>
        <v>53</v>
      </c>
      <c r="G143" s="28">
        <f t="shared" si="365"/>
        <v>0</v>
      </c>
      <c r="DL143" s="28">
        <f t="shared" si="366"/>
        <v>53</v>
      </c>
      <c r="DM143" s="140">
        <f t="shared" si="432"/>
        <v>0</v>
      </c>
      <c r="DN143" s="140">
        <f t="shared" si="452"/>
        <v>0</v>
      </c>
      <c r="DO143" s="140">
        <f t="shared" si="452"/>
        <v>0</v>
      </c>
      <c r="DP143" s="140">
        <f t="shared" si="433"/>
        <v>0</v>
      </c>
      <c r="DQ143" s="140">
        <f t="shared" ref="DQ143:EB143" si="475">DQ59*$G143</f>
        <v>0</v>
      </c>
      <c r="DR143" s="140">
        <f t="shared" si="475"/>
        <v>0</v>
      </c>
      <c r="DS143" s="140">
        <f t="shared" si="475"/>
        <v>0</v>
      </c>
      <c r="DT143" s="140">
        <f t="shared" si="475"/>
        <v>0</v>
      </c>
      <c r="DU143" s="140">
        <f t="shared" si="475"/>
        <v>0</v>
      </c>
      <c r="DV143" s="140">
        <f t="shared" si="475"/>
        <v>0</v>
      </c>
      <c r="DW143" s="140">
        <f t="shared" si="475"/>
        <v>0</v>
      </c>
      <c r="DX143" s="140">
        <f t="shared" si="475"/>
        <v>0</v>
      </c>
      <c r="DY143" s="140">
        <f t="shared" si="475"/>
        <v>0</v>
      </c>
      <c r="DZ143" s="140">
        <f t="shared" si="475"/>
        <v>0</v>
      </c>
      <c r="EA143" s="140">
        <f t="shared" si="475"/>
        <v>0</v>
      </c>
      <c r="EB143" s="140">
        <f t="shared" si="475"/>
        <v>0</v>
      </c>
      <c r="EC143" s="140">
        <f t="shared" ref="EC143:FJ143" si="476">EC59*$G143</f>
        <v>0</v>
      </c>
      <c r="ED143" s="140">
        <f t="shared" si="476"/>
        <v>0</v>
      </c>
      <c r="EE143" s="140">
        <f t="shared" si="476"/>
        <v>0</v>
      </c>
      <c r="EF143" s="140">
        <f t="shared" si="476"/>
        <v>0</v>
      </c>
      <c r="EG143" s="140">
        <f t="shared" si="476"/>
        <v>0</v>
      </c>
      <c r="EH143" s="140">
        <f t="shared" si="476"/>
        <v>0</v>
      </c>
      <c r="EI143" s="140">
        <f t="shared" si="476"/>
        <v>0</v>
      </c>
      <c r="EJ143" s="140">
        <f t="shared" si="476"/>
        <v>0</v>
      </c>
      <c r="EK143" s="140">
        <f t="shared" si="476"/>
        <v>0</v>
      </c>
      <c r="EL143" s="140">
        <f t="shared" si="476"/>
        <v>0</v>
      </c>
      <c r="EM143" s="140">
        <f t="shared" si="476"/>
        <v>0</v>
      </c>
      <c r="EN143" s="140">
        <f t="shared" si="476"/>
        <v>0</v>
      </c>
      <c r="EO143" s="140">
        <f t="shared" si="476"/>
        <v>0</v>
      </c>
      <c r="EP143" s="140">
        <f t="shared" si="476"/>
        <v>0</v>
      </c>
      <c r="EQ143" s="140">
        <f t="shared" si="476"/>
        <v>0</v>
      </c>
      <c r="ER143" s="140">
        <f t="shared" si="476"/>
        <v>0</v>
      </c>
      <c r="ES143" s="140">
        <f t="shared" si="476"/>
        <v>0</v>
      </c>
      <c r="ET143" s="140">
        <f t="shared" si="476"/>
        <v>0</v>
      </c>
      <c r="EU143" s="140">
        <f t="shared" si="476"/>
        <v>0</v>
      </c>
      <c r="EV143" s="140">
        <f t="shared" si="476"/>
        <v>0</v>
      </c>
      <c r="EW143" s="140">
        <f t="shared" si="476"/>
        <v>0</v>
      </c>
      <c r="EX143" s="140">
        <f t="shared" si="476"/>
        <v>0</v>
      </c>
      <c r="EY143" s="140">
        <f t="shared" si="476"/>
        <v>0</v>
      </c>
      <c r="EZ143" s="140">
        <f t="shared" si="476"/>
        <v>0</v>
      </c>
      <c r="FA143" s="140">
        <f t="shared" si="476"/>
        <v>0</v>
      </c>
      <c r="FB143" s="140">
        <f t="shared" si="476"/>
        <v>0</v>
      </c>
      <c r="FC143" s="140">
        <f t="shared" si="476"/>
        <v>0</v>
      </c>
      <c r="FD143" s="140">
        <f t="shared" si="476"/>
        <v>0</v>
      </c>
      <c r="FE143" s="140">
        <f t="shared" si="476"/>
        <v>0</v>
      </c>
      <c r="FF143" s="140">
        <f t="shared" si="476"/>
        <v>0</v>
      </c>
      <c r="FG143" s="140">
        <f t="shared" si="476"/>
        <v>0</v>
      </c>
      <c r="FH143" s="140">
        <f t="shared" si="476"/>
        <v>0</v>
      </c>
      <c r="FI143" s="140">
        <f t="shared" si="476"/>
        <v>0</v>
      </c>
      <c r="FJ143" s="140">
        <f t="shared" si="476"/>
        <v>0</v>
      </c>
    </row>
    <row r="144" spans="4:166">
      <c r="D144" s="28">
        <f t="shared" si="364"/>
        <v>54</v>
      </c>
      <c r="G144" s="28">
        <f t="shared" si="365"/>
        <v>0</v>
      </c>
      <c r="DL144" s="28">
        <f t="shared" si="366"/>
        <v>54</v>
      </c>
      <c r="DM144" s="140">
        <f t="shared" si="432"/>
        <v>0</v>
      </c>
      <c r="DN144" s="140">
        <f t="shared" si="452"/>
        <v>0</v>
      </c>
      <c r="DO144" s="140">
        <f t="shared" si="452"/>
        <v>0</v>
      </c>
      <c r="DP144" s="140">
        <f t="shared" si="433"/>
        <v>0</v>
      </c>
      <c r="DQ144" s="140">
        <f t="shared" ref="DQ144:EB144" si="477">DQ60*$G144</f>
        <v>0</v>
      </c>
      <c r="DR144" s="140">
        <f t="shared" si="477"/>
        <v>0</v>
      </c>
      <c r="DS144" s="140">
        <f t="shared" si="477"/>
        <v>0</v>
      </c>
      <c r="DT144" s="140">
        <f t="shared" si="477"/>
        <v>0</v>
      </c>
      <c r="DU144" s="140">
        <f t="shared" si="477"/>
        <v>0</v>
      </c>
      <c r="DV144" s="140">
        <f t="shared" si="477"/>
        <v>0</v>
      </c>
      <c r="DW144" s="140">
        <f t="shared" si="477"/>
        <v>0</v>
      </c>
      <c r="DX144" s="140">
        <f t="shared" si="477"/>
        <v>0</v>
      </c>
      <c r="DY144" s="140">
        <f t="shared" si="477"/>
        <v>0</v>
      </c>
      <c r="DZ144" s="140">
        <f t="shared" si="477"/>
        <v>0</v>
      </c>
      <c r="EA144" s="140">
        <f t="shared" si="477"/>
        <v>0</v>
      </c>
      <c r="EB144" s="140">
        <f t="shared" si="477"/>
        <v>0</v>
      </c>
      <c r="EC144" s="140">
        <f t="shared" ref="EC144:FJ144" si="478">EC60*$G144</f>
        <v>0</v>
      </c>
      <c r="ED144" s="140">
        <f t="shared" si="478"/>
        <v>0</v>
      </c>
      <c r="EE144" s="140">
        <f t="shared" si="478"/>
        <v>0</v>
      </c>
      <c r="EF144" s="140">
        <f t="shared" si="478"/>
        <v>0</v>
      </c>
      <c r="EG144" s="140">
        <f t="shared" si="478"/>
        <v>0</v>
      </c>
      <c r="EH144" s="140">
        <f t="shared" si="478"/>
        <v>0</v>
      </c>
      <c r="EI144" s="140">
        <f t="shared" si="478"/>
        <v>0</v>
      </c>
      <c r="EJ144" s="140">
        <f t="shared" si="478"/>
        <v>0</v>
      </c>
      <c r="EK144" s="140">
        <f t="shared" si="478"/>
        <v>0</v>
      </c>
      <c r="EL144" s="140">
        <f t="shared" si="478"/>
        <v>0</v>
      </c>
      <c r="EM144" s="140">
        <f t="shared" si="478"/>
        <v>0</v>
      </c>
      <c r="EN144" s="140">
        <f t="shared" si="478"/>
        <v>0</v>
      </c>
      <c r="EO144" s="140">
        <f t="shared" si="478"/>
        <v>0</v>
      </c>
      <c r="EP144" s="140">
        <f t="shared" si="478"/>
        <v>0</v>
      </c>
      <c r="EQ144" s="140">
        <f t="shared" si="478"/>
        <v>0</v>
      </c>
      <c r="ER144" s="140">
        <f t="shared" si="478"/>
        <v>0</v>
      </c>
      <c r="ES144" s="140">
        <f t="shared" si="478"/>
        <v>0</v>
      </c>
      <c r="ET144" s="140">
        <f t="shared" si="478"/>
        <v>0</v>
      </c>
      <c r="EU144" s="140">
        <f t="shared" si="478"/>
        <v>0</v>
      </c>
      <c r="EV144" s="140">
        <f t="shared" si="478"/>
        <v>0</v>
      </c>
      <c r="EW144" s="140">
        <f t="shared" si="478"/>
        <v>0</v>
      </c>
      <c r="EX144" s="140">
        <f t="shared" si="478"/>
        <v>0</v>
      </c>
      <c r="EY144" s="140">
        <f t="shared" si="478"/>
        <v>0</v>
      </c>
      <c r="EZ144" s="140">
        <f t="shared" si="478"/>
        <v>0</v>
      </c>
      <c r="FA144" s="140">
        <f t="shared" si="478"/>
        <v>0</v>
      </c>
      <c r="FB144" s="140">
        <f t="shared" si="478"/>
        <v>0</v>
      </c>
      <c r="FC144" s="140">
        <f t="shared" si="478"/>
        <v>0</v>
      </c>
      <c r="FD144" s="140">
        <f t="shared" si="478"/>
        <v>0</v>
      </c>
      <c r="FE144" s="140">
        <f t="shared" si="478"/>
        <v>0</v>
      </c>
      <c r="FF144" s="140">
        <f t="shared" si="478"/>
        <v>0</v>
      </c>
      <c r="FG144" s="140">
        <f t="shared" si="478"/>
        <v>0</v>
      </c>
      <c r="FH144" s="140">
        <f t="shared" si="478"/>
        <v>0</v>
      </c>
      <c r="FI144" s="140">
        <f t="shared" si="478"/>
        <v>0</v>
      </c>
      <c r="FJ144" s="140">
        <f t="shared" si="478"/>
        <v>0</v>
      </c>
    </row>
    <row r="145" spans="4:166">
      <c r="D145" s="28">
        <f t="shared" si="364"/>
        <v>55</v>
      </c>
      <c r="G145" s="28">
        <f t="shared" si="365"/>
        <v>0</v>
      </c>
      <c r="DL145" s="28">
        <f t="shared" si="366"/>
        <v>55</v>
      </c>
      <c r="DM145" s="140">
        <f t="shared" si="432"/>
        <v>0</v>
      </c>
      <c r="DN145" s="140">
        <f t="shared" si="452"/>
        <v>0</v>
      </c>
      <c r="DO145" s="140">
        <f t="shared" si="452"/>
        <v>0</v>
      </c>
      <c r="DP145" s="140">
        <f t="shared" si="433"/>
        <v>0</v>
      </c>
      <c r="DQ145" s="140">
        <f t="shared" ref="DQ145:EB145" si="479">DQ61*$G145</f>
        <v>0</v>
      </c>
      <c r="DR145" s="140">
        <f t="shared" si="479"/>
        <v>0</v>
      </c>
      <c r="DS145" s="140">
        <f t="shared" si="479"/>
        <v>0</v>
      </c>
      <c r="DT145" s="140">
        <f t="shared" si="479"/>
        <v>0</v>
      </c>
      <c r="DU145" s="140">
        <f t="shared" si="479"/>
        <v>0</v>
      </c>
      <c r="DV145" s="140">
        <f t="shared" si="479"/>
        <v>0</v>
      </c>
      <c r="DW145" s="140">
        <f t="shared" si="479"/>
        <v>0</v>
      </c>
      <c r="DX145" s="140">
        <f t="shared" si="479"/>
        <v>0</v>
      </c>
      <c r="DY145" s="140">
        <f t="shared" si="479"/>
        <v>0</v>
      </c>
      <c r="DZ145" s="140">
        <f t="shared" si="479"/>
        <v>0</v>
      </c>
      <c r="EA145" s="140">
        <f t="shared" si="479"/>
        <v>0</v>
      </c>
      <c r="EB145" s="140">
        <f t="shared" si="479"/>
        <v>0</v>
      </c>
      <c r="EC145" s="140">
        <f t="shared" ref="EC145:FJ145" si="480">EC61*$G145</f>
        <v>0</v>
      </c>
      <c r="ED145" s="140">
        <f t="shared" si="480"/>
        <v>0</v>
      </c>
      <c r="EE145" s="140">
        <f t="shared" si="480"/>
        <v>0</v>
      </c>
      <c r="EF145" s="140">
        <f t="shared" si="480"/>
        <v>0</v>
      </c>
      <c r="EG145" s="140">
        <f t="shared" si="480"/>
        <v>0</v>
      </c>
      <c r="EH145" s="140">
        <f t="shared" si="480"/>
        <v>0</v>
      </c>
      <c r="EI145" s="140">
        <f t="shared" si="480"/>
        <v>0</v>
      </c>
      <c r="EJ145" s="140">
        <f t="shared" si="480"/>
        <v>0</v>
      </c>
      <c r="EK145" s="140">
        <f t="shared" si="480"/>
        <v>0</v>
      </c>
      <c r="EL145" s="140">
        <f t="shared" si="480"/>
        <v>0</v>
      </c>
      <c r="EM145" s="140">
        <f t="shared" si="480"/>
        <v>0</v>
      </c>
      <c r="EN145" s="140">
        <f t="shared" si="480"/>
        <v>0</v>
      </c>
      <c r="EO145" s="140">
        <f t="shared" si="480"/>
        <v>0</v>
      </c>
      <c r="EP145" s="140">
        <f t="shared" si="480"/>
        <v>0</v>
      </c>
      <c r="EQ145" s="140">
        <f t="shared" si="480"/>
        <v>0</v>
      </c>
      <c r="ER145" s="140">
        <f t="shared" si="480"/>
        <v>0</v>
      </c>
      <c r="ES145" s="140">
        <f t="shared" si="480"/>
        <v>0</v>
      </c>
      <c r="ET145" s="140">
        <f t="shared" si="480"/>
        <v>0</v>
      </c>
      <c r="EU145" s="140">
        <f t="shared" si="480"/>
        <v>0</v>
      </c>
      <c r="EV145" s="140">
        <f t="shared" si="480"/>
        <v>0</v>
      </c>
      <c r="EW145" s="140">
        <f t="shared" si="480"/>
        <v>0</v>
      </c>
      <c r="EX145" s="140">
        <f t="shared" si="480"/>
        <v>0</v>
      </c>
      <c r="EY145" s="140">
        <f t="shared" si="480"/>
        <v>0</v>
      </c>
      <c r="EZ145" s="140">
        <f t="shared" si="480"/>
        <v>0</v>
      </c>
      <c r="FA145" s="140">
        <f t="shared" si="480"/>
        <v>0</v>
      </c>
      <c r="FB145" s="140">
        <f t="shared" si="480"/>
        <v>0</v>
      </c>
      <c r="FC145" s="140">
        <f t="shared" si="480"/>
        <v>0</v>
      </c>
      <c r="FD145" s="140">
        <f t="shared" si="480"/>
        <v>0</v>
      </c>
      <c r="FE145" s="140">
        <f t="shared" si="480"/>
        <v>0</v>
      </c>
      <c r="FF145" s="140">
        <f t="shared" si="480"/>
        <v>0</v>
      </c>
      <c r="FG145" s="140">
        <f t="shared" si="480"/>
        <v>0</v>
      </c>
      <c r="FH145" s="140">
        <f t="shared" si="480"/>
        <v>0</v>
      </c>
      <c r="FI145" s="140">
        <f t="shared" si="480"/>
        <v>0</v>
      </c>
      <c r="FJ145" s="140">
        <f t="shared" si="480"/>
        <v>0</v>
      </c>
    </row>
    <row r="146" spans="4:166">
      <c r="D146" s="28">
        <f t="shared" si="364"/>
        <v>56</v>
      </c>
      <c r="G146" s="28">
        <f t="shared" si="365"/>
        <v>0</v>
      </c>
      <c r="DL146" s="28">
        <f t="shared" si="366"/>
        <v>56</v>
      </c>
      <c r="DM146" s="140">
        <f t="shared" si="432"/>
        <v>0</v>
      </c>
      <c r="DN146" s="140">
        <f t="shared" si="452"/>
        <v>0</v>
      </c>
      <c r="DO146" s="140">
        <f t="shared" si="452"/>
        <v>0</v>
      </c>
      <c r="DP146" s="140">
        <f t="shared" si="433"/>
        <v>0</v>
      </c>
      <c r="DQ146" s="140">
        <f t="shared" ref="DQ146:EB146" si="481">DQ62*$G146</f>
        <v>0</v>
      </c>
      <c r="DR146" s="140">
        <f t="shared" si="481"/>
        <v>0</v>
      </c>
      <c r="DS146" s="140">
        <f t="shared" si="481"/>
        <v>0</v>
      </c>
      <c r="DT146" s="140">
        <f t="shared" si="481"/>
        <v>0</v>
      </c>
      <c r="DU146" s="140">
        <f t="shared" si="481"/>
        <v>0</v>
      </c>
      <c r="DV146" s="140">
        <f t="shared" si="481"/>
        <v>0</v>
      </c>
      <c r="DW146" s="140">
        <f t="shared" si="481"/>
        <v>0</v>
      </c>
      <c r="DX146" s="140">
        <f t="shared" si="481"/>
        <v>0</v>
      </c>
      <c r="DY146" s="140">
        <f t="shared" si="481"/>
        <v>0</v>
      </c>
      <c r="DZ146" s="140">
        <f t="shared" si="481"/>
        <v>0</v>
      </c>
      <c r="EA146" s="140">
        <f t="shared" si="481"/>
        <v>0</v>
      </c>
      <c r="EB146" s="140">
        <f t="shared" si="481"/>
        <v>0</v>
      </c>
      <c r="EC146" s="140">
        <f t="shared" ref="EC146:FJ146" si="482">EC62*$G146</f>
        <v>0</v>
      </c>
      <c r="ED146" s="140">
        <f t="shared" si="482"/>
        <v>0</v>
      </c>
      <c r="EE146" s="140">
        <f t="shared" si="482"/>
        <v>0</v>
      </c>
      <c r="EF146" s="140">
        <f t="shared" si="482"/>
        <v>0</v>
      </c>
      <c r="EG146" s="140">
        <f t="shared" si="482"/>
        <v>0</v>
      </c>
      <c r="EH146" s="140">
        <f t="shared" si="482"/>
        <v>0</v>
      </c>
      <c r="EI146" s="140">
        <f t="shared" si="482"/>
        <v>0</v>
      </c>
      <c r="EJ146" s="140">
        <f t="shared" si="482"/>
        <v>0</v>
      </c>
      <c r="EK146" s="140">
        <f t="shared" si="482"/>
        <v>0</v>
      </c>
      <c r="EL146" s="140">
        <f t="shared" si="482"/>
        <v>0</v>
      </c>
      <c r="EM146" s="140">
        <f t="shared" si="482"/>
        <v>0</v>
      </c>
      <c r="EN146" s="140">
        <f t="shared" si="482"/>
        <v>0</v>
      </c>
      <c r="EO146" s="140">
        <f t="shared" si="482"/>
        <v>0</v>
      </c>
      <c r="EP146" s="140">
        <f t="shared" si="482"/>
        <v>0</v>
      </c>
      <c r="EQ146" s="140">
        <f t="shared" si="482"/>
        <v>0</v>
      </c>
      <c r="ER146" s="140">
        <f t="shared" si="482"/>
        <v>0</v>
      </c>
      <c r="ES146" s="140">
        <f t="shared" si="482"/>
        <v>0</v>
      </c>
      <c r="ET146" s="140">
        <f t="shared" si="482"/>
        <v>0</v>
      </c>
      <c r="EU146" s="140">
        <f t="shared" si="482"/>
        <v>0</v>
      </c>
      <c r="EV146" s="140">
        <f t="shared" si="482"/>
        <v>0</v>
      </c>
      <c r="EW146" s="140">
        <f t="shared" si="482"/>
        <v>0</v>
      </c>
      <c r="EX146" s="140">
        <f t="shared" si="482"/>
        <v>0</v>
      </c>
      <c r="EY146" s="140">
        <f t="shared" si="482"/>
        <v>0</v>
      </c>
      <c r="EZ146" s="140">
        <f t="shared" si="482"/>
        <v>0</v>
      </c>
      <c r="FA146" s="140">
        <f t="shared" si="482"/>
        <v>0</v>
      </c>
      <c r="FB146" s="140">
        <f t="shared" si="482"/>
        <v>0</v>
      </c>
      <c r="FC146" s="140">
        <f t="shared" si="482"/>
        <v>0</v>
      </c>
      <c r="FD146" s="140">
        <f t="shared" si="482"/>
        <v>0</v>
      </c>
      <c r="FE146" s="140">
        <f t="shared" si="482"/>
        <v>0</v>
      </c>
      <c r="FF146" s="140">
        <f t="shared" si="482"/>
        <v>0</v>
      </c>
      <c r="FG146" s="140">
        <f t="shared" si="482"/>
        <v>0</v>
      </c>
      <c r="FH146" s="140">
        <f t="shared" si="482"/>
        <v>0</v>
      </c>
      <c r="FI146" s="140">
        <f t="shared" si="482"/>
        <v>0</v>
      </c>
      <c r="FJ146" s="140">
        <f t="shared" si="482"/>
        <v>0</v>
      </c>
    </row>
    <row r="147" spans="4:166">
      <c r="D147" s="28">
        <f t="shared" si="364"/>
        <v>57</v>
      </c>
      <c r="G147" s="28">
        <f t="shared" si="365"/>
        <v>0</v>
      </c>
      <c r="DL147" s="28">
        <f t="shared" si="366"/>
        <v>57</v>
      </c>
      <c r="DM147" s="140">
        <f t="shared" si="432"/>
        <v>0</v>
      </c>
      <c r="DN147" s="140">
        <f t="shared" si="452"/>
        <v>0</v>
      </c>
      <c r="DO147" s="140">
        <f t="shared" si="452"/>
        <v>0</v>
      </c>
      <c r="DP147" s="140">
        <f t="shared" si="433"/>
        <v>0</v>
      </c>
      <c r="DQ147" s="140">
        <f t="shared" ref="DQ147:EB147" si="483">DQ63*$G147</f>
        <v>0</v>
      </c>
      <c r="DR147" s="140">
        <f t="shared" si="483"/>
        <v>0</v>
      </c>
      <c r="DS147" s="140">
        <f t="shared" si="483"/>
        <v>0</v>
      </c>
      <c r="DT147" s="140">
        <f t="shared" si="483"/>
        <v>0</v>
      </c>
      <c r="DU147" s="140">
        <f t="shared" si="483"/>
        <v>0</v>
      </c>
      <c r="DV147" s="140">
        <f t="shared" si="483"/>
        <v>0</v>
      </c>
      <c r="DW147" s="140">
        <f t="shared" si="483"/>
        <v>0</v>
      </c>
      <c r="DX147" s="140">
        <f t="shared" si="483"/>
        <v>0</v>
      </c>
      <c r="DY147" s="140">
        <f t="shared" si="483"/>
        <v>0</v>
      </c>
      <c r="DZ147" s="140">
        <f t="shared" si="483"/>
        <v>0</v>
      </c>
      <c r="EA147" s="140">
        <f t="shared" si="483"/>
        <v>0</v>
      </c>
      <c r="EB147" s="140">
        <f t="shared" si="483"/>
        <v>0</v>
      </c>
      <c r="EC147" s="140">
        <f t="shared" ref="EC147:FJ147" si="484">EC63*$G147</f>
        <v>0</v>
      </c>
      <c r="ED147" s="140">
        <f t="shared" si="484"/>
        <v>0</v>
      </c>
      <c r="EE147" s="140">
        <f t="shared" si="484"/>
        <v>0</v>
      </c>
      <c r="EF147" s="140">
        <f t="shared" si="484"/>
        <v>0</v>
      </c>
      <c r="EG147" s="140">
        <f t="shared" si="484"/>
        <v>0</v>
      </c>
      <c r="EH147" s="140">
        <f t="shared" si="484"/>
        <v>0</v>
      </c>
      <c r="EI147" s="140">
        <f t="shared" si="484"/>
        <v>0</v>
      </c>
      <c r="EJ147" s="140">
        <f t="shared" si="484"/>
        <v>0</v>
      </c>
      <c r="EK147" s="140">
        <f t="shared" si="484"/>
        <v>0</v>
      </c>
      <c r="EL147" s="140">
        <f t="shared" si="484"/>
        <v>0</v>
      </c>
      <c r="EM147" s="140">
        <f t="shared" si="484"/>
        <v>0</v>
      </c>
      <c r="EN147" s="140">
        <f t="shared" si="484"/>
        <v>0</v>
      </c>
      <c r="EO147" s="140">
        <f t="shared" si="484"/>
        <v>0</v>
      </c>
      <c r="EP147" s="140">
        <f t="shared" si="484"/>
        <v>0</v>
      </c>
      <c r="EQ147" s="140">
        <f t="shared" si="484"/>
        <v>0</v>
      </c>
      <c r="ER147" s="140">
        <f t="shared" si="484"/>
        <v>0</v>
      </c>
      <c r="ES147" s="140">
        <f t="shared" si="484"/>
        <v>0</v>
      </c>
      <c r="ET147" s="140">
        <f t="shared" si="484"/>
        <v>0</v>
      </c>
      <c r="EU147" s="140">
        <f t="shared" si="484"/>
        <v>0</v>
      </c>
      <c r="EV147" s="140">
        <f t="shared" si="484"/>
        <v>0</v>
      </c>
      <c r="EW147" s="140">
        <f t="shared" si="484"/>
        <v>0</v>
      </c>
      <c r="EX147" s="140">
        <f t="shared" si="484"/>
        <v>0</v>
      </c>
      <c r="EY147" s="140">
        <f t="shared" si="484"/>
        <v>0</v>
      </c>
      <c r="EZ147" s="140">
        <f t="shared" si="484"/>
        <v>0</v>
      </c>
      <c r="FA147" s="140">
        <f t="shared" si="484"/>
        <v>0</v>
      </c>
      <c r="FB147" s="140">
        <f t="shared" si="484"/>
        <v>0</v>
      </c>
      <c r="FC147" s="140">
        <f t="shared" si="484"/>
        <v>0</v>
      </c>
      <c r="FD147" s="140">
        <f t="shared" si="484"/>
        <v>0</v>
      </c>
      <c r="FE147" s="140">
        <f t="shared" si="484"/>
        <v>0</v>
      </c>
      <c r="FF147" s="140">
        <f t="shared" si="484"/>
        <v>0</v>
      </c>
      <c r="FG147" s="140">
        <f t="shared" si="484"/>
        <v>0</v>
      </c>
      <c r="FH147" s="140">
        <f t="shared" si="484"/>
        <v>0</v>
      </c>
      <c r="FI147" s="140">
        <f t="shared" si="484"/>
        <v>0</v>
      </c>
      <c r="FJ147" s="140">
        <f t="shared" si="484"/>
        <v>0</v>
      </c>
    </row>
    <row r="148" spans="4:166">
      <c r="D148" s="28">
        <f t="shared" si="364"/>
        <v>58</v>
      </c>
      <c r="G148" s="28">
        <f t="shared" si="365"/>
        <v>0</v>
      </c>
      <c r="DL148" s="28">
        <f t="shared" si="366"/>
        <v>58</v>
      </c>
      <c r="DM148" s="140">
        <f t="shared" si="432"/>
        <v>0</v>
      </c>
      <c r="DN148" s="140">
        <f t="shared" si="452"/>
        <v>0</v>
      </c>
      <c r="DO148" s="140">
        <f t="shared" si="452"/>
        <v>0</v>
      </c>
      <c r="DP148" s="140">
        <f t="shared" si="433"/>
        <v>0</v>
      </c>
      <c r="DQ148" s="140">
        <f t="shared" ref="DQ148:EB148" si="485">DQ64*$G148</f>
        <v>0</v>
      </c>
      <c r="DR148" s="140">
        <f t="shared" si="485"/>
        <v>0</v>
      </c>
      <c r="DS148" s="140">
        <f t="shared" si="485"/>
        <v>0</v>
      </c>
      <c r="DT148" s="140">
        <f t="shared" si="485"/>
        <v>0</v>
      </c>
      <c r="DU148" s="140">
        <f t="shared" si="485"/>
        <v>0</v>
      </c>
      <c r="DV148" s="140">
        <f t="shared" si="485"/>
        <v>0</v>
      </c>
      <c r="DW148" s="140">
        <f t="shared" si="485"/>
        <v>0</v>
      </c>
      <c r="DX148" s="140">
        <f t="shared" si="485"/>
        <v>0</v>
      </c>
      <c r="DY148" s="140">
        <f t="shared" si="485"/>
        <v>0</v>
      </c>
      <c r="DZ148" s="140">
        <f t="shared" si="485"/>
        <v>0</v>
      </c>
      <c r="EA148" s="140">
        <f t="shared" si="485"/>
        <v>0</v>
      </c>
      <c r="EB148" s="140">
        <f t="shared" si="485"/>
        <v>0</v>
      </c>
      <c r="EC148" s="140">
        <f t="shared" ref="EC148:FJ148" si="486">EC64*$G148</f>
        <v>0</v>
      </c>
      <c r="ED148" s="140">
        <f t="shared" si="486"/>
        <v>0</v>
      </c>
      <c r="EE148" s="140">
        <f t="shared" si="486"/>
        <v>0</v>
      </c>
      <c r="EF148" s="140">
        <f t="shared" si="486"/>
        <v>0</v>
      </c>
      <c r="EG148" s="140">
        <f t="shared" si="486"/>
        <v>0</v>
      </c>
      <c r="EH148" s="140">
        <f t="shared" si="486"/>
        <v>0</v>
      </c>
      <c r="EI148" s="140">
        <f t="shared" si="486"/>
        <v>0</v>
      </c>
      <c r="EJ148" s="140">
        <f t="shared" si="486"/>
        <v>0</v>
      </c>
      <c r="EK148" s="140">
        <f t="shared" si="486"/>
        <v>0</v>
      </c>
      <c r="EL148" s="140">
        <f t="shared" si="486"/>
        <v>0</v>
      </c>
      <c r="EM148" s="140">
        <f t="shared" si="486"/>
        <v>0</v>
      </c>
      <c r="EN148" s="140">
        <f t="shared" si="486"/>
        <v>0</v>
      </c>
      <c r="EO148" s="140">
        <f t="shared" si="486"/>
        <v>0</v>
      </c>
      <c r="EP148" s="140">
        <f t="shared" si="486"/>
        <v>0</v>
      </c>
      <c r="EQ148" s="140">
        <f t="shared" si="486"/>
        <v>0</v>
      </c>
      <c r="ER148" s="140">
        <f t="shared" si="486"/>
        <v>0</v>
      </c>
      <c r="ES148" s="140">
        <f t="shared" si="486"/>
        <v>0</v>
      </c>
      <c r="ET148" s="140">
        <f t="shared" si="486"/>
        <v>0</v>
      </c>
      <c r="EU148" s="140">
        <f t="shared" si="486"/>
        <v>0</v>
      </c>
      <c r="EV148" s="140">
        <f t="shared" si="486"/>
        <v>0</v>
      </c>
      <c r="EW148" s="140">
        <f t="shared" si="486"/>
        <v>0</v>
      </c>
      <c r="EX148" s="140">
        <f t="shared" si="486"/>
        <v>0</v>
      </c>
      <c r="EY148" s="140">
        <f t="shared" si="486"/>
        <v>0</v>
      </c>
      <c r="EZ148" s="140">
        <f t="shared" si="486"/>
        <v>0</v>
      </c>
      <c r="FA148" s="140">
        <f t="shared" si="486"/>
        <v>0</v>
      </c>
      <c r="FB148" s="140">
        <f t="shared" si="486"/>
        <v>0</v>
      </c>
      <c r="FC148" s="140">
        <f t="shared" si="486"/>
        <v>0</v>
      </c>
      <c r="FD148" s="140">
        <f t="shared" si="486"/>
        <v>0</v>
      </c>
      <c r="FE148" s="140">
        <f t="shared" si="486"/>
        <v>0</v>
      </c>
      <c r="FF148" s="140">
        <f t="shared" si="486"/>
        <v>0</v>
      </c>
      <c r="FG148" s="140">
        <f t="shared" si="486"/>
        <v>0</v>
      </c>
      <c r="FH148" s="140">
        <f t="shared" si="486"/>
        <v>0</v>
      </c>
      <c r="FI148" s="140">
        <f t="shared" si="486"/>
        <v>0</v>
      </c>
      <c r="FJ148" s="140">
        <f t="shared" si="486"/>
        <v>0</v>
      </c>
    </row>
    <row r="149" spans="4:166">
      <c r="D149" s="28">
        <f t="shared" si="364"/>
        <v>59</v>
      </c>
      <c r="G149" s="28">
        <f t="shared" si="365"/>
        <v>0</v>
      </c>
      <c r="DL149" s="28">
        <f t="shared" si="366"/>
        <v>59</v>
      </c>
      <c r="DM149" s="140">
        <f t="shared" si="432"/>
        <v>0</v>
      </c>
      <c r="DN149" s="140">
        <f t="shared" si="452"/>
        <v>0</v>
      </c>
      <c r="DO149" s="140">
        <f t="shared" si="452"/>
        <v>0</v>
      </c>
      <c r="DP149" s="140">
        <f t="shared" si="433"/>
        <v>0</v>
      </c>
      <c r="DQ149" s="140">
        <f t="shared" ref="DQ149:EB149" si="487">DQ65*$G149</f>
        <v>0</v>
      </c>
      <c r="DR149" s="140">
        <f t="shared" si="487"/>
        <v>0</v>
      </c>
      <c r="DS149" s="140">
        <f t="shared" si="487"/>
        <v>0</v>
      </c>
      <c r="DT149" s="140">
        <f t="shared" si="487"/>
        <v>0</v>
      </c>
      <c r="DU149" s="140">
        <f t="shared" si="487"/>
        <v>0</v>
      </c>
      <c r="DV149" s="140">
        <f t="shared" si="487"/>
        <v>0</v>
      </c>
      <c r="DW149" s="140">
        <f t="shared" si="487"/>
        <v>0</v>
      </c>
      <c r="DX149" s="140">
        <f t="shared" si="487"/>
        <v>0</v>
      </c>
      <c r="DY149" s="140">
        <f t="shared" si="487"/>
        <v>0</v>
      </c>
      <c r="DZ149" s="140">
        <f t="shared" si="487"/>
        <v>0</v>
      </c>
      <c r="EA149" s="140">
        <f t="shared" si="487"/>
        <v>0</v>
      </c>
      <c r="EB149" s="140">
        <f t="shared" si="487"/>
        <v>0</v>
      </c>
      <c r="EC149" s="140">
        <f t="shared" ref="EC149:FJ149" si="488">EC65*$G149</f>
        <v>0</v>
      </c>
      <c r="ED149" s="140">
        <f t="shared" si="488"/>
        <v>0</v>
      </c>
      <c r="EE149" s="140">
        <f t="shared" si="488"/>
        <v>0</v>
      </c>
      <c r="EF149" s="140">
        <f t="shared" si="488"/>
        <v>0</v>
      </c>
      <c r="EG149" s="140">
        <f t="shared" si="488"/>
        <v>0</v>
      </c>
      <c r="EH149" s="140">
        <f t="shared" si="488"/>
        <v>0</v>
      </c>
      <c r="EI149" s="140">
        <f t="shared" si="488"/>
        <v>0</v>
      </c>
      <c r="EJ149" s="140">
        <f t="shared" si="488"/>
        <v>0</v>
      </c>
      <c r="EK149" s="140">
        <f t="shared" si="488"/>
        <v>0</v>
      </c>
      <c r="EL149" s="140">
        <f t="shared" si="488"/>
        <v>0</v>
      </c>
      <c r="EM149" s="140">
        <f t="shared" si="488"/>
        <v>0</v>
      </c>
      <c r="EN149" s="140">
        <f t="shared" si="488"/>
        <v>0</v>
      </c>
      <c r="EO149" s="140">
        <f t="shared" si="488"/>
        <v>0</v>
      </c>
      <c r="EP149" s="140">
        <f t="shared" si="488"/>
        <v>0</v>
      </c>
      <c r="EQ149" s="140">
        <f t="shared" si="488"/>
        <v>0</v>
      </c>
      <c r="ER149" s="140">
        <f t="shared" si="488"/>
        <v>0</v>
      </c>
      <c r="ES149" s="140">
        <f t="shared" si="488"/>
        <v>0</v>
      </c>
      <c r="ET149" s="140">
        <f t="shared" si="488"/>
        <v>0</v>
      </c>
      <c r="EU149" s="140">
        <f t="shared" si="488"/>
        <v>0</v>
      </c>
      <c r="EV149" s="140">
        <f t="shared" si="488"/>
        <v>0</v>
      </c>
      <c r="EW149" s="140">
        <f t="shared" si="488"/>
        <v>0</v>
      </c>
      <c r="EX149" s="140">
        <f t="shared" si="488"/>
        <v>0</v>
      </c>
      <c r="EY149" s="140">
        <f t="shared" si="488"/>
        <v>0</v>
      </c>
      <c r="EZ149" s="140">
        <f t="shared" si="488"/>
        <v>0</v>
      </c>
      <c r="FA149" s="140">
        <f t="shared" si="488"/>
        <v>0</v>
      </c>
      <c r="FB149" s="140">
        <f t="shared" si="488"/>
        <v>0</v>
      </c>
      <c r="FC149" s="140">
        <f t="shared" si="488"/>
        <v>0</v>
      </c>
      <c r="FD149" s="140">
        <f t="shared" si="488"/>
        <v>0</v>
      </c>
      <c r="FE149" s="140">
        <f t="shared" si="488"/>
        <v>0</v>
      </c>
      <c r="FF149" s="140">
        <f t="shared" si="488"/>
        <v>0</v>
      </c>
      <c r="FG149" s="140">
        <f t="shared" si="488"/>
        <v>0</v>
      </c>
      <c r="FH149" s="140">
        <f t="shared" si="488"/>
        <v>0</v>
      </c>
      <c r="FI149" s="140">
        <f t="shared" si="488"/>
        <v>0</v>
      </c>
      <c r="FJ149" s="140">
        <f t="shared" si="488"/>
        <v>0</v>
      </c>
    </row>
    <row r="150" spans="4:166">
      <c r="D150" s="28">
        <f t="shared" si="364"/>
        <v>60</v>
      </c>
      <c r="G150" s="28">
        <f t="shared" si="365"/>
        <v>0</v>
      </c>
      <c r="DL150" s="28">
        <f t="shared" si="366"/>
        <v>60</v>
      </c>
      <c r="DM150" s="140">
        <f t="shared" si="432"/>
        <v>0</v>
      </c>
      <c r="DN150" s="140">
        <f t="shared" si="452"/>
        <v>0</v>
      </c>
      <c r="DO150" s="140">
        <f t="shared" si="452"/>
        <v>0</v>
      </c>
      <c r="DP150" s="140">
        <f t="shared" si="433"/>
        <v>0</v>
      </c>
      <c r="DQ150" s="140">
        <f t="shared" ref="DQ150:EB150" si="489">DQ66*$G150</f>
        <v>0</v>
      </c>
      <c r="DR150" s="140">
        <f t="shared" si="489"/>
        <v>0</v>
      </c>
      <c r="DS150" s="140">
        <f t="shared" si="489"/>
        <v>0</v>
      </c>
      <c r="DT150" s="140">
        <f t="shared" si="489"/>
        <v>0</v>
      </c>
      <c r="DU150" s="140">
        <f t="shared" si="489"/>
        <v>0</v>
      </c>
      <c r="DV150" s="140">
        <f t="shared" si="489"/>
        <v>0</v>
      </c>
      <c r="DW150" s="140">
        <f t="shared" si="489"/>
        <v>0</v>
      </c>
      <c r="DX150" s="140">
        <f t="shared" si="489"/>
        <v>0</v>
      </c>
      <c r="DY150" s="140">
        <f t="shared" si="489"/>
        <v>0</v>
      </c>
      <c r="DZ150" s="140">
        <f t="shared" si="489"/>
        <v>0</v>
      </c>
      <c r="EA150" s="140">
        <f t="shared" si="489"/>
        <v>0</v>
      </c>
      <c r="EB150" s="140">
        <f t="shared" si="489"/>
        <v>0</v>
      </c>
      <c r="EC150" s="140">
        <f t="shared" ref="EC150:FJ150" si="490">EC66*$G150</f>
        <v>0</v>
      </c>
      <c r="ED150" s="140">
        <f t="shared" si="490"/>
        <v>0</v>
      </c>
      <c r="EE150" s="140">
        <f t="shared" si="490"/>
        <v>0</v>
      </c>
      <c r="EF150" s="140">
        <f t="shared" si="490"/>
        <v>0</v>
      </c>
      <c r="EG150" s="140">
        <f t="shared" si="490"/>
        <v>0</v>
      </c>
      <c r="EH150" s="140">
        <f t="shared" si="490"/>
        <v>0</v>
      </c>
      <c r="EI150" s="140">
        <f t="shared" si="490"/>
        <v>0</v>
      </c>
      <c r="EJ150" s="140">
        <f t="shared" si="490"/>
        <v>0</v>
      </c>
      <c r="EK150" s="140">
        <f t="shared" si="490"/>
        <v>0</v>
      </c>
      <c r="EL150" s="140">
        <f t="shared" si="490"/>
        <v>0</v>
      </c>
      <c r="EM150" s="140">
        <f t="shared" si="490"/>
        <v>0</v>
      </c>
      <c r="EN150" s="140">
        <f t="shared" si="490"/>
        <v>0</v>
      </c>
      <c r="EO150" s="140">
        <f t="shared" si="490"/>
        <v>0</v>
      </c>
      <c r="EP150" s="140">
        <f t="shared" si="490"/>
        <v>0</v>
      </c>
      <c r="EQ150" s="140">
        <f t="shared" si="490"/>
        <v>0</v>
      </c>
      <c r="ER150" s="140">
        <f t="shared" si="490"/>
        <v>0</v>
      </c>
      <c r="ES150" s="140">
        <f t="shared" si="490"/>
        <v>0</v>
      </c>
      <c r="ET150" s="140">
        <f t="shared" si="490"/>
        <v>0</v>
      </c>
      <c r="EU150" s="140">
        <f t="shared" si="490"/>
        <v>0</v>
      </c>
      <c r="EV150" s="140">
        <f t="shared" si="490"/>
        <v>0</v>
      </c>
      <c r="EW150" s="140">
        <f t="shared" si="490"/>
        <v>0</v>
      </c>
      <c r="EX150" s="140">
        <f t="shared" si="490"/>
        <v>0</v>
      </c>
      <c r="EY150" s="140">
        <f t="shared" si="490"/>
        <v>0</v>
      </c>
      <c r="EZ150" s="140">
        <f t="shared" si="490"/>
        <v>0</v>
      </c>
      <c r="FA150" s="140">
        <f t="shared" si="490"/>
        <v>0</v>
      </c>
      <c r="FB150" s="140">
        <f t="shared" si="490"/>
        <v>0</v>
      </c>
      <c r="FC150" s="140">
        <f t="shared" si="490"/>
        <v>0</v>
      </c>
      <c r="FD150" s="140">
        <f t="shared" si="490"/>
        <v>0</v>
      </c>
      <c r="FE150" s="140">
        <f t="shared" si="490"/>
        <v>0</v>
      </c>
      <c r="FF150" s="140">
        <f t="shared" si="490"/>
        <v>0</v>
      </c>
      <c r="FG150" s="140">
        <f t="shared" si="490"/>
        <v>0</v>
      </c>
      <c r="FH150" s="140">
        <f t="shared" si="490"/>
        <v>0</v>
      </c>
      <c r="FI150" s="140">
        <f t="shared" si="490"/>
        <v>0</v>
      </c>
      <c r="FJ150" s="140">
        <f t="shared" si="490"/>
        <v>0</v>
      </c>
    </row>
    <row r="151" spans="4:166">
      <c r="D151" s="28">
        <f t="shared" si="364"/>
        <v>61</v>
      </c>
      <c r="G151" s="28">
        <f t="shared" si="365"/>
        <v>0</v>
      </c>
      <c r="DL151" s="28">
        <f t="shared" si="366"/>
        <v>61</v>
      </c>
      <c r="DM151" s="140">
        <f t="shared" si="432"/>
        <v>0</v>
      </c>
      <c r="DN151" s="140">
        <f t="shared" si="452"/>
        <v>0</v>
      </c>
      <c r="DO151" s="140">
        <f t="shared" si="452"/>
        <v>0</v>
      </c>
      <c r="DP151" s="140">
        <f t="shared" si="433"/>
        <v>0</v>
      </c>
      <c r="DQ151" s="140">
        <f t="shared" ref="DQ151:EB151" si="491">DQ67*$G151</f>
        <v>0</v>
      </c>
      <c r="DR151" s="140">
        <f t="shared" si="491"/>
        <v>0</v>
      </c>
      <c r="DS151" s="140">
        <f t="shared" si="491"/>
        <v>0</v>
      </c>
      <c r="DT151" s="140">
        <f t="shared" si="491"/>
        <v>0</v>
      </c>
      <c r="DU151" s="140">
        <f t="shared" si="491"/>
        <v>0</v>
      </c>
      <c r="DV151" s="140">
        <f t="shared" si="491"/>
        <v>0</v>
      </c>
      <c r="DW151" s="140">
        <f t="shared" si="491"/>
        <v>0</v>
      </c>
      <c r="DX151" s="140">
        <f t="shared" si="491"/>
        <v>0</v>
      </c>
      <c r="DY151" s="140">
        <f t="shared" si="491"/>
        <v>0</v>
      </c>
      <c r="DZ151" s="140">
        <f t="shared" si="491"/>
        <v>0</v>
      </c>
      <c r="EA151" s="140">
        <f t="shared" si="491"/>
        <v>0</v>
      </c>
      <c r="EB151" s="140">
        <f t="shared" si="491"/>
        <v>0</v>
      </c>
      <c r="EC151" s="140">
        <f t="shared" ref="EC151:FJ151" si="492">EC67*$G151</f>
        <v>0</v>
      </c>
      <c r="ED151" s="140">
        <f t="shared" si="492"/>
        <v>0</v>
      </c>
      <c r="EE151" s="140">
        <f t="shared" si="492"/>
        <v>0</v>
      </c>
      <c r="EF151" s="140">
        <f t="shared" si="492"/>
        <v>0</v>
      </c>
      <c r="EG151" s="140">
        <f t="shared" si="492"/>
        <v>0</v>
      </c>
      <c r="EH151" s="140">
        <f t="shared" si="492"/>
        <v>0</v>
      </c>
      <c r="EI151" s="140">
        <f t="shared" si="492"/>
        <v>0</v>
      </c>
      <c r="EJ151" s="140">
        <f t="shared" si="492"/>
        <v>0</v>
      </c>
      <c r="EK151" s="140">
        <f t="shared" si="492"/>
        <v>0</v>
      </c>
      <c r="EL151" s="140">
        <f t="shared" si="492"/>
        <v>0</v>
      </c>
      <c r="EM151" s="140">
        <f t="shared" si="492"/>
        <v>0</v>
      </c>
      <c r="EN151" s="140">
        <f t="shared" si="492"/>
        <v>0</v>
      </c>
      <c r="EO151" s="140">
        <f t="shared" si="492"/>
        <v>0</v>
      </c>
      <c r="EP151" s="140">
        <f t="shared" si="492"/>
        <v>0</v>
      </c>
      <c r="EQ151" s="140">
        <f t="shared" si="492"/>
        <v>0</v>
      </c>
      <c r="ER151" s="140">
        <f t="shared" si="492"/>
        <v>0</v>
      </c>
      <c r="ES151" s="140">
        <f t="shared" si="492"/>
        <v>0</v>
      </c>
      <c r="ET151" s="140">
        <f t="shared" si="492"/>
        <v>0</v>
      </c>
      <c r="EU151" s="140">
        <f t="shared" si="492"/>
        <v>0</v>
      </c>
      <c r="EV151" s="140">
        <f t="shared" si="492"/>
        <v>0</v>
      </c>
      <c r="EW151" s="140">
        <f t="shared" si="492"/>
        <v>0</v>
      </c>
      <c r="EX151" s="140">
        <f t="shared" si="492"/>
        <v>0</v>
      </c>
      <c r="EY151" s="140">
        <f t="shared" si="492"/>
        <v>0</v>
      </c>
      <c r="EZ151" s="140">
        <f t="shared" si="492"/>
        <v>0</v>
      </c>
      <c r="FA151" s="140">
        <f t="shared" si="492"/>
        <v>0</v>
      </c>
      <c r="FB151" s="140">
        <f t="shared" si="492"/>
        <v>0</v>
      </c>
      <c r="FC151" s="140">
        <f t="shared" si="492"/>
        <v>0</v>
      </c>
      <c r="FD151" s="140">
        <f t="shared" si="492"/>
        <v>0</v>
      </c>
      <c r="FE151" s="140">
        <f t="shared" si="492"/>
        <v>0</v>
      </c>
      <c r="FF151" s="140">
        <f t="shared" si="492"/>
        <v>0</v>
      </c>
      <c r="FG151" s="140">
        <f t="shared" si="492"/>
        <v>0</v>
      </c>
      <c r="FH151" s="140">
        <f t="shared" si="492"/>
        <v>0</v>
      </c>
      <c r="FI151" s="140">
        <f t="shared" si="492"/>
        <v>0</v>
      </c>
      <c r="FJ151" s="140">
        <f t="shared" si="492"/>
        <v>0</v>
      </c>
    </row>
    <row r="152" spans="4:166">
      <c r="D152" s="28">
        <f t="shared" si="364"/>
        <v>62</v>
      </c>
      <c r="G152" s="28">
        <f t="shared" si="365"/>
        <v>0</v>
      </c>
      <c r="DL152" s="28">
        <f t="shared" si="366"/>
        <v>62</v>
      </c>
      <c r="DM152" s="140">
        <f t="shared" si="432"/>
        <v>0</v>
      </c>
      <c r="DN152" s="140">
        <f t="shared" ref="DN152:DO168" si="493">DN68*$G152</f>
        <v>0</v>
      </c>
      <c r="DO152" s="140">
        <f t="shared" si="493"/>
        <v>0</v>
      </c>
      <c r="DP152" s="140">
        <f t="shared" si="433"/>
        <v>0</v>
      </c>
      <c r="DQ152" s="140">
        <f t="shared" ref="DQ152:EB152" si="494">DQ68*$G152</f>
        <v>0</v>
      </c>
      <c r="DR152" s="140">
        <f t="shared" si="494"/>
        <v>0</v>
      </c>
      <c r="DS152" s="140">
        <f t="shared" si="494"/>
        <v>0</v>
      </c>
      <c r="DT152" s="140">
        <f t="shared" si="494"/>
        <v>0</v>
      </c>
      <c r="DU152" s="140">
        <f t="shared" si="494"/>
        <v>0</v>
      </c>
      <c r="DV152" s="140">
        <f t="shared" si="494"/>
        <v>0</v>
      </c>
      <c r="DW152" s="140">
        <f t="shared" si="494"/>
        <v>0</v>
      </c>
      <c r="DX152" s="140">
        <f t="shared" si="494"/>
        <v>0</v>
      </c>
      <c r="DY152" s="140">
        <f t="shared" si="494"/>
        <v>0</v>
      </c>
      <c r="DZ152" s="140">
        <f t="shared" si="494"/>
        <v>0</v>
      </c>
      <c r="EA152" s="140">
        <f t="shared" si="494"/>
        <v>0</v>
      </c>
      <c r="EB152" s="140">
        <f t="shared" si="494"/>
        <v>0</v>
      </c>
      <c r="EC152" s="140">
        <f t="shared" ref="EC152:FJ152" si="495">EC68*$G152</f>
        <v>0</v>
      </c>
      <c r="ED152" s="140">
        <f t="shared" si="495"/>
        <v>0</v>
      </c>
      <c r="EE152" s="140">
        <f t="shared" si="495"/>
        <v>0</v>
      </c>
      <c r="EF152" s="140">
        <f t="shared" si="495"/>
        <v>0</v>
      </c>
      <c r="EG152" s="140">
        <f t="shared" si="495"/>
        <v>0</v>
      </c>
      <c r="EH152" s="140">
        <f t="shared" si="495"/>
        <v>0</v>
      </c>
      <c r="EI152" s="140">
        <f t="shared" si="495"/>
        <v>0</v>
      </c>
      <c r="EJ152" s="140">
        <f t="shared" si="495"/>
        <v>0</v>
      </c>
      <c r="EK152" s="140">
        <f t="shared" si="495"/>
        <v>0</v>
      </c>
      <c r="EL152" s="140">
        <f t="shared" si="495"/>
        <v>0</v>
      </c>
      <c r="EM152" s="140">
        <f t="shared" si="495"/>
        <v>0</v>
      </c>
      <c r="EN152" s="140">
        <f t="shared" si="495"/>
        <v>0</v>
      </c>
      <c r="EO152" s="140">
        <f t="shared" si="495"/>
        <v>0</v>
      </c>
      <c r="EP152" s="140">
        <f t="shared" si="495"/>
        <v>0</v>
      </c>
      <c r="EQ152" s="140">
        <f t="shared" si="495"/>
        <v>0</v>
      </c>
      <c r="ER152" s="140">
        <f t="shared" si="495"/>
        <v>0</v>
      </c>
      <c r="ES152" s="140">
        <f t="shared" si="495"/>
        <v>0</v>
      </c>
      <c r="ET152" s="140">
        <f t="shared" si="495"/>
        <v>0</v>
      </c>
      <c r="EU152" s="140">
        <f t="shared" si="495"/>
        <v>0</v>
      </c>
      <c r="EV152" s="140">
        <f t="shared" si="495"/>
        <v>0</v>
      </c>
      <c r="EW152" s="140">
        <f t="shared" si="495"/>
        <v>0</v>
      </c>
      <c r="EX152" s="140">
        <f t="shared" si="495"/>
        <v>0</v>
      </c>
      <c r="EY152" s="140">
        <f t="shared" si="495"/>
        <v>0</v>
      </c>
      <c r="EZ152" s="140">
        <f t="shared" si="495"/>
        <v>0</v>
      </c>
      <c r="FA152" s="140">
        <f t="shared" si="495"/>
        <v>0</v>
      </c>
      <c r="FB152" s="140">
        <f t="shared" si="495"/>
        <v>0</v>
      </c>
      <c r="FC152" s="140">
        <f t="shared" si="495"/>
        <v>0</v>
      </c>
      <c r="FD152" s="140">
        <f t="shared" si="495"/>
        <v>0</v>
      </c>
      <c r="FE152" s="140">
        <f t="shared" si="495"/>
        <v>0</v>
      </c>
      <c r="FF152" s="140">
        <f t="shared" si="495"/>
        <v>0</v>
      </c>
      <c r="FG152" s="140">
        <f t="shared" si="495"/>
        <v>0</v>
      </c>
      <c r="FH152" s="140">
        <f t="shared" si="495"/>
        <v>0</v>
      </c>
      <c r="FI152" s="140">
        <f t="shared" si="495"/>
        <v>0</v>
      </c>
      <c r="FJ152" s="140">
        <f t="shared" si="495"/>
        <v>0</v>
      </c>
    </row>
    <row r="153" spans="4:166">
      <c r="D153" s="28">
        <f t="shared" si="364"/>
        <v>63</v>
      </c>
      <c r="G153" s="28">
        <f t="shared" si="365"/>
        <v>0</v>
      </c>
      <c r="DL153" s="28">
        <f t="shared" si="366"/>
        <v>63</v>
      </c>
      <c r="DM153" s="140">
        <f t="shared" si="432"/>
        <v>0</v>
      </c>
      <c r="DN153" s="140">
        <f t="shared" si="493"/>
        <v>0</v>
      </c>
      <c r="DO153" s="140">
        <f t="shared" si="493"/>
        <v>0</v>
      </c>
      <c r="DP153" s="140">
        <f t="shared" si="433"/>
        <v>0</v>
      </c>
      <c r="DQ153" s="140">
        <f t="shared" ref="DQ153:EB153" si="496">DQ69*$G153</f>
        <v>0</v>
      </c>
      <c r="DR153" s="140">
        <f t="shared" si="496"/>
        <v>0</v>
      </c>
      <c r="DS153" s="140">
        <f t="shared" si="496"/>
        <v>0</v>
      </c>
      <c r="DT153" s="140">
        <f t="shared" si="496"/>
        <v>0</v>
      </c>
      <c r="DU153" s="140">
        <f t="shared" si="496"/>
        <v>0</v>
      </c>
      <c r="DV153" s="140">
        <f t="shared" si="496"/>
        <v>0</v>
      </c>
      <c r="DW153" s="140">
        <f t="shared" si="496"/>
        <v>0</v>
      </c>
      <c r="DX153" s="140">
        <f t="shared" si="496"/>
        <v>0</v>
      </c>
      <c r="DY153" s="140">
        <f t="shared" si="496"/>
        <v>0</v>
      </c>
      <c r="DZ153" s="140">
        <f t="shared" si="496"/>
        <v>0</v>
      </c>
      <c r="EA153" s="140">
        <f t="shared" si="496"/>
        <v>0</v>
      </c>
      <c r="EB153" s="140">
        <f t="shared" si="496"/>
        <v>0</v>
      </c>
      <c r="EC153" s="140">
        <f t="shared" ref="EC153:FJ153" si="497">EC69*$G153</f>
        <v>0</v>
      </c>
      <c r="ED153" s="140">
        <f t="shared" si="497"/>
        <v>0</v>
      </c>
      <c r="EE153" s="140">
        <f t="shared" si="497"/>
        <v>0</v>
      </c>
      <c r="EF153" s="140">
        <f t="shared" si="497"/>
        <v>0</v>
      </c>
      <c r="EG153" s="140">
        <f t="shared" si="497"/>
        <v>0</v>
      </c>
      <c r="EH153" s="140">
        <f t="shared" si="497"/>
        <v>0</v>
      </c>
      <c r="EI153" s="140">
        <f t="shared" si="497"/>
        <v>0</v>
      </c>
      <c r="EJ153" s="140">
        <f t="shared" si="497"/>
        <v>0</v>
      </c>
      <c r="EK153" s="140">
        <f t="shared" si="497"/>
        <v>0</v>
      </c>
      <c r="EL153" s="140">
        <f t="shared" si="497"/>
        <v>0</v>
      </c>
      <c r="EM153" s="140">
        <f t="shared" si="497"/>
        <v>0</v>
      </c>
      <c r="EN153" s="140">
        <f t="shared" si="497"/>
        <v>0</v>
      </c>
      <c r="EO153" s="140">
        <f t="shared" si="497"/>
        <v>0</v>
      </c>
      <c r="EP153" s="140">
        <f t="shared" si="497"/>
        <v>0</v>
      </c>
      <c r="EQ153" s="140">
        <f t="shared" si="497"/>
        <v>0</v>
      </c>
      <c r="ER153" s="140">
        <f t="shared" si="497"/>
        <v>0</v>
      </c>
      <c r="ES153" s="140">
        <f t="shared" si="497"/>
        <v>0</v>
      </c>
      <c r="ET153" s="140">
        <f t="shared" si="497"/>
        <v>0</v>
      </c>
      <c r="EU153" s="140">
        <f t="shared" si="497"/>
        <v>0</v>
      </c>
      <c r="EV153" s="140">
        <f t="shared" si="497"/>
        <v>0</v>
      </c>
      <c r="EW153" s="140">
        <f t="shared" si="497"/>
        <v>0</v>
      </c>
      <c r="EX153" s="140">
        <f t="shared" si="497"/>
        <v>0</v>
      </c>
      <c r="EY153" s="140">
        <f t="shared" si="497"/>
        <v>0</v>
      </c>
      <c r="EZ153" s="140">
        <f t="shared" si="497"/>
        <v>0</v>
      </c>
      <c r="FA153" s="140">
        <f t="shared" si="497"/>
        <v>0</v>
      </c>
      <c r="FB153" s="140">
        <f t="shared" si="497"/>
        <v>0</v>
      </c>
      <c r="FC153" s="140">
        <f t="shared" si="497"/>
        <v>0</v>
      </c>
      <c r="FD153" s="140">
        <f t="shared" si="497"/>
        <v>0</v>
      </c>
      <c r="FE153" s="140">
        <f t="shared" si="497"/>
        <v>0</v>
      </c>
      <c r="FF153" s="140">
        <f t="shared" si="497"/>
        <v>0</v>
      </c>
      <c r="FG153" s="140">
        <f t="shared" si="497"/>
        <v>0</v>
      </c>
      <c r="FH153" s="140">
        <f t="shared" si="497"/>
        <v>0</v>
      </c>
      <c r="FI153" s="140">
        <f t="shared" si="497"/>
        <v>0</v>
      </c>
      <c r="FJ153" s="140">
        <f t="shared" si="497"/>
        <v>0</v>
      </c>
    </row>
    <row r="154" spans="4:166">
      <c r="D154" s="28">
        <f t="shared" si="364"/>
        <v>64</v>
      </c>
      <c r="G154" s="28">
        <f t="shared" si="365"/>
        <v>0</v>
      </c>
      <c r="DL154" s="28">
        <f t="shared" si="366"/>
        <v>64</v>
      </c>
      <c r="DM154" s="140">
        <f t="shared" si="432"/>
        <v>0</v>
      </c>
      <c r="DN154" s="140">
        <f t="shared" si="493"/>
        <v>0</v>
      </c>
      <c r="DO154" s="140">
        <f t="shared" si="493"/>
        <v>0</v>
      </c>
      <c r="DP154" s="140">
        <f t="shared" si="433"/>
        <v>0</v>
      </c>
      <c r="DQ154" s="140">
        <f t="shared" ref="DQ154:EB154" si="498">DQ70*$G154</f>
        <v>0</v>
      </c>
      <c r="DR154" s="140">
        <f t="shared" si="498"/>
        <v>0</v>
      </c>
      <c r="DS154" s="140">
        <f t="shared" si="498"/>
        <v>0</v>
      </c>
      <c r="DT154" s="140">
        <f t="shared" si="498"/>
        <v>0</v>
      </c>
      <c r="DU154" s="140">
        <f t="shared" si="498"/>
        <v>0</v>
      </c>
      <c r="DV154" s="140">
        <f t="shared" si="498"/>
        <v>0</v>
      </c>
      <c r="DW154" s="140">
        <f t="shared" si="498"/>
        <v>0</v>
      </c>
      <c r="DX154" s="140">
        <f t="shared" si="498"/>
        <v>0</v>
      </c>
      <c r="DY154" s="140">
        <f t="shared" si="498"/>
        <v>0</v>
      </c>
      <c r="DZ154" s="140">
        <f t="shared" si="498"/>
        <v>0</v>
      </c>
      <c r="EA154" s="140">
        <f t="shared" si="498"/>
        <v>0</v>
      </c>
      <c r="EB154" s="140">
        <f t="shared" si="498"/>
        <v>0</v>
      </c>
      <c r="EC154" s="140">
        <f t="shared" ref="EC154:FJ154" si="499">EC70*$G154</f>
        <v>0</v>
      </c>
      <c r="ED154" s="140">
        <f t="shared" si="499"/>
        <v>0</v>
      </c>
      <c r="EE154" s="140">
        <f t="shared" si="499"/>
        <v>0</v>
      </c>
      <c r="EF154" s="140">
        <f t="shared" si="499"/>
        <v>0</v>
      </c>
      <c r="EG154" s="140">
        <f t="shared" si="499"/>
        <v>0</v>
      </c>
      <c r="EH154" s="140">
        <f t="shared" si="499"/>
        <v>0</v>
      </c>
      <c r="EI154" s="140">
        <f t="shared" si="499"/>
        <v>0</v>
      </c>
      <c r="EJ154" s="140">
        <f t="shared" si="499"/>
        <v>0</v>
      </c>
      <c r="EK154" s="140">
        <f t="shared" si="499"/>
        <v>0</v>
      </c>
      <c r="EL154" s="140">
        <f t="shared" si="499"/>
        <v>0</v>
      </c>
      <c r="EM154" s="140">
        <f t="shared" si="499"/>
        <v>0</v>
      </c>
      <c r="EN154" s="140">
        <f t="shared" si="499"/>
        <v>0</v>
      </c>
      <c r="EO154" s="140">
        <f t="shared" si="499"/>
        <v>0</v>
      </c>
      <c r="EP154" s="140">
        <f t="shared" si="499"/>
        <v>0</v>
      </c>
      <c r="EQ154" s="140">
        <f t="shared" si="499"/>
        <v>0</v>
      </c>
      <c r="ER154" s="140">
        <f t="shared" si="499"/>
        <v>0</v>
      </c>
      <c r="ES154" s="140">
        <f t="shared" si="499"/>
        <v>0</v>
      </c>
      <c r="ET154" s="140">
        <f t="shared" si="499"/>
        <v>0</v>
      </c>
      <c r="EU154" s="140">
        <f t="shared" si="499"/>
        <v>0</v>
      </c>
      <c r="EV154" s="140">
        <f t="shared" si="499"/>
        <v>0</v>
      </c>
      <c r="EW154" s="140">
        <f t="shared" si="499"/>
        <v>0</v>
      </c>
      <c r="EX154" s="140">
        <f t="shared" si="499"/>
        <v>0</v>
      </c>
      <c r="EY154" s="140">
        <f t="shared" si="499"/>
        <v>0</v>
      </c>
      <c r="EZ154" s="140">
        <f t="shared" si="499"/>
        <v>0</v>
      </c>
      <c r="FA154" s="140">
        <f t="shared" si="499"/>
        <v>0</v>
      </c>
      <c r="FB154" s="140">
        <f t="shared" si="499"/>
        <v>0</v>
      </c>
      <c r="FC154" s="140">
        <f t="shared" si="499"/>
        <v>0</v>
      </c>
      <c r="FD154" s="140">
        <f t="shared" si="499"/>
        <v>0</v>
      </c>
      <c r="FE154" s="140">
        <f t="shared" si="499"/>
        <v>0</v>
      </c>
      <c r="FF154" s="140">
        <f t="shared" si="499"/>
        <v>0</v>
      </c>
      <c r="FG154" s="140">
        <f t="shared" si="499"/>
        <v>0</v>
      </c>
      <c r="FH154" s="140">
        <f t="shared" si="499"/>
        <v>0</v>
      </c>
      <c r="FI154" s="140">
        <f t="shared" si="499"/>
        <v>0</v>
      </c>
      <c r="FJ154" s="140">
        <f t="shared" si="499"/>
        <v>0</v>
      </c>
    </row>
    <row r="155" spans="4:166">
      <c r="D155" s="28">
        <f t="shared" si="364"/>
        <v>65</v>
      </c>
      <c r="G155" s="28">
        <f t="shared" si="365"/>
        <v>0</v>
      </c>
      <c r="DL155" s="28">
        <f t="shared" si="366"/>
        <v>65</v>
      </c>
      <c r="DM155" s="140">
        <f t="shared" ref="DM155:DM168" si="500">DM71*$G155</f>
        <v>0</v>
      </c>
      <c r="DN155" s="140">
        <f t="shared" si="493"/>
        <v>0</v>
      </c>
      <c r="DO155" s="140">
        <f t="shared" si="493"/>
        <v>0</v>
      </c>
      <c r="DP155" s="140">
        <f t="shared" ref="DP155:DP168" si="501">DP71*$G155</f>
        <v>0</v>
      </c>
      <c r="DQ155" s="140">
        <f t="shared" ref="DQ155:EB155" si="502">DQ71*$G155</f>
        <v>0</v>
      </c>
      <c r="DR155" s="140">
        <f t="shared" si="502"/>
        <v>0</v>
      </c>
      <c r="DS155" s="140">
        <f t="shared" si="502"/>
        <v>0</v>
      </c>
      <c r="DT155" s="140">
        <f t="shared" si="502"/>
        <v>0</v>
      </c>
      <c r="DU155" s="140">
        <f t="shared" si="502"/>
        <v>0</v>
      </c>
      <c r="DV155" s="140">
        <f t="shared" si="502"/>
        <v>0</v>
      </c>
      <c r="DW155" s="140">
        <f t="shared" si="502"/>
        <v>0</v>
      </c>
      <c r="DX155" s="140">
        <f t="shared" si="502"/>
        <v>0</v>
      </c>
      <c r="DY155" s="140">
        <f t="shared" si="502"/>
        <v>0</v>
      </c>
      <c r="DZ155" s="140">
        <f t="shared" si="502"/>
        <v>0</v>
      </c>
      <c r="EA155" s="140">
        <f t="shared" si="502"/>
        <v>0</v>
      </c>
      <c r="EB155" s="140">
        <f t="shared" si="502"/>
        <v>0</v>
      </c>
      <c r="EC155" s="140">
        <f t="shared" ref="EC155:FJ155" si="503">EC71*$G155</f>
        <v>0</v>
      </c>
      <c r="ED155" s="140">
        <f t="shared" si="503"/>
        <v>0</v>
      </c>
      <c r="EE155" s="140">
        <f t="shared" si="503"/>
        <v>0</v>
      </c>
      <c r="EF155" s="140">
        <f t="shared" si="503"/>
        <v>0</v>
      </c>
      <c r="EG155" s="140">
        <f t="shared" si="503"/>
        <v>0</v>
      </c>
      <c r="EH155" s="140">
        <f t="shared" si="503"/>
        <v>0</v>
      </c>
      <c r="EI155" s="140">
        <f t="shared" si="503"/>
        <v>0</v>
      </c>
      <c r="EJ155" s="140">
        <f t="shared" si="503"/>
        <v>0</v>
      </c>
      <c r="EK155" s="140">
        <f t="shared" si="503"/>
        <v>0</v>
      </c>
      <c r="EL155" s="140">
        <f t="shared" si="503"/>
        <v>0</v>
      </c>
      <c r="EM155" s="140">
        <f t="shared" si="503"/>
        <v>0</v>
      </c>
      <c r="EN155" s="140">
        <f t="shared" si="503"/>
        <v>0</v>
      </c>
      <c r="EO155" s="140">
        <f t="shared" si="503"/>
        <v>0</v>
      </c>
      <c r="EP155" s="140">
        <f t="shared" si="503"/>
        <v>0</v>
      </c>
      <c r="EQ155" s="140">
        <f t="shared" si="503"/>
        <v>0</v>
      </c>
      <c r="ER155" s="140">
        <f t="shared" si="503"/>
        <v>0</v>
      </c>
      <c r="ES155" s="140">
        <f t="shared" si="503"/>
        <v>0</v>
      </c>
      <c r="ET155" s="140">
        <f t="shared" si="503"/>
        <v>0</v>
      </c>
      <c r="EU155" s="140">
        <f t="shared" si="503"/>
        <v>0</v>
      </c>
      <c r="EV155" s="140">
        <f t="shared" si="503"/>
        <v>0</v>
      </c>
      <c r="EW155" s="140">
        <f t="shared" si="503"/>
        <v>0</v>
      </c>
      <c r="EX155" s="140">
        <f t="shared" si="503"/>
        <v>0</v>
      </c>
      <c r="EY155" s="140">
        <f t="shared" si="503"/>
        <v>0</v>
      </c>
      <c r="EZ155" s="140">
        <f t="shared" si="503"/>
        <v>0</v>
      </c>
      <c r="FA155" s="140">
        <f t="shared" si="503"/>
        <v>0</v>
      </c>
      <c r="FB155" s="140">
        <f t="shared" si="503"/>
        <v>0</v>
      </c>
      <c r="FC155" s="140">
        <f t="shared" si="503"/>
        <v>0</v>
      </c>
      <c r="FD155" s="140">
        <f t="shared" si="503"/>
        <v>0</v>
      </c>
      <c r="FE155" s="140">
        <f t="shared" si="503"/>
        <v>0</v>
      </c>
      <c r="FF155" s="140">
        <f t="shared" si="503"/>
        <v>0</v>
      </c>
      <c r="FG155" s="140">
        <f t="shared" si="503"/>
        <v>0</v>
      </c>
      <c r="FH155" s="140">
        <f t="shared" si="503"/>
        <v>0</v>
      </c>
      <c r="FI155" s="140">
        <f t="shared" si="503"/>
        <v>0</v>
      </c>
      <c r="FJ155" s="140">
        <f t="shared" si="503"/>
        <v>0</v>
      </c>
    </row>
    <row r="156" spans="4:166">
      <c r="D156" s="28">
        <f t="shared" ref="D156:D170" si="504">D72</f>
        <v>66</v>
      </c>
      <c r="G156" s="28">
        <f t="shared" ref="G156:G170" si="505">G72</f>
        <v>0</v>
      </c>
      <c r="DL156" s="28">
        <f t="shared" ref="DL156:DL170" si="506">D72</f>
        <v>66</v>
      </c>
      <c r="DM156" s="140">
        <f t="shared" si="500"/>
        <v>0</v>
      </c>
      <c r="DN156" s="140">
        <f t="shared" si="493"/>
        <v>0</v>
      </c>
      <c r="DO156" s="140">
        <f t="shared" si="493"/>
        <v>0</v>
      </c>
      <c r="DP156" s="140">
        <f t="shared" si="501"/>
        <v>0</v>
      </c>
      <c r="DQ156" s="140">
        <f t="shared" ref="DQ156:EB156" si="507">DQ72*$G156</f>
        <v>0</v>
      </c>
      <c r="DR156" s="140">
        <f t="shared" si="507"/>
        <v>0</v>
      </c>
      <c r="DS156" s="140">
        <f t="shared" si="507"/>
        <v>0</v>
      </c>
      <c r="DT156" s="140">
        <f t="shared" si="507"/>
        <v>0</v>
      </c>
      <c r="DU156" s="140">
        <f t="shared" si="507"/>
        <v>0</v>
      </c>
      <c r="DV156" s="140">
        <f t="shared" si="507"/>
        <v>0</v>
      </c>
      <c r="DW156" s="140">
        <f t="shared" si="507"/>
        <v>0</v>
      </c>
      <c r="DX156" s="140">
        <f t="shared" si="507"/>
        <v>0</v>
      </c>
      <c r="DY156" s="140">
        <f t="shared" si="507"/>
        <v>0</v>
      </c>
      <c r="DZ156" s="140">
        <f t="shared" si="507"/>
        <v>0</v>
      </c>
      <c r="EA156" s="140">
        <f t="shared" si="507"/>
        <v>0</v>
      </c>
      <c r="EB156" s="140">
        <f t="shared" si="507"/>
        <v>0</v>
      </c>
      <c r="EC156" s="140">
        <f t="shared" ref="EC156:FJ156" si="508">EC72*$G156</f>
        <v>0</v>
      </c>
      <c r="ED156" s="140">
        <f t="shared" si="508"/>
        <v>0</v>
      </c>
      <c r="EE156" s="140">
        <f t="shared" si="508"/>
        <v>0</v>
      </c>
      <c r="EF156" s="140">
        <f t="shared" si="508"/>
        <v>0</v>
      </c>
      <c r="EG156" s="140">
        <f t="shared" si="508"/>
        <v>0</v>
      </c>
      <c r="EH156" s="140">
        <f t="shared" si="508"/>
        <v>0</v>
      </c>
      <c r="EI156" s="140">
        <f t="shared" si="508"/>
        <v>0</v>
      </c>
      <c r="EJ156" s="140">
        <f t="shared" si="508"/>
        <v>0</v>
      </c>
      <c r="EK156" s="140">
        <f t="shared" si="508"/>
        <v>0</v>
      </c>
      <c r="EL156" s="140">
        <f t="shared" si="508"/>
        <v>0</v>
      </c>
      <c r="EM156" s="140">
        <f t="shared" si="508"/>
        <v>0</v>
      </c>
      <c r="EN156" s="140">
        <f t="shared" si="508"/>
        <v>0</v>
      </c>
      <c r="EO156" s="140">
        <f t="shared" si="508"/>
        <v>0</v>
      </c>
      <c r="EP156" s="140">
        <f t="shared" si="508"/>
        <v>0</v>
      </c>
      <c r="EQ156" s="140">
        <f t="shared" si="508"/>
        <v>0</v>
      </c>
      <c r="ER156" s="140">
        <f t="shared" si="508"/>
        <v>0</v>
      </c>
      <c r="ES156" s="140">
        <f t="shared" si="508"/>
        <v>0</v>
      </c>
      <c r="ET156" s="140">
        <f t="shared" si="508"/>
        <v>0</v>
      </c>
      <c r="EU156" s="140">
        <f t="shared" si="508"/>
        <v>0</v>
      </c>
      <c r="EV156" s="140">
        <f t="shared" si="508"/>
        <v>0</v>
      </c>
      <c r="EW156" s="140">
        <f t="shared" si="508"/>
        <v>0</v>
      </c>
      <c r="EX156" s="140">
        <f t="shared" si="508"/>
        <v>0</v>
      </c>
      <c r="EY156" s="140">
        <f t="shared" si="508"/>
        <v>0</v>
      </c>
      <c r="EZ156" s="140">
        <f t="shared" si="508"/>
        <v>0</v>
      </c>
      <c r="FA156" s="140">
        <f t="shared" si="508"/>
        <v>0</v>
      </c>
      <c r="FB156" s="140">
        <f t="shared" si="508"/>
        <v>0</v>
      </c>
      <c r="FC156" s="140">
        <f t="shared" si="508"/>
        <v>0</v>
      </c>
      <c r="FD156" s="140">
        <f t="shared" si="508"/>
        <v>0</v>
      </c>
      <c r="FE156" s="140">
        <f t="shared" si="508"/>
        <v>0</v>
      </c>
      <c r="FF156" s="140">
        <f t="shared" si="508"/>
        <v>0</v>
      </c>
      <c r="FG156" s="140">
        <f t="shared" si="508"/>
        <v>0</v>
      </c>
      <c r="FH156" s="140">
        <f t="shared" si="508"/>
        <v>0</v>
      </c>
      <c r="FI156" s="140">
        <f t="shared" si="508"/>
        <v>0</v>
      </c>
      <c r="FJ156" s="140">
        <f t="shared" si="508"/>
        <v>0</v>
      </c>
    </row>
    <row r="157" spans="4:166">
      <c r="D157" s="28">
        <f t="shared" si="504"/>
        <v>67</v>
      </c>
      <c r="G157" s="28">
        <f t="shared" si="505"/>
        <v>0</v>
      </c>
      <c r="DL157" s="28">
        <f t="shared" si="506"/>
        <v>67</v>
      </c>
      <c r="DM157" s="140">
        <f t="shared" si="500"/>
        <v>0</v>
      </c>
      <c r="DN157" s="140">
        <f t="shared" si="493"/>
        <v>0</v>
      </c>
      <c r="DO157" s="140">
        <f t="shared" si="493"/>
        <v>0</v>
      </c>
      <c r="DP157" s="140">
        <f t="shared" si="501"/>
        <v>0</v>
      </c>
      <c r="DQ157" s="140">
        <f t="shared" ref="DQ157:EB157" si="509">DQ73*$G157</f>
        <v>0</v>
      </c>
      <c r="DR157" s="140">
        <f t="shared" si="509"/>
        <v>0</v>
      </c>
      <c r="DS157" s="140">
        <f t="shared" si="509"/>
        <v>0</v>
      </c>
      <c r="DT157" s="140">
        <f t="shared" si="509"/>
        <v>0</v>
      </c>
      <c r="DU157" s="140">
        <f t="shared" si="509"/>
        <v>0</v>
      </c>
      <c r="DV157" s="140">
        <f t="shared" si="509"/>
        <v>0</v>
      </c>
      <c r="DW157" s="140">
        <f t="shared" si="509"/>
        <v>0</v>
      </c>
      <c r="DX157" s="140">
        <f t="shared" si="509"/>
        <v>0</v>
      </c>
      <c r="DY157" s="140">
        <f t="shared" si="509"/>
        <v>0</v>
      </c>
      <c r="DZ157" s="140">
        <f t="shared" si="509"/>
        <v>0</v>
      </c>
      <c r="EA157" s="140">
        <f t="shared" si="509"/>
        <v>0</v>
      </c>
      <c r="EB157" s="140">
        <f t="shared" si="509"/>
        <v>0</v>
      </c>
      <c r="EC157" s="140">
        <f t="shared" ref="EC157:FJ157" si="510">EC73*$G157</f>
        <v>0</v>
      </c>
      <c r="ED157" s="140">
        <f t="shared" si="510"/>
        <v>0</v>
      </c>
      <c r="EE157" s="140">
        <f t="shared" si="510"/>
        <v>0</v>
      </c>
      <c r="EF157" s="140">
        <f t="shared" si="510"/>
        <v>0</v>
      </c>
      <c r="EG157" s="140">
        <f t="shared" si="510"/>
        <v>0</v>
      </c>
      <c r="EH157" s="140">
        <f t="shared" si="510"/>
        <v>0</v>
      </c>
      <c r="EI157" s="140">
        <f t="shared" si="510"/>
        <v>0</v>
      </c>
      <c r="EJ157" s="140">
        <f t="shared" si="510"/>
        <v>0</v>
      </c>
      <c r="EK157" s="140">
        <f t="shared" si="510"/>
        <v>0</v>
      </c>
      <c r="EL157" s="140">
        <f t="shared" si="510"/>
        <v>0</v>
      </c>
      <c r="EM157" s="140">
        <f t="shared" si="510"/>
        <v>0</v>
      </c>
      <c r="EN157" s="140">
        <f t="shared" si="510"/>
        <v>0</v>
      </c>
      <c r="EO157" s="140">
        <f t="shared" si="510"/>
        <v>0</v>
      </c>
      <c r="EP157" s="140">
        <f t="shared" si="510"/>
        <v>0</v>
      </c>
      <c r="EQ157" s="140">
        <f t="shared" si="510"/>
        <v>0</v>
      </c>
      <c r="ER157" s="140">
        <f t="shared" si="510"/>
        <v>0</v>
      </c>
      <c r="ES157" s="140">
        <f t="shared" si="510"/>
        <v>0</v>
      </c>
      <c r="ET157" s="140">
        <f t="shared" si="510"/>
        <v>0</v>
      </c>
      <c r="EU157" s="140">
        <f t="shared" si="510"/>
        <v>0</v>
      </c>
      <c r="EV157" s="140">
        <f t="shared" si="510"/>
        <v>0</v>
      </c>
      <c r="EW157" s="140">
        <f t="shared" si="510"/>
        <v>0</v>
      </c>
      <c r="EX157" s="140">
        <f t="shared" si="510"/>
        <v>0</v>
      </c>
      <c r="EY157" s="140">
        <f t="shared" si="510"/>
        <v>0</v>
      </c>
      <c r="EZ157" s="140">
        <f t="shared" si="510"/>
        <v>0</v>
      </c>
      <c r="FA157" s="140">
        <f t="shared" si="510"/>
        <v>0</v>
      </c>
      <c r="FB157" s="140">
        <f t="shared" si="510"/>
        <v>0</v>
      </c>
      <c r="FC157" s="140">
        <f t="shared" si="510"/>
        <v>0</v>
      </c>
      <c r="FD157" s="140">
        <f t="shared" si="510"/>
        <v>0</v>
      </c>
      <c r="FE157" s="140">
        <f t="shared" si="510"/>
        <v>0</v>
      </c>
      <c r="FF157" s="140">
        <f t="shared" si="510"/>
        <v>0</v>
      </c>
      <c r="FG157" s="140">
        <f t="shared" si="510"/>
        <v>0</v>
      </c>
      <c r="FH157" s="140">
        <f t="shared" si="510"/>
        <v>0</v>
      </c>
      <c r="FI157" s="140">
        <f t="shared" si="510"/>
        <v>0</v>
      </c>
      <c r="FJ157" s="140">
        <f t="shared" si="510"/>
        <v>0</v>
      </c>
    </row>
    <row r="158" spans="4:166">
      <c r="D158" s="28">
        <f t="shared" si="504"/>
        <v>68</v>
      </c>
      <c r="G158" s="28">
        <f t="shared" si="505"/>
        <v>0</v>
      </c>
      <c r="DL158" s="28">
        <f t="shared" si="506"/>
        <v>68</v>
      </c>
      <c r="DM158" s="140">
        <f t="shared" si="500"/>
        <v>0</v>
      </c>
      <c r="DN158" s="140">
        <f t="shared" si="493"/>
        <v>0</v>
      </c>
      <c r="DO158" s="140">
        <f t="shared" si="493"/>
        <v>0</v>
      </c>
      <c r="DP158" s="140">
        <f t="shared" si="501"/>
        <v>0</v>
      </c>
      <c r="DQ158" s="140">
        <f t="shared" ref="DQ158:EB158" si="511">DQ74*$G158</f>
        <v>0</v>
      </c>
      <c r="DR158" s="140">
        <f t="shared" si="511"/>
        <v>0</v>
      </c>
      <c r="DS158" s="140">
        <f t="shared" si="511"/>
        <v>0</v>
      </c>
      <c r="DT158" s="140">
        <f t="shared" si="511"/>
        <v>0</v>
      </c>
      <c r="DU158" s="140">
        <f t="shared" si="511"/>
        <v>0</v>
      </c>
      <c r="DV158" s="140">
        <f t="shared" si="511"/>
        <v>0</v>
      </c>
      <c r="DW158" s="140">
        <f t="shared" si="511"/>
        <v>0</v>
      </c>
      <c r="DX158" s="140">
        <f t="shared" si="511"/>
        <v>0</v>
      </c>
      <c r="DY158" s="140">
        <f t="shared" si="511"/>
        <v>0</v>
      </c>
      <c r="DZ158" s="140">
        <f t="shared" si="511"/>
        <v>0</v>
      </c>
      <c r="EA158" s="140">
        <f t="shared" si="511"/>
        <v>0</v>
      </c>
      <c r="EB158" s="140">
        <f t="shared" si="511"/>
        <v>0</v>
      </c>
      <c r="EC158" s="140">
        <f t="shared" ref="EC158:FJ158" si="512">EC74*$G158</f>
        <v>0</v>
      </c>
      <c r="ED158" s="140">
        <f t="shared" si="512"/>
        <v>0</v>
      </c>
      <c r="EE158" s="140">
        <f t="shared" si="512"/>
        <v>0</v>
      </c>
      <c r="EF158" s="140">
        <f t="shared" si="512"/>
        <v>0</v>
      </c>
      <c r="EG158" s="140">
        <f t="shared" si="512"/>
        <v>0</v>
      </c>
      <c r="EH158" s="140">
        <f t="shared" si="512"/>
        <v>0</v>
      </c>
      <c r="EI158" s="140">
        <f t="shared" si="512"/>
        <v>0</v>
      </c>
      <c r="EJ158" s="140">
        <f t="shared" si="512"/>
        <v>0</v>
      </c>
      <c r="EK158" s="140">
        <f t="shared" si="512"/>
        <v>0</v>
      </c>
      <c r="EL158" s="140">
        <f t="shared" si="512"/>
        <v>0</v>
      </c>
      <c r="EM158" s="140">
        <f t="shared" si="512"/>
        <v>0</v>
      </c>
      <c r="EN158" s="140">
        <f t="shared" si="512"/>
        <v>0</v>
      </c>
      <c r="EO158" s="140">
        <f t="shared" si="512"/>
        <v>0</v>
      </c>
      <c r="EP158" s="140">
        <f t="shared" si="512"/>
        <v>0</v>
      </c>
      <c r="EQ158" s="140">
        <f t="shared" si="512"/>
        <v>0</v>
      </c>
      <c r="ER158" s="140">
        <f t="shared" si="512"/>
        <v>0</v>
      </c>
      <c r="ES158" s="140">
        <f t="shared" si="512"/>
        <v>0</v>
      </c>
      <c r="ET158" s="140">
        <f t="shared" si="512"/>
        <v>0</v>
      </c>
      <c r="EU158" s="140">
        <f t="shared" si="512"/>
        <v>0</v>
      </c>
      <c r="EV158" s="140">
        <f t="shared" si="512"/>
        <v>0</v>
      </c>
      <c r="EW158" s="140">
        <f t="shared" si="512"/>
        <v>0</v>
      </c>
      <c r="EX158" s="140">
        <f t="shared" si="512"/>
        <v>0</v>
      </c>
      <c r="EY158" s="140">
        <f t="shared" si="512"/>
        <v>0</v>
      </c>
      <c r="EZ158" s="140">
        <f t="shared" si="512"/>
        <v>0</v>
      </c>
      <c r="FA158" s="140">
        <f t="shared" si="512"/>
        <v>0</v>
      </c>
      <c r="FB158" s="140">
        <f t="shared" si="512"/>
        <v>0</v>
      </c>
      <c r="FC158" s="140">
        <f t="shared" si="512"/>
        <v>0</v>
      </c>
      <c r="FD158" s="140">
        <f t="shared" si="512"/>
        <v>0</v>
      </c>
      <c r="FE158" s="140">
        <f t="shared" si="512"/>
        <v>0</v>
      </c>
      <c r="FF158" s="140">
        <f t="shared" si="512"/>
        <v>0</v>
      </c>
      <c r="FG158" s="140">
        <f t="shared" si="512"/>
        <v>0</v>
      </c>
      <c r="FH158" s="140">
        <f t="shared" si="512"/>
        <v>0</v>
      </c>
      <c r="FI158" s="140">
        <f t="shared" si="512"/>
        <v>0</v>
      </c>
      <c r="FJ158" s="140">
        <f t="shared" si="512"/>
        <v>0</v>
      </c>
    </row>
    <row r="159" spans="4:166">
      <c r="D159" s="28">
        <f t="shared" si="504"/>
        <v>69</v>
      </c>
      <c r="G159" s="28">
        <f t="shared" si="505"/>
        <v>0</v>
      </c>
      <c r="DL159" s="28">
        <f t="shared" si="506"/>
        <v>69</v>
      </c>
      <c r="DM159" s="140">
        <f t="shared" si="500"/>
        <v>0</v>
      </c>
      <c r="DN159" s="140">
        <f t="shared" si="493"/>
        <v>0</v>
      </c>
      <c r="DO159" s="140">
        <f t="shared" si="493"/>
        <v>0</v>
      </c>
      <c r="DP159" s="140">
        <f t="shared" si="501"/>
        <v>0</v>
      </c>
      <c r="DQ159" s="140">
        <f t="shared" ref="DQ159:EB159" si="513">DQ75*$G159</f>
        <v>0</v>
      </c>
      <c r="DR159" s="140">
        <f t="shared" si="513"/>
        <v>0</v>
      </c>
      <c r="DS159" s="140">
        <f t="shared" si="513"/>
        <v>0</v>
      </c>
      <c r="DT159" s="140">
        <f t="shared" si="513"/>
        <v>0</v>
      </c>
      <c r="DU159" s="140">
        <f t="shared" si="513"/>
        <v>0</v>
      </c>
      <c r="DV159" s="140">
        <f t="shared" si="513"/>
        <v>0</v>
      </c>
      <c r="DW159" s="140">
        <f t="shared" si="513"/>
        <v>0</v>
      </c>
      <c r="DX159" s="140">
        <f t="shared" si="513"/>
        <v>0</v>
      </c>
      <c r="DY159" s="140">
        <f t="shared" si="513"/>
        <v>0</v>
      </c>
      <c r="DZ159" s="140">
        <f t="shared" si="513"/>
        <v>0</v>
      </c>
      <c r="EA159" s="140">
        <f t="shared" si="513"/>
        <v>0</v>
      </c>
      <c r="EB159" s="140">
        <f t="shared" si="513"/>
        <v>0</v>
      </c>
      <c r="EC159" s="140">
        <f t="shared" ref="EC159:FJ159" si="514">EC75*$G159</f>
        <v>0</v>
      </c>
      <c r="ED159" s="140">
        <f t="shared" si="514"/>
        <v>0</v>
      </c>
      <c r="EE159" s="140">
        <f t="shared" si="514"/>
        <v>0</v>
      </c>
      <c r="EF159" s="140">
        <f t="shared" si="514"/>
        <v>0</v>
      </c>
      <c r="EG159" s="140">
        <f t="shared" si="514"/>
        <v>0</v>
      </c>
      <c r="EH159" s="140">
        <f t="shared" si="514"/>
        <v>0</v>
      </c>
      <c r="EI159" s="140">
        <f t="shared" si="514"/>
        <v>0</v>
      </c>
      <c r="EJ159" s="140">
        <f t="shared" si="514"/>
        <v>0</v>
      </c>
      <c r="EK159" s="140">
        <f t="shared" si="514"/>
        <v>0</v>
      </c>
      <c r="EL159" s="140">
        <f t="shared" si="514"/>
        <v>0</v>
      </c>
      <c r="EM159" s="140">
        <f t="shared" si="514"/>
        <v>0</v>
      </c>
      <c r="EN159" s="140">
        <f t="shared" si="514"/>
        <v>0</v>
      </c>
      <c r="EO159" s="140">
        <f t="shared" si="514"/>
        <v>0</v>
      </c>
      <c r="EP159" s="140">
        <f t="shared" si="514"/>
        <v>0</v>
      </c>
      <c r="EQ159" s="140">
        <f t="shared" si="514"/>
        <v>0</v>
      </c>
      <c r="ER159" s="140">
        <f t="shared" si="514"/>
        <v>0</v>
      </c>
      <c r="ES159" s="140">
        <f t="shared" si="514"/>
        <v>0</v>
      </c>
      <c r="ET159" s="140">
        <f t="shared" si="514"/>
        <v>0</v>
      </c>
      <c r="EU159" s="140">
        <f t="shared" si="514"/>
        <v>0</v>
      </c>
      <c r="EV159" s="140">
        <f t="shared" si="514"/>
        <v>0</v>
      </c>
      <c r="EW159" s="140">
        <f t="shared" si="514"/>
        <v>0</v>
      </c>
      <c r="EX159" s="140">
        <f t="shared" si="514"/>
        <v>0</v>
      </c>
      <c r="EY159" s="140">
        <f t="shared" si="514"/>
        <v>0</v>
      </c>
      <c r="EZ159" s="140">
        <f t="shared" si="514"/>
        <v>0</v>
      </c>
      <c r="FA159" s="140">
        <f t="shared" si="514"/>
        <v>0</v>
      </c>
      <c r="FB159" s="140">
        <f t="shared" si="514"/>
        <v>0</v>
      </c>
      <c r="FC159" s="140">
        <f t="shared" si="514"/>
        <v>0</v>
      </c>
      <c r="FD159" s="140">
        <f t="shared" si="514"/>
        <v>0</v>
      </c>
      <c r="FE159" s="140">
        <f t="shared" si="514"/>
        <v>0</v>
      </c>
      <c r="FF159" s="140">
        <f t="shared" si="514"/>
        <v>0</v>
      </c>
      <c r="FG159" s="140">
        <f t="shared" si="514"/>
        <v>0</v>
      </c>
      <c r="FH159" s="140">
        <f t="shared" si="514"/>
        <v>0</v>
      </c>
      <c r="FI159" s="140">
        <f t="shared" si="514"/>
        <v>0</v>
      </c>
      <c r="FJ159" s="140">
        <f t="shared" si="514"/>
        <v>0</v>
      </c>
    </row>
    <row r="160" spans="4:166">
      <c r="D160" s="28">
        <f t="shared" si="504"/>
        <v>70</v>
      </c>
      <c r="G160" s="28">
        <f t="shared" si="505"/>
        <v>0</v>
      </c>
      <c r="DL160" s="28">
        <f t="shared" si="506"/>
        <v>70</v>
      </c>
      <c r="DM160" s="140">
        <f t="shared" si="500"/>
        <v>0</v>
      </c>
      <c r="DN160" s="140">
        <f t="shared" si="493"/>
        <v>0</v>
      </c>
      <c r="DO160" s="140">
        <f t="shared" si="493"/>
        <v>0</v>
      </c>
      <c r="DP160" s="140">
        <f t="shared" si="501"/>
        <v>0</v>
      </c>
      <c r="DQ160" s="140">
        <f t="shared" ref="DQ160:EB160" si="515">DQ76*$G160</f>
        <v>0</v>
      </c>
      <c r="DR160" s="140">
        <f t="shared" si="515"/>
        <v>0</v>
      </c>
      <c r="DS160" s="140">
        <f t="shared" si="515"/>
        <v>0</v>
      </c>
      <c r="DT160" s="140">
        <f t="shared" si="515"/>
        <v>0</v>
      </c>
      <c r="DU160" s="140">
        <f t="shared" si="515"/>
        <v>0</v>
      </c>
      <c r="DV160" s="140">
        <f t="shared" si="515"/>
        <v>0</v>
      </c>
      <c r="DW160" s="140">
        <f t="shared" si="515"/>
        <v>0</v>
      </c>
      <c r="DX160" s="140">
        <f t="shared" si="515"/>
        <v>0</v>
      </c>
      <c r="DY160" s="140">
        <f t="shared" si="515"/>
        <v>0</v>
      </c>
      <c r="DZ160" s="140">
        <f t="shared" si="515"/>
        <v>0</v>
      </c>
      <c r="EA160" s="140">
        <f t="shared" si="515"/>
        <v>0</v>
      </c>
      <c r="EB160" s="140">
        <f t="shared" si="515"/>
        <v>0</v>
      </c>
      <c r="EC160" s="140">
        <f t="shared" ref="EC160:FJ160" si="516">EC76*$G160</f>
        <v>0</v>
      </c>
      <c r="ED160" s="140">
        <f t="shared" si="516"/>
        <v>0</v>
      </c>
      <c r="EE160" s="140">
        <f t="shared" si="516"/>
        <v>0</v>
      </c>
      <c r="EF160" s="140">
        <f t="shared" si="516"/>
        <v>0</v>
      </c>
      <c r="EG160" s="140">
        <f t="shared" si="516"/>
        <v>0</v>
      </c>
      <c r="EH160" s="140">
        <f t="shared" si="516"/>
        <v>0</v>
      </c>
      <c r="EI160" s="140">
        <f t="shared" si="516"/>
        <v>0</v>
      </c>
      <c r="EJ160" s="140">
        <f t="shared" si="516"/>
        <v>0</v>
      </c>
      <c r="EK160" s="140">
        <f t="shared" si="516"/>
        <v>0</v>
      </c>
      <c r="EL160" s="140">
        <f t="shared" si="516"/>
        <v>0</v>
      </c>
      <c r="EM160" s="140">
        <f t="shared" si="516"/>
        <v>0</v>
      </c>
      <c r="EN160" s="140">
        <f t="shared" si="516"/>
        <v>0</v>
      </c>
      <c r="EO160" s="140">
        <f t="shared" si="516"/>
        <v>0</v>
      </c>
      <c r="EP160" s="140">
        <f t="shared" si="516"/>
        <v>0</v>
      </c>
      <c r="EQ160" s="140">
        <f t="shared" si="516"/>
        <v>0</v>
      </c>
      <c r="ER160" s="140">
        <f t="shared" si="516"/>
        <v>0</v>
      </c>
      <c r="ES160" s="140">
        <f t="shared" si="516"/>
        <v>0</v>
      </c>
      <c r="ET160" s="140">
        <f t="shared" si="516"/>
        <v>0</v>
      </c>
      <c r="EU160" s="140">
        <f t="shared" si="516"/>
        <v>0</v>
      </c>
      <c r="EV160" s="140">
        <f t="shared" si="516"/>
        <v>0</v>
      </c>
      <c r="EW160" s="140">
        <f t="shared" si="516"/>
        <v>0</v>
      </c>
      <c r="EX160" s="140">
        <f t="shared" si="516"/>
        <v>0</v>
      </c>
      <c r="EY160" s="140">
        <f t="shared" si="516"/>
        <v>0</v>
      </c>
      <c r="EZ160" s="140">
        <f t="shared" si="516"/>
        <v>0</v>
      </c>
      <c r="FA160" s="140">
        <f t="shared" si="516"/>
        <v>0</v>
      </c>
      <c r="FB160" s="140">
        <f t="shared" si="516"/>
        <v>0</v>
      </c>
      <c r="FC160" s="140">
        <f t="shared" si="516"/>
        <v>0</v>
      </c>
      <c r="FD160" s="140">
        <f t="shared" si="516"/>
        <v>0</v>
      </c>
      <c r="FE160" s="140">
        <f t="shared" si="516"/>
        <v>0</v>
      </c>
      <c r="FF160" s="140">
        <f t="shared" si="516"/>
        <v>0</v>
      </c>
      <c r="FG160" s="140">
        <f t="shared" si="516"/>
        <v>0</v>
      </c>
      <c r="FH160" s="140">
        <f t="shared" si="516"/>
        <v>0</v>
      </c>
      <c r="FI160" s="140">
        <f t="shared" si="516"/>
        <v>0</v>
      </c>
      <c r="FJ160" s="140">
        <f t="shared" si="516"/>
        <v>0</v>
      </c>
    </row>
    <row r="161" spans="4:166">
      <c r="D161" s="28">
        <f t="shared" si="504"/>
        <v>71</v>
      </c>
      <c r="G161" s="28">
        <f t="shared" si="505"/>
        <v>0</v>
      </c>
      <c r="DL161" s="28">
        <f t="shared" si="506"/>
        <v>71</v>
      </c>
      <c r="DM161" s="140">
        <f t="shared" si="500"/>
        <v>0</v>
      </c>
      <c r="DN161" s="140">
        <f t="shared" si="493"/>
        <v>0</v>
      </c>
      <c r="DO161" s="140">
        <f t="shared" si="493"/>
        <v>0</v>
      </c>
      <c r="DP161" s="140">
        <f t="shared" si="501"/>
        <v>0</v>
      </c>
      <c r="DQ161" s="140">
        <f t="shared" ref="DQ161:EB161" si="517">DQ77*$G161</f>
        <v>0</v>
      </c>
      <c r="DR161" s="140">
        <f t="shared" si="517"/>
        <v>0</v>
      </c>
      <c r="DS161" s="140">
        <f t="shared" si="517"/>
        <v>0</v>
      </c>
      <c r="DT161" s="140">
        <f t="shared" si="517"/>
        <v>0</v>
      </c>
      <c r="DU161" s="140">
        <f t="shared" si="517"/>
        <v>0</v>
      </c>
      <c r="DV161" s="140">
        <f t="shared" si="517"/>
        <v>0</v>
      </c>
      <c r="DW161" s="140">
        <f t="shared" si="517"/>
        <v>0</v>
      </c>
      <c r="DX161" s="140">
        <f t="shared" si="517"/>
        <v>0</v>
      </c>
      <c r="DY161" s="140">
        <f t="shared" si="517"/>
        <v>0</v>
      </c>
      <c r="DZ161" s="140">
        <f t="shared" si="517"/>
        <v>0</v>
      </c>
      <c r="EA161" s="140">
        <f t="shared" si="517"/>
        <v>0</v>
      </c>
      <c r="EB161" s="140">
        <f t="shared" si="517"/>
        <v>0</v>
      </c>
      <c r="EC161" s="140">
        <f t="shared" ref="EC161:FJ161" si="518">EC77*$G161</f>
        <v>0</v>
      </c>
      <c r="ED161" s="140">
        <f t="shared" si="518"/>
        <v>0</v>
      </c>
      <c r="EE161" s="140">
        <f t="shared" si="518"/>
        <v>0</v>
      </c>
      <c r="EF161" s="140">
        <f t="shared" si="518"/>
        <v>0</v>
      </c>
      <c r="EG161" s="140">
        <f t="shared" si="518"/>
        <v>0</v>
      </c>
      <c r="EH161" s="140">
        <f t="shared" si="518"/>
        <v>0</v>
      </c>
      <c r="EI161" s="140">
        <f t="shared" si="518"/>
        <v>0</v>
      </c>
      <c r="EJ161" s="140">
        <f t="shared" si="518"/>
        <v>0</v>
      </c>
      <c r="EK161" s="140">
        <f t="shared" si="518"/>
        <v>0</v>
      </c>
      <c r="EL161" s="140">
        <f t="shared" si="518"/>
        <v>0</v>
      </c>
      <c r="EM161" s="140">
        <f t="shared" si="518"/>
        <v>0</v>
      </c>
      <c r="EN161" s="140">
        <f t="shared" si="518"/>
        <v>0</v>
      </c>
      <c r="EO161" s="140">
        <f t="shared" si="518"/>
        <v>0</v>
      </c>
      <c r="EP161" s="140">
        <f t="shared" si="518"/>
        <v>0</v>
      </c>
      <c r="EQ161" s="140">
        <f t="shared" si="518"/>
        <v>0</v>
      </c>
      <c r="ER161" s="140">
        <f t="shared" si="518"/>
        <v>0</v>
      </c>
      <c r="ES161" s="140">
        <f t="shared" si="518"/>
        <v>0</v>
      </c>
      <c r="ET161" s="140">
        <f t="shared" si="518"/>
        <v>0</v>
      </c>
      <c r="EU161" s="140">
        <f t="shared" si="518"/>
        <v>0</v>
      </c>
      <c r="EV161" s="140">
        <f t="shared" si="518"/>
        <v>0</v>
      </c>
      <c r="EW161" s="140">
        <f t="shared" si="518"/>
        <v>0</v>
      </c>
      <c r="EX161" s="140">
        <f t="shared" si="518"/>
        <v>0</v>
      </c>
      <c r="EY161" s="140">
        <f t="shared" si="518"/>
        <v>0</v>
      </c>
      <c r="EZ161" s="140">
        <f t="shared" si="518"/>
        <v>0</v>
      </c>
      <c r="FA161" s="140">
        <f t="shared" si="518"/>
        <v>0</v>
      </c>
      <c r="FB161" s="140">
        <f t="shared" si="518"/>
        <v>0</v>
      </c>
      <c r="FC161" s="140">
        <f t="shared" si="518"/>
        <v>0</v>
      </c>
      <c r="FD161" s="140">
        <f t="shared" si="518"/>
        <v>0</v>
      </c>
      <c r="FE161" s="140">
        <f t="shared" si="518"/>
        <v>0</v>
      </c>
      <c r="FF161" s="140">
        <f t="shared" si="518"/>
        <v>0</v>
      </c>
      <c r="FG161" s="140">
        <f t="shared" si="518"/>
        <v>0</v>
      </c>
      <c r="FH161" s="140">
        <f t="shared" si="518"/>
        <v>0</v>
      </c>
      <c r="FI161" s="140">
        <f t="shared" si="518"/>
        <v>0</v>
      </c>
      <c r="FJ161" s="140">
        <f t="shared" si="518"/>
        <v>0</v>
      </c>
    </row>
    <row r="162" spans="4:166">
      <c r="D162" s="28">
        <f t="shared" si="504"/>
        <v>72</v>
      </c>
      <c r="G162" s="28">
        <f t="shared" si="505"/>
        <v>0</v>
      </c>
      <c r="DL162" s="28">
        <f t="shared" si="506"/>
        <v>72</v>
      </c>
      <c r="DM162" s="140">
        <f t="shared" si="500"/>
        <v>0</v>
      </c>
      <c r="DN162" s="140">
        <f t="shared" si="493"/>
        <v>0</v>
      </c>
      <c r="DO162" s="140">
        <f t="shared" si="493"/>
        <v>0</v>
      </c>
      <c r="DP162" s="140">
        <f t="shared" si="501"/>
        <v>0</v>
      </c>
      <c r="DQ162" s="140">
        <f t="shared" ref="DQ162:EB162" si="519">DQ78*$G162</f>
        <v>0</v>
      </c>
      <c r="DR162" s="140">
        <f t="shared" si="519"/>
        <v>0</v>
      </c>
      <c r="DS162" s="140">
        <f t="shared" si="519"/>
        <v>0</v>
      </c>
      <c r="DT162" s="140">
        <f t="shared" si="519"/>
        <v>0</v>
      </c>
      <c r="DU162" s="140">
        <f t="shared" si="519"/>
        <v>0</v>
      </c>
      <c r="DV162" s="140">
        <f t="shared" si="519"/>
        <v>0</v>
      </c>
      <c r="DW162" s="140">
        <f t="shared" si="519"/>
        <v>0</v>
      </c>
      <c r="DX162" s="140">
        <f t="shared" si="519"/>
        <v>0</v>
      </c>
      <c r="DY162" s="140">
        <f t="shared" si="519"/>
        <v>0</v>
      </c>
      <c r="DZ162" s="140">
        <f t="shared" si="519"/>
        <v>0</v>
      </c>
      <c r="EA162" s="140">
        <f t="shared" si="519"/>
        <v>0</v>
      </c>
      <c r="EB162" s="140">
        <f t="shared" si="519"/>
        <v>0</v>
      </c>
      <c r="EC162" s="140">
        <f t="shared" ref="EC162:FJ162" si="520">EC78*$G162</f>
        <v>0</v>
      </c>
      <c r="ED162" s="140">
        <f t="shared" si="520"/>
        <v>0</v>
      </c>
      <c r="EE162" s="140">
        <f t="shared" si="520"/>
        <v>0</v>
      </c>
      <c r="EF162" s="140">
        <f t="shared" si="520"/>
        <v>0</v>
      </c>
      <c r="EG162" s="140">
        <f t="shared" si="520"/>
        <v>0</v>
      </c>
      <c r="EH162" s="140">
        <f t="shared" si="520"/>
        <v>0</v>
      </c>
      <c r="EI162" s="140">
        <f t="shared" si="520"/>
        <v>0</v>
      </c>
      <c r="EJ162" s="140">
        <f t="shared" si="520"/>
        <v>0</v>
      </c>
      <c r="EK162" s="140">
        <f t="shared" si="520"/>
        <v>0</v>
      </c>
      <c r="EL162" s="140">
        <f t="shared" si="520"/>
        <v>0</v>
      </c>
      <c r="EM162" s="140">
        <f t="shared" si="520"/>
        <v>0</v>
      </c>
      <c r="EN162" s="140">
        <f t="shared" si="520"/>
        <v>0</v>
      </c>
      <c r="EO162" s="140">
        <f t="shared" si="520"/>
        <v>0</v>
      </c>
      <c r="EP162" s="140">
        <f t="shared" si="520"/>
        <v>0</v>
      </c>
      <c r="EQ162" s="140">
        <f t="shared" si="520"/>
        <v>0</v>
      </c>
      <c r="ER162" s="140">
        <f t="shared" si="520"/>
        <v>0</v>
      </c>
      <c r="ES162" s="140">
        <f t="shared" si="520"/>
        <v>0</v>
      </c>
      <c r="ET162" s="140">
        <f t="shared" si="520"/>
        <v>0</v>
      </c>
      <c r="EU162" s="140">
        <f t="shared" si="520"/>
        <v>0</v>
      </c>
      <c r="EV162" s="140">
        <f t="shared" si="520"/>
        <v>0</v>
      </c>
      <c r="EW162" s="140">
        <f t="shared" si="520"/>
        <v>0</v>
      </c>
      <c r="EX162" s="140">
        <f t="shared" si="520"/>
        <v>0</v>
      </c>
      <c r="EY162" s="140">
        <f t="shared" si="520"/>
        <v>0</v>
      </c>
      <c r="EZ162" s="140">
        <f t="shared" si="520"/>
        <v>0</v>
      </c>
      <c r="FA162" s="140">
        <f t="shared" si="520"/>
        <v>0</v>
      </c>
      <c r="FB162" s="140">
        <f t="shared" si="520"/>
        <v>0</v>
      </c>
      <c r="FC162" s="140">
        <f t="shared" si="520"/>
        <v>0</v>
      </c>
      <c r="FD162" s="140">
        <f t="shared" si="520"/>
        <v>0</v>
      </c>
      <c r="FE162" s="140">
        <f t="shared" si="520"/>
        <v>0</v>
      </c>
      <c r="FF162" s="140">
        <f t="shared" si="520"/>
        <v>0</v>
      </c>
      <c r="FG162" s="140">
        <f t="shared" si="520"/>
        <v>0</v>
      </c>
      <c r="FH162" s="140">
        <f t="shared" si="520"/>
        <v>0</v>
      </c>
      <c r="FI162" s="140">
        <f t="shared" si="520"/>
        <v>0</v>
      </c>
      <c r="FJ162" s="140">
        <f t="shared" si="520"/>
        <v>0</v>
      </c>
    </row>
    <row r="163" spans="4:166">
      <c r="D163" s="28">
        <f t="shared" si="504"/>
        <v>73</v>
      </c>
      <c r="G163" s="28">
        <f t="shared" si="505"/>
        <v>0</v>
      </c>
      <c r="DL163" s="28">
        <f t="shared" si="506"/>
        <v>73</v>
      </c>
      <c r="DM163" s="140">
        <f t="shared" si="500"/>
        <v>0</v>
      </c>
      <c r="DN163" s="140">
        <f t="shared" si="493"/>
        <v>0</v>
      </c>
      <c r="DO163" s="140">
        <f t="shared" si="493"/>
        <v>0</v>
      </c>
      <c r="DP163" s="140">
        <f t="shared" si="501"/>
        <v>0</v>
      </c>
      <c r="DQ163" s="140">
        <f t="shared" ref="DQ163:EB163" si="521">DQ79*$G163</f>
        <v>0</v>
      </c>
      <c r="DR163" s="140">
        <f t="shared" si="521"/>
        <v>0</v>
      </c>
      <c r="DS163" s="140">
        <f t="shared" si="521"/>
        <v>0</v>
      </c>
      <c r="DT163" s="140">
        <f t="shared" si="521"/>
        <v>0</v>
      </c>
      <c r="DU163" s="140">
        <f t="shared" si="521"/>
        <v>0</v>
      </c>
      <c r="DV163" s="140">
        <f t="shared" si="521"/>
        <v>0</v>
      </c>
      <c r="DW163" s="140">
        <f t="shared" si="521"/>
        <v>0</v>
      </c>
      <c r="DX163" s="140">
        <f t="shared" si="521"/>
        <v>0</v>
      </c>
      <c r="DY163" s="140">
        <f t="shared" si="521"/>
        <v>0</v>
      </c>
      <c r="DZ163" s="140">
        <f t="shared" si="521"/>
        <v>0</v>
      </c>
      <c r="EA163" s="140">
        <f t="shared" si="521"/>
        <v>0</v>
      </c>
      <c r="EB163" s="140">
        <f t="shared" si="521"/>
        <v>0</v>
      </c>
      <c r="EC163" s="140">
        <f t="shared" ref="EC163:FJ163" si="522">EC79*$G163</f>
        <v>0</v>
      </c>
      <c r="ED163" s="140">
        <f t="shared" si="522"/>
        <v>0</v>
      </c>
      <c r="EE163" s="140">
        <f t="shared" si="522"/>
        <v>0</v>
      </c>
      <c r="EF163" s="140">
        <f t="shared" si="522"/>
        <v>0</v>
      </c>
      <c r="EG163" s="140">
        <f t="shared" si="522"/>
        <v>0</v>
      </c>
      <c r="EH163" s="140">
        <f t="shared" si="522"/>
        <v>0</v>
      </c>
      <c r="EI163" s="140">
        <f t="shared" si="522"/>
        <v>0</v>
      </c>
      <c r="EJ163" s="140">
        <f t="shared" si="522"/>
        <v>0</v>
      </c>
      <c r="EK163" s="140">
        <f t="shared" si="522"/>
        <v>0</v>
      </c>
      <c r="EL163" s="140">
        <f t="shared" si="522"/>
        <v>0</v>
      </c>
      <c r="EM163" s="140">
        <f t="shared" si="522"/>
        <v>0</v>
      </c>
      <c r="EN163" s="140">
        <f t="shared" si="522"/>
        <v>0</v>
      </c>
      <c r="EO163" s="140">
        <f t="shared" si="522"/>
        <v>0</v>
      </c>
      <c r="EP163" s="140">
        <f t="shared" si="522"/>
        <v>0</v>
      </c>
      <c r="EQ163" s="140">
        <f t="shared" si="522"/>
        <v>0</v>
      </c>
      <c r="ER163" s="140">
        <f t="shared" si="522"/>
        <v>0</v>
      </c>
      <c r="ES163" s="140">
        <f t="shared" si="522"/>
        <v>0</v>
      </c>
      <c r="ET163" s="140">
        <f t="shared" si="522"/>
        <v>0</v>
      </c>
      <c r="EU163" s="140">
        <f t="shared" si="522"/>
        <v>0</v>
      </c>
      <c r="EV163" s="140">
        <f t="shared" si="522"/>
        <v>0</v>
      </c>
      <c r="EW163" s="140">
        <f t="shared" si="522"/>
        <v>0</v>
      </c>
      <c r="EX163" s="140">
        <f t="shared" si="522"/>
        <v>0</v>
      </c>
      <c r="EY163" s="140">
        <f t="shared" si="522"/>
        <v>0</v>
      </c>
      <c r="EZ163" s="140">
        <f t="shared" si="522"/>
        <v>0</v>
      </c>
      <c r="FA163" s="140">
        <f t="shared" si="522"/>
        <v>0</v>
      </c>
      <c r="FB163" s="140">
        <f t="shared" si="522"/>
        <v>0</v>
      </c>
      <c r="FC163" s="140">
        <f t="shared" si="522"/>
        <v>0</v>
      </c>
      <c r="FD163" s="140">
        <f t="shared" si="522"/>
        <v>0</v>
      </c>
      <c r="FE163" s="140">
        <f t="shared" si="522"/>
        <v>0</v>
      </c>
      <c r="FF163" s="140">
        <f t="shared" si="522"/>
        <v>0</v>
      </c>
      <c r="FG163" s="140">
        <f t="shared" si="522"/>
        <v>0</v>
      </c>
      <c r="FH163" s="140">
        <f t="shared" si="522"/>
        <v>0</v>
      </c>
      <c r="FI163" s="140">
        <f t="shared" si="522"/>
        <v>0</v>
      </c>
      <c r="FJ163" s="140">
        <f t="shared" si="522"/>
        <v>0</v>
      </c>
    </row>
    <row r="164" spans="4:166">
      <c r="D164" s="28">
        <f t="shared" si="504"/>
        <v>74</v>
      </c>
      <c r="G164" s="28">
        <f t="shared" si="505"/>
        <v>0</v>
      </c>
      <c r="DL164" s="28">
        <f t="shared" si="506"/>
        <v>74</v>
      </c>
      <c r="DM164" s="140">
        <f t="shared" si="500"/>
        <v>0</v>
      </c>
      <c r="DN164" s="140">
        <f t="shared" si="493"/>
        <v>0</v>
      </c>
      <c r="DO164" s="140">
        <f t="shared" si="493"/>
        <v>0</v>
      </c>
      <c r="DP164" s="140">
        <f t="shared" si="501"/>
        <v>0</v>
      </c>
      <c r="DQ164" s="140">
        <f t="shared" ref="DQ164:EB164" si="523">DQ80*$G164</f>
        <v>0</v>
      </c>
      <c r="DR164" s="140">
        <f t="shared" si="523"/>
        <v>0</v>
      </c>
      <c r="DS164" s="140">
        <f t="shared" si="523"/>
        <v>0</v>
      </c>
      <c r="DT164" s="140">
        <f t="shared" si="523"/>
        <v>0</v>
      </c>
      <c r="DU164" s="140">
        <f t="shared" si="523"/>
        <v>0</v>
      </c>
      <c r="DV164" s="140">
        <f t="shared" si="523"/>
        <v>0</v>
      </c>
      <c r="DW164" s="140">
        <f t="shared" si="523"/>
        <v>0</v>
      </c>
      <c r="DX164" s="140">
        <f t="shared" si="523"/>
        <v>0</v>
      </c>
      <c r="DY164" s="140">
        <f t="shared" si="523"/>
        <v>0</v>
      </c>
      <c r="DZ164" s="140">
        <f t="shared" si="523"/>
        <v>0</v>
      </c>
      <c r="EA164" s="140">
        <f t="shared" si="523"/>
        <v>0</v>
      </c>
      <c r="EB164" s="140">
        <f t="shared" si="523"/>
        <v>0</v>
      </c>
      <c r="EC164" s="140">
        <f t="shared" ref="EC164:FJ164" si="524">EC80*$G164</f>
        <v>0</v>
      </c>
      <c r="ED164" s="140">
        <f t="shared" si="524"/>
        <v>0</v>
      </c>
      <c r="EE164" s="140">
        <f t="shared" si="524"/>
        <v>0</v>
      </c>
      <c r="EF164" s="140">
        <f t="shared" si="524"/>
        <v>0</v>
      </c>
      <c r="EG164" s="140">
        <f t="shared" si="524"/>
        <v>0</v>
      </c>
      <c r="EH164" s="140">
        <f t="shared" si="524"/>
        <v>0</v>
      </c>
      <c r="EI164" s="140">
        <f t="shared" si="524"/>
        <v>0</v>
      </c>
      <c r="EJ164" s="140">
        <f t="shared" si="524"/>
        <v>0</v>
      </c>
      <c r="EK164" s="140">
        <f t="shared" si="524"/>
        <v>0</v>
      </c>
      <c r="EL164" s="140">
        <f t="shared" si="524"/>
        <v>0</v>
      </c>
      <c r="EM164" s="140">
        <f t="shared" si="524"/>
        <v>0</v>
      </c>
      <c r="EN164" s="140">
        <f t="shared" si="524"/>
        <v>0</v>
      </c>
      <c r="EO164" s="140">
        <f t="shared" si="524"/>
        <v>0</v>
      </c>
      <c r="EP164" s="140">
        <f t="shared" si="524"/>
        <v>0</v>
      </c>
      <c r="EQ164" s="140">
        <f t="shared" si="524"/>
        <v>0</v>
      </c>
      <c r="ER164" s="140">
        <f t="shared" si="524"/>
        <v>0</v>
      </c>
      <c r="ES164" s="140">
        <f t="shared" si="524"/>
        <v>0</v>
      </c>
      <c r="ET164" s="140">
        <f t="shared" si="524"/>
        <v>0</v>
      </c>
      <c r="EU164" s="140">
        <f t="shared" si="524"/>
        <v>0</v>
      </c>
      <c r="EV164" s="140">
        <f t="shared" si="524"/>
        <v>0</v>
      </c>
      <c r="EW164" s="140">
        <f t="shared" si="524"/>
        <v>0</v>
      </c>
      <c r="EX164" s="140">
        <f t="shared" si="524"/>
        <v>0</v>
      </c>
      <c r="EY164" s="140">
        <f t="shared" si="524"/>
        <v>0</v>
      </c>
      <c r="EZ164" s="140">
        <f t="shared" si="524"/>
        <v>0</v>
      </c>
      <c r="FA164" s="140">
        <f t="shared" si="524"/>
        <v>0</v>
      </c>
      <c r="FB164" s="140">
        <f t="shared" si="524"/>
        <v>0</v>
      </c>
      <c r="FC164" s="140">
        <f t="shared" si="524"/>
        <v>0</v>
      </c>
      <c r="FD164" s="140">
        <f t="shared" si="524"/>
        <v>0</v>
      </c>
      <c r="FE164" s="140">
        <f t="shared" si="524"/>
        <v>0</v>
      </c>
      <c r="FF164" s="140">
        <f t="shared" si="524"/>
        <v>0</v>
      </c>
      <c r="FG164" s="140">
        <f t="shared" si="524"/>
        <v>0</v>
      </c>
      <c r="FH164" s="140">
        <f t="shared" si="524"/>
        <v>0</v>
      </c>
      <c r="FI164" s="140">
        <f t="shared" si="524"/>
        <v>0</v>
      </c>
      <c r="FJ164" s="140">
        <f t="shared" si="524"/>
        <v>0</v>
      </c>
    </row>
    <row r="165" spans="4:166">
      <c r="D165" s="28">
        <f t="shared" si="504"/>
        <v>75</v>
      </c>
      <c r="G165" s="28">
        <f t="shared" si="505"/>
        <v>0</v>
      </c>
      <c r="DL165" s="28">
        <f t="shared" si="506"/>
        <v>75</v>
      </c>
      <c r="DM165" s="140">
        <f t="shared" si="500"/>
        <v>0</v>
      </c>
      <c r="DN165" s="140">
        <f t="shared" si="493"/>
        <v>0</v>
      </c>
      <c r="DO165" s="140">
        <f t="shared" si="493"/>
        <v>0</v>
      </c>
      <c r="DP165" s="140">
        <f t="shared" si="501"/>
        <v>0</v>
      </c>
      <c r="DQ165" s="140">
        <f t="shared" ref="DQ165:EB165" si="525">DQ81*$G165</f>
        <v>0</v>
      </c>
      <c r="DR165" s="140">
        <f t="shared" si="525"/>
        <v>0</v>
      </c>
      <c r="DS165" s="140">
        <f t="shared" si="525"/>
        <v>0</v>
      </c>
      <c r="DT165" s="140">
        <f t="shared" si="525"/>
        <v>0</v>
      </c>
      <c r="DU165" s="140">
        <f t="shared" si="525"/>
        <v>0</v>
      </c>
      <c r="DV165" s="140">
        <f t="shared" si="525"/>
        <v>0</v>
      </c>
      <c r="DW165" s="140">
        <f t="shared" si="525"/>
        <v>0</v>
      </c>
      <c r="DX165" s="140">
        <f t="shared" si="525"/>
        <v>0</v>
      </c>
      <c r="DY165" s="140">
        <f t="shared" si="525"/>
        <v>0</v>
      </c>
      <c r="DZ165" s="140">
        <f t="shared" si="525"/>
        <v>0</v>
      </c>
      <c r="EA165" s="140">
        <f t="shared" si="525"/>
        <v>0</v>
      </c>
      <c r="EB165" s="140">
        <f t="shared" si="525"/>
        <v>0</v>
      </c>
      <c r="EC165" s="140">
        <f t="shared" ref="EC165:FJ165" si="526">EC81*$G165</f>
        <v>0</v>
      </c>
      <c r="ED165" s="140">
        <f t="shared" si="526"/>
        <v>0</v>
      </c>
      <c r="EE165" s="140">
        <f t="shared" si="526"/>
        <v>0</v>
      </c>
      <c r="EF165" s="140">
        <f t="shared" si="526"/>
        <v>0</v>
      </c>
      <c r="EG165" s="140">
        <f t="shared" si="526"/>
        <v>0</v>
      </c>
      <c r="EH165" s="140">
        <f t="shared" si="526"/>
        <v>0</v>
      </c>
      <c r="EI165" s="140">
        <f t="shared" si="526"/>
        <v>0</v>
      </c>
      <c r="EJ165" s="140">
        <f t="shared" si="526"/>
        <v>0</v>
      </c>
      <c r="EK165" s="140">
        <f t="shared" si="526"/>
        <v>0</v>
      </c>
      <c r="EL165" s="140">
        <f t="shared" si="526"/>
        <v>0</v>
      </c>
      <c r="EM165" s="140">
        <f t="shared" si="526"/>
        <v>0</v>
      </c>
      <c r="EN165" s="140">
        <f t="shared" si="526"/>
        <v>0</v>
      </c>
      <c r="EO165" s="140">
        <f t="shared" si="526"/>
        <v>0</v>
      </c>
      <c r="EP165" s="140">
        <f t="shared" si="526"/>
        <v>0</v>
      </c>
      <c r="EQ165" s="140">
        <f t="shared" si="526"/>
        <v>0</v>
      </c>
      <c r="ER165" s="140">
        <f t="shared" si="526"/>
        <v>0</v>
      </c>
      <c r="ES165" s="140">
        <f t="shared" si="526"/>
        <v>0</v>
      </c>
      <c r="ET165" s="140">
        <f t="shared" si="526"/>
        <v>0</v>
      </c>
      <c r="EU165" s="140">
        <f t="shared" si="526"/>
        <v>0</v>
      </c>
      <c r="EV165" s="140">
        <f t="shared" si="526"/>
        <v>0</v>
      </c>
      <c r="EW165" s="140">
        <f t="shared" si="526"/>
        <v>0</v>
      </c>
      <c r="EX165" s="140">
        <f t="shared" si="526"/>
        <v>0</v>
      </c>
      <c r="EY165" s="140">
        <f t="shared" si="526"/>
        <v>0</v>
      </c>
      <c r="EZ165" s="140">
        <f t="shared" si="526"/>
        <v>0</v>
      </c>
      <c r="FA165" s="140">
        <f t="shared" si="526"/>
        <v>0</v>
      </c>
      <c r="FB165" s="140">
        <f t="shared" si="526"/>
        <v>0</v>
      </c>
      <c r="FC165" s="140">
        <f t="shared" si="526"/>
        <v>0</v>
      </c>
      <c r="FD165" s="140">
        <f t="shared" si="526"/>
        <v>0</v>
      </c>
      <c r="FE165" s="140">
        <f t="shared" si="526"/>
        <v>0</v>
      </c>
      <c r="FF165" s="140">
        <f t="shared" si="526"/>
        <v>0</v>
      </c>
      <c r="FG165" s="140">
        <f t="shared" si="526"/>
        <v>0</v>
      </c>
      <c r="FH165" s="140">
        <f t="shared" si="526"/>
        <v>0</v>
      </c>
      <c r="FI165" s="140">
        <f t="shared" si="526"/>
        <v>0</v>
      </c>
      <c r="FJ165" s="140">
        <f t="shared" si="526"/>
        <v>0</v>
      </c>
    </row>
    <row r="166" spans="4:166">
      <c r="D166" s="28">
        <f t="shared" si="504"/>
        <v>76</v>
      </c>
      <c r="G166" s="28">
        <f t="shared" si="505"/>
        <v>0</v>
      </c>
      <c r="DL166" s="28">
        <f t="shared" si="506"/>
        <v>76</v>
      </c>
      <c r="DM166" s="140">
        <f t="shared" si="500"/>
        <v>0</v>
      </c>
      <c r="DN166" s="140">
        <f t="shared" si="493"/>
        <v>0</v>
      </c>
      <c r="DO166" s="140">
        <f t="shared" si="493"/>
        <v>0</v>
      </c>
      <c r="DP166" s="140">
        <f t="shared" si="501"/>
        <v>0</v>
      </c>
      <c r="DQ166" s="140">
        <f t="shared" ref="DQ166:EB166" si="527">DQ82*$G166</f>
        <v>0</v>
      </c>
      <c r="DR166" s="140">
        <f t="shared" si="527"/>
        <v>0</v>
      </c>
      <c r="DS166" s="140">
        <f t="shared" si="527"/>
        <v>0</v>
      </c>
      <c r="DT166" s="140">
        <f t="shared" si="527"/>
        <v>0</v>
      </c>
      <c r="DU166" s="140">
        <f t="shared" si="527"/>
        <v>0</v>
      </c>
      <c r="DV166" s="140">
        <f t="shared" si="527"/>
        <v>0</v>
      </c>
      <c r="DW166" s="140">
        <f t="shared" si="527"/>
        <v>0</v>
      </c>
      <c r="DX166" s="140">
        <f t="shared" si="527"/>
        <v>0</v>
      </c>
      <c r="DY166" s="140">
        <f t="shared" si="527"/>
        <v>0</v>
      </c>
      <c r="DZ166" s="140">
        <f t="shared" si="527"/>
        <v>0</v>
      </c>
      <c r="EA166" s="140">
        <f t="shared" si="527"/>
        <v>0</v>
      </c>
      <c r="EB166" s="140">
        <f t="shared" si="527"/>
        <v>0</v>
      </c>
      <c r="EC166" s="140">
        <f t="shared" ref="EC166:FJ166" si="528">EC82*$G166</f>
        <v>0</v>
      </c>
      <c r="ED166" s="140">
        <f t="shared" si="528"/>
        <v>0</v>
      </c>
      <c r="EE166" s="140">
        <f t="shared" si="528"/>
        <v>0</v>
      </c>
      <c r="EF166" s="140">
        <f t="shared" si="528"/>
        <v>0</v>
      </c>
      <c r="EG166" s="140">
        <f t="shared" si="528"/>
        <v>0</v>
      </c>
      <c r="EH166" s="140">
        <f t="shared" si="528"/>
        <v>0</v>
      </c>
      <c r="EI166" s="140">
        <f t="shared" si="528"/>
        <v>0</v>
      </c>
      <c r="EJ166" s="140">
        <f t="shared" si="528"/>
        <v>0</v>
      </c>
      <c r="EK166" s="140">
        <f t="shared" si="528"/>
        <v>0</v>
      </c>
      <c r="EL166" s="140">
        <f t="shared" si="528"/>
        <v>0</v>
      </c>
      <c r="EM166" s="140">
        <f t="shared" si="528"/>
        <v>0</v>
      </c>
      <c r="EN166" s="140">
        <f t="shared" si="528"/>
        <v>0</v>
      </c>
      <c r="EO166" s="140">
        <f t="shared" si="528"/>
        <v>0</v>
      </c>
      <c r="EP166" s="140">
        <f t="shared" si="528"/>
        <v>0</v>
      </c>
      <c r="EQ166" s="140">
        <f t="shared" si="528"/>
        <v>0</v>
      </c>
      <c r="ER166" s="140">
        <f t="shared" si="528"/>
        <v>0</v>
      </c>
      <c r="ES166" s="140">
        <f t="shared" si="528"/>
        <v>0</v>
      </c>
      <c r="ET166" s="140">
        <f t="shared" si="528"/>
        <v>0</v>
      </c>
      <c r="EU166" s="140">
        <f t="shared" si="528"/>
        <v>0</v>
      </c>
      <c r="EV166" s="140">
        <f t="shared" si="528"/>
        <v>0</v>
      </c>
      <c r="EW166" s="140">
        <f t="shared" si="528"/>
        <v>0</v>
      </c>
      <c r="EX166" s="140">
        <f t="shared" si="528"/>
        <v>0</v>
      </c>
      <c r="EY166" s="140">
        <f t="shared" si="528"/>
        <v>0</v>
      </c>
      <c r="EZ166" s="140">
        <f t="shared" si="528"/>
        <v>0</v>
      </c>
      <c r="FA166" s="140">
        <f t="shared" si="528"/>
        <v>0</v>
      </c>
      <c r="FB166" s="140">
        <f t="shared" si="528"/>
        <v>0</v>
      </c>
      <c r="FC166" s="140">
        <f t="shared" si="528"/>
        <v>0</v>
      </c>
      <c r="FD166" s="140">
        <f t="shared" si="528"/>
        <v>0</v>
      </c>
      <c r="FE166" s="140">
        <f t="shared" si="528"/>
        <v>0</v>
      </c>
      <c r="FF166" s="140">
        <f t="shared" si="528"/>
        <v>0</v>
      </c>
      <c r="FG166" s="140">
        <f t="shared" si="528"/>
        <v>0</v>
      </c>
      <c r="FH166" s="140">
        <f t="shared" si="528"/>
        <v>0</v>
      </c>
      <c r="FI166" s="140">
        <f t="shared" si="528"/>
        <v>0</v>
      </c>
      <c r="FJ166" s="140">
        <f t="shared" si="528"/>
        <v>0</v>
      </c>
    </row>
    <row r="167" spans="4:166">
      <c r="D167" s="28">
        <f t="shared" si="504"/>
        <v>77</v>
      </c>
      <c r="G167" s="28">
        <f t="shared" si="505"/>
        <v>0</v>
      </c>
      <c r="DL167" s="28">
        <f t="shared" si="506"/>
        <v>77</v>
      </c>
      <c r="DM167" s="140">
        <f t="shared" si="500"/>
        <v>0</v>
      </c>
      <c r="DN167" s="140">
        <f t="shared" si="493"/>
        <v>0</v>
      </c>
      <c r="DO167" s="140">
        <f t="shared" si="493"/>
        <v>0</v>
      </c>
      <c r="DP167" s="140">
        <f t="shared" si="501"/>
        <v>0</v>
      </c>
      <c r="DQ167" s="140">
        <f t="shared" ref="DQ167:EB167" si="529">DQ83*$G167</f>
        <v>0</v>
      </c>
      <c r="DR167" s="140">
        <f t="shared" si="529"/>
        <v>0</v>
      </c>
      <c r="DS167" s="140">
        <f t="shared" si="529"/>
        <v>0</v>
      </c>
      <c r="DT167" s="140">
        <f t="shared" si="529"/>
        <v>0</v>
      </c>
      <c r="DU167" s="140">
        <f t="shared" si="529"/>
        <v>0</v>
      </c>
      <c r="DV167" s="140">
        <f t="shared" si="529"/>
        <v>0</v>
      </c>
      <c r="DW167" s="140">
        <f t="shared" si="529"/>
        <v>0</v>
      </c>
      <c r="DX167" s="140">
        <f t="shared" si="529"/>
        <v>0</v>
      </c>
      <c r="DY167" s="140">
        <f t="shared" si="529"/>
        <v>0</v>
      </c>
      <c r="DZ167" s="140">
        <f t="shared" si="529"/>
        <v>0</v>
      </c>
      <c r="EA167" s="140">
        <f t="shared" si="529"/>
        <v>0</v>
      </c>
      <c r="EB167" s="140">
        <f t="shared" si="529"/>
        <v>0</v>
      </c>
      <c r="EC167" s="140">
        <f t="shared" ref="EC167:FJ167" si="530">EC83*$G167</f>
        <v>0</v>
      </c>
      <c r="ED167" s="140">
        <f t="shared" si="530"/>
        <v>0</v>
      </c>
      <c r="EE167" s="140">
        <f t="shared" si="530"/>
        <v>0</v>
      </c>
      <c r="EF167" s="140">
        <f t="shared" si="530"/>
        <v>0</v>
      </c>
      <c r="EG167" s="140">
        <f t="shared" si="530"/>
        <v>0</v>
      </c>
      <c r="EH167" s="140">
        <f t="shared" si="530"/>
        <v>0</v>
      </c>
      <c r="EI167" s="140">
        <f t="shared" si="530"/>
        <v>0</v>
      </c>
      <c r="EJ167" s="140">
        <f t="shared" si="530"/>
        <v>0</v>
      </c>
      <c r="EK167" s="140">
        <f t="shared" si="530"/>
        <v>0</v>
      </c>
      <c r="EL167" s="140">
        <f t="shared" si="530"/>
        <v>0</v>
      </c>
      <c r="EM167" s="140">
        <f t="shared" si="530"/>
        <v>0</v>
      </c>
      <c r="EN167" s="140">
        <f t="shared" si="530"/>
        <v>0</v>
      </c>
      <c r="EO167" s="140">
        <f t="shared" si="530"/>
        <v>0</v>
      </c>
      <c r="EP167" s="140">
        <f t="shared" si="530"/>
        <v>0</v>
      </c>
      <c r="EQ167" s="140">
        <f t="shared" si="530"/>
        <v>0</v>
      </c>
      <c r="ER167" s="140">
        <f t="shared" si="530"/>
        <v>0</v>
      </c>
      <c r="ES167" s="140">
        <f t="shared" si="530"/>
        <v>0</v>
      </c>
      <c r="ET167" s="140">
        <f t="shared" si="530"/>
        <v>0</v>
      </c>
      <c r="EU167" s="140">
        <f t="shared" si="530"/>
        <v>0</v>
      </c>
      <c r="EV167" s="140">
        <f t="shared" si="530"/>
        <v>0</v>
      </c>
      <c r="EW167" s="140">
        <f t="shared" si="530"/>
        <v>0</v>
      </c>
      <c r="EX167" s="140">
        <f t="shared" si="530"/>
        <v>0</v>
      </c>
      <c r="EY167" s="140">
        <f t="shared" si="530"/>
        <v>0</v>
      </c>
      <c r="EZ167" s="140">
        <f t="shared" si="530"/>
        <v>0</v>
      </c>
      <c r="FA167" s="140">
        <f t="shared" si="530"/>
        <v>0</v>
      </c>
      <c r="FB167" s="140">
        <f t="shared" si="530"/>
        <v>0</v>
      </c>
      <c r="FC167" s="140">
        <f t="shared" si="530"/>
        <v>0</v>
      </c>
      <c r="FD167" s="140">
        <f t="shared" si="530"/>
        <v>0</v>
      </c>
      <c r="FE167" s="140">
        <f t="shared" si="530"/>
        <v>0</v>
      </c>
      <c r="FF167" s="140">
        <f t="shared" si="530"/>
        <v>0</v>
      </c>
      <c r="FG167" s="140">
        <f t="shared" si="530"/>
        <v>0</v>
      </c>
      <c r="FH167" s="140">
        <f t="shared" si="530"/>
        <v>0</v>
      </c>
      <c r="FI167" s="140">
        <f t="shared" si="530"/>
        <v>0</v>
      </c>
      <c r="FJ167" s="140">
        <f t="shared" si="530"/>
        <v>0</v>
      </c>
    </row>
    <row r="168" spans="4:166">
      <c r="D168" s="28">
        <f t="shared" si="504"/>
        <v>78</v>
      </c>
      <c r="G168" s="28">
        <f t="shared" si="505"/>
        <v>0</v>
      </c>
      <c r="DL168" s="28">
        <f t="shared" si="506"/>
        <v>78</v>
      </c>
      <c r="DM168" s="140">
        <f t="shared" si="500"/>
        <v>0</v>
      </c>
      <c r="DN168" s="140">
        <f t="shared" si="493"/>
        <v>0</v>
      </c>
      <c r="DO168" s="140">
        <f t="shared" si="493"/>
        <v>0</v>
      </c>
      <c r="DP168" s="140">
        <f t="shared" si="501"/>
        <v>0</v>
      </c>
      <c r="DQ168" s="140">
        <f t="shared" ref="DQ168:EB168" si="531">DQ84*$G168</f>
        <v>0</v>
      </c>
      <c r="DR168" s="140">
        <f t="shared" si="531"/>
        <v>0</v>
      </c>
      <c r="DS168" s="140">
        <f t="shared" si="531"/>
        <v>0</v>
      </c>
      <c r="DT168" s="140">
        <f t="shared" si="531"/>
        <v>0</v>
      </c>
      <c r="DU168" s="140">
        <f t="shared" si="531"/>
        <v>0</v>
      </c>
      <c r="DV168" s="140">
        <f t="shared" si="531"/>
        <v>0</v>
      </c>
      <c r="DW168" s="140">
        <f t="shared" si="531"/>
        <v>0</v>
      </c>
      <c r="DX168" s="140">
        <f t="shared" si="531"/>
        <v>0</v>
      </c>
      <c r="DY168" s="140">
        <f t="shared" si="531"/>
        <v>0</v>
      </c>
      <c r="DZ168" s="140">
        <f t="shared" si="531"/>
        <v>0</v>
      </c>
      <c r="EA168" s="140">
        <f t="shared" si="531"/>
        <v>0</v>
      </c>
      <c r="EB168" s="140">
        <f t="shared" si="531"/>
        <v>0</v>
      </c>
      <c r="EC168" s="140">
        <f t="shared" ref="EC168:FJ168" si="532">EC84*$G168</f>
        <v>0</v>
      </c>
      <c r="ED168" s="140">
        <f t="shared" si="532"/>
        <v>0</v>
      </c>
      <c r="EE168" s="140">
        <f t="shared" si="532"/>
        <v>0</v>
      </c>
      <c r="EF168" s="140">
        <f t="shared" si="532"/>
        <v>0</v>
      </c>
      <c r="EG168" s="140">
        <f t="shared" si="532"/>
        <v>0</v>
      </c>
      <c r="EH168" s="140">
        <f t="shared" si="532"/>
        <v>0</v>
      </c>
      <c r="EI168" s="140">
        <f t="shared" si="532"/>
        <v>0</v>
      </c>
      <c r="EJ168" s="140">
        <f t="shared" si="532"/>
        <v>0</v>
      </c>
      <c r="EK168" s="140">
        <f t="shared" si="532"/>
        <v>0</v>
      </c>
      <c r="EL168" s="140">
        <f t="shared" si="532"/>
        <v>0</v>
      </c>
      <c r="EM168" s="140">
        <f t="shared" si="532"/>
        <v>0</v>
      </c>
      <c r="EN168" s="140">
        <f t="shared" si="532"/>
        <v>0</v>
      </c>
      <c r="EO168" s="140">
        <f t="shared" si="532"/>
        <v>0</v>
      </c>
      <c r="EP168" s="140">
        <f t="shared" si="532"/>
        <v>0</v>
      </c>
      <c r="EQ168" s="140">
        <f t="shared" si="532"/>
        <v>0</v>
      </c>
      <c r="ER168" s="140">
        <f t="shared" si="532"/>
        <v>0</v>
      </c>
      <c r="ES168" s="140">
        <f t="shared" si="532"/>
        <v>0</v>
      </c>
      <c r="ET168" s="140">
        <f t="shared" si="532"/>
        <v>0</v>
      </c>
      <c r="EU168" s="140">
        <f t="shared" si="532"/>
        <v>0</v>
      </c>
      <c r="EV168" s="140">
        <f t="shared" si="532"/>
        <v>0</v>
      </c>
      <c r="EW168" s="140">
        <f t="shared" si="532"/>
        <v>0</v>
      </c>
      <c r="EX168" s="140">
        <f t="shared" si="532"/>
        <v>0</v>
      </c>
      <c r="EY168" s="140">
        <f t="shared" si="532"/>
        <v>0</v>
      </c>
      <c r="EZ168" s="140">
        <f t="shared" si="532"/>
        <v>0</v>
      </c>
      <c r="FA168" s="140">
        <f t="shared" si="532"/>
        <v>0</v>
      </c>
      <c r="FB168" s="140">
        <f t="shared" si="532"/>
        <v>0</v>
      </c>
      <c r="FC168" s="140">
        <f t="shared" si="532"/>
        <v>0</v>
      </c>
      <c r="FD168" s="140">
        <f t="shared" si="532"/>
        <v>0</v>
      </c>
      <c r="FE168" s="140">
        <f t="shared" si="532"/>
        <v>0</v>
      </c>
      <c r="FF168" s="140">
        <f t="shared" si="532"/>
        <v>0</v>
      </c>
      <c r="FG168" s="140">
        <f t="shared" si="532"/>
        <v>0</v>
      </c>
      <c r="FH168" s="140">
        <f t="shared" si="532"/>
        <v>0</v>
      </c>
      <c r="FI168" s="140">
        <f t="shared" si="532"/>
        <v>0</v>
      </c>
      <c r="FJ168" s="140">
        <f t="shared" si="532"/>
        <v>0</v>
      </c>
    </row>
    <row r="169" spans="4:166">
      <c r="D169" s="28">
        <f t="shared" si="504"/>
        <v>79</v>
      </c>
      <c r="G169" s="28">
        <f t="shared" si="505"/>
        <v>0</v>
      </c>
      <c r="DL169" s="28">
        <f t="shared" si="506"/>
        <v>79</v>
      </c>
      <c r="DM169" s="140">
        <f t="shared" ref="DM169:EB169" si="533">DM85*$G169</f>
        <v>0</v>
      </c>
      <c r="DN169" s="140">
        <f t="shared" si="533"/>
        <v>0</v>
      </c>
      <c r="DO169" s="140">
        <f t="shared" si="533"/>
        <v>0</v>
      </c>
      <c r="DP169" s="140">
        <f t="shared" si="533"/>
        <v>0</v>
      </c>
      <c r="DQ169" s="140">
        <f t="shared" si="533"/>
        <v>0</v>
      </c>
      <c r="DR169" s="140">
        <f t="shared" si="533"/>
        <v>0</v>
      </c>
      <c r="DS169" s="140">
        <f t="shared" si="533"/>
        <v>0</v>
      </c>
      <c r="DT169" s="140">
        <f t="shared" si="533"/>
        <v>0</v>
      </c>
      <c r="DU169" s="140">
        <f t="shared" si="533"/>
        <v>0</v>
      </c>
      <c r="DV169" s="140">
        <f t="shared" si="533"/>
        <v>0</v>
      </c>
      <c r="DW169" s="140">
        <f t="shared" si="533"/>
        <v>0</v>
      </c>
      <c r="DX169" s="140">
        <f t="shared" si="533"/>
        <v>0</v>
      </c>
      <c r="DY169" s="140">
        <f t="shared" si="533"/>
        <v>0</v>
      </c>
      <c r="DZ169" s="140">
        <f t="shared" si="533"/>
        <v>0</v>
      </c>
      <c r="EA169" s="140">
        <f t="shared" si="533"/>
        <v>0</v>
      </c>
      <c r="EB169" s="140">
        <f t="shared" si="533"/>
        <v>0</v>
      </c>
      <c r="EC169" s="140">
        <f t="shared" ref="EC169:FJ169" si="534">EC85*$G169</f>
        <v>0</v>
      </c>
      <c r="ED169" s="140">
        <f t="shared" si="534"/>
        <v>0</v>
      </c>
      <c r="EE169" s="140">
        <f t="shared" si="534"/>
        <v>0</v>
      </c>
      <c r="EF169" s="140">
        <f t="shared" si="534"/>
        <v>0</v>
      </c>
      <c r="EG169" s="140">
        <f t="shared" si="534"/>
        <v>0</v>
      </c>
      <c r="EH169" s="140">
        <f t="shared" si="534"/>
        <v>0</v>
      </c>
      <c r="EI169" s="140">
        <f t="shared" si="534"/>
        <v>0</v>
      </c>
      <c r="EJ169" s="140">
        <f t="shared" si="534"/>
        <v>0</v>
      </c>
      <c r="EK169" s="140">
        <f t="shared" si="534"/>
        <v>0</v>
      </c>
      <c r="EL169" s="140">
        <f t="shared" si="534"/>
        <v>0</v>
      </c>
      <c r="EM169" s="140">
        <f t="shared" si="534"/>
        <v>0</v>
      </c>
      <c r="EN169" s="140">
        <f t="shared" si="534"/>
        <v>0</v>
      </c>
      <c r="EO169" s="140">
        <f t="shared" si="534"/>
        <v>0</v>
      </c>
      <c r="EP169" s="140">
        <f t="shared" si="534"/>
        <v>0</v>
      </c>
      <c r="EQ169" s="140">
        <f t="shared" si="534"/>
        <v>0</v>
      </c>
      <c r="ER169" s="140">
        <f t="shared" si="534"/>
        <v>0</v>
      </c>
      <c r="ES169" s="140">
        <f t="shared" si="534"/>
        <v>0</v>
      </c>
      <c r="ET169" s="140">
        <f t="shared" si="534"/>
        <v>0</v>
      </c>
      <c r="EU169" s="140">
        <f t="shared" si="534"/>
        <v>0</v>
      </c>
      <c r="EV169" s="140">
        <f t="shared" si="534"/>
        <v>0</v>
      </c>
      <c r="EW169" s="140">
        <f t="shared" si="534"/>
        <v>0</v>
      </c>
      <c r="EX169" s="140">
        <f t="shared" si="534"/>
        <v>0</v>
      </c>
      <c r="EY169" s="140">
        <f t="shared" si="534"/>
        <v>0</v>
      </c>
      <c r="EZ169" s="140">
        <f t="shared" si="534"/>
        <v>0</v>
      </c>
      <c r="FA169" s="140">
        <f t="shared" si="534"/>
        <v>0</v>
      </c>
      <c r="FB169" s="140">
        <f t="shared" si="534"/>
        <v>0</v>
      </c>
      <c r="FC169" s="140">
        <f t="shared" si="534"/>
        <v>0</v>
      </c>
      <c r="FD169" s="140">
        <f t="shared" si="534"/>
        <v>0</v>
      </c>
      <c r="FE169" s="140">
        <f t="shared" si="534"/>
        <v>0</v>
      </c>
      <c r="FF169" s="140">
        <f t="shared" si="534"/>
        <v>0</v>
      </c>
      <c r="FG169" s="140">
        <f t="shared" si="534"/>
        <v>0</v>
      </c>
      <c r="FH169" s="140">
        <f t="shared" si="534"/>
        <v>0</v>
      </c>
      <c r="FI169" s="140">
        <f t="shared" si="534"/>
        <v>0</v>
      </c>
      <c r="FJ169" s="140">
        <f t="shared" si="534"/>
        <v>0</v>
      </c>
    </row>
    <row r="170" spans="4:166">
      <c r="D170" s="28">
        <f t="shared" si="504"/>
        <v>80</v>
      </c>
      <c r="G170" s="28">
        <f t="shared" si="505"/>
        <v>0</v>
      </c>
      <c r="DL170" s="28">
        <f t="shared" si="506"/>
        <v>80</v>
      </c>
      <c r="DM170" s="140">
        <f t="shared" ref="DM170:FJ170" si="535">DM86*$G170</f>
        <v>0</v>
      </c>
      <c r="DN170" s="140">
        <f t="shared" si="535"/>
        <v>0</v>
      </c>
      <c r="DO170" s="140">
        <f t="shared" si="535"/>
        <v>0</v>
      </c>
      <c r="DP170" s="140">
        <f t="shared" si="535"/>
        <v>0</v>
      </c>
      <c r="DQ170" s="140">
        <f t="shared" si="535"/>
        <v>0</v>
      </c>
      <c r="DR170" s="140">
        <f t="shared" si="535"/>
        <v>0</v>
      </c>
      <c r="DS170" s="140">
        <f t="shared" si="535"/>
        <v>0</v>
      </c>
      <c r="DT170" s="140">
        <f t="shared" si="535"/>
        <v>0</v>
      </c>
      <c r="DU170" s="140">
        <f t="shared" si="535"/>
        <v>0</v>
      </c>
      <c r="DV170" s="140">
        <f t="shared" si="535"/>
        <v>0</v>
      </c>
      <c r="DW170" s="140">
        <f t="shared" si="535"/>
        <v>0</v>
      </c>
      <c r="DX170" s="140">
        <f t="shared" si="535"/>
        <v>0</v>
      </c>
      <c r="DY170" s="140">
        <f t="shared" si="535"/>
        <v>0</v>
      </c>
      <c r="DZ170" s="140">
        <f t="shared" si="535"/>
        <v>0</v>
      </c>
      <c r="EA170" s="140">
        <f t="shared" si="535"/>
        <v>0</v>
      </c>
      <c r="EB170" s="140">
        <f t="shared" si="535"/>
        <v>0</v>
      </c>
      <c r="EC170" s="140">
        <f t="shared" si="535"/>
        <v>0</v>
      </c>
      <c r="ED170" s="140">
        <f t="shared" si="535"/>
        <v>0</v>
      </c>
      <c r="EE170" s="140">
        <f t="shared" si="535"/>
        <v>0</v>
      </c>
      <c r="EF170" s="140">
        <f t="shared" si="535"/>
        <v>0</v>
      </c>
      <c r="EG170" s="140">
        <f t="shared" si="535"/>
        <v>0</v>
      </c>
      <c r="EH170" s="140">
        <f t="shared" si="535"/>
        <v>0</v>
      </c>
      <c r="EI170" s="140">
        <f t="shared" si="535"/>
        <v>0</v>
      </c>
      <c r="EJ170" s="140">
        <f t="shared" si="535"/>
        <v>0</v>
      </c>
      <c r="EK170" s="140">
        <f t="shared" si="535"/>
        <v>0</v>
      </c>
      <c r="EL170" s="140">
        <f t="shared" si="535"/>
        <v>0</v>
      </c>
      <c r="EM170" s="140">
        <f t="shared" si="535"/>
        <v>0</v>
      </c>
      <c r="EN170" s="140">
        <f t="shared" si="535"/>
        <v>0</v>
      </c>
      <c r="EO170" s="140">
        <f t="shared" si="535"/>
        <v>0</v>
      </c>
      <c r="EP170" s="140">
        <f t="shared" si="535"/>
        <v>0</v>
      </c>
      <c r="EQ170" s="140">
        <f t="shared" si="535"/>
        <v>0</v>
      </c>
      <c r="ER170" s="140">
        <f t="shared" si="535"/>
        <v>0</v>
      </c>
      <c r="ES170" s="140">
        <f t="shared" si="535"/>
        <v>0</v>
      </c>
      <c r="ET170" s="140">
        <f t="shared" si="535"/>
        <v>0</v>
      </c>
      <c r="EU170" s="140">
        <f t="shared" si="535"/>
        <v>0</v>
      </c>
      <c r="EV170" s="140">
        <f t="shared" si="535"/>
        <v>0</v>
      </c>
      <c r="EW170" s="140">
        <f t="shared" si="535"/>
        <v>0</v>
      </c>
      <c r="EX170" s="140">
        <f t="shared" si="535"/>
        <v>0</v>
      </c>
      <c r="EY170" s="140">
        <f t="shared" si="535"/>
        <v>0</v>
      </c>
      <c r="EZ170" s="140">
        <f t="shared" si="535"/>
        <v>0</v>
      </c>
      <c r="FA170" s="140">
        <f t="shared" si="535"/>
        <v>0</v>
      </c>
      <c r="FB170" s="140">
        <f t="shared" si="535"/>
        <v>0</v>
      </c>
      <c r="FC170" s="140">
        <f t="shared" si="535"/>
        <v>0</v>
      </c>
      <c r="FD170" s="140">
        <f t="shared" si="535"/>
        <v>0</v>
      </c>
      <c r="FE170" s="140">
        <f t="shared" si="535"/>
        <v>0</v>
      </c>
      <c r="FF170" s="140">
        <f t="shared" si="535"/>
        <v>0</v>
      </c>
      <c r="FG170" s="140">
        <f t="shared" si="535"/>
        <v>0</v>
      </c>
      <c r="FH170" s="140">
        <f t="shared" si="535"/>
        <v>0</v>
      </c>
      <c r="FI170" s="140">
        <f t="shared" si="535"/>
        <v>0</v>
      </c>
      <c r="FJ170" s="140">
        <f t="shared" si="535"/>
        <v>0</v>
      </c>
    </row>
    <row r="174" spans="4:166">
      <c r="D174" s="28" t="str">
        <f>D6</f>
        <v>age</v>
      </c>
      <c r="G174" s="28" t="str">
        <f>G6</f>
        <v>間伐率</v>
      </c>
      <c r="DL174" s="28" t="s">
        <v>169</v>
      </c>
      <c r="DM174" s="28" t="s">
        <v>327</v>
      </c>
    </row>
    <row r="175" spans="4:166">
      <c r="D175" s="28">
        <f>D7</f>
        <v>1</v>
      </c>
      <c r="G175" s="28">
        <f>G7</f>
        <v>0</v>
      </c>
      <c r="DL175" s="28">
        <f>D7</f>
        <v>1</v>
      </c>
      <c r="DM175" s="140">
        <f t="shared" ref="DM175:DO180" si="536">IF($G175=0,0, DM7-DM91)</f>
        <v>0</v>
      </c>
      <c r="DN175" s="140">
        <f t="shared" si="536"/>
        <v>0</v>
      </c>
      <c r="DO175" s="140">
        <f t="shared" si="536"/>
        <v>0</v>
      </c>
      <c r="DP175" s="140">
        <f t="shared" ref="DP175:FJ175" si="537">IF($G175=0,0, DP7-DP91)</f>
        <v>0</v>
      </c>
      <c r="DQ175" s="140">
        <f t="shared" si="537"/>
        <v>0</v>
      </c>
      <c r="DR175" s="140">
        <f t="shared" si="537"/>
        <v>0</v>
      </c>
      <c r="DS175" s="140">
        <f t="shared" si="537"/>
        <v>0</v>
      </c>
      <c r="DT175" s="140">
        <f t="shared" si="537"/>
        <v>0</v>
      </c>
      <c r="DU175" s="140">
        <f t="shared" si="537"/>
        <v>0</v>
      </c>
      <c r="DV175" s="140">
        <f t="shared" si="537"/>
        <v>0</v>
      </c>
      <c r="DW175" s="140">
        <f t="shared" si="537"/>
        <v>0</v>
      </c>
      <c r="DX175" s="140">
        <f t="shared" si="537"/>
        <v>0</v>
      </c>
      <c r="DY175" s="140">
        <f t="shared" si="537"/>
        <v>0</v>
      </c>
      <c r="DZ175" s="140">
        <f t="shared" si="537"/>
        <v>0</v>
      </c>
      <c r="EA175" s="140">
        <f t="shared" si="537"/>
        <v>0</v>
      </c>
      <c r="EB175" s="140">
        <f t="shared" si="537"/>
        <v>0</v>
      </c>
      <c r="EC175" s="140">
        <f t="shared" si="537"/>
        <v>0</v>
      </c>
      <c r="ED175" s="140">
        <f t="shared" si="537"/>
        <v>0</v>
      </c>
      <c r="EE175" s="140">
        <f t="shared" si="537"/>
        <v>0</v>
      </c>
      <c r="EF175" s="140">
        <f t="shared" si="537"/>
        <v>0</v>
      </c>
      <c r="EG175" s="140">
        <f t="shared" si="537"/>
        <v>0</v>
      </c>
      <c r="EH175" s="140">
        <f t="shared" si="537"/>
        <v>0</v>
      </c>
      <c r="EI175" s="140">
        <f t="shared" si="537"/>
        <v>0</v>
      </c>
      <c r="EJ175" s="140">
        <f t="shared" si="537"/>
        <v>0</v>
      </c>
      <c r="EK175" s="140">
        <f t="shared" si="537"/>
        <v>0</v>
      </c>
      <c r="EL175" s="140">
        <f t="shared" si="537"/>
        <v>0</v>
      </c>
      <c r="EM175" s="140">
        <f t="shared" si="537"/>
        <v>0</v>
      </c>
      <c r="EN175" s="140">
        <f t="shared" si="537"/>
        <v>0</v>
      </c>
      <c r="EO175" s="140">
        <f t="shared" si="537"/>
        <v>0</v>
      </c>
      <c r="EP175" s="140">
        <f t="shared" si="537"/>
        <v>0</v>
      </c>
      <c r="EQ175" s="140">
        <f t="shared" si="537"/>
        <v>0</v>
      </c>
      <c r="ER175" s="140">
        <f t="shared" si="537"/>
        <v>0</v>
      </c>
      <c r="ES175" s="140">
        <f t="shared" si="537"/>
        <v>0</v>
      </c>
      <c r="ET175" s="140">
        <f t="shared" si="537"/>
        <v>0</v>
      </c>
      <c r="EU175" s="140">
        <f t="shared" si="537"/>
        <v>0</v>
      </c>
      <c r="EV175" s="140">
        <f t="shared" si="537"/>
        <v>0</v>
      </c>
      <c r="EW175" s="140">
        <f t="shared" si="537"/>
        <v>0</v>
      </c>
      <c r="EX175" s="140">
        <f t="shared" si="537"/>
        <v>0</v>
      </c>
      <c r="EY175" s="140">
        <f t="shared" si="537"/>
        <v>0</v>
      </c>
      <c r="EZ175" s="140">
        <f t="shared" si="537"/>
        <v>0</v>
      </c>
      <c r="FA175" s="140">
        <f t="shared" si="537"/>
        <v>0</v>
      </c>
      <c r="FB175" s="140">
        <f t="shared" si="537"/>
        <v>0</v>
      </c>
      <c r="FC175" s="140">
        <f t="shared" si="537"/>
        <v>0</v>
      </c>
      <c r="FD175" s="140">
        <f t="shared" si="537"/>
        <v>0</v>
      </c>
      <c r="FE175" s="140">
        <f t="shared" si="537"/>
        <v>0</v>
      </c>
      <c r="FF175" s="140">
        <f t="shared" si="537"/>
        <v>0</v>
      </c>
      <c r="FG175" s="140">
        <f t="shared" si="537"/>
        <v>0</v>
      </c>
      <c r="FH175" s="140">
        <f t="shared" si="537"/>
        <v>0</v>
      </c>
      <c r="FI175" s="140">
        <f t="shared" si="537"/>
        <v>0</v>
      </c>
      <c r="FJ175" s="140">
        <f t="shared" si="537"/>
        <v>0</v>
      </c>
    </row>
    <row r="176" spans="4:166">
      <c r="D176" s="28">
        <f t="shared" ref="D176:D239" si="538">D8</f>
        <v>2</v>
      </c>
      <c r="G176" s="28">
        <f t="shared" ref="G176:G239" si="539">G8</f>
        <v>0</v>
      </c>
      <c r="DL176" s="28">
        <f t="shared" ref="DL176:DL239" si="540">D8</f>
        <v>2</v>
      </c>
      <c r="DM176" s="140">
        <f t="shared" si="536"/>
        <v>0</v>
      </c>
      <c r="DN176" s="140">
        <f t="shared" si="536"/>
        <v>0</v>
      </c>
      <c r="DO176" s="140">
        <f t="shared" si="536"/>
        <v>0</v>
      </c>
      <c r="DP176" s="140">
        <f t="shared" ref="DP176:EB176" si="541">IF($G176=0,0, DP8-DP92)</f>
        <v>0</v>
      </c>
      <c r="DQ176" s="140">
        <f t="shared" si="541"/>
        <v>0</v>
      </c>
      <c r="DR176" s="140">
        <f t="shared" si="541"/>
        <v>0</v>
      </c>
      <c r="DS176" s="140">
        <f t="shared" si="541"/>
        <v>0</v>
      </c>
      <c r="DT176" s="140">
        <f t="shared" si="541"/>
        <v>0</v>
      </c>
      <c r="DU176" s="140">
        <f t="shared" si="541"/>
        <v>0</v>
      </c>
      <c r="DV176" s="140">
        <f t="shared" si="541"/>
        <v>0</v>
      </c>
      <c r="DW176" s="140">
        <f t="shared" si="541"/>
        <v>0</v>
      </c>
      <c r="DX176" s="140">
        <f t="shared" si="541"/>
        <v>0</v>
      </c>
      <c r="DY176" s="140">
        <f t="shared" si="541"/>
        <v>0</v>
      </c>
      <c r="DZ176" s="140">
        <f t="shared" si="541"/>
        <v>0</v>
      </c>
      <c r="EA176" s="140">
        <f t="shared" si="541"/>
        <v>0</v>
      </c>
      <c r="EB176" s="140">
        <f t="shared" si="541"/>
        <v>0</v>
      </c>
      <c r="EC176" s="140">
        <f t="shared" ref="EC176:FJ176" si="542">IF($G176=0,0, EC8-EC92)</f>
        <v>0</v>
      </c>
      <c r="ED176" s="140">
        <f t="shared" si="542"/>
        <v>0</v>
      </c>
      <c r="EE176" s="140">
        <f t="shared" si="542"/>
        <v>0</v>
      </c>
      <c r="EF176" s="140">
        <f t="shared" si="542"/>
        <v>0</v>
      </c>
      <c r="EG176" s="140">
        <f t="shared" si="542"/>
        <v>0</v>
      </c>
      <c r="EH176" s="140">
        <f t="shared" si="542"/>
        <v>0</v>
      </c>
      <c r="EI176" s="140">
        <f t="shared" si="542"/>
        <v>0</v>
      </c>
      <c r="EJ176" s="140">
        <f t="shared" si="542"/>
        <v>0</v>
      </c>
      <c r="EK176" s="140">
        <f t="shared" si="542"/>
        <v>0</v>
      </c>
      <c r="EL176" s="140">
        <f t="shared" si="542"/>
        <v>0</v>
      </c>
      <c r="EM176" s="140">
        <f t="shared" si="542"/>
        <v>0</v>
      </c>
      <c r="EN176" s="140">
        <f t="shared" si="542"/>
        <v>0</v>
      </c>
      <c r="EO176" s="140">
        <f t="shared" si="542"/>
        <v>0</v>
      </c>
      <c r="EP176" s="140">
        <f t="shared" si="542"/>
        <v>0</v>
      </c>
      <c r="EQ176" s="140">
        <f t="shared" si="542"/>
        <v>0</v>
      </c>
      <c r="ER176" s="140">
        <f t="shared" si="542"/>
        <v>0</v>
      </c>
      <c r="ES176" s="140">
        <f t="shared" si="542"/>
        <v>0</v>
      </c>
      <c r="ET176" s="140">
        <f t="shared" si="542"/>
        <v>0</v>
      </c>
      <c r="EU176" s="140">
        <f t="shared" si="542"/>
        <v>0</v>
      </c>
      <c r="EV176" s="140">
        <f t="shared" si="542"/>
        <v>0</v>
      </c>
      <c r="EW176" s="140">
        <f t="shared" si="542"/>
        <v>0</v>
      </c>
      <c r="EX176" s="140">
        <f t="shared" si="542"/>
        <v>0</v>
      </c>
      <c r="EY176" s="140">
        <f t="shared" si="542"/>
        <v>0</v>
      </c>
      <c r="EZ176" s="140">
        <f t="shared" si="542"/>
        <v>0</v>
      </c>
      <c r="FA176" s="140">
        <f t="shared" si="542"/>
        <v>0</v>
      </c>
      <c r="FB176" s="140">
        <f t="shared" si="542"/>
        <v>0</v>
      </c>
      <c r="FC176" s="140">
        <f t="shared" si="542"/>
        <v>0</v>
      </c>
      <c r="FD176" s="140">
        <f t="shared" si="542"/>
        <v>0</v>
      </c>
      <c r="FE176" s="140">
        <f t="shared" si="542"/>
        <v>0</v>
      </c>
      <c r="FF176" s="140">
        <f t="shared" si="542"/>
        <v>0</v>
      </c>
      <c r="FG176" s="140">
        <f t="shared" si="542"/>
        <v>0</v>
      </c>
      <c r="FH176" s="140">
        <f t="shared" si="542"/>
        <v>0</v>
      </c>
      <c r="FI176" s="140">
        <f t="shared" si="542"/>
        <v>0</v>
      </c>
      <c r="FJ176" s="140">
        <f t="shared" si="542"/>
        <v>0</v>
      </c>
    </row>
    <row r="177" spans="4:166">
      <c r="D177" s="28">
        <f t="shared" si="538"/>
        <v>3</v>
      </c>
      <c r="G177" s="28">
        <f t="shared" si="539"/>
        <v>0</v>
      </c>
      <c r="DL177" s="28">
        <f t="shared" si="540"/>
        <v>3</v>
      </c>
      <c r="DM177" s="140">
        <f t="shared" si="536"/>
        <v>0</v>
      </c>
      <c r="DN177" s="140">
        <f t="shared" si="536"/>
        <v>0</v>
      </c>
      <c r="DO177" s="140">
        <f t="shared" si="536"/>
        <v>0</v>
      </c>
      <c r="DP177" s="140">
        <f t="shared" ref="DP177:EB177" si="543">IF($G177=0,0, DP9-DP93)</f>
        <v>0</v>
      </c>
      <c r="DQ177" s="140">
        <f t="shared" si="543"/>
        <v>0</v>
      </c>
      <c r="DR177" s="140">
        <f t="shared" si="543"/>
        <v>0</v>
      </c>
      <c r="DS177" s="140">
        <f t="shared" si="543"/>
        <v>0</v>
      </c>
      <c r="DT177" s="140">
        <f t="shared" si="543"/>
        <v>0</v>
      </c>
      <c r="DU177" s="140">
        <f t="shared" si="543"/>
        <v>0</v>
      </c>
      <c r="DV177" s="140">
        <f t="shared" si="543"/>
        <v>0</v>
      </c>
      <c r="DW177" s="140">
        <f t="shared" si="543"/>
        <v>0</v>
      </c>
      <c r="DX177" s="140">
        <f t="shared" si="543"/>
        <v>0</v>
      </c>
      <c r="DY177" s="140">
        <f t="shared" si="543"/>
        <v>0</v>
      </c>
      <c r="DZ177" s="140">
        <f t="shared" si="543"/>
        <v>0</v>
      </c>
      <c r="EA177" s="140">
        <f t="shared" si="543"/>
        <v>0</v>
      </c>
      <c r="EB177" s="140">
        <f t="shared" si="543"/>
        <v>0</v>
      </c>
      <c r="EC177" s="140">
        <f t="shared" ref="EC177:FJ177" si="544">IF($G177=0,0, EC9-EC93)</f>
        <v>0</v>
      </c>
      <c r="ED177" s="140">
        <f t="shared" si="544"/>
        <v>0</v>
      </c>
      <c r="EE177" s="140">
        <f t="shared" si="544"/>
        <v>0</v>
      </c>
      <c r="EF177" s="140">
        <f t="shared" si="544"/>
        <v>0</v>
      </c>
      <c r="EG177" s="140">
        <f t="shared" si="544"/>
        <v>0</v>
      </c>
      <c r="EH177" s="140">
        <f t="shared" si="544"/>
        <v>0</v>
      </c>
      <c r="EI177" s="140">
        <f t="shared" si="544"/>
        <v>0</v>
      </c>
      <c r="EJ177" s="140">
        <f t="shared" si="544"/>
        <v>0</v>
      </c>
      <c r="EK177" s="140">
        <f t="shared" si="544"/>
        <v>0</v>
      </c>
      <c r="EL177" s="140">
        <f t="shared" si="544"/>
        <v>0</v>
      </c>
      <c r="EM177" s="140">
        <f t="shared" si="544"/>
        <v>0</v>
      </c>
      <c r="EN177" s="140">
        <f t="shared" si="544"/>
        <v>0</v>
      </c>
      <c r="EO177" s="140">
        <f t="shared" si="544"/>
        <v>0</v>
      </c>
      <c r="EP177" s="140">
        <f t="shared" si="544"/>
        <v>0</v>
      </c>
      <c r="EQ177" s="140">
        <f t="shared" si="544"/>
        <v>0</v>
      </c>
      <c r="ER177" s="140">
        <f t="shared" si="544"/>
        <v>0</v>
      </c>
      <c r="ES177" s="140">
        <f t="shared" si="544"/>
        <v>0</v>
      </c>
      <c r="ET177" s="140">
        <f t="shared" si="544"/>
        <v>0</v>
      </c>
      <c r="EU177" s="140">
        <f t="shared" si="544"/>
        <v>0</v>
      </c>
      <c r="EV177" s="140">
        <f t="shared" si="544"/>
        <v>0</v>
      </c>
      <c r="EW177" s="140">
        <f t="shared" si="544"/>
        <v>0</v>
      </c>
      <c r="EX177" s="140">
        <f t="shared" si="544"/>
        <v>0</v>
      </c>
      <c r="EY177" s="140">
        <f t="shared" si="544"/>
        <v>0</v>
      </c>
      <c r="EZ177" s="140">
        <f t="shared" si="544"/>
        <v>0</v>
      </c>
      <c r="FA177" s="140">
        <f t="shared" si="544"/>
        <v>0</v>
      </c>
      <c r="FB177" s="140">
        <f t="shared" si="544"/>
        <v>0</v>
      </c>
      <c r="FC177" s="140">
        <f t="shared" si="544"/>
        <v>0</v>
      </c>
      <c r="FD177" s="140">
        <f t="shared" si="544"/>
        <v>0</v>
      </c>
      <c r="FE177" s="140">
        <f t="shared" si="544"/>
        <v>0</v>
      </c>
      <c r="FF177" s="140">
        <f t="shared" si="544"/>
        <v>0</v>
      </c>
      <c r="FG177" s="140">
        <f t="shared" si="544"/>
        <v>0</v>
      </c>
      <c r="FH177" s="140">
        <f t="shared" si="544"/>
        <v>0</v>
      </c>
      <c r="FI177" s="140">
        <f t="shared" si="544"/>
        <v>0</v>
      </c>
      <c r="FJ177" s="140">
        <f t="shared" si="544"/>
        <v>0</v>
      </c>
    </row>
    <row r="178" spans="4:166">
      <c r="D178" s="28">
        <f t="shared" si="538"/>
        <v>4</v>
      </c>
      <c r="G178" s="28">
        <f t="shared" si="539"/>
        <v>0</v>
      </c>
      <c r="DL178" s="28">
        <f t="shared" si="540"/>
        <v>4</v>
      </c>
      <c r="DM178" s="140">
        <f t="shared" si="536"/>
        <v>0</v>
      </c>
      <c r="DN178" s="140">
        <f t="shared" si="536"/>
        <v>0</v>
      </c>
      <c r="DO178" s="140">
        <f t="shared" si="536"/>
        <v>0</v>
      </c>
      <c r="DP178" s="140">
        <f t="shared" ref="DP178:EB178" si="545">IF($G178=0,0, DP10-DP94)</f>
        <v>0</v>
      </c>
      <c r="DQ178" s="140">
        <f t="shared" si="545"/>
        <v>0</v>
      </c>
      <c r="DR178" s="140">
        <f t="shared" si="545"/>
        <v>0</v>
      </c>
      <c r="DS178" s="140">
        <f t="shared" si="545"/>
        <v>0</v>
      </c>
      <c r="DT178" s="140">
        <f t="shared" si="545"/>
        <v>0</v>
      </c>
      <c r="DU178" s="140">
        <f t="shared" si="545"/>
        <v>0</v>
      </c>
      <c r="DV178" s="140">
        <f t="shared" si="545"/>
        <v>0</v>
      </c>
      <c r="DW178" s="140">
        <f t="shared" si="545"/>
        <v>0</v>
      </c>
      <c r="DX178" s="140">
        <f t="shared" si="545"/>
        <v>0</v>
      </c>
      <c r="DY178" s="140">
        <f t="shared" si="545"/>
        <v>0</v>
      </c>
      <c r="DZ178" s="140">
        <f t="shared" si="545"/>
        <v>0</v>
      </c>
      <c r="EA178" s="140">
        <f t="shared" si="545"/>
        <v>0</v>
      </c>
      <c r="EB178" s="140">
        <f t="shared" si="545"/>
        <v>0</v>
      </c>
      <c r="EC178" s="140">
        <f t="shared" ref="EC178:FJ178" si="546">IF($G178=0,0, EC10-EC94)</f>
        <v>0</v>
      </c>
      <c r="ED178" s="140">
        <f t="shared" si="546"/>
        <v>0</v>
      </c>
      <c r="EE178" s="140">
        <f t="shared" si="546"/>
        <v>0</v>
      </c>
      <c r="EF178" s="140">
        <f t="shared" si="546"/>
        <v>0</v>
      </c>
      <c r="EG178" s="140">
        <f t="shared" si="546"/>
        <v>0</v>
      </c>
      <c r="EH178" s="140">
        <f t="shared" si="546"/>
        <v>0</v>
      </c>
      <c r="EI178" s="140">
        <f t="shared" si="546"/>
        <v>0</v>
      </c>
      <c r="EJ178" s="140">
        <f t="shared" si="546"/>
        <v>0</v>
      </c>
      <c r="EK178" s="140">
        <f t="shared" si="546"/>
        <v>0</v>
      </c>
      <c r="EL178" s="140">
        <f t="shared" si="546"/>
        <v>0</v>
      </c>
      <c r="EM178" s="140">
        <f t="shared" si="546"/>
        <v>0</v>
      </c>
      <c r="EN178" s="140">
        <f t="shared" si="546"/>
        <v>0</v>
      </c>
      <c r="EO178" s="140">
        <f t="shared" si="546"/>
        <v>0</v>
      </c>
      <c r="EP178" s="140">
        <f t="shared" si="546"/>
        <v>0</v>
      </c>
      <c r="EQ178" s="140">
        <f t="shared" si="546"/>
        <v>0</v>
      </c>
      <c r="ER178" s="140">
        <f t="shared" si="546"/>
        <v>0</v>
      </c>
      <c r="ES178" s="140">
        <f t="shared" si="546"/>
        <v>0</v>
      </c>
      <c r="ET178" s="140">
        <f t="shared" si="546"/>
        <v>0</v>
      </c>
      <c r="EU178" s="140">
        <f t="shared" si="546"/>
        <v>0</v>
      </c>
      <c r="EV178" s="140">
        <f t="shared" si="546"/>
        <v>0</v>
      </c>
      <c r="EW178" s="140">
        <f t="shared" si="546"/>
        <v>0</v>
      </c>
      <c r="EX178" s="140">
        <f t="shared" si="546"/>
        <v>0</v>
      </c>
      <c r="EY178" s="140">
        <f t="shared" si="546"/>
        <v>0</v>
      </c>
      <c r="EZ178" s="140">
        <f t="shared" si="546"/>
        <v>0</v>
      </c>
      <c r="FA178" s="140">
        <f t="shared" si="546"/>
        <v>0</v>
      </c>
      <c r="FB178" s="140">
        <f t="shared" si="546"/>
        <v>0</v>
      </c>
      <c r="FC178" s="140">
        <f t="shared" si="546"/>
        <v>0</v>
      </c>
      <c r="FD178" s="140">
        <f t="shared" si="546"/>
        <v>0</v>
      </c>
      <c r="FE178" s="140">
        <f t="shared" si="546"/>
        <v>0</v>
      </c>
      <c r="FF178" s="140">
        <f t="shared" si="546"/>
        <v>0</v>
      </c>
      <c r="FG178" s="140">
        <f t="shared" si="546"/>
        <v>0</v>
      </c>
      <c r="FH178" s="140">
        <f t="shared" si="546"/>
        <v>0</v>
      </c>
      <c r="FI178" s="140">
        <f t="shared" si="546"/>
        <v>0</v>
      </c>
      <c r="FJ178" s="140">
        <f t="shared" si="546"/>
        <v>0</v>
      </c>
    </row>
    <row r="179" spans="4:166">
      <c r="D179" s="28">
        <f t="shared" si="538"/>
        <v>5</v>
      </c>
      <c r="G179" s="28">
        <f t="shared" si="539"/>
        <v>0</v>
      </c>
      <c r="DL179" s="28">
        <f t="shared" si="540"/>
        <v>5</v>
      </c>
      <c r="DM179" s="140">
        <f t="shared" si="536"/>
        <v>0</v>
      </c>
      <c r="DN179" s="140">
        <f t="shared" si="536"/>
        <v>0</v>
      </c>
      <c r="DO179" s="140">
        <f t="shared" si="536"/>
        <v>0</v>
      </c>
      <c r="DP179" s="140">
        <f t="shared" ref="DP179:EB179" si="547">IF($G179=0,0, DP11-DP95)</f>
        <v>0</v>
      </c>
      <c r="DQ179" s="140">
        <f t="shared" si="547"/>
        <v>0</v>
      </c>
      <c r="DR179" s="140">
        <f t="shared" si="547"/>
        <v>0</v>
      </c>
      <c r="DS179" s="140">
        <f t="shared" si="547"/>
        <v>0</v>
      </c>
      <c r="DT179" s="140">
        <f t="shared" si="547"/>
        <v>0</v>
      </c>
      <c r="DU179" s="140">
        <f t="shared" si="547"/>
        <v>0</v>
      </c>
      <c r="DV179" s="140">
        <f t="shared" si="547"/>
        <v>0</v>
      </c>
      <c r="DW179" s="140">
        <f t="shared" si="547"/>
        <v>0</v>
      </c>
      <c r="DX179" s="140">
        <f t="shared" si="547"/>
        <v>0</v>
      </c>
      <c r="DY179" s="140">
        <f t="shared" si="547"/>
        <v>0</v>
      </c>
      <c r="DZ179" s="140">
        <f t="shared" si="547"/>
        <v>0</v>
      </c>
      <c r="EA179" s="140">
        <f t="shared" si="547"/>
        <v>0</v>
      </c>
      <c r="EB179" s="140">
        <f t="shared" si="547"/>
        <v>0</v>
      </c>
      <c r="EC179" s="140">
        <f t="shared" ref="EC179:FJ179" si="548">IF($G179=0,0, EC11-EC95)</f>
        <v>0</v>
      </c>
      <c r="ED179" s="140">
        <f t="shared" si="548"/>
        <v>0</v>
      </c>
      <c r="EE179" s="140">
        <f t="shared" si="548"/>
        <v>0</v>
      </c>
      <c r="EF179" s="140">
        <f t="shared" si="548"/>
        <v>0</v>
      </c>
      <c r="EG179" s="140">
        <f t="shared" si="548"/>
        <v>0</v>
      </c>
      <c r="EH179" s="140">
        <f t="shared" si="548"/>
        <v>0</v>
      </c>
      <c r="EI179" s="140">
        <f t="shared" si="548"/>
        <v>0</v>
      </c>
      <c r="EJ179" s="140">
        <f t="shared" si="548"/>
        <v>0</v>
      </c>
      <c r="EK179" s="140">
        <f t="shared" si="548"/>
        <v>0</v>
      </c>
      <c r="EL179" s="140">
        <f t="shared" si="548"/>
        <v>0</v>
      </c>
      <c r="EM179" s="140">
        <f t="shared" si="548"/>
        <v>0</v>
      </c>
      <c r="EN179" s="140">
        <f t="shared" si="548"/>
        <v>0</v>
      </c>
      <c r="EO179" s="140">
        <f t="shared" si="548"/>
        <v>0</v>
      </c>
      <c r="EP179" s="140">
        <f t="shared" si="548"/>
        <v>0</v>
      </c>
      <c r="EQ179" s="140">
        <f t="shared" si="548"/>
        <v>0</v>
      </c>
      <c r="ER179" s="140">
        <f t="shared" si="548"/>
        <v>0</v>
      </c>
      <c r="ES179" s="140">
        <f t="shared" si="548"/>
        <v>0</v>
      </c>
      <c r="ET179" s="140">
        <f t="shared" si="548"/>
        <v>0</v>
      </c>
      <c r="EU179" s="140">
        <f t="shared" si="548"/>
        <v>0</v>
      </c>
      <c r="EV179" s="140">
        <f t="shared" si="548"/>
        <v>0</v>
      </c>
      <c r="EW179" s="140">
        <f t="shared" si="548"/>
        <v>0</v>
      </c>
      <c r="EX179" s="140">
        <f t="shared" si="548"/>
        <v>0</v>
      </c>
      <c r="EY179" s="140">
        <f t="shared" si="548"/>
        <v>0</v>
      </c>
      <c r="EZ179" s="140">
        <f t="shared" si="548"/>
        <v>0</v>
      </c>
      <c r="FA179" s="140">
        <f t="shared" si="548"/>
        <v>0</v>
      </c>
      <c r="FB179" s="140">
        <f t="shared" si="548"/>
        <v>0</v>
      </c>
      <c r="FC179" s="140">
        <f t="shared" si="548"/>
        <v>0</v>
      </c>
      <c r="FD179" s="140">
        <f t="shared" si="548"/>
        <v>0</v>
      </c>
      <c r="FE179" s="140">
        <f t="shared" si="548"/>
        <v>0</v>
      </c>
      <c r="FF179" s="140">
        <f t="shared" si="548"/>
        <v>0</v>
      </c>
      <c r="FG179" s="140">
        <f t="shared" si="548"/>
        <v>0</v>
      </c>
      <c r="FH179" s="140">
        <f t="shared" si="548"/>
        <v>0</v>
      </c>
      <c r="FI179" s="140">
        <f t="shared" si="548"/>
        <v>0</v>
      </c>
      <c r="FJ179" s="140">
        <f t="shared" si="548"/>
        <v>0</v>
      </c>
    </row>
    <row r="180" spans="4:166">
      <c r="D180" s="28">
        <f t="shared" si="538"/>
        <v>6</v>
      </c>
      <c r="G180" s="28">
        <f t="shared" si="539"/>
        <v>0</v>
      </c>
      <c r="DL180" s="28">
        <f t="shared" si="540"/>
        <v>6</v>
      </c>
      <c r="DM180" s="140">
        <f t="shared" si="536"/>
        <v>0</v>
      </c>
      <c r="DN180" s="140">
        <f t="shared" si="536"/>
        <v>0</v>
      </c>
      <c r="DO180" s="140">
        <f t="shared" si="536"/>
        <v>0</v>
      </c>
      <c r="DP180" s="140">
        <f t="shared" ref="DP180:DU180" si="549">IF($G180=0,0, DP12-DP96)</f>
        <v>0</v>
      </c>
      <c r="DQ180" s="140">
        <f t="shared" si="549"/>
        <v>0</v>
      </c>
      <c r="DR180" s="140">
        <f t="shared" si="549"/>
        <v>0</v>
      </c>
      <c r="DS180" s="140">
        <f t="shared" si="549"/>
        <v>0</v>
      </c>
      <c r="DT180" s="140">
        <f t="shared" si="549"/>
        <v>0</v>
      </c>
      <c r="DU180" s="140">
        <f t="shared" si="549"/>
        <v>0</v>
      </c>
      <c r="DV180" s="140">
        <f t="shared" ref="DV180:FJ180" si="550">IF($G180=0,0, DV12-DV96)</f>
        <v>0</v>
      </c>
      <c r="DW180" s="140">
        <f t="shared" si="550"/>
        <v>0</v>
      </c>
      <c r="DX180" s="140">
        <f t="shared" si="550"/>
        <v>0</v>
      </c>
      <c r="DY180" s="140">
        <f t="shared" si="550"/>
        <v>0</v>
      </c>
      <c r="DZ180" s="140">
        <f t="shared" si="550"/>
        <v>0</v>
      </c>
      <c r="EA180" s="140">
        <f t="shared" si="550"/>
        <v>0</v>
      </c>
      <c r="EB180" s="140">
        <f t="shared" si="550"/>
        <v>0</v>
      </c>
      <c r="EC180" s="140">
        <f t="shared" si="550"/>
        <v>0</v>
      </c>
      <c r="ED180" s="140">
        <f t="shared" si="550"/>
        <v>0</v>
      </c>
      <c r="EE180" s="140">
        <f t="shared" si="550"/>
        <v>0</v>
      </c>
      <c r="EF180" s="140">
        <f t="shared" si="550"/>
        <v>0</v>
      </c>
      <c r="EG180" s="140">
        <f t="shared" si="550"/>
        <v>0</v>
      </c>
      <c r="EH180" s="140">
        <f t="shared" si="550"/>
        <v>0</v>
      </c>
      <c r="EI180" s="140">
        <f t="shared" si="550"/>
        <v>0</v>
      </c>
      <c r="EJ180" s="140">
        <f t="shared" si="550"/>
        <v>0</v>
      </c>
      <c r="EK180" s="140">
        <f t="shared" si="550"/>
        <v>0</v>
      </c>
      <c r="EL180" s="140">
        <f t="shared" si="550"/>
        <v>0</v>
      </c>
      <c r="EM180" s="140">
        <f t="shared" si="550"/>
        <v>0</v>
      </c>
      <c r="EN180" s="140">
        <f t="shared" si="550"/>
        <v>0</v>
      </c>
      <c r="EO180" s="140">
        <f t="shared" si="550"/>
        <v>0</v>
      </c>
      <c r="EP180" s="140">
        <f t="shared" si="550"/>
        <v>0</v>
      </c>
      <c r="EQ180" s="140">
        <f t="shared" si="550"/>
        <v>0</v>
      </c>
      <c r="ER180" s="140">
        <f t="shared" si="550"/>
        <v>0</v>
      </c>
      <c r="ES180" s="140">
        <f t="shared" si="550"/>
        <v>0</v>
      </c>
      <c r="ET180" s="140">
        <f t="shared" si="550"/>
        <v>0</v>
      </c>
      <c r="EU180" s="140">
        <f t="shared" si="550"/>
        <v>0</v>
      </c>
      <c r="EV180" s="140">
        <f t="shared" si="550"/>
        <v>0</v>
      </c>
      <c r="EW180" s="140">
        <f t="shared" si="550"/>
        <v>0</v>
      </c>
      <c r="EX180" s="140">
        <f t="shared" si="550"/>
        <v>0</v>
      </c>
      <c r="EY180" s="140">
        <f t="shared" si="550"/>
        <v>0</v>
      </c>
      <c r="EZ180" s="140">
        <f t="shared" si="550"/>
        <v>0</v>
      </c>
      <c r="FA180" s="140">
        <f t="shared" si="550"/>
        <v>0</v>
      </c>
      <c r="FB180" s="140">
        <f t="shared" si="550"/>
        <v>0</v>
      </c>
      <c r="FC180" s="140">
        <f t="shared" si="550"/>
        <v>0</v>
      </c>
      <c r="FD180" s="140">
        <f t="shared" si="550"/>
        <v>0</v>
      </c>
      <c r="FE180" s="140">
        <f t="shared" si="550"/>
        <v>0</v>
      </c>
      <c r="FF180" s="140">
        <f t="shared" si="550"/>
        <v>0</v>
      </c>
      <c r="FG180" s="140">
        <f t="shared" si="550"/>
        <v>0</v>
      </c>
      <c r="FH180" s="140">
        <f t="shared" si="550"/>
        <v>0</v>
      </c>
      <c r="FI180" s="140">
        <f t="shared" si="550"/>
        <v>0</v>
      </c>
      <c r="FJ180" s="140">
        <f t="shared" si="550"/>
        <v>0</v>
      </c>
    </row>
    <row r="181" spans="4:166">
      <c r="D181" s="28">
        <f t="shared" si="538"/>
        <v>7</v>
      </c>
      <c r="G181" s="28">
        <f t="shared" si="539"/>
        <v>0</v>
      </c>
      <c r="DL181" s="28">
        <f t="shared" si="540"/>
        <v>7</v>
      </c>
      <c r="DM181" s="140">
        <f t="shared" ref="DM181:DN200" si="551">IF($G181=0,0, DM13-DM97)</f>
        <v>0</v>
      </c>
      <c r="DN181" s="140">
        <f t="shared" si="551"/>
        <v>0</v>
      </c>
      <c r="DO181" s="140">
        <f t="shared" ref="DO181:ED181" si="552">IF($G181=0,0, DO13-DO97)</f>
        <v>0</v>
      </c>
      <c r="DP181" s="140">
        <f t="shared" si="552"/>
        <v>0</v>
      </c>
      <c r="DQ181" s="140">
        <f t="shared" si="552"/>
        <v>0</v>
      </c>
      <c r="DR181" s="140">
        <f t="shared" si="552"/>
        <v>0</v>
      </c>
      <c r="DS181" s="140">
        <f t="shared" si="552"/>
        <v>0</v>
      </c>
      <c r="DT181" s="140">
        <f t="shared" si="552"/>
        <v>0</v>
      </c>
      <c r="DU181" s="140">
        <f t="shared" si="552"/>
        <v>0</v>
      </c>
      <c r="DV181" s="140">
        <f t="shared" si="552"/>
        <v>0</v>
      </c>
      <c r="DW181" s="140">
        <f t="shared" si="552"/>
        <v>0</v>
      </c>
      <c r="DX181" s="140">
        <f t="shared" si="552"/>
        <v>0</v>
      </c>
      <c r="DY181" s="140">
        <f t="shared" si="552"/>
        <v>0</v>
      </c>
      <c r="DZ181" s="140">
        <f t="shared" si="552"/>
        <v>0</v>
      </c>
      <c r="EA181" s="140">
        <f t="shared" si="552"/>
        <v>0</v>
      </c>
      <c r="EB181" s="140">
        <f t="shared" si="552"/>
        <v>0</v>
      </c>
      <c r="EC181" s="140">
        <f t="shared" si="552"/>
        <v>0</v>
      </c>
      <c r="ED181" s="140">
        <f t="shared" si="552"/>
        <v>0</v>
      </c>
      <c r="EE181" s="140">
        <f t="shared" ref="EE181:FJ181" si="553">IF($G181=0,0, EE13-EE97)</f>
        <v>0</v>
      </c>
      <c r="EF181" s="140">
        <f t="shared" si="553"/>
        <v>0</v>
      </c>
      <c r="EG181" s="140">
        <f t="shared" si="553"/>
        <v>0</v>
      </c>
      <c r="EH181" s="140">
        <f t="shared" si="553"/>
        <v>0</v>
      </c>
      <c r="EI181" s="140">
        <f t="shared" si="553"/>
        <v>0</v>
      </c>
      <c r="EJ181" s="140">
        <f t="shared" si="553"/>
        <v>0</v>
      </c>
      <c r="EK181" s="140">
        <f t="shared" si="553"/>
        <v>0</v>
      </c>
      <c r="EL181" s="140">
        <f t="shared" si="553"/>
        <v>0</v>
      </c>
      <c r="EM181" s="140">
        <f t="shared" si="553"/>
        <v>0</v>
      </c>
      <c r="EN181" s="140">
        <f t="shared" si="553"/>
        <v>0</v>
      </c>
      <c r="EO181" s="140">
        <f t="shared" si="553"/>
        <v>0</v>
      </c>
      <c r="EP181" s="140">
        <f t="shared" si="553"/>
        <v>0</v>
      </c>
      <c r="EQ181" s="140">
        <f t="shared" si="553"/>
        <v>0</v>
      </c>
      <c r="ER181" s="140">
        <f t="shared" si="553"/>
        <v>0</v>
      </c>
      <c r="ES181" s="140">
        <f t="shared" si="553"/>
        <v>0</v>
      </c>
      <c r="ET181" s="140">
        <f t="shared" si="553"/>
        <v>0</v>
      </c>
      <c r="EU181" s="140">
        <f t="shared" si="553"/>
        <v>0</v>
      </c>
      <c r="EV181" s="140">
        <f t="shared" si="553"/>
        <v>0</v>
      </c>
      <c r="EW181" s="140">
        <f t="shared" si="553"/>
        <v>0</v>
      </c>
      <c r="EX181" s="140">
        <f t="shared" si="553"/>
        <v>0</v>
      </c>
      <c r="EY181" s="140">
        <f t="shared" si="553"/>
        <v>0</v>
      </c>
      <c r="EZ181" s="140">
        <f t="shared" si="553"/>
        <v>0</v>
      </c>
      <c r="FA181" s="140">
        <f t="shared" si="553"/>
        <v>0</v>
      </c>
      <c r="FB181" s="140">
        <f t="shared" si="553"/>
        <v>0</v>
      </c>
      <c r="FC181" s="140">
        <f t="shared" si="553"/>
        <v>0</v>
      </c>
      <c r="FD181" s="140">
        <f t="shared" si="553"/>
        <v>0</v>
      </c>
      <c r="FE181" s="140">
        <f t="shared" si="553"/>
        <v>0</v>
      </c>
      <c r="FF181" s="140">
        <f t="shared" si="553"/>
        <v>0</v>
      </c>
      <c r="FG181" s="140">
        <f t="shared" si="553"/>
        <v>0</v>
      </c>
      <c r="FH181" s="140">
        <f t="shared" si="553"/>
        <v>0</v>
      </c>
      <c r="FI181" s="140">
        <f t="shared" si="553"/>
        <v>0</v>
      </c>
      <c r="FJ181" s="140">
        <f t="shared" si="553"/>
        <v>0</v>
      </c>
    </row>
    <row r="182" spans="4:166">
      <c r="D182" s="28">
        <f t="shared" si="538"/>
        <v>8</v>
      </c>
      <c r="G182" s="28">
        <f t="shared" si="539"/>
        <v>0</v>
      </c>
      <c r="DL182" s="28">
        <f t="shared" si="540"/>
        <v>8</v>
      </c>
      <c r="DM182" s="140">
        <f t="shared" si="551"/>
        <v>0</v>
      </c>
      <c r="DN182" s="140">
        <f t="shared" si="551"/>
        <v>0</v>
      </c>
      <c r="DO182" s="140">
        <f t="shared" ref="DO182:ED182" si="554">IF($G182=0,0, DO14-DO98)</f>
        <v>0</v>
      </c>
      <c r="DP182" s="140">
        <f t="shared" si="554"/>
        <v>0</v>
      </c>
      <c r="DQ182" s="140">
        <f t="shared" si="554"/>
        <v>0</v>
      </c>
      <c r="DR182" s="140">
        <f t="shared" si="554"/>
        <v>0</v>
      </c>
      <c r="DS182" s="140">
        <f t="shared" si="554"/>
        <v>0</v>
      </c>
      <c r="DT182" s="140">
        <f t="shared" si="554"/>
        <v>0</v>
      </c>
      <c r="DU182" s="140">
        <f t="shared" si="554"/>
        <v>0</v>
      </c>
      <c r="DV182" s="140">
        <f t="shared" si="554"/>
        <v>0</v>
      </c>
      <c r="DW182" s="140">
        <f t="shared" si="554"/>
        <v>0</v>
      </c>
      <c r="DX182" s="140">
        <f t="shared" si="554"/>
        <v>0</v>
      </c>
      <c r="DY182" s="140">
        <f t="shared" si="554"/>
        <v>0</v>
      </c>
      <c r="DZ182" s="140">
        <f t="shared" si="554"/>
        <v>0</v>
      </c>
      <c r="EA182" s="140">
        <f t="shared" si="554"/>
        <v>0</v>
      </c>
      <c r="EB182" s="140">
        <f t="shared" si="554"/>
        <v>0</v>
      </c>
      <c r="EC182" s="140">
        <f t="shared" si="554"/>
        <v>0</v>
      </c>
      <c r="ED182" s="140">
        <f t="shared" si="554"/>
        <v>0</v>
      </c>
      <c r="EE182" s="140">
        <f t="shared" ref="EE182:FJ182" si="555">IF($G182=0,0, EE14-EE98)</f>
        <v>0</v>
      </c>
      <c r="EF182" s="140">
        <f t="shared" si="555"/>
        <v>0</v>
      </c>
      <c r="EG182" s="140">
        <f t="shared" si="555"/>
        <v>0</v>
      </c>
      <c r="EH182" s="140">
        <f t="shared" si="555"/>
        <v>0</v>
      </c>
      <c r="EI182" s="140">
        <f t="shared" si="555"/>
        <v>0</v>
      </c>
      <c r="EJ182" s="140">
        <f t="shared" si="555"/>
        <v>0</v>
      </c>
      <c r="EK182" s="140">
        <f t="shared" si="555"/>
        <v>0</v>
      </c>
      <c r="EL182" s="140">
        <f t="shared" si="555"/>
        <v>0</v>
      </c>
      <c r="EM182" s="140">
        <f t="shared" si="555"/>
        <v>0</v>
      </c>
      <c r="EN182" s="140">
        <f t="shared" si="555"/>
        <v>0</v>
      </c>
      <c r="EO182" s="140">
        <f t="shared" si="555"/>
        <v>0</v>
      </c>
      <c r="EP182" s="140">
        <f t="shared" si="555"/>
        <v>0</v>
      </c>
      <c r="EQ182" s="140">
        <f t="shared" si="555"/>
        <v>0</v>
      </c>
      <c r="ER182" s="140">
        <f t="shared" si="555"/>
        <v>0</v>
      </c>
      <c r="ES182" s="140">
        <f t="shared" si="555"/>
        <v>0</v>
      </c>
      <c r="ET182" s="140">
        <f t="shared" si="555"/>
        <v>0</v>
      </c>
      <c r="EU182" s="140">
        <f t="shared" si="555"/>
        <v>0</v>
      </c>
      <c r="EV182" s="140">
        <f t="shared" si="555"/>
        <v>0</v>
      </c>
      <c r="EW182" s="140">
        <f t="shared" si="555"/>
        <v>0</v>
      </c>
      <c r="EX182" s="140">
        <f t="shared" si="555"/>
        <v>0</v>
      </c>
      <c r="EY182" s="140">
        <f t="shared" si="555"/>
        <v>0</v>
      </c>
      <c r="EZ182" s="140">
        <f t="shared" si="555"/>
        <v>0</v>
      </c>
      <c r="FA182" s="140">
        <f t="shared" si="555"/>
        <v>0</v>
      </c>
      <c r="FB182" s="140">
        <f t="shared" si="555"/>
        <v>0</v>
      </c>
      <c r="FC182" s="140">
        <f t="shared" si="555"/>
        <v>0</v>
      </c>
      <c r="FD182" s="140">
        <f t="shared" si="555"/>
        <v>0</v>
      </c>
      <c r="FE182" s="140">
        <f t="shared" si="555"/>
        <v>0</v>
      </c>
      <c r="FF182" s="140">
        <f t="shared" si="555"/>
        <v>0</v>
      </c>
      <c r="FG182" s="140">
        <f t="shared" si="555"/>
        <v>0</v>
      </c>
      <c r="FH182" s="140">
        <f t="shared" si="555"/>
        <v>0</v>
      </c>
      <c r="FI182" s="140">
        <f t="shared" si="555"/>
        <v>0</v>
      </c>
      <c r="FJ182" s="140">
        <f t="shared" si="555"/>
        <v>0</v>
      </c>
    </row>
    <row r="183" spans="4:166">
      <c r="D183" s="28">
        <f t="shared" si="538"/>
        <v>9</v>
      </c>
      <c r="G183" s="28">
        <f t="shared" si="539"/>
        <v>0</v>
      </c>
      <c r="DL183" s="28">
        <f t="shared" si="540"/>
        <v>9</v>
      </c>
      <c r="DM183" s="140">
        <f t="shared" si="551"/>
        <v>0</v>
      </c>
      <c r="DN183" s="140">
        <f t="shared" si="551"/>
        <v>0</v>
      </c>
      <c r="DO183" s="140">
        <f t="shared" ref="DO183:ED183" si="556">IF($G183=0,0, DO15-DO99)</f>
        <v>0</v>
      </c>
      <c r="DP183" s="140">
        <f t="shared" si="556"/>
        <v>0</v>
      </c>
      <c r="DQ183" s="140">
        <f t="shared" si="556"/>
        <v>0</v>
      </c>
      <c r="DR183" s="140">
        <f t="shared" si="556"/>
        <v>0</v>
      </c>
      <c r="DS183" s="140">
        <f t="shared" si="556"/>
        <v>0</v>
      </c>
      <c r="DT183" s="140">
        <f t="shared" si="556"/>
        <v>0</v>
      </c>
      <c r="DU183" s="140">
        <f t="shared" si="556"/>
        <v>0</v>
      </c>
      <c r="DV183" s="140">
        <f t="shared" si="556"/>
        <v>0</v>
      </c>
      <c r="DW183" s="140">
        <f t="shared" si="556"/>
        <v>0</v>
      </c>
      <c r="DX183" s="140">
        <f t="shared" si="556"/>
        <v>0</v>
      </c>
      <c r="DY183" s="140">
        <f t="shared" si="556"/>
        <v>0</v>
      </c>
      <c r="DZ183" s="140">
        <f t="shared" si="556"/>
        <v>0</v>
      </c>
      <c r="EA183" s="140">
        <f t="shared" si="556"/>
        <v>0</v>
      </c>
      <c r="EB183" s="140">
        <f t="shared" si="556"/>
        <v>0</v>
      </c>
      <c r="EC183" s="140">
        <f t="shared" si="556"/>
        <v>0</v>
      </c>
      <c r="ED183" s="140">
        <f t="shared" si="556"/>
        <v>0</v>
      </c>
      <c r="EE183" s="140">
        <f t="shared" ref="EE183:FJ183" si="557">IF($G183=0,0, EE15-EE99)</f>
        <v>0</v>
      </c>
      <c r="EF183" s="140">
        <f t="shared" si="557"/>
        <v>0</v>
      </c>
      <c r="EG183" s="140">
        <f t="shared" si="557"/>
        <v>0</v>
      </c>
      <c r="EH183" s="140">
        <f t="shared" si="557"/>
        <v>0</v>
      </c>
      <c r="EI183" s="140">
        <f t="shared" si="557"/>
        <v>0</v>
      </c>
      <c r="EJ183" s="140">
        <f t="shared" si="557"/>
        <v>0</v>
      </c>
      <c r="EK183" s="140">
        <f t="shared" si="557"/>
        <v>0</v>
      </c>
      <c r="EL183" s="140">
        <f t="shared" si="557"/>
        <v>0</v>
      </c>
      <c r="EM183" s="140">
        <f t="shared" si="557"/>
        <v>0</v>
      </c>
      <c r="EN183" s="140">
        <f t="shared" si="557"/>
        <v>0</v>
      </c>
      <c r="EO183" s="140">
        <f t="shared" si="557"/>
        <v>0</v>
      </c>
      <c r="EP183" s="140">
        <f t="shared" si="557"/>
        <v>0</v>
      </c>
      <c r="EQ183" s="140">
        <f t="shared" si="557"/>
        <v>0</v>
      </c>
      <c r="ER183" s="140">
        <f t="shared" si="557"/>
        <v>0</v>
      </c>
      <c r="ES183" s="140">
        <f t="shared" si="557"/>
        <v>0</v>
      </c>
      <c r="ET183" s="140">
        <f t="shared" si="557"/>
        <v>0</v>
      </c>
      <c r="EU183" s="140">
        <f t="shared" si="557"/>
        <v>0</v>
      </c>
      <c r="EV183" s="140">
        <f t="shared" si="557"/>
        <v>0</v>
      </c>
      <c r="EW183" s="140">
        <f t="shared" si="557"/>
        <v>0</v>
      </c>
      <c r="EX183" s="140">
        <f t="shared" si="557"/>
        <v>0</v>
      </c>
      <c r="EY183" s="140">
        <f t="shared" si="557"/>
        <v>0</v>
      </c>
      <c r="EZ183" s="140">
        <f t="shared" si="557"/>
        <v>0</v>
      </c>
      <c r="FA183" s="140">
        <f t="shared" si="557"/>
        <v>0</v>
      </c>
      <c r="FB183" s="140">
        <f t="shared" si="557"/>
        <v>0</v>
      </c>
      <c r="FC183" s="140">
        <f t="shared" si="557"/>
        <v>0</v>
      </c>
      <c r="FD183" s="140">
        <f t="shared" si="557"/>
        <v>0</v>
      </c>
      <c r="FE183" s="140">
        <f t="shared" si="557"/>
        <v>0</v>
      </c>
      <c r="FF183" s="140">
        <f t="shared" si="557"/>
        <v>0</v>
      </c>
      <c r="FG183" s="140">
        <f t="shared" si="557"/>
        <v>0</v>
      </c>
      <c r="FH183" s="140">
        <f t="shared" si="557"/>
        <v>0</v>
      </c>
      <c r="FI183" s="140">
        <f t="shared" si="557"/>
        <v>0</v>
      </c>
      <c r="FJ183" s="140">
        <f t="shared" si="557"/>
        <v>0</v>
      </c>
    </row>
    <row r="184" spans="4:166">
      <c r="D184" s="28">
        <f t="shared" si="538"/>
        <v>10</v>
      </c>
      <c r="G184" s="28">
        <f t="shared" si="539"/>
        <v>0</v>
      </c>
      <c r="DL184" s="28">
        <f t="shared" si="540"/>
        <v>10</v>
      </c>
      <c r="DM184" s="140">
        <f t="shared" si="551"/>
        <v>0</v>
      </c>
      <c r="DN184" s="140">
        <f t="shared" si="551"/>
        <v>0</v>
      </c>
      <c r="DO184" s="140">
        <f t="shared" ref="DO184:ED184" si="558">IF($G184=0,0, DO16-DO100)</f>
        <v>0</v>
      </c>
      <c r="DP184" s="140">
        <f t="shared" si="558"/>
        <v>0</v>
      </c>
      <c r="DQ184" s="140">
        <f t="shared" si="558"/>
        <v>0</v>
      </c>
      <c r="DR184" s="140">
        <f t="shared" si="558"/>
        <v>0</v>
      </c>
      <c r="DS184" s="140">
        <f t="shared" si="558"/>
        <v>0</v>
      </c>
      <c r="DT184" s="140">
        <f t="shared" si="558"/>
        <v>0</v>
      </c>
      <c r="DU184" s="140">
        <f t="shared" si="558"/>
        <v>0</v>
      </c>
      <c r="DV184" s="140">
        <f t="shared" si="558"/>
        <v>0</v>
      </c>
      <c r="DW184" s="140">
        <f t="shared" si="558"/>
        <v>0</v>
      </c>
      <c r="DX184" s="140">
        <f t="shared" si="558"/>
        <v>0</v>
      </c>
      <c r="DY184" s="140">
        <f t="shared" si="558"/>
        <v>0</v>
      </c>
      <c r="DZ184" s="140">
        <f t="shared" si="558"/>
        <v>0</v>
      </c>
      <c r="EA184" s="140">
        <f t="shared" si="558"/>
        <v>0</v>
      </c>
      <c r="EB184" s="140">
        <f t="shared" si="558"/>
        <v>0</v>
      </c>
      <c r="EC184" s="140">
        <f t="shared" si="558"/>
        <v>0</v>
      </c>
      <c r="ED184" s="140">
        <f t="shared" si="558"/>
        <v>0</v>
      </c>
      <c r="EE184" s="140">
        <f t="shared" ref="EE184:FJ184" si="559">IF($G184=0,0, EE16-EE100)</f>
        <v>0</v>
      </c>
      <c r="EF184" s="140">
        <f t="shared" si="559"/>
        <v>0</v>
      </c>
      <c r="EG184" s="140">
        <f t="shared" si="559"/>
        <v>0</v>
      </c>
      <c r="EH184" s="140">
        <f t="shared" si="559"/>
        <v>0</v>
      </c>
      <c r="EI184" s="140">
        <f t="shared" si="559"/>
        <v>0</v>
      </c>
      <c r="EJ184" s="140">
        <f t="shared" si="559"/>
        <v>0</v>
      </c>
      <c r="EK184" s="140">
        <f t="shared" si="559"/>
        <v>0</v>
      </c>
      <c r="EL184" s="140">
        <f t="shared" si="559"/>
        <v>0</v>
      </c>
      <c r="EM184" s="140">
        <f t="shared" si="559"/>
        <v>0</v>
      </c>
      <c r="EN184" s="140">
        <f t="shared" si="559"/>
        <v>0</v>
      </c>
      <c r="EO184" s="140">
        <f t="shared" si="559"/>
        <v>0</v>
      </c>
      <c r="EP184" s="140">
        <f t="shared" si="559"/>
        <v>0</v>
      </c>
      <c r="EQ184" s="140">
        <f t="shared" si="559"/>
        <v>0</v>
      </c>
      <c r="ER184" s="140">
        <f t="shared" si="559"/>
        <v>0</v>
      </c>
      <c r="ES184" s="140">
        <f t="shared" si="559"/>
        <v>0</v>
      </c>
      <c r="ET184" s="140">
        <f t="shared" si="559"/>
        <v>0</v>
      </c>
      <c r="EU184" s="140">
        <f t="shared" si="559"/>
        <v>0</v>
      </c>
      <c r="EV184" s="140">
        <f t="shared" si="559"/>
        <v>0</v>
      </c>
      <c r="EW184" s="140">
        <f t="shared" si="559"/>
        <v>0</v>
      </c>
      <c r="EX184" s="140">
        <f t="shared" si="559"/>
        <v>0</v>
      </c>
      <c r="EY184" s="140">
        <f t="shared" si="559"/>
        <v>0</v>
      </c>
      <c r="EZ184" s="140">
        <f t="shared" si="559"/>
        <v>0</v>
      </c>
      <c r="FA184" s="140">
        <f t="shared" si="559"/>
        <v>0</v>
      </c>
      <c r="FB184" s="140">
        <f t="shared" si="559"/>
        <v>0</v>
      </c>
      <c r="FC184" s="140">
        <f t="shared" si="559"/>
        <v>0</v>
      </c>
      <c r="FD184" s="140">
        <f t="shared" si="559"/>
        <v>0</v>
      </c>
      <c r="FE184" s="140">
        <f t="shared" si="559"/>
        <v>0</v>
      </c>
      <c r="FF184" s="140">
        <f t="shared" si="559"/>
        <v>0</v>
      </c>
      <c r="FG184" s="140">
        <f t="shared" si="559"/>
        <v>0</v>
      </c>
      <c r="FH184" s="140">
        <f t="shared" si="559"/>
        <v>0</v>
      </c>
      <c r="FI184" s="140">
        <f t="shared" si="559"/>
        <v>0</v>
      </c>
      <c r="FJ184" s="140">
        <f t="shared" si="559"/>
        <v>0</v>
      </c>
    </row>
    <row r="185" spans="4:166">
      <c r="D185" s="28">
        <f t="shared" si="538"/>
        <v>11</v>
      </c>
      <c r="G185" s="28">
        <f t="shared" si="539"/>
        <v>0</v>
      </c>
      <c r="DL185" s="28">
        <f t="shared" si="540"/>
        <v>11</v>
      </c>
      <c r="DM185" s="140">
        <f t="shared" si="551"/>
        <v>0</v>
      </c>
      <c r="DN185" s="140">
        <f t="shared" si="551"/>
        <v>0</v>
      </c>
      <c r="DO185" s="140">
        <f t="shared" ref="DO185:ED185" si="560">IF($G185=0,0, DO17-DO101)</f>
        <v>0</v>
      </c>
      <c r="DP185" s="140">
        <f t="shared" si="560"/>
        <v>0</v>
      </c>
      <c r="DQ185" s="140">
        <f t="shared" si="560"/>
        <v>0</v>
      </c>
      <c r="DR185" s="140">
        <f t="shared" si="560"/>
        <v>0</v>
      </c>
      <c r="DS185" s="140">
        <f t="shared" si="560"/>
        <v>0</v>
      </c>
      <c r="DT185" s="140">
        <f t="shared" si="560"/>
        <v>0</v>
      </c>
      <c r="DU185" s="140">
        <f t="shared" si="560"/>
        <v>0</v>
      </c>
      <c r="DV185" s="140">
        <f t="shared" si="560"/>
        <v>0</v>
      </c>
      <c r="DW185" s="140">
        <f t="shared" si="560"/>
        <v>0</v>
      </c>
      <c r="DX185" s="140">
        <f t="shared" si="560"/>
        <v>0</v>
      </c>
      <c r="DY185" s="140">
        <f t="shared" si="560"/>
        <v>0</v>
      </c>
      <c r="DZ185" s="140">
        <f t="shared" si="560"/>
        <v>0</v>
      </c>
      <c r="EA185" s="140">
        <f t="shared" si="560"/>
        <v>0</v>
      </c>
      <c r="EB185" s="140">
        <f t="shared" si="560"/>
        <v>0</v>
      </c>
      <c r="EC185" s="140">
        <f t="shared" si="560"/>
        <v>0</v>
      </c>
      <c r="ED185" s="140">
        <f t="shared" si="560"/>
        <v>0</v>
      </c>
      <c r="EE185" s="140">
        <f t="shared" ref="EE185:FJ185" si="561">IF($G185=0,0, EE17-EE101)</f>
        <v>0</v>
      </c>
      <c r="EF185" s="140">
        <f t="shared" si="561"/>
        <v>0</v>
      </c>
      <c r="EG185" s="140">
        <f t="shared" si="561"/>
        <v>0</v>
      </c>
      <c r="EH185" s="140">
        <f t="shared" si="561"/>
        <v>0</v>
      </c>
      <c r="EI185" s="140">
        <f t="shared" si="561"/>
        <v>0</v>
      </c>
      <c r="EJ185" s="140">
        <f t="shared" si="561"/>
        <v>0</v>
      </c>
      <c r="EK185" s="140">
        <f t="shared" si="561"/>
        <v>0</v>
      </c>
      <c r="EL185" s="140">
        <f t="shared" si="561"/>
        <v>0</v>
      </c>
      <c r="EM185" s="140">
        <f t="shared" si="561"/>
        <v>0</v>
      </c>
      <c r="EN185" s="140">
        <f t="shared" si="561"/>
        <v>0</v>
      </c>
      <c r="EO185" s="140">
        <f t="shared" si="561"/>
        <v>0</v>
      </c>
      <c r="EP185" s="140">
        <f t="shared" si="561"/>
        <v>0</v>
      </c>
      <c r="EQ185" s="140">
        <f t="shared" si="561"/>
        <v>0</v>
      </c>
      <c r="ER185" s="140">
        <f t="shared" si="561"/>
        <v>0</v>
      </c>
      <c r="ES185" s="140">
        <f t="shared" si="561"/>
        <v>0</v>
      </c>
      <c r="ET185" s="140">
        <f t="shared" si="561"/>
        <v>0</v>
      </c>
      <c r="EU185" s="140">
        <f t="shared" si="561"/>
        <v>0</v>
      </c>
      <c r="EV185" s="140">
        <f t="shared" si="561"/>
        <v>0</v>
      </c>
      <c r="EW185" s="140">
        <f t="shared" si="561"/>
        <v>0</v>
      </c>
      <c r="EX185" s="140">
        <f t="shared" si="561"/>
        <v>0</v>
      </c>
      <c r="EY185" s="140">
        <f t="shared" si="561"/>
        <v>0</v>
      </c>
      <c r="EZ185" s="140">
        <f t="shared" si="561"/>
        <v>0</v>
      </c>
      <c r="FA185" s="140">
        <f t="shared" si="561"/>
        <v>0</v>
      </c>
      <c r="FB185" s="140">
        <f t="shared" si="561"/>
        <v>0</v>
      </c>
      <c r="FC185" s="140">
        <f t="shared" si="561"/>
        <v>0</v>
      </c>
      <c r="FD185" s="140">
        <f t="shared" si="561"/>
        <v>0</v>
      </c>
      <c r="FE185" s="140">
        <f t="shared" si="561"/>
        <v>0</v>
      </c>
      <c r="FF185" s="140">
        <f t="shared" si="561"/>
        <v>0</v>
      </c>
      <c r="FG185" s="140">
        <f t="shared" si="561"/>
        <v>0</v>
      </c>
      <c r="FH185" s="140">
        <f t="shared" si="561"/>
        <v>0</v>
      </c>
      <c r="FI185" s="140">
        <f t="shared" si="561"/>
        <v>0</v>
      </c>
      <c r="FJ185" s="140">
        <f t="shared" si="561"/>
        <v>0</v>
      </c>
    </row>
    <row r="186" spans="4:166">
      <c r="D186" s="28">
        <f t="shared" si="538"/>
        <v>12</v>
      </c>
      <c r="G186" s="28">
        <f t="shared" si="539"/>
        <v>0</v>
      </c>
      <c r="DL186" s="28">
        <f t="shared" si="540"/>
        <v>12</v>
      </c>
      <c r="DM186" s="140">
        <f t="shared" si="551"/>
        <v>0</v>
      </c>
      <c r="DN186" s="140">
        <f t="shared" si="551"/>
        <v>0</v>
      </c>
      <c r="DO186" s="140">
        <f t="shared" ref="DO186:ED186" si="562">IF($G186=0,0, DO18-DO102)</f>
        <v>0</v>
      </c>
      <c r="DP186" s="140">
        <f t="shared" si="562"/>
        <v>0</v>
      </c>
      <c r="DQ186" s="140">
        <f t="shared" si="562"/>
        <v>0</v>
      </c>
      <c r="DR186" s="140">
        <f t="shared" si="562"/>
        <v>0</v>
      </c>
      <c r="DS186" s="140">
        <f t="shared" si="562"/>
        <v>0</v>
      </c>
      <c r="DT186" s="140">
        <f t="shared" si="562"/>
        <v>0</v>
      </c>
      <c r="DU186" s="140">
        <f t="shared" si="562"/>
        <v>0</v>
      </c>
      <c r="DV186" s="140">
        <f t="shared" si="562"/>
        <v>0</v>
      </c>
      <c r="DW186" s="140">
        <f t="shared" si="562"/>
        <v>0</v>
      </c>
      <c r="DX186" s="140">
        <f t="shared" si="562"/>
        <v>0</v>
      </c>
      <c r="DY186" s="140">
        <f t="shared" si="562"/>
        <v>0</v>
      </c>
      <c r="DZ186" s="140">
        <f t="shared" si="562"/>
        <v>0</v>
      </c>
      <c r="EA186" s="140">
        <f t="shared" si="562"/>
        <v>0</v>
      </c>
      <c r="EB186" s="140">
        <f t="shared" si="562"/>
        <v>0</v>
      </c>
      <c r="EC186" s="140">
        <f t="shared" si="562"/>
        <v>0</v>
      </c>
      <c r="ED186" s="140">
        <f t="shared" si="562"/>
        <v>0</v>
      </c>
      <c r="EE186" s="140">
        <f t="shared" ref="EE186:FJ186" si="563">IF($G186=0,0, EE18-EE102)</f>
        <v>0</v>
      </c>
      <c r="EF186" s="140">
        <f t="shared" si="563"/>
        <v>0</v>
      </c>
      <c r="EG186" s="140">
        <f t="shared" si="563"/>
        <v>0</v>
      </c>
      <c r="EH186" s="140">
        <f t="shared" si="563"/>
        <v>0</v>
      </c>
      <c r="EI186" s="140">
        <f t="shared" si="563"/>
        <v>0</v>
      </c>
      <c r="EJ186" s="140">
        <f t="shared" si="563"/>
        <v>0</v>
      </c>
      <c r="EK186" s="140">
        <f t="shared" si="563"/>
        <v>0</v>
      </c>
      <c r="EL186" s="140">
        <f t="shared" si="563"/>
        <v>0</v>
      </c>
      <c r="EM186" s="140">
        <f t="shared" si="563"/>
        <v>0</v>
      </c>
      <c r="EN186" s="140">
        <f t="shared" si="563"/>
        <v>0</v>
      </c>
      <c r="EO186" s="140">
        <f t="shared" si="563"/>
        <v>0</v>
      </c>
      <c r="EP186" s="140">
        <f t="shared" si="563"/>
        <v>0</v>
      </c>
      <c r="EQ186" s="140">
        <f t="shared" si="563"/>
        <v>0</v>
      </c>
      <c r="ER186" s="140">
        <f t="shared" si="563"/>
        <v>0</v>
      </c>
      <c r="ES186" s="140">
        <f t="shared" si="563"/>
        <v>0</v>
      </c>
      <c r="ET186" s="140">
        <f t="shared" si="563"/>
        <v>0</v>
      </c>
      <c r="EU186" s="140">
        <f t="shared" si="563"/>
        <v>0</v>
      </c>
      <c r="EV186" s="140">
        <f t="shared" si="563"/>
        <v>0</v>
      </c>
      <c r="EW186" s="140">
        <f t="shared" si="563"/>
        <v>0</v>
      </c>
      <c r="EX186" s="140">
        <f t="shared" si="563"/>
        <v>0</v>
      </c>
      <c r="EY186" s="140">
        <f t="shared" si="563"/>
        <v>0</v>
      </c>
      <c r="EZ186" s="140">
        <f t="shared" si="563"/>
        <v>0</v>
      </c>
      <c r="FA186" s="140">
        <f t="shared" si="563"/>
        <v>0</v>
      </c>
      <c r="FB186" s="140">
        <f t="shared" si="563"/>
        <v>0</v>
      </c>
      <c r="FC186" s="140">
        <f t="shared" si="563"/>
        <v>0</v>
      </c>
      <c r="FD186" s="140">
        <f t="shared" si="563"/>
        <v>0</v>
      </c>
      <c r="FE186" s="140">
        <f t="shared" si="563"/>
        <v>0</v>
      </c>
      <c r="FF186" s="140">
        <f t="shared" si="563"/>
        <v>0</v>
      </c>
      <c r="FG186" s="140">
        <f t="shared" si="563"/>
        <v>0</v>
      </c>
      <c r="FH186" s="140">
        <f t="shared" si="563"/>
        <v>0</v>
      </c>
      <c r="FI186" s="140">
        <f t="shared" si="563"/>
        <v>0</v>
      </c>
      <c r="FJ186" s="140">
        <f t="shared" si="563"/>
        <v>0</v>
      </c>
    </row>
    <row r="187" spans="4:166">
      <c r="D187" s="28">
        <f t="shared" si="538"/>
        <v>13</v>
      </c>
      <c r="G187" s="28">
        <f t="shared" si="539"/>
        <v>0</v>
      </c>
      <c r="DL187" s="28">
        <f t="shared" si="540"/>
        <v>13</v>
      </c>
      <c r="DM187" s="140">
        <f t="shared" si="551"/>
        <v>0</v>
      </c>
      <c r="DN187" s="140">
        <f t="shared" si="551"/>
        <v>0</v>
      </c>
      <c r="DO187" s="140">
        <f t="shared" ref="DO187:ED187" si="564">IF($G187=0,0, DO19-DO103)</f>
        <v>0</v>
      </c>
      <c r="DP187" s="140">
        <f t="shared" si="564"/>
        <v>0</v>
      </c>
      <c r="DQ187" s="140">
        <f t="shared" si="564"/>
        <v>0</v>
      </c>
      <c r="DR187" s="140">
        <f t="shared" si="564"/>
        <v>0</v>
      </c>
      <c r="DS187" s="140">
        <f t="shared" si="564"/>
        <v>0</v>
      </c>
      <c r="DT187" s="140">
        <f t="shared" si="564"/>
        <v>0</v>
      </c>
      <c r="DU187" s="140">
        <f t="shared" si="564"/>
        <v>0</v>
      </c>
      <c r="DV187" s="140">
        <f t="shared" si="564"/>
        <v>0</v>
      </c>
      <c r="DW187" s="140">
        <f t="shared" si="564"/>
        <v>0</v>
      </c>
      <c r="DX187" s="140">
        <f t="shared" si="564"/>
        <v>0</v>
      </c>
      <c r="DY187" s="140">
        <f t="shared" si="564"/>
        <v>0</v>
      </c>
      <c r="DZ187" s="140">
        <f t="shared" si="564"/>
        <v>0</v>
      </c>
      <c r="EA187" s="140">
        <f t="shared" si="564"/>
        <v>0</v>
      </c>
      <c r="EB187" s="140">
        <f t="shared" si="564"/>
        <v>0</v>
      </c>
      <c r="EC187" s="140">
        <f t="shared" si="564"/>
        <v>0</v>
      </c>
      <c r="ED187" s="140">
        <f t="shared" si="564"/>
        <v>0</v>
      </c>
      <c r="EE187" s="140">
        <f t="shared" ref="EE187:FJ187" si="565">IF($G187=0,0, EE19-EE103)</f>
        <v>0</v>
      </c>
      <c r="EF187" s="140">
        <f t="shared" si="565"/>
        <v>0</v>
      </c>
      <c r="EG187" s="140">
        <f t="shared" si="565"/>
        <v>0</v>
      </c>
      <c r="EH187" s="140">
        <f t="shared" si="565"/>
        <v>0</v>
      </c>
      <c r="EI187" s="140">
        <f t="shared" si="565"/>
        <v>0</v>
      </c>
      <c r="EJ187" s="140">
        <f t="shared" si="565"/>
        <v>0</v>
      </c>
      <c r="EK187" s="140">
        <f t="shared" si="565"/>
        <v>0</v>
      </c>
      <c r="EL187" s="140">
        <f t="shared" si="565"/>
        <v>0</v>
      </c>
      <c r="EM187" s="140">
        <f t="shared" si="565"/>
        <v>0</v>
      </c>
      <c r="EN187" s="140">
        <f t="shared" si="565"/>
        <v>0</v>
      </c>
      <c r="EO187" s="140">
        <f t="shared" si="565"/>
        <v>0</v>
      </c>
      <c r="EP187" s="140">
        <f t="shared" si="565"/>
        <v>0</v>
      </c>
      <c r="EQ187" s="140">
        <f t="shared" si="565"/>
        <v>0</v>
      </c>
      <c r="ER187" s="140">
        <f t="shared" si="565"/>
        <v>0</v>
      </c>
      <c r="ES187" s="140">
        <f t="shared" si="565"/>
        <v>0</v>
      </c>
      <c r="ET187" s="140">
        <f t="shared" si="565"/>
        <v>0</v>
      </c>
      <c r="EU187" s="140">
        <f t="shared" si="565"/>
        <v>0</v>
      </c>
      <c r="EV187" s="140">
        <f t="shared" si="565"/>
        <v>0</v>
      </c>
      <c r="EW187" s="140">
        <f t="shared" si="565"/>
        <v>0</v>
      </c>
      <c r="EX187" s="140">
        <f t="shared" si="565"/>
        <v>0</v>
      </c>
      <c r="EY187" s="140">
        <f t="shared" si="565"/>
        <v>0</v>
      </c>
      <c r="EZ187" s="140">
        <f t="shared" si="565"/>
        <v>0</v>
      </c>
      <c r="FA187" s="140">
        <f t="shared" si="565"/>
        <v>0</v>
      </c>
      <c r="FB187" s="140">
        <f t="shared" si="565"/>
        <v>0</v>
      </c>
      <c r="FC187" s="140">
        <f t="shared" si="565"/>
        <v>0</v>
      </c>
      <c r="FD187" s="140">
        <f t="shared" si="565"/>
        <v>0</v>
      </c>
      <c r="FE187" s="140">
        <f t="shared" si="565"/>
        <v>0</v>
      </c>
      <c r="FF187" s="140">
        <f t="shared" si="565"/>
        <v>0</v>
      </c>
      <c r="FG187" s="140">
        <f t="shared" si="565"/>
        <v>0</v>
      </c>
      <c r="FH187" s="140">
        <f t="shared" si="565"/>
        <v>0</v>
      </c>
      <c r="FI187" s="140">
        <f t="shared" si="565"/>
        <v>0</v>
      </c>
      <c r="FJ187" s="140">
        <f t="shared" si="565"/>
        <v>0</v>
      </c>
    </row>
    <row r="188" spans="4:166">
      <c r="D188" s="28">
        <f t="shared" si="538"/>
        <v>14</v>
      </c>
      <c r="G188" s="28">
        <f t="shared" si="539"/>
        <v>0</v>
      </c>
      <c r="DL188" s="28">
        <f t="shared" si="540"/>
        <v>14</v>
      </c>
      <c r="DM188" s="140">
        <f t="shared" si="551"/>
        <v>0</v>
      </c>
      <c r="DN188" s="140">
        <f t="shared" si="551"/>
        <v>0</v>
      </c>
      <c r="DO188" s="140">
        <f t="shared" ref="DO188:ED188" si="566">IF($G188=0,0, DO20-DO104)</f>
        <v>0</v>
      </c>
      <c r="DP188" s="140">
        <f t="shared" si="566"/>
        <v>0</v>
      </c>
      <c r="DQ188" s="140">
        <f t="shared" si="566"/>
        <v>0</v>
      </c>
      <c r="DR188" s="140">
        <f t="shared" si="566"/>
        <v>0</v>
      </c>
      <c r="DS188" s="140">
        <f t="shared" si="566"/>
        <v>0</v>
      </c>
      <c r="DT188" s="140">
        <f t="shared" si="566"/>
        <v>0</v>
      </c>
      <c r="DU188" s="140">
        <f t="shared" si="566"/>
        <v>0</v>
      </c>
      <c r="DV188" s="140">
        <f t="shared" si="566"/>
        <v>0</v>
      </c>
      <c r="DW188" s="140">
        <f t="shared" si="566"/>
        <v>0</v>
      </c>
      <c r="DX188" s="140">
        <f t="shared" si="566"/>
        <v>0</v>
      </c>
      <c r="DY188" s="140">
        <f t="shared" si="566"/>
        <v>0</v>
      </c>
      <c r="DZ188" s="140">
        <f t="shared" si="566"/>
        <v>0</v>
      </c>
      <c r="EA188" s="140">
        <f t="shared" si="566"/>
        <v>0</v>
      </c>
      <c r="EB188" s="140">
        <f t="shared" si="566"/>
        <v>0</v>
      </c>
      <c r="EC188" s="140">
        <f t="shared" si="566"/>
        <v>0</v>
      </c>
      <c r="ED188" s="140">
        <f t="shared" si="566"/>
        <v>0</v>
      </c>
      <c r="EE188" s="140">
        <f t="shared" ref="EE188:FJ188" si="567">IF($G188=0,0, EE20-EE104)</f>
        <v>0</v>
      </c>
      <c r="EF188" s="140">
        <f t="shared" si="567"/>
        <v>0</v>
      </c>
      <c r="EG188" s="140">
        <f t="shared" si="567"/>
        <v>0</v>
      </c>
      <c r="EH188" s="140">
        <f t="shared" si="567"/>
        <v>0</v>
      </c>
      <c r="EI188" s="140">
        <f t="shared" si="567"/>
        <v>0</v>
      </c>
      <c r="EJ188" s="140">
        <f t="shared" si="567"/>
        <v>0</v>
      </c>
      <c r="EK188" s="140">
        <f t="shared" si="567"/>
        <v>0</v>
      </c>
      <c r="EL188" s="140">
        <f t="shared" si="567"/>
        <v>0</v>
      </c>
      <c r="EM188" s="140">
        <f t="shared" si="567"/>
        <v>0</v>
      </c>
      <c r="EN188" s="140">
        <f t="shared" si="567"/>
        <v>0</v>
      </c>
      <c r="EO188" s="140">
        <f t="shared" si="567"/>
        <v>0</v>
      </c>
      <c r="EP188" s="140">
        <f t="shared" si="567"/>
        <v>0</v>
      </c>
      <c r="EQ188" s="140">
        <f t="shared" si="567"/>
        <v>0</v>
      </c>
      <c r="ER188" s="140">
        <f t="shared" si="567"/>
        <v>0</v>
      </c>
      <c r="ES188" s="140">
        <f t="shared" si="567"/>
        <v>0</v>
      </c>
      <c r="ET188" s="140">
        <f t="shared" si="567"/>
        <v>0</v>
      </c>
      <c r="EU188" s="140">
        <f t="shared" si="567"/>
        <v>0</v>
      </c>
      <c r="EV188" s="140">
        <f t="shared" si="567"/>
        <v>0</v>
      </c>
      <c r="EW188" s="140">
        <f t="shared" si="567"/>
        <v>0</v>
      </c>
      <c r="EX188" s="140">
        <f t="shared" si="567"/>
        <v>0</v>
      </c>
      <c r="EY188" s="140">
        <f t="shared" si="567"/>
        <v>0</v>
      </c>
      <c r="EZ188" s="140">
        <f t="shared" si="567"/>
        <v>0</v>
      </c>
      <c r="FA188" s="140">
        <f t="shared" si="567"/>
        <v>0</v>
      </c>
      <c r="FB188" s="140">
        <f t="shared" si="567"/>
        <v>0</v>
      </c>
      <c r="FC188" s="140">
        <f t="shared" si="567"/>
        <v>0</v>
      </c>
      <c r="FD188" s="140">
        <f t="shared" si="567"/>
        <v>0</v>
      </c>
      <c r="FE188" s="140">
        <f t="shared" si="567"/>
        <v>0</v>
      </c>
      <c r="FF188" s="140">
        <f t="shared" si="567"/>
        <v>0</v>
      </c>
      <c r="FG188" s="140">
        <f t="shared" si="567"/>
        <v>0</v>
      </c>
      <c r="FH188" s="140">
        <f t="shared" si="567"/>
        <v>0</v>
      </c>
      <c r="FI188" s="140">
        <f t="shared" si="567"/>
        <v>0</v>
      </c>
      <c r="FJ188" s="140">
        <f t="shared" si="567"/>
        <v>0</v>
      </c>
    </row>
    <row r="189" spans="4:166">
      <c r="D189" s="28">
        <f t="shared" si="538"/>
        <v>15</v>
      </c>
      <c r="G189" s="28">
        <f t="shared" si="539"/>
        <v>0</v>
      </c>
      <c r="DL189" s="28">
        <f t="shared" si="540"/>
        <v>15</v>
      </c>
      <c r="DM189" s="140">
        <f t="shared" si="551"/>
        <v>0</v>
      </c>
      <c r="DN189" s="140">
        <f t="shared" si="551"/>
        <v>0</v>
      </c>
      <c r="DO189" s="140">
        <f t="shared" ref="DO189:ED189" si="568">IF($G189=0,0, DO21-DO105)</f>
        <v>0</v>
      </c>
      <c r="DP189" s="140">
        <f t="shared" si="568"/>
        <v>0</v>
      </c>
      <c r="DQ189" s="140">
        <f t="shared" si="568"/>
        <v>0</v>
      </c>
      <c r="DR189" s="140">
        <f t="shared" si="568"/>
        <v>0</v>
      </c>
      <c r="DS189" s="140">
        <f t="shared" si="568"/>
        <v>0</v>
      </c>
      <c r="DT189" s="140">
        <f t="shared" si="568"/>
        <v>0</v>
      </c>
      <c r="DU189" s="140">
        <f t="shared" si="568"/>
        <v>0</v>
      </c>
      <c r="DV189" s="140">
        <f t="shared" si="568"/>
        <v>0</v>
      </c>
      <c r="DW189" s="140">
        <f t="shared" si="568"/>
        <v>0</v>
      </c>
      <c r="DX189" s="140">
        <f t="shared" si="568"/>
        <v>0</v>
      </c>
      <c r="DY189" s="140">
        <f t="shared" si="568"/>
        <v>0</v>
      </c>
      <c r="DZ189" s="140">
        <f t="shared" si="568"/>
        <v>0</v>
      </c>
      <c r="EA189" s="140">
        <f t="shared" si="568"/>
        <v>0</v>
      </c>
      <c r="EB189" s="140">
        <f t="shared" si="568"/>
        <v>0</v>
      </c>
      <c r="EC189" s="140">
        <f t="shared" si="568"/>
        <v>0</v>
      </c>
      <c r="ED189" s="140">
        <f t="shared" si="568"/>
        <v>0</v>
      </c>
      <c r="EE189" s="140">
        <f t="shared" ref="EE189:FJ189" si="569">IF($G189=0,0, EE21-EE105)</f>
        <v>0</v>
      </c>
      <c r="EF189" s="140">
        <f t="shared" si="569"/>
        <v>0</v>
      </c>
      <c r="EG189" s="140">
        <f t="shared" si="569"/>
        <v>0</v>
      </c>
      <c r="EH189" s="140">
        <f t="shared" si="569"/>
        <v>0</v>
      </c>
      <c r="EI189" s="140">
        <f t="shared" si="569"/>
        <v>0</v>
      </c>
      <c r="EJ189" s="140">
        <f t="shared" si="569"/>
        <v>0</v>
      </c>
      <c r="EK189" s="140">
        <f t="shared" si="569"/>
        <v>0</v>
      </c>
      <c r="EL189" s="140">
        <f t="shared" si="569"/>
        <v>0</v>
      </c>
      <c r="EM189" s="140">
        <f t="shared" si="569"/>
        <v>0</v>
      </c>
      <c r="EN189" s="140">
        <f t="shared" si="569"/>
        <v>0</v>
      </c>
      <c r="EO189" s="140">
        <f t="shared" si="569"/>
        <v>0</v>
      </c>
      <c r="EP189" s="140">
        <f t="shared" si="569"/>
        <v>0</v>
      </c>
      <c r="EQ189" s="140">
        <f t="shared" si="569"/>
        <v>0</v>
      </c>
      <c r="ER189" s="140">
        <f t="shared" si="569"/>
        <v>0</v>
      </c>
      <c r="ES189" s="140">
        <f t="shared" si="569"/>
        <v>0</v>
      </c>
      <c r="ET189" s="140">
        <f t="shared" si="569"/>
        <v>0</v>
      </c>
      <c r="EU189" s="140">
        <f t="shared" si="569"/>
        <v>0</v>
      </c>
      <c r="EV189" s="140">
        <f t="shared" si="569"/>
        <v>0</v>
      </c>
      <c r="EW189" s="140">
        <f t="shared" si="569"/>
        <v>0</v>
      </c>
      <c r="EX189" s="140">
        <f t="shared" si="569"/>
        <v>0</v>
      </c>
      <c r="EY189" s="140">
        <f t="shared" si="569"/>
        <v>0</v>
      </c>
      <c r="EZ189" s="140">
        <f t="shared" si="569"/>
        <v>0</v>
      </c>
      <c r="FA189" s="140">
        <f t="shared" si="569"/>
        <v>0</v>
      </c>
      <c r="FB189" s="140">
        <f t="shared" si="569"/>
        <v>0</v>
      </c>
      <c r="FC189" s="140">
        <f t="shared" si="569"/>
        <v>0</v>
      </c>
      <c r="FD189" s="140">
        <f t="shared" si="569"/>
        <v>0</v>
      </c>
      <c r="FE189" s="140">
        <f t="shared" si="569"/>
        <v>0</v>
      </c>
      <c r="FF189" s="140">
        <f t="shared" si="569"/>
        <v>0</v>
      </c>
      <c r="FG189" s="140">
        <f t="shared" si="569"/>
        <v>0</v>
      </c>
      <c r="FH189" s="140">
        <f t="shared" si="569"/>
        <v>0</v>
      </c>
      <c r="FI189" s="140">
        <f t="shared" si="569"/>
        <v>0</v>
      </c>
      <c r="FJ189" s="140">
        <f t="shared" si="569"/>
        <v>0</v>
      </c>
    </row>
    <row r="190" spans="4:166">
      <c r="D190" s="28">
        <f t="shared" si="538"/>
        <v>16</v>
      </c>
      <c r="G190" s="28">
        <f t="shared" si="539"/>
        <v>0</v>
      </c>
      <c r="DL190" s="28">
        <f t="shared" si="540"/>
        <v>16</v>
      </c>
      <c r="DM190" s="140">
        <f t="shared" si="551"/>
        <v>0</v>
      </c>
      <c r="DN190" s="140">
        <f t="shared" si="551"/>
        <v>0</v>
      </c>
      <c r="DO190" s="140">
        <f t="shared" ref="DO190:ED190" si="570">IF($G190=0,0, DO22-DO106)</f>
        <v>0</v>
      </c>
      <c r="DP190" s="140">
        <f t="shared" si="570"/>
        <v>0</v>
      </c>
      <c r="DQ190" s="140">
        <f t="shared" si="570"/>
        <v>0</v>
      </c>
      <c r="DR190" s="140">
        <f t="shared" si="570"/>
        <v>0</v>
      </c>
      <c r="DS190" s="140">
        <f t="shared" si="570"/>
        <v>0</v>
      </c>
      <c r="DT190" s="140">
        <f t="shared" si="570"/>
        <v>0</v>
      </c>
      <c r="DU190" s="140">
        <f t="shared" si="570"/>
        <v>0</v>
      </c>
      <c r="DV190" s="140">
        <f t="shared" si="570"/>
        <v>0</v>
      </c>
      <c r="DW190" s="140">
        <f t="shared" si="570"/>
        <v>0</v>
      </c>
      <c r="DX190" s="140">
        <f t="shared" si="570"/>
        <v>0</v>
      </c>
      <c r="DY190" s="140">
        <f t="shared" si="570"/>
        <v>0</v>
      </c>
      <c r="DZ190" s="140">
        <f t="shared" si="570"/>
        <v>0</v>
      </c>
      <c r="EA190" s="140">
        <f t="shared" si="570"/>
        <v>0</v>
      </c>
      <c r="EB190" s="140">
        <f t="shared" si="570"/>
        <v>0</v>
      </c>
      <c r="EC190" s="140">
        <f t="shared" si="570"/>
        <v>0</v>
      </c>
      <c r="ED190" s="140">
        <f t="shared" si="570"/>
        <v>0</v>
      </c>
      <c r="EE190" s="140">
        <f t="shared" ref="EE190:FJ190" si="571">IF($G190=0,0, EE22-EE106)</f>
        <v>0</v>
      </c>
      <c r="EF190" s="140">
        <f t="shared" si="571"/>
        <v>0</v>
      </c>
      <c r="EG190" s="140">
        <f t="shared" si="571"/>
        <v>0</v>
      </c>
      <c r="EH190" s="140">
        <f t="shared" si="571"/>
        <v>0</v>
      </c>
      <c r="EI190" s="140">
        <f t="shared" si="571"/>
        <v>0</v>
      </c>
      <c r="EJ190" s="140">
        <f t="shared" si="571"/>
        <v>0</v>
      </c>
      <c r="EK190" s="140">
        <f t="shared" si="571"/>
        <v>0</v>
      </c>
      <c r="EL190" s="140">
        <f t="shared" si="571"/>
        <v>0</v>
      </c>
      <c r="EM190" s="140">
        <f t="shared" si="571"/>
        <v>0</v>
      </c>
      <c r="EN190" s="140">
        <f t="shared" si="571"/>
        <v>0</v>
      </c>
      <c r="EO190" s="140">
        <f t="shared" si="571"/>
        <v>0</v>
      </c>
      <c r="EP190" s="140">
        <f t="shared" si="571"/>
        <v>0</v>
      </c>
      <c r="EQ190" s="140">
        <f t="shared" si="571"/>
        <v>0</v>
      </c>
      <c r="ER190" s="140">
        <f t="shared" si="571"/>
        <v>0</v>
      </c>
      <c r="ES190" s="140">
        <f t="shared" si="571"/>
        <v>0</v>
      </c>
      <c r="ET190" s="140">
        <f t="shared" si="571"/>
        <v>0</v>
      </c>
      <c r="EU190" s="140">
        <f t="shared" si="571"/>
        <v>0</v>
      </c>
      <c r="EV190" s="140">
        <f t="shared" si="571"/>
        <v>0</v>
      </c>
      <c r="EW190" s="140">
        <f t="shared" si="571"/>
        <v>0</v>
      </c>
      <c r="EX190" s="140">
        <f t="shared" si="571"/>
        <v>0</v>
      </c>
      <c r="EY190" s="140">
        <f t="shared" si="571"/>
        <v>0</v>
      </c>
      <c r="EZ190" s="140">
        <f t="shared" si="571"/>
        <v>0</v>
      </c>
      <c r="FA190" s="140">
        <f t="shared" si="571"/>
        <v>0</v>
      </c>
      <c r="FB190" s="140">
        <f t="shared" si="571"/>
        <v>0</v>
      </c>
      <c r="FC190" s="140">
        <f t="shared" si="571"/>
        <v>0</v>
      </c>
      <c r="FD190" s="140">
        <f t="shared" si="571"/>
        <v>0</v>
      </c>
      <c r="FE190" s="140">
        <f t="shared" si="571"/>
        <v>0</v>
      </c>
      <c r="FF190" s="140">
        <f t="shared" si="571"/>
        <v>0</v>
      </c>
      <c r="FG190" s="140">
        <f t="shared" si="571"/>
        <v>0</v>
      </c>
      <c r="FH190" s="140">
        <f t="shared" si="571"/>
        <v>0</v>
      </c>
      <c r="FI190" s="140">
        <f t="shared" si="571"/>
        <v>0</v>
      </c>
      <c r="FJ190" s="140">
        <f t="shared" si="571"/>
        <v>0</v>
      </c>
    </row>
    <row r="191" spans="4:166">
      <c r="D191" s="28">
        <f t="shared" si="538"/>
        <v>17</v>
      </c>
      <c r="G191" s="28">
        <f t="shared" si="539"/>
        <v>0</v>
      </c>
      <c r="DL191" s="28">
        <f t="shared" si="540"/>
        <v>17</v>
      </c>
      <c r="DM191" s="140">
        <f t="shared" si="551"/>
        <v>0</v>
      </c>
      <c r="DN191" s="140">
        <f t="shared" si="551"/>
        <v>0</v>
      </c>
      <c r="DO191" s="140">
        <f t="shared" ref="DO191:ED191" si="572">IF($G191=0,0, DO23-DO107)</f>
        <v>0</v>
      </c>
      <c r="DP191" s="140">
        <f t="shared" si="572"/>
        <v>0</v>
      </c>
      <c r="DQ191" s="140">
        <f t="shared" si="572"/>
        <v>0</v>
      </c>
      <c r="DR191" s="140">
        <f t="shared" si="572"/>
        <v>0</v>
      </c>
      <c r="DS191" s="140">
        <f t="shared" si="572"/>
        <v>0</v>
      </c>
      <c r="DT191" s="140">
        <f t="shared" si="572"/>
        <v>0</v>
      </c>
      <c r="DU191" s="140">
        <f t="shared" si="572"/>
        <v>0</v>
      </c>
      <c r="DV191" s="140">
        <f t="shared" si="572"/>
        <v>0</v>
      </c>
      <c r="DW191" s="140">
        <f t="shared" si="572"/>
        <v>0</v>
      </c>
      <c r="DX191" s="140">
        <f t="shared" si="572"/>
        <v>0</v>
      </c>
      <c r="DY191" s="140">
        <f t="shared" si="572"/>
        <v>0</v>
      </c>
      <c r="DZ191" s="140">
        <f t="shared" si="572"/>
        <v>0</v>
      </c>
      <c r="EA191" s="140">
        <f t="shared" si="572"/>
        <v>0</v>
      </c>
      <c r="EB191" s="140">
        <f t="shared" si="572"/>
        <v>0</v>
      </c>
      <c r="EC191" s="140">
        <f t="shared" si="572"/>
        <v>0</v>
      </c>
      <c r="ED191" s="140">
        <f t="shared" si="572"/>
        <v>0</v>
      </c>
      <c r="EE191" s="140">
        <f t="shared" ref="EE191:FJ191" si="573">IF($G191=0,0, EE23-EE107)</f>
        <v>0</v>
      </c>
      <c r="EF191" s="140">
        <f t="shared" si="573"/>
        <v>0</v>
      </c>
      <c r="EG191" s="140">
        <f t="shared" si="573"/>
        <v>0</v>
      </c>
      <c r="EH191" s="140">
        <f t="shared" si="573"/>
        <v>0</v>
      </c>
      <c r="EI191" s="140">
        <f t="shared" si="573"/>
        <v>0</v>
      </c>
      <c r="EJ191" s="140">
        <f t="shared" si="573"/>
        <v>0</v>
      </c>
      <c r="EK191" s="140">
        <f t="shared" si="573"/>
        <v>0</v>
      </c>
      <c r="EL191" s="140">
        <f t="shared" si="573"/>
        <v>0</v>
      </c>
      <c r="EM191" s="140">
        <f t="shared" si="573"/>
        <v>0</v>
      </c>
      <c r="EN191" s="140">
        <f t="shared" si="573"/>
        <v>0</v>
      </c>
      <c r="EO191" s="140">
        <f t="shared" si="573"/>
        <v>0</v>
      </c>
      <c r="EP191" s="140">
        <f t="shared" si="573"/>
        <v>0</v>
      </c>
      <c r="EQ191" s="140">
        <f t="shared" si="573"/>
        <v>0</v>
      </c>
      <c r="ER191" s="140">
        <f t="shared" si="573"/>
        <v>0</v>
      </c>
      <c r="ES191" s="140">
        <f t="shared" si="573"/>
        <v>0</v>
      </c>
      <c r="ET191" s="140">
        <f t="shared" si="573"/>
        <v>0</v>
      </c>
      <c r="EU191" s="140">
        <f t="shared" si="573"/>
        <v>0</v>
      </c>
      <c r="EV191" s="140">
        <f t="shared" si="573"/>
        <v>0</v>
      </c>
      <c r="EW191" s="140">
        <f t="shared" si="573"/>
        <v>0</v>
      </c>
      <c r="EX191" s="140">
        <f t="shared" si="573"/>
        <v>0</v>
      </c>
      <c r="EY191" s="140">
        <f t="shared" si="573"/>
        <v>0</v>
      </c>
      <c r="EZ191" s="140">
        <f t="shared" si="573"/>
        <v>0</v>
      </c>
      <c r="FA191" s="140">
        <f t="shared" si="573"/>
        <v>0</v>
      </c>
      <c r="FB191" s="140">
        <f t="shared" si="573"/>
        <v>0</v>
      </c>
      <c r="FC191" s="140">
        <f t="shared" si="573"/>
        <v>0</v>
      </c>
      <c r="FD191" s="140">
        <f t="shared" si="573"/>
        <v>0</v>
      </c>
      <c r="FE191" s="140">
        <f t="shared" si="573"/>
        <v>0</v>
      </c>
      <c r="FF191" s="140">
        <f t="shared" si="573"/>
        <v>0</v>
      </c>
      <c r="FG191" s="140">
        <f t="shared" si="573"/>
        <v>0</v>
      </c>
      <c r="FH191" s="140">
        <f t="shared" si="573"/>
        <v>0</v>
      </c>
      <c r="FI191" s="140">
        <f t="shared" si="573"/>
        <v>0</v>
      </c>
      <c r="FJ191" s="140">
        <f t="shared" si="573"/>
        <v>0</v>
      </c>
    </row>
    <row r="192" spans="4:166">
      <c r="D192" s="28">
        <f t="shared" si="538"/>
        <v>18</v>
      </c>
      <c r="G192" s="28">
        <f t="shared" si="539"/>
        <v>0</v>
      </c>
      <c r="DL192" s="28">
        <f t="shared" si="540"/>
        <v>18</v>
      </c>
      <c r="DM192" s="140">
        <f t="shared" si="551"/>
        <v>0</v>
      </c>
      <c r="DN192" s="140">
        <f t="shared" si="551"/>
        <v>0</v>
      </c>
      <c r="DO192" s="140">
        <f t="shared" ref="DO192:ED192" si="574">IF($G192=0,0, DO24-DO108)</f>
        <v>0</v>
      </c>
      <c r="DP192" s="140">
        <f t="shared" si="574"/>
        <v>0</v>
      </c>
      <c r="DQ192" s="140">
        <f t="shared" si="574"/>
        <v>0</v>
      </c>
      <c r="DR192" s="140">
        <f t="shared" si="574"/>
        <v>0</v>
      </c>
      <c r="DS192" s="140">
        <f t="shared" si="574"/>
        <v>0</v>
      </c>
      <c r="DT192" s="140">
        <f t="shared" si="574"/>
        <v>0</v>
      </c>
      <c r="DU192" s="140">
        <f t="shared" si="574"/>
        <v>0</v>
      </c>
      <c r="DV192" s="140">
        <f t="shared" si="574"/>
        <v>0</v>
      </c>
      <c r="DW192" s="140">
        <f t="shared" si="574"/>
        <v>0</v>
      </c>
      <c r="DX192" s="140">
        <f t="shared" si="574"/>
        <v>0</v>
      </c>
      <c r="DY192" s="140">
        <f t="shared" si="574"/>
        <v>0</v>
      </c>
      <c r="DZ192" s="140">
        <f t="shared" si="574"/>
        <v>0</v>
      </c>
      <c r="EA192" s="140">
        <f t="shared" si="574"/>
        <v>0</v>
      </c>
      <c r="EB192" s="140">
        <f t="shared" si="574"/>
        <v>0</v>
      </c>
      <c r="EC192" s="140">
        <f t="shared" si="574"/>
        <v>0</v>
      </c>
      <c r="ED192" s="140">
        <f t="shared" si="574"/>
        <v>0</v>
      </c>
      <c r="EE192" s="140">
        <f t="shared" ref="EE192:FJ192" si="575">IF($G192=0,0, EE24-EE108)</f>
        <v>0</v>
      </c>
      <c r="EF192" s="140">
        <f t="shared" si="575"/>
        <v>0</v>
      </c>
      <c r="EG192" s="140">
        <f t="shared" si="575"/>
        <v>0</v>
      </c>
      <c r="EH192" s="140">
        <f t="shared" si="575"/>
        <v>0</v>
      </c>
      <c r="EI192" s="140">
        <f t="shared" si="575"/>
        <v>0</v>
      </c>
      <c r="EJ192" s="140">
        <f t="shared" si="575"/>
        <v>0</v>
      </c>
      <c r="EK192" s="140">
        <f t="shared" si="575"/>
        <v>0</v>
      </c>
      <c r="EL192" s="140">
        <f t="shared" si="575"/>
        <v>0</v>
      </c>
      <c r="EM192" s="140">
        <f t="shared" si="575"/>
        <v>0</v>
      </c>
      <c r="EN192" s="140">
        <f t="shared" si="575"/>
        <v>0</v>
      </c>
      <c r="EO192" s="140">
        <f t="shared" si="575"/>
        <v>0</v>
      </c>
      <c r="EP192" s="140">
        <f t="shared" si="575"/>
        <v>0</v>
      </c>
      <c r="EQ192" s="140">
        <f t="shared" si="575"/>
        <v>0</v>
      </c>
      <c r="ER192" s="140">
        <f t="shared" si="575"/>
        <v>0</v>
      </c>
      <c r="ES192" s="140">
        <f t="shared" si="575"/>
        <v>0</v>
      </c>
      <c r="ET192" s="140">
        <f t="shared" si="575"/>
        <v>0</v>
      </c>
      <c r="EU192" s="140">
        <f t="shared" si="575"/>
        <v>0</v>
      </c>
      <c r="EV192" s="140">
        <f t="shared" si="575"/>
        <v>0</v>
      </c>
      <c r="EW192" s="140">
        <f t="shared" si="575"/>
        <v>0</v>
      </c>
      <c r="EX192" s="140">
        <f t="shared" si="575"/>
        <v>0</v>
      </c>
      <c r="EY192" s="140">
        <f t="shared" si="575"/>
        <v>0</v>
      </c>
      <c r="EZ192" s="140">
        <f t="shared" si="575"/>
        <v>0</v>
      </c>
      <c r="FA192" s="140">
        <f t="shared" si="575"/>
        <v>0</v>
      </c>
      <c r="FB192" s="140">
        <f t="shared" si="575"/>
        <v>0</v>
      </c>
      <c r="FC192" s="140">
        <f t="shared" si="575"/>
        <v>0</v>
      </c>
      <c r="FD192" s="140">
        <f t="shared" si="575"/>
        <v>0</v>
      </c>
      <c r="FE192" s="140">
        <f t="shared" si="575"/>
        <v>0</v>
      </c>
      <c r="FF192" s="140">
        <f t="shared" si="575"/>
        <v>0</v>
      </c>
      <c r="FG192" s="140">
        <f t="shared" si="575"/>
        <v>0</v>
      </c>
      <c r="FH192" s="140">
        <f t="shared" si="575"/>
        <v>0</v>
      </c>
      <c r="FI192" s="140">
        <f t="shared" si="575"/>
        <v>0</v>
      </c>
      <c r="FJ192" s="140">
        <f t="shared" si="575"/>
        <v>0</v>
      </c>
    </row>
    <row r="193" spans="4:166">
      <c r="D193" s="28">
        <f t="shared" si="538"/>
        <v>19</v>
      </c>
      <c r="G193" s="28">
        <f t="shared" si="539"/>
        <v>0</v>
      </c>
      <c r="DL193" s="28">
        <f t="shared" si="540"/>
        <v>19</v>
      </c>
      <c r="DM193" s="140">
        <f t="shared" si="551"/>
        <v>0</v>
      </c>
      <c r="DN193" s="140">
        <f t="shared" si="551"/>
        <v>0</v>
      </c>
      <c r="DO193" s="140">
        <f t="shared" ref="DO193:ED193" si="576">IF($G193=0,0, DO25-DO109)</f>
        <v>0</v>
      </c>
      <c r="DP193" s="140">
        <f t="shared" si="576"/>
        <v>0</v>
      </c>
      <c r="DQ193" s="140">
        <f t="shared" si="576"/>
        <v>0</v>
      </c>
      <c r="DR193" s="140">
        <f t="shared" si="576"/>
        <v>0</v>
      </c>
      <c r="DS193" s="140">
        <f t="shared" si="576"/>
        <v>0</v>
      </c>
      <c r="DT193" s="140">
        <f t="shared" si="576"/>
        <v>0</v>
      </c>
      <c r="DU193" s="140">
        <f t="shared" si="576"/>
        <v>0</v>
      </c>
      <c r="DV193" s="140">
        <f t="shared" si="576"/>
        <v>0</v>
      </c>
      <c r="DW193" s="140">
        <f t="shared" si="576"/>
        <v>0</v>
      </c>
      <c r="DX193" s="140">
        <f t="shared" si="576"/>
        <v>0</v>
      </c>
      <c r="DY193" s="140">
        <f t="shared" si="576"/>
        <v>0</v>
      </c>
      <c r="DZ193" s="140">
        <f t="shared" si="576"/>
        <v>0</v>
      </c>
      <c r="EA193" s="140">
        <f t="shared" si="576"/>
        <v>0</v>
      </c>
      <c r="EB193" s="140">
        <f t="shared" si="576"/>
        <v>0</v>
      </c>
      <c r="EC193" s="140">
        <f t="shared" si="576"/>
        <v>0</v>
      </c>
      <c r="ED193" s="140">
        <f t="shared" si="576"/>
        <v>0</v>
      </c>
      <c r="EE193" s="140">
        <f t="shared" ref="EE193:FJ193" si="577">IF($G193=0,0, EE25-EE109)</f>
        <v>0</v>
      </c>
      <c r="EF193" s="140">
        <f t="shared" si="577"/>
        <v>0</v>
      </c>
      <c r="EG193" s="140">
        <f t="shared" si="577"/>
        <v>0</v>
      </c>
      <c r="EH193" s="140">
        <f t="shared" si="577"/>
        <v>0</v>
      </c>
      <c r="EI193" s="140">
        <f t="shared" si="577"/>
        <v>0</v>
      </c>
      <c r="EJ193" s="140">
        <f t="shared" si="577"/>
        <v>0</v>
      </c>
      <c r="EK193" s="140">
        <f t="shared" si="577"/>
        <v>0</v>
      </c>
      <c r="EL193" s="140">
        <f t="shared" si="577"/>
        <v>0</v>
      </c>
      <c r="EM193" s="140">
        <f t="shared" si="577"/>
        <v>0</v>
      </c>
      <c r="EN193" s="140">
        <f t="shared" si="577"/>
        <v>0</v>
      </c>
      <c r="EO193" s="140">
        <f t="shared" si="577"/>
        <v>0</v>
      </c>
      <c r="EP193" s="140">
        <f t="shared" si="577"/>
        <v>0</v>
      </c>
      <c r="EQ193" s="140">
        <f t="shared" si="577"/>
        <v>0</v>
      </c>
      <c r="ER193" s="140">
        <f t="shared" si="577"/>
        <v>0</v>
      </c>
      <c r="ES193" s="140">
        <f t="shared" si="577"/>
        <v>0</v>
      </c>
      <c r="ET193" s="140">
        <f t="shared" si="577"/>
        <v>0</v>
      </c>
      <c r="EU193" s="140">
        <f t="shared" si="577"/>
        <v>0</v>
      </c>
      <c r="EV193" s="140">
        <f t="shared" si="577"/>
        <v>0</v>
      </c>
      <c r="EW193" s="140">
        <f t="shared" si="577"/>
        <v>0</v>
      </c>
      <c r="EX193" s="140">
        <f t="shared" si="577"/>
        <v>0</v>
      </c>
      <c r="EY193" s="140">
        <f t="shared" si="577"/>
        <v>0</v>
      </c>
      <c r="EZ193" s="140">
        <f t="shared" si="577"/>
        <v>0</v>
      </c>
      <c r="FA193" s="140">
        <f t="shared" si="577"/>
        <v>0</v>
      </c>
      <c r="FB193" s="140">
        <f t="shared" si="577"/>
        <v>0</v>
      </c>
      <c r="FC193" s="140">
        <f t="shared" si="577"/>
        <v>0</v>
      </c>
      <c r="FD193" s="140">
        <f t="shared" si="577"/>
        <v>0</v>
      </c>
      <c r="FE193" s="140">
        <f t="shared" si="577"/>
        <v>0</v>
      </c>
      <c r="FF193" s="140">
        <f t="shared" si="577"/>
        <v>0</v>
      </c>
      <c r="FG193" s="140">
        <f t="shared" si="577"/>
        <v>0</v>
      </c>
      <c r="FH193" s="140">
        <f t="shared" si="577"/>
        <v>0</v>
      </c>
      <c r="FI193" s="140">
        <f t="shared" si="577"/>
        <v>0</v>
      </c>
      <c r="FJ193" s="140">
        <f t="shared" si="577"/>
        <v>0</v>
      </c>
    </row>
    <row r="194" spans="4:166">
      <c r="D194" s="28">
        <f t="shared" si="538"/>
        <v>20</v>
      </c>
      <c r="G194" s="28">
        <f t="shared" si="539"/>
        <v>0</v>
      </c>
      <c r="DL194" s="28">
        <f t="shared" si="540"/>
        <v>20</v>
      </c>
      <c r="DM194" s="140">
        <f t="shared" si="551"/>
        <v>0</v>
      </c>
      <c r="DN194" s="140">
        <f t="shared" si="551"/>
        <v>0</v>
      </c>
      <c r="DO194" s="140">
        <f t="shared" ref="DO194:ED194" si="578">IF($G194=0,0, DO26-DO110)</f>
        <v>0</v>
      </c>
      <c r="DP194" s="140">
        <f t="shared" si="578"/>
        <v>0</v>
      </c>
      <c r="DQ194" s="140">
        <f t="shared" si="578"/>
        <v>0</v>
      </c>
      <c r="DR194" s="140">
        <f t="shared" si="578"/>
        <v>0</v>
      </c>
      <c r="DS194" s="140">
        <f t="shared" si="578"/>
        <v>0</v>
      </c>
      <c r="DT194" s="140">
        <f t="shared" si="578"/>
        <v>0</v>
      </c>
      <c r="DU194" s="140">
        <f t="shared" si="578"/>
        <v>0</v>
      </c>
      <c r="DV194" s="140">
        <f t="shared" si="578"/>
        <v>0</v>
      </c>
      <c r="DW194" s="140">
        <f t="shared" si="578"/>
        <v>0</v>
      </c>
      <c r="DX194" s="140">
        <f t="shared" si="578"/>
        <v>0</v>
      </c>
      <c r="DY194" s="140">
        <f t="shared" si="578"/>
        <v>0</v>
      </c>
      <c r="DZ194" s="140">
        <f t="shared" si="578"/>
        <v>0</v>
      </c>
      <c r="EA194" s="140">
        <f t="shared" si="578"/>
        <v>0</v>
      </c>
      <c r="EB194" s="140">
        <f t="shared" si="578"/>
        <v>0</v>
      </c>
      <c r="EC194" s="140">
        <f t="shared" si="578"/>
        <v>0</v>
      </c>
      <c r="ED194" s="140">
        <f t="shared" si="578"/>
        <v>0</v>
      </c>
      <c r="EE194" s="140">
        <f t="shared" ref="EE194:FJ194" si="579">IF($G194=0,0, EE26-EE110)</f>
        <v>0</v>
      </c>
      <c r="EF194" s="140">
        <f t="shared" si="579"/>
        <v>0</v>
      </c>
      <c r="EG194" s="140">
        <f t="shared" si="579"/>
        <v>0</v>
      </c>
      <c r="EH194" s="140">
        <f t="shared" si="579"/>
        <v>0</v>
      </c>
      <c r="EI194" s="140">
        <f t="shared" si="579"/>
        <v>0</v>
      </c>
      <c r="EJ194" s="140">
        <f t="shared" si="579"/>
        <v>0</v>
      </c>
      <c r="EK194" s="140">
        <f t="shared" si="579"/>
        <v>0</v>
      </c>
      <c r="EL194" s="140">
        <f t="shared" si="579"/>
        <v>0</v>
      </c>
      <c r="EM194" s="140">
        <f t="shared" si="579"/>
        <v>0</v>
      </c>
      <c r="EN194" s="140">
        <f t="shared" si="579"/>
        <v>0</v>
      </c>
      <c r="EO194" s="140">
        <f t="shared" si="579"/>
        <v>0</v>
      </c>
      <c r="EP194" s="140">
        <f t="shared" si="579"/>
        <v>0</v>
      </c>
      <c r="EQ194" s="140">
        <f t="shared" si="579"/>
        <v>0</v>
      </c>
      <c r="ER194" s="140">
        <f t="shared" si="579"/>
        <v>0</v>
      </c>
      <c r="ES194" s="140">
        <f t="shared" si="579"/>
        <v>0</v>
      </c>
      <c r="ET194" s="140">
        <f t="shared" si="579"/>
        <v>0</v>
      </c>
      <c r="EU194" s="140">
        <f t="shared" si="579"/>
        <v>0</v>
      </c>
      <c r="EV194" s="140">
        <f t="shared" si="579"/>
        <v>0</v>
      </c>
      <c r="EW194" s="140">
        <f t="shared" si="579"/>
        <v>0</v>
      </c>
      <c r="EX194" s="140">
        <f t="shared" si="579"/>
        <v>0</v>
      </c>
      <c r="EY194" s="140">
        <f t="shared" si="579"/>
        <v>0</v>
      </c>
      <c r="EZ194" s="140">
        <f t="shared" si="579"/>
        <v>0</v>
      </c>
      <c r="FA194" s="140">
        <f t="shared" si="579"/>
        <v>0</v>
      </c>
      <c r="FB194" s="140">
        <f t="shared" si="579"/>
        <v>0</v>
      </c>
      <c r="FC194" s="140">
        <f t="shared" si="579"/>
        <v>0</v>
      </c>
      <c r="FD194" s="140">
        <f t="shared" si="579"/>
        <v>0</v>
      </c>
      <c r="FE194" s="140">
        <f t="shared" si="579"/>
        <v>0</v>
      </c>
      <c r="FF194" s="140">
        <f t="shared" si="579"/>
        <v>0</v>
      </c>
      <c r="FG194" s="140">
        <f t="shared" si="579"/>
        <v>0</v>
      </c>
      <c r="FH194" s="140">
        <f t="shared" si="579"/>
        <v>0</v>
      </c>
      <c r="FI194" s="140">
        <f t="shared" si="579"/>
        <v>0</v>
      </c>
      <c r="FJ194" s="140">
        <f t="shared" si="579"/>
        <v>0</v>
      </c>
    </row>
    <row r="195" spans="4:166">
      <c r="D195" s="28">
        <f t="shared" si="538"/>
        <v>21</v>
      </c>
      <c r="G195" s="28">
        <f t="shared" si="539"/>
        <v>0</v>
      </c>
      <c r="DL195" s="28">
        <f t="shared" si="540"/>
        <v>21</v>
      </c>
      <c r="DM195" s="140">
        <f t="shared" si="551"/>
        <v>0</v>
      </c>
      <c r="DN195" s="140">
        <f t="shared" si="551"/>
        <v>0</v>
      </c>
      <c r="DO195" s="140">
        <f t="shared" ref="DO195:ED195" si="580">IF($G195=0,0, DO27-DO111)</f>
        <v>0</v>
      </c>
      <c r="DP195" s="140">
        <f t="shared" si="580"/>
        <v>0</v>
      </c>
      <c r="DQ195" s="140">
        <f t="shared" si="580"/>
        <v>0</v>
      </c>
      <c r="DR195" s="140">
        <f t="shared" si="580"/>
        <v>0</v>
      </c>
      <c r="DS195" s="140">
        <f t="shared" si="580"/>
        <v>0</v>
      </c>
      <c r="DT195" s="140">
        <f t="shared" si="580"/>
        <v>0</v>
      </c>
      <c r="DU195" s="140">
        <f t="shared" si="580"/>
        <v>0</v>
      </c>
      <c r="DV195" s="140">
        <f t="shared" si="580"/>
        <v>0</v>
      </c>
      <c r="DW195" s="140">
        <f t="shared" si="580"/>
        <v>0</v>
      </c>
      <c r="DX195" s="140">
        <f t="shared" si="580"/>
        <v>0</v>
      </c>
      <c r="DY195" s="140">
        <f t="shared" si="580"/>
        <v>0</v>
      </c>
      <c r="DZ195" s="140">
        <f t="shared" si="580"/>
        <v>0</v>
      </c>
      <c r="EA195" s="140">
        <f t="shared" si="580"/>
        <v>0</v>
      </c>
      <c r="EB195" s="140">
        <f t="shared" si="580"/>
        <v>0</v>
      </c>
      <c r="EC195" s="140">
        <f t="shared" si="580"/>
        <v>0</v>
      </c>
      <c r="ED195" s="140">
        <f t="shared" si="580"/>
        <v>0</v>
      </c>
      <c r="EE195" s="140">
        <f t="shared" ref="EE195:FJ195" si="581">IF($G195=0,0, EE27-EE111)</f>
        <v>0</v>
      </c>
      <c r="EF195" s="140">
        <f t="shared" si="581"/>
        <v>0</v>
      </c>
      <c r="EG195" s="140">
        <f t="shared" si="581"/>
        <v>0</v>
      </c>
      <c r="EH195" s="140">
        <f t="shared" si="581"/>
        <v>0</v>
      </c>
      <c r="EI195" s="140">
        <f t="shared" si="581"/>
        <v>0</v>
      </c>
      <c r="EJ195" s="140">
        <f t="shared" si="581"/>
        <v>0</v>
      </c>
      <c r="EK195" s="140">
        <f t="shared" si="581"/>
        <v>0</v>
      </c>
      <c r="EL195" s="140">
        <f t="shared" si="581"/>
        <v>0</v>
      </c>
      <c r="EM195" s="140">
        <f t="shared" si="581"/>
        <v>0</v>
      </c>
      <c r="EN195" s="140">
        <f t="shared" si="581"/>
        <v>0</v>
      </c>
      <c r="EO195" s="140">
        <f t="shared" si="581"/>
        <v>0</v>
      </c>
      <c r="EP195" s="140">
        <f t="shared" si="581"/>
        <v>0</v>
      </c>
      <c r="EQ195" s="140">
        <f t="shared" si="581"/>
        <v>0</v>
      </c>
      <c r="ER195" s="140">
        <f t="shared" si="581"/>
        <v>0</v>
      </c>
      <c r="ES195" s="140">
        <f t="shared" si="581"/>
        <v>0</v>
      </c>
      <c r="ET195" s="140">
        <f t="shared" si="581"/>
        <v>0</v>
      </c>
      <c r="EU195" s="140">
        <f t="shared" si="581"/>
        <v>0</v>
      </c>
      <c r="EV195" s="140">
        <f t="shared" si="581"/>
        <v>0</v>
      </c>
      <c r="EW195" s="140">
        <f t="shared" si="581"/>
        <v>0</v>
      </c>
      <c r="EX195" s="140">
        <f t="shared" si="581"/>
        <v>0</v>
      </c>
      <c r="EY195" s="140">
        <f t="shared" si="581"/>
        <v>0</v>
      </c>
      <c r="EZ195" s="140">
        <f t="shared" si="581"/>
        <v>0</v>
      </c>
      <c r="FA195" s="140">
        <f t="shared" si="581"/>
        <v>0</v>
      </c>
      <c r="FB195" s="140">
        <f t="shared" si="581"/>
        <v>0</v>
      </c>
      <c r="FC195" s="140">
        <f t="shared" si="581"/>
        <v>0</v>
      </c>
      <c r="FD195" s="140">
        <f t="shared" si="581"/>
        <v>0</v>
      </c>
      <c r="FE195" s="140">
        <f t="shared" si="581"/>
        <v>0</v>
      </c>
      <c r="FF195" s="140">
        <f t="shared" si="581"/>
        <v>0</v>
      </c>
      <c r="FG195" s="140">
        <f t="shared" si="581"/>
        <v>0</v>
      </c>
      <c r="FH195" s="140">
        <f t="shared" si="581"/>
        <v>0</v>
      </c>
      <c r="FI195" s="140">
        <f t="shared" si="581"/>
        <v>0</v>
      </c>
      <c r="FJ195" s="140">
        <f t="shared" si="581"/>
        <v>0</v>
      </c>
    </row>
    <row r="196" spans="4:166">
      <c r="D196" s="28">
        <f t="shared" si="538"/>
        <v>22</v>
      </c>
      <c r="G196" s="28">
        <f t="shared" si="539"/>
        <v>0</v>
      </c>
      <c r="DL196" s="28">
        <f t="shared" si="540"/>
        <v>22</v>
      </c>
      <c r="DM196" s="140">
        <f t="shared" si="551"/>
        <v>0</v>
      </c>
      <c r="DN196" s="140">
        <f t="shared" si="551"/>
        <v>0</v>
      </c>
      <c r="DO196" s="140">
        <f t="shared" ref="DO196:ED196" si="582">IF($G196=0,0, DO28-DO112)</f>
        <v>0</v>
      </c>
      <c r="DP196" s="140">
        <f t="shared" si="582"/>
        <v>0</v>
      </c>
      <c r="DQ196" s="140">
        <f t="shared" si="582"/>
        <v>0</v>
      </c>
      <c r="DR196" s="140">
        <f t="shared" si="582"/>
        <v>0</v>
      </c>
      <c r="DS196" s="140">
        <f t="shared" si="582"/>
        <v>0</v>
      </c>
      <c r="DT196" s="140">
        <f t="shared" si="582"/>
        <v>0</v>
      </c>
      <c r="DU196" s="140">
        <f t="shared" si="582"/>
        <v>0</v>
      </c>
      <c r="DV196" s="140">
        <f t="shared" si="582"/>
        <v>0</v>
      </c>
      <c r="DW196" s="140">
        <f t="shared" si="582"/>
        <v>0</v>
      </c>
      <c r="DX196" s="140">
        <f t="shared" si="582"/>
        <v>0</v>
      </c>
      <c r="DY196" s="140">
        <f t="shared" si="582"/>
        <v>0</v>
      </c>
      <c r="DZ196" s="140">
        <f t="shared" si="582"/>
        <v>0</v>
      </c>
      <c r="EA196" s="140">
        <f t="shared" si="582"/>
        <v>0</v>
      </c>
      <c r="EB196" s="140">
        <f t="shared" si="582"/>
        <v>0</v>
      </c>
      <c r="EC196" s="140">
        <f t="shared" si="582"/>
        <v>0</v>
      </c>
      <c r="ED196" s="140">
        <f t="shared" si="582"/>
        <v>0</v>
      </c>
      <c r="EE196" s="140">
        <f t="shared" ref="EE196:FJ196" si="583">IF($G196=0,0, EE28-EE112)</f>
        <v>0</v>
      </c>
      <c r="EF196" s="140">
        <f t="shared" si="583"/>
        <v>0</v>
      </c>
      <c r="EG196" s="140">
        <f t="shared" si="583"/>
        <v>0</v>
      </c>
      <c r="EH196" s="140">
        <f t="shared" si="583"/>
        <v>0</v>
      </c>
      <c r="EI196" s="140">
        <f t="shared" si="583"/>
        <v>0</v>
      </c>
      <c r="EJ196" s="140">
        <f t="shared" si="583"/>
        <v>0</v>
      </c>
      <c r="EK196" s="140">
        <f t="shared" si="583"/>
        <v>0</v>
      </c>
      <c r="EL196" s="140">
        <f t="shared" si="583"/>
        <v>0</v>
      </c>
      <c r="EM196" s="140">
        <f t="shared" si="583"/>
        <v>0</v>
      </c>
      <c r="EN196" s="140">
        <f t="shared" si="583"/>
        <v>0</v>
      </c>
      <c r="EO196" s="140">
        <f t="shared" si="583"/>
        <v>0</v>
      </c>
      <c r="EP196" s="140">
        <f t="shared" si="583"/>
        <v>0</v>
      </c>
      <c r="EQ196" s="140">
        <f t="shared" si="583"/>
        <v>0</v>
      </c>
      <c r="ER196" s="140">
        <f t="shared" si="583"/>
        <v>0</v>
      </c>
      <c r="ES196" s="140">
        <f t="shared" si="583"/>
        <v>0</v>
      </c>
      <c r="ET196" s="140">
        <f t="shared" si="583"/>
        <v>0</v>
      </c>
      <c r="EU196" s="140">
        <f t="shared" si="583"/>
        <v>0</v>
      </c>
      <c r="EV196" s="140">
        <f t="shared" si="583"/>
        <v>0</v>
      </c>
      <c r="EW196" s="140">
        <f t="shared" si="583"/>
        <v>0</v>
      </c>
      <c r="EX196" s="140">
        <f t="shared" si="583"/>
        <v>0</v>
      </c>
      <c r="EY196" s="140">
        <f t="shared" si="583"/>
        <v>0</v>
      </c>
      <c r="EZ196" s="140">
        <f t="shared" si="583"/>
        <v>0</v>
      </c>
      <c r="FA196" s="140">
        <f t="shared" si="583"/>
        <v>0</v>
      </c>
      <c r="FB196" s="140">
        <f t="shared" si="583"/>
        <v>0</v>
      </c>
      <c r="FC196" s="140">
        <f t="shared" si="583"/>
        <v>0</v>
      </c>
      <c r="FD196" s="140">
        <f t="shared" si="583"/>
        <v>0</v>
      </c>
      <c r="FE196" s="140">
        <f t="shared" si="583"/>
        <v>0</v>
      </c>
      <c r="FF196" s="140">
        <f t="shared" si="583"/>
        <v>0</v>
      </c>
      <c r="FG196" s="140">
        <f t="shared" si="583"/>
        <v>0</v>
      </c>
      <c r="FH196" s="140">
        <f t="shared" si="583"/>
        <v>0</v>
      </c>
      <c r="FI196" s="140">
        <f t="shared" si="583"/>
        <v>0</v>
      </c>
      <c r="FJ196" s="140">
        <f t="shared" si="583"/>
        <v>0</v>
      </c>
    </row>
    <row r="197" spans="4:166">
      <c r="D197" s="28">
        <f t="shared" si="538"/>
        <v>23</v>
      </c>
      <c r="G197" s="28">
        <f t="shared" si="539"/>
        <v>0</v>
      </c>
      <c r="DL197" s="28">
        <f t="shared" si="540"/>
        <v>23</v>
      </c>
      <c r="DM197" s="140">
        <f t="shared" si="551"/>
        <v>0</v>
      </c>
      <c r="DN197" s="140">
        <f t="shared" si="551"/>
        <v>0</v>
      </c>
      <c r="DO197" s="140">
        <f t="shared" ref="DO197:ED197" si="584">IF($G197=0,0, DO29-DO113)</f>
        <v>0</v>
      </c>
      <c r="DP197" s="140">
        <f t="shared" si="584"/>
        <v>0</v>
      </c>
      <c r="DQ197" s="140">
        <f t="shared" si="584"/>
        <v>0</v>
      </c>
      <c r="DR197" s="140">
        <f t="shared" si="584"/>
        <v>0</v>
      </c>
      <c r="DS197" s="140">
        <f t="shared" si="584"/>
        <v>0</v>
      </c>
      <c r="DT197" s="140">
        <f t="shared" si="584"/>
        <v>0</v>
      </c>
      <c r="DU197" s="140">
        <f t="shared" si="584"/>
        <v>0</v>
      </c>
      <c r="DV197" s="140">
        <f t="shared" si="584"/>
        <v>0</v>
      </c>
      <c r="DW197" s="140">
        <f t="shared" si="584"/>
        <v>0</v>
      </c>
      <c r="DX197" s="140">
        <f t="shared" si="584"/>
        <v>0</v>
      </c>
      <c r="DY197" s="140">
        <f t="shared" si="584"/>
        <v>0</v>
      </c>
      <c r="DZ197" s="140">
        <f t="shared" si="584"/>
        <v>0</v>
      </c>
      <c r="EA197" s="140">
        <f t="shared" si="584"/>
        <v>0</v>
      </c>
      <c r="EB197" s="140">
        <f t="shared" si="584"/>
        <v>0</v>
      </c>
      <c r="EC197" s="140">
        <f t="shared" si="584"/>
        <v>0</v>
      </c>
      <c r="ED197" s="140">
        <f t="shared" si="584"/>
        <v>0</v>
      </c>
      <c r="EE197" s="140">
        <f t="shared" ref="EE197:FJ197" si="585">IF($G197=0,0, EE29-EE113)</f>
        <v>0</v>
      </c>
      <c r="EF197" s="140">
        <f t="shared" si="585"/>
        <v>0</v>
      </c>
      <c r="EG197" s="140">
        <f t="shared" si="585"/>
        <v>0</v>
      </c>
      <c r="EH197" s="140">
        <f t="shared" si="585"/>
        <v>0</v>
      </c>
      <c r="EI197" s="140">
        <f t="shared" si="585"/>
        <v>0</v>
      </c>
      <c r="EJ197" s="140">
        <f t="shared" si="585"/>
        <v>0</v>
      </c>
      <c r="EK197" s="140">
        <f t="shared" si="585"/>
        <v>0</v>
      </c>
      <c r="EL197" s="140">
        <f t="shared" si="585"/>
        <v>0</v>
      </c>
      <c r="EM197" s="140">
        <f t="shared" si="585"/>
        <v>0</v>
      </c>
      <c r="EN197" s="140">
        <f t="shared" si="585"/>
        <v>0</v>
      </c>
      <c r="EO197" s="140">
        <f t="shared" si="585"/>
        <v>0</v>
      </c>
      <c r="EP197" s="140">
        <f t="shared" si="585"/>
        <v>0</v>
      </c>
      <c r="EQ197" s="140">
        <f t="shared" si="585"/>
        <v>0</v>
      </c>
      <c r="ER197" s="140">
        <f t="shared" si="585"/>
        <v>0</v>
      </c>
      <c r="ES197" s="140">
        <f t="shared" si="585"/>
        <v>0</v>
      </c>
      <c r="ET197" s="140">
        <f t="shared" si="585"/>
        <v>0</v>
      </c>
      <c r="EU197" s="140">
        <f t="shared" si="585"/>
        <v>0</v>
      </c>
      <c r="EV197" s="140">
        <f t="shared" si="585"/>
        <v>0</v>
      </c>
      <c r="EW197" s="140">
        <f t="shared" si="585"/>
        <v>0</v>
      </c>
      <c r="EX197" s="140">
        <f t="shared" si="585"/>
        <v>0</v>
      </c>
      <c r="EY197" s="140">
        <f t="shared" si="585"/>
        <v>0</v>
      </c>
      <c r="EZ197" s="140">
        <f t="shared" si="585"/>
        <v>0</v>
      </c>
      <c r="FA197" s="140">
        <f t="shared" si="585"/>
        <v>0</v>
      </c>
      <c r="FB197" s="140">
        <f t="shared" si="585"/>
        <v>0</v>
      </c>
      <c r="FC197" s="140">
        <f t="shared" si="585"/>
        <v>0</v>
      </c>
      <c r="FD197" s="140">
        <f t="shared" si="585"/>
        <v>0</v>
      </c>
      <c r="FE197" s="140">
        <f t="shared" si="585"/>
        <v>0</v>
      </c>
      <c r="FF197" s="140">
        <f t="shared" si="585"/>
        <v>0</v>
      </c>
      <c r="FG197" s="140">
        <f t="shared" si="585"/>
        <v>0</v>
      </c>
      <c r="FH197" s="140">
        <f t="shared" si="585"/>
        <v>0</v>
      </c>
      <c r="FI197" s="140">
        <f t="shared" si="585"/>
        <v>0</v>
      </c>
      <c r="FJ197" s="140">
        <f t="shared" si="585"/>
        <v>0</v>
      </c>
    </row>
    <row r="198" spans="4:166">
      <c r="D198" s="28">
        <f t="shared" si="538"/>
        <v>24</v>
      </c>
      <c r="G198" s="28">
        <f t="shared" si="539"/>
        <v>0</v>
      </c>
      <c r="DL198" s="28">
        <f t="shared" si="540"/>
        <v>24</v>
      </c>
      <c r="DM198" s="140">
        <f t="shared" si="551"/>
        <v>0</v>
      </c>
      <c r="DN198" s="140">
        <f t="shared" si="551"/>
        <v>0</v>
      </c>
      <c r="DO198" s="140">
        <f t="shared" ref="DO198:ED198" si="586">IF($G198=0,0, DO30-DO114)</f>
        <v>0</v>
      </c>
      <c r="DP198" s="140">
        <f t="shared" si="586"/>
        <v>0</v>
      </c>
      <c r="DQ198" s="140">
        <f t="shared" si="586"/>
        <v>0</v>
      </c>
      <c r="DR198" s="140">
        <f t="shared" si="586"/>
        <v>0</v>
      </c>
      <c r="DS198" s="140">
        <f t="shared" si="586"/>
        <v>0</v>
      </c>
      <c r="DT198" s="140">
        <f t="shared" si="586"/>
        <v>0</v>
      </c>
      <c r="DU198" s="140">
        <f t="shared" si="586"/>
        <v>0</v>
      </c>
      <c r="DV198" s="140">
        <f t="shared" si="586"/>
        <v>0</v>
      </c>
      <c r="DW198" s="140">
        <f t="shared" si="586"/>
        <v>0</v>
      </c>
      <c r="DX198" s="140">
        <f t="shared" si="586"/>
        <v>0</v>
      </c>
      <c r="DY198" s="140">
        <f t="shared" si="586"/>
        <v>0</v>
      </c>
      <c r="DZ198" s="140">
        <f t="shared" si="586"/>
        <v>0</v>
      </c>
      <c r="EA198" s="140">
        <f t="shared" si="586"/>
        <v>0</v>
      </c>
      <c r="EB198" s="140">
        <f t="shared" si="586"/>
        <v>0</v>
      </c>
      <c r="EC198" s="140">
        <f t="shared" si="586"/>
        <v>0</v>
      </c>
      <c r="ED198" s="140">
        <f t="shared" si="586"/>
        <v>0</v>
      </c>
      <c r="EE198" s="140">
        <f t="shared" ref="EE198:FJ198" si="587">IF($G198=0,0, EE30-EE114)</f>
        <v>0</v>
      </c>
      <c r="EF198" s="140">
        <f t="shared" si="587"/>
        <v>0</v>
      </c>
      <c r="EG198" s="140">
        <f t="shared" si="587"/>
        <v>0</v>
      </c>
      <c r="EH198" s="140">
        <f t="shared" si="587"/>
        <v>0</v>
      </c>
      <c r="EI198" s="140">
        <f t="shared" si="587"/>
        <v>0</v>
      </c>
      <c r="EJ198" s="140">
        <f t="shared" si="587"/>
        <v>0</v>
      </c>
      <c r="EK198" s="140">
        <f t="shared" si="587"/>
        <v>0</v>
      </c>
      <c r="EL198" s="140">
        <f t="shared" si="587"/>
        <v>0</v>
      </c>
      <c r="EM198" s="140">
        <f t="shared" si="587"/>
        <v>0</v>
      </c>
      <c r="EN198" s="140">
        <f t="shared" si="587"/>
        <v>0</v>
      </c>
      <c r="EO198" s="140">
        <f t="shared" si="587"/>
        <v>0</v>
      </c>
      <c r="EP198" s="140">
        <f t="shared" si="587"/>
        <v>0</v>
      </c>
      <c r="EQ198" s="140">
        <f t="shared" si="587"/>
        <v>0</v>
      </c>
      <c r="ER198" s="140">
        <f t="shared" si="587"/>
        <v>0</v>
      </c>
      <c r="ES198" s="140">
        <f t="shared" si="587"/>
        <v>0</v>
      </c>
      <c r="ET198" s="140">
        <f t="shared" si="587"/>
        <v>0</v>
      </c>
      <c r="EU198" s="140">
        <f t="shared" si="587"/>
        <v>0</v>
      </c>
      <c r="EV198" s="140">
        <f t="shared" si="587"/>
        <v>0</v>
      </c>
      <c r="EW198" s="140">
        <f t="shared" si="587"/>
        <v>0</v>
      </c>
      <c r="EX198" s="140">
        <f t="shared" si="587"/>
        <v>0</v>
      </c>
      <c r="EY198" s="140">
        <f t="shared" si="587"/>
        <v>0</v>
      </c>
      <c r="EZ198" s="140">
        <f t="shared" si="587"/>
        <v>0</v>
      </c>
      <c r="FA198" s="140">
        <f t="shared" si="587"/>
        <v>0</v>
      </c>
      <c r="FB198" s="140">
        <f t="shared" si="587"/>
        <v>0</v>
      </c>
      <c r="FC198" s="140">
        <f t="shared" si="587"/>
        <v>0</v>
      </c>
      <c r="FD198" s="140">
        <f t="shared" si="587"/>
        <v>0</v>
      </c>
      <c r="FE198" s="140">
        <f t="shared" si="587"/>
        <v>0</v>
      </c>
      <c r="FF198" s="140">
        <f t="shared" si="587"/>
        <v>0</v>
      </c>
      <c r="FG198" s="140">
        <f t="shared" si="587"/>
        <v>0</v>
      </c>
      <c r="FH198" s="140">
        <f t="shared" si="587"/>
        <v>0</v>
      </c>
      <c r="FI198" s="140">
        <f t="shared" si="587"/>
        <v>0</v>
      </c>
      <c r="FJ198" s="140">
        <f t="shared" si="587"/>
        <v>0</v>
      </c>
    </row>
    <row r="199" spans="4:166">
      <c r="D199" s="28">
        <f t="shared" si="538"/>
        <v>25</v>
      </c>
      <c r="G199" s="28">
        <f t="shared" si="539"/>
        <v>0</v>
      </c>
      <c r="DL199" s="28">
        <f t="shared" si="540"/>
        <v>25</v>
      </c>
      <c r="DM199" s="140">
        <f t="shared" si="551"/>
        <v>0</v>
      </c>
      <c r="DN199" s="140">
        <f t="shared" si="551"/>
        <v>0</v>
      </c>
      <c r="DO199" s="140">
        <f t="shared" ref="DO199:ED199" si="588">IF($G199=0,0, DO31-DO115)</f>
        <v>0</v>
      </c>
      <c r="DP199" s="140">
        <f t="shared" si="588"/>
        <v>0</v>
      </c>
      <c r="DQ199" s="140">
        <f t="shared" si="588"/>
        <v>0</v>
      </c>
      <c r="DR199" s="140">
        <f t="shared" si="588"/>
        <v>0</v>
      </c>
      <c r="DS199" s="140">
        <f t="shared" si="588"/>
        <v>0</v>
      </c>
      <c r="DT199" s="140">
        <f t="shared" si="588"/>
        <v>0</v>
      </c>
      <c r="DU199" s="140">
        <f t="shared" si="588"/>
        <v>0</v>
      </c>
      <c r="DV199" s="140">
        <f t="shared" si="588"/>
        <v>0</v>
      </c>
      <c r="DW199" s="140">
        <f t="shared" si="588"/>
        <v>0</v>
      </c>
      <c r="DX199" s="140">
        <f t="shared" si="588"/>
        <v>0</v>
      </c>
      <c r="DY199" s="140">
        <f t="shared" si="588"/>
        <v>0</v>
      </c>
      <c r="DZ199" s="140">
        <f t="shared" si="588"/>
        <v>0</v>
      </c>
      <c r="EA199" s="140">
        <f t="shared" si="588"/>
        <v>0</v>
      </c>
      <c r="EB199" s="140">
        <f t="shared" si="588"/>
        <v>0</v>
      </c>
      <c r="EC199" s="140">
        <f t="shared" si="588"/>
        <v>0</v>
      </c>
      <c r="ED199" s="140">
        <f t="shared" si="588"/>
        <v>0</v>
      </c>
      <c r="EE199" s="140">
        <f t="shared" ref="EE199:FJ199" si="589">IF($G199=0,0, EE31-EE115)</f>
        <v>0</v>
      </c>
      <c r="EF199" s="140">
        <f t="shared" si="589"/>
        <v>0</v>
      </c>
      <c r="EG199" s="140">
        <f t="shared" si="589"/>
        <v>0</v>
      </c>
      <c r="EH199" s="140">
        <f t="shared" si="589"/>
        <v>0</v>
      </c>
      <c r="EI199" s="140">
        <f t="shared" si="589"/>
        <v>0</v>
      </c>
      <c r="EJ199" s="140">
        <f t="shared" si="589"/>
        <v>0</v>
      </c>
      <c r="EK199" s="140">
        <f t="shared" si="589"/>
        <v>0</v>
      </c>
      <c r="EL199" s="140">
        <f t="shared" si="589"/>
        <v>0</v>
      </c>
      <c r="EM199" s="140">
        <f t="shared" si="589"/>
        <v>0</v>
      </c>
      <c r="EN199" s="140">
        <f t="shared" si="589"/>
        <v>0</v>
      </c>
      <c r="EO199" s="140">
        <f t="shared" si="589"/>
        <v>0</v>
      </c>
      <c r="EP199" s="140">
        <f t="shared" si="589"/>
        <v>0</v>
      </c>
      <c r="EQ199" s="140">
        <f t="shared" si="589"/>
        <v>0</v>
      </c>
      <c r="ER199" s="140">
        <f t="shared" si="589"/>
        <v>0</v>
      </c>
      <c r="ES199" s="140">
        <f t="shared" si="589"/>
        <v>0</v>
      </c>
      <c r="ET199" s="140">
        <f t="shared" si="589"/>
        <v>0</v>
      </c>
      <c r="EU199" s="140">
        <f t="shared" si="589"/>
        <v>0</v>
      </c>
      <c r="EV199" s="140">
        <f t="shared" si="589"/>
        <v>0</v>
      </c>
      <c r="EW199" s="140">
        <f t="shared" si="589"/>
        <v>0</v>
      </c>
      <c r="EX199" s="140">
        <f t="shared" si="589"/>
        <v>0</v>
      </c>
      <c r="EY199" s="140">
        <f t="shared" si="589"/>
        <v>0</v>
      </c>
      <c r="EZ199" s="140">
        <f t="shared" si="589"/>
        <v>0</v>
      </c>
      <c r="FA199" s="140">
        <f t="shared" si="589"/>
        <v>0</v>
      </c>
      <c r="FB199" s="140">
        <f t="shared" si="589"/>
        <v>0</v>
      </c>
      <c r="FC199" s="140">
        <f t="shared" si="589"/>
        <v>0</v>
      </c>
      <c r="FD199" s="140">
        <f t="shared" si="589"/>
        <v>0</v>
      </c>
      <c r="FE199" s="140">
        <f t="shared" si="589"/>
        <v>0</v>
      </c>
      <c r="FF199" s="140">
        <f t="shared" si="589"/>
        <v>0</v>
      </c>
      <c r="FG199" s="140">
        <f t="shared" si="589"/>
        <v>0</v>
      </c>
      <c r="FH199" s="140">
        <f t="shared" si="589"/>
        <v>0</v>
      </c>
      <c r="FI199" s="140">
        <f t="shared" si="589"/>
        <v>0</v>
      </c>
      <c r="FJ199" s="140">
        <f t="shared" si="589"/>
        <v>0</v>
      </c>
    </row>
    <row r="200" spans="4:166">
      <c r="D200" s="28">
        <f t="shared" si="538"/>
        <v>26</v>
      </c>
      <c r="G200" s="28">
        <f t="shared" si="539"/>
        <v>0</v>
      </c>
      <c r="DL200" s="28">
        <f t="shared" si="540"/>
        <v>26</v>
      </c>
      <c r="DM200" s="140">
        <f t="shared" si="551"/>
        <v>0</v>
      </c>
      <c r="DN200" s="140">
        <f t="shared" si="551"/>
        <v>0</v>
      </c>
      <c r="DO200" s="140">
        <f t="shared" ref="DO200:ED200" si="590">IF($G200=0,0, DO32-DO116)</f>
        <v>0</v>
      </c>
      <c r="DP200" s="140">
        <f t="shared" si="590"/>
        <v>0</v>
      </c>
      <c r="DQ200" s="140">
        <f t="shared" si="590"/>
        <v>0</v>
      </c>
      <c r="DR200" s="140">
        <f t="shared" si="590"/>
        <v>0</v>
      </c>
      <c r="DS200" s="140">
        <f t="shared" si="590"/>
        <v>0</v>
      </c>
      <c r="DT200" s="140">
        <f t="shared" si="590"/>
        <v>0</v>
      </c>
      <c r="DU200" s="140">
        <f t="shared" si="590"/>
        <v>0</v>
      </c>
      <c r="DV200" s="140">
        <f t="shared" si="590"/>
        <v>0</v>
      </c>
      <c r="DW200" s="140">
        <f t="shared" si="590"/>
        <v>0</v>
      </c>
      <c r="DX200" s="140">
        <f t="shared" si="590"/>
        <v>0</v>
      </c>
      <c r="DY200" s="140">
        <f t="shared" si="590"/>
        <v>0</v>
      </c>
      <c r="DZ200" s="140">
        <f t="shared" si="590"/>
        <v>0</v>
      </c>
      <c r="EA200" s="140">
        <f t="shared" si="590"/>
        <v>0</v>
      </c>
      <c r="EB200" s="140">
        <f t="shared" si="590"/>
        <v>0</v>
      </c>
      <c r="EC200" s="140">
        <f t="shared" si="590"/>
        <v>0</v>
      </c>
      <c r="ED200" s="140">
        <f t="shared" si="590"/>
        <v>0</v>
      </c>
      <c r="EE200" s="140">
        <f t="shared" ref="EE200:FJ200" si="591">IF($G200=0,0, EE32-EE116)</f>
        <v>0</v>
      </c>
      <c r="EF200" s="140">
        <f t="shared" si="591"/>
        <v>0</v>
      </c>
      <c r="EG200" s="140">
        <f t="shared" si="591"/>
        <v>0</v>
      </c>
      <c r="EH200" s="140">
        <f t="shared" si="591"/>
        <v>0</v>
      </c>
      <c r="EI200" s="140">
        <f t="shared" si="591"/>
        <v>0</v>
      </c>
      <c r="EJ200" s="140">
        <f t="shared" si="591"/>
        <v>0</v>
      </c>
      <c r="EK200" s="140">
        <f t="shared" si="591"/>
        <v>0</v>
      </c>
      <c r="EL200" s="140">
        <f t="shared" si="591"/>
        <v>0</v>
      </c>
      <c r="EM200" s="140">
        <f t="shared" si="591"/>
        <v>0</v>
      </c>
      <c r="EN200" s="140">
        <f t="shared" si="591"/>
        <v>0</v>
      </c>
      <c r="EO200" s="140">
        <f t="shared" si="591"/>
        <v>0</v>
      </c>
      <c r="EP200" s="140">
        <f t="shared" si="591"/>
        <v>0</v>
      </c>
      <c r="EQ200" s="140">
        <f t="shared" si="591"/>
        <v>0</v>
      </c>
      <c r="ER200" s="140">
        <f t="shared" si="591"/>
        <v>0</v>
      </c>
      <c r="ES200" s="140">
        <f t="shared" si="591"/>
        <v>0</v>
      </c>
      <c r="ET200" s="140">
        <f t="shared" si="591"/>
        <v>0</v>
      </c>
      <c r="EU200" s="140">
        <f t="shared" si="591"/>
        <v>0</v>
      </c>
      <c r="EV200" s="140">
        <f t="shared" si="591"/>
        <v>0</v>
      </c>
      <c r="EW200" s="140">
        <f t="shared" si="591"/>
        <v>0</v>
      </c>
      <c r="EX200" s="140">
        <f t="shared" si="591"/>
        <v>0</v>
      </c>
      <c r="EY200" s="140">
        <f t="shared" si="591"/>
        <v>0</v>
      </c>
      <c r="EZ200" s="140">
        <f t="shared" si="591"/>
        <v>0</v>
      </c>
      <c r="FA200" s="140">
        <f t="shared" si="591"/>
        <v>0</v>
      </c>
      <c r="FB200" s="140">
        <f t="shared" si="591"/>
        <v>0</v>
      </c>
      <c r="FC200" s="140">
        <f t="shared" si="591"/>
        <v>0</v>
      </c>
      <c r="FD200" s="140">
        <f t="shared" si="591"/>
        <v>0</v>
      </c>
      <c r="FE200" s="140">
        <f t="shared" si="591"/>
        <v>0</v>
      </c>
      <c r="FF200" s="140">
        <f t="shared" si="591"/>
        <v>0</v>
      </c>
      <c r="FG200" s="140">
        <f t="shared" si="591"/>
        <v>0</v>
      </c>
      <c r="FH200" s="140">
        <f t="shared" si="591"/>
        <v>0</v>
      </c>
      <c r="FI200" s="140">
        <f t="shared" si="591"/>
        <v>0</v>
      </c>
      <c r="FJ200" s="140">
        <f t="shared" si="591"/>
        <v>0</v>
      </c>
    </row>
    <row r="201" spans="4:166">
      <c r="D201" s="28">
        <f t="shared" si="538"/>
        <v>27</v>
      </c>
      <c r="G201" s="28">
        <f t="shared" si="539"/>
        <v>0</v>
      </c>
      <c r="DL201" s="28">
        <f t="shared" si="540"/>
        <v>27</v>
      </c>
      <c r="DM201" s="140">
        <f t="shared" ref="DM201:DN220" si="592">IF($G201=0,0, DM33-DM117)</f>
        <v>0</v>
      </c>
      <c r="DN201" s="140">
        <f t="shared" si="592"/>
        <v>0</v>
      </c>
      <c r="DO201" s="140">
        <f t="shared" ref="DO201:ED201" si="593">IF($G201=0,0, DO33-DO117)</f>
        <v>0</v>
      </c>
      <c r="DP201" s="140">
        <f t="shared" si="593"/>
        <v>0</v>
      </c>
      <c r="DQ201" s="140">
        <f t="shared" si="593"/>
        <v>0</v>
      </c>
      <c r="DR201" s="140">
        <f t="shared" si="593"/>
        <v>0</v>
      </c>
      <c r="DS201" s="140">
        <f t="shared" si="593"/>
        <v>0</v>
      </c>
      <c r="DT201" s="140">
        <f t="shared" si="593"/>
        <v>0</v>
      </c>
      <c r="DU201" s="140">
        <f t="shared" si="593"/>
        <v>0</v>
      </c>
      <c r="DV201" s="140">
        <f t="shared" si="593"/>
        <v>0</v>
      </c>
      <c r="DW201" s="140">
        <f t="shared" si="593"/>
        <v>0</v>
      </c>
      <c r="DX201" s="140">
        <f t="shared" si="593"/>
        <v>0</v>
      </c>
      <c r="DY201" s="140">
        <f t="shared" si="593"/>
        <v>0</v>
      </c>
      <c r="DZ201" s="140">
        <f t="shared" si="593"/>
        <v>0</v>
      </c>
      <c r="EA201" s="140">
        <f t="shared" si="593"/>
        <v>0</v>
      </c>
      <c r="EB201" s="140">
        <f t="shared" si="593"/>
        <v>0</v>
      </c>
      <c r="EC201" s="140">
        <f t="shared" si="593"/>
        <v>0</v>
      </c>
      <c r="ED201" s="140">
        <f t="shared" si="593"/>
        <v>0</v>
      </c>
      <c r="EE201" s="140">
        <f t="shared" ref="EE201:FJ201" si="594">IF($G201=0,0, EE33-EE117)</f>
        <v>0</v>
      </c>
      <c r="EF201" s="140">
        <f t="shared" si="594"/>
        <v>0</v>
      </c>
      <c r="EG201" s="140">
        <f t="shared" si="594"/>
        <v>0</v>
      </c>
      <c r="EH201" s="140">
        <f t="shared" si="594"/>
        <v>0</v>
      </c>
      <c r="EI201" s="140">
        <f t="shared" si="594"/>
        <v>0</v>
      </c>
      <c r="EJ201" s="140">
        <f t="shared" si="594"/>
        <v>0</v>
      </c>
      <c r="EK201" s="140">
        <f t="shared" si="594"/>
        <v>0</v>
      </c>
      <c r="EL201" s="140">
        <f t="shared" si="594"/>
        <v>0</v>
      </c>
      <c r="EM201" s="140">
        <f t="shared" si="594"/>
        <v>0</v>
      </c>
      <c r="EN201" s="140">
        <f t="shared" si="594"/>
        <v>0</v>
      </c>
      <c r="EO201" s="140">
        <f t="shared" si="594"/>
        <v>0</v>
      </c>
      <c r="EP201" s="140">
        <f t="shared" si="594"/>
        <v>0</v>
      </c>
      <c r="EQ201" s="140">
        <f t="shared" si="594"/>
        <v>0</v>
      </c>
      <c r="ER201" s="140">
        <f t="shared" si="594"/>
        <v>0</v>
      </c>
      <c r="ES201" s="140">
        <f t="shared" si="594"/>
        <v>0</v>
      </c>
      <c r="ET201" s="140">
        <f t="shared" si="594"/>
        <v>0</v>
      </c>
      <c r="EU201" s="140">
        <f t="shared" si="594"/>
        <v>0</v>
      </c>
      <c r="EV201" s="140">
        <f t="shared" si="594"/>
        <v>0</v>
      </c>
      <c r="EW201" s="140">
        <f t="shared" si="594"/>
        <v>0</v>
      </c>
      <c r="EX201" s="140">
        <f t="shared" si="594"/>
        <v>0</v>
      </c>
      <c r="EY201" s="140">
        <f t="shared" si="594"/>
        <v>0</v>
      </c>
      <c r="EZ201" s="140">
        <f t="shared" si="594"/>
        <v>0</v>
      </c>
      <c r="FA201" s="140">
        <f t="shared" si="594"/>
        <v>0</v>
      </c>
      <c r="FB201" s="140">
        <f t="shared" si="594"/>
        <v>0</v>
      </c>
      <c r="FC201" s="140">
        <f t="shared" si="594"/>
        <v>0</v>
      </c>
      <c r="FD201" s="140">
        <f t="shared" si="594"/>
        <v>0</v>
      </c>
      <c r="FE201" s="140">
        <f t="shared" si="594"/>
        <v>0</v>
      </c>
      <c r="FF201" s="140">
        <f t="shared" si="594"/>
        <v>0</v>
      </c>
      <c r="FG201" s="140">
        <f t="shared" si="594"/>
        <v>0</v>
      </c>
      <c r="FH201" s="140">
        <f t="shared" si="594"/>
        <v>0</v>
      </c>
      <c r="FI201" s="140">
        <f t="shared" si="594"/>
        <v>0</v>
      </c>
      <c r="FJ201" s="140">
        <f t="shared" si="594"/>
        <v>0</v>
      </c>
    </row>
    <row r="202" spans="4:166">
      <c r="D202" s="28">
        <f t="shared" si="538"/>
        <v>28</v>
      </c>
      <c r="G202" s="28">
        <f t="shared" si="539"/>
        <v>0</v>
      </c>
      <c r="DL202" s="28">
        <f t="shared" si="540"/>
        <v>28</v>
      </c>
      <c r="DM202" s="140">
        <f t="shared" si="592"/>
        <v>0</v>
      </c>
      <c r="DN202" s="140">
        <f t="shared" si="592"/>
        <v>0</v>
      </c>
      <c r="DO202" s="140">
        <f t="shared" ref="DO202:ED202" si="595">IF($G202=0,0, DO34-DO118)</f>
        <v>0</v>
      </c>
      <c r="DP202" s="140">
        <f t="shared" si="595"/>
        <v>0</v>
      </c>
      <c r="DQ202" s="140">
        <f t="shared" si="595"/>
        <v>0</v>
      </c>
      <c r="DR202" s="140">
        <f t="shared" si="595"/>
        <v>0</v>
      </c>
      <c r="DS202" s="140">
        <f t="shared" si="595"/>
        <v>0</v>
      </c>
      <c r="DT202" s="140">
        <f t="shared" si="595"/>
        <v>0</v>
      </c>
      <c r="DU202" s="140">
        <f t="shared" si="595"/>
        <v>0</v>
      </c>
      <c r="DV202" s="140">
        <f t="shared" si="595"/>
        <v>0</v>
      </c>
      <c r="DW202" s="140">
        <f t="shared" si="595"/>
        <v>0</v>
      </c>
      <c r="DX202" s="140">
        <f t="shared" si="595"/>
        <v>0</v>
      </c>
      <c r="DY202" s="140">
        <f t="shared" si="595"/>
        <v>0</v>
      </c>
      <c r="DZ202" s="140">
        <f t="shared" si="595"/>
        <v>0</v>
      </c>
      <c r="EA202" s="140">
        <f t="shared" si="595"/>
        <v>0</v>
      </c>
      <c r="EB202" s="140">
        <f t="shared" si="595"/>
        <v>0</v>
      </c>
      <c r="EC202" s="140">
        <f t="shared" si="595"/>
        <v>0</v>
      </c>
      <c r="ED202" s="140">
        <f t="shared" si="595"/>
        <v>0</v>
      </c>
      <c r="EE202" s="140">
        <f t="shared" ref="EE202:FJ202" si="596">IF($G202=0,0, EE34-EE118)</f>
        <v>0</v>
      </c>
      <c r="EF202" s="140">
        <f t="shared" si="596"/>
        <v>0</v>
      </c>
      <c r="EG202" s="140">
        <f t="shared" si="596"/>
        <v>0</v>
      </c>
      <c r="EH202" s="140">
        <f t="shared" si="596"/>
        <v>0</v>
      </c>
      <c r="EI202" s="140">
        <f t="shared" si="596"/>
        <v>0</v>
      </c>
      <c r="EJ202" s="140">
        <f t="shared" si="596"/>
        <v>0</v>
      </c>
      <c r="EK202" s="140">
        <f t="shared" si="596"/>
        <v>0</v>
      </c>
      <c r="EL202" s="140">
        <f t="shared" si="596"/>
        <v>0</v>
      </c>
      <c r="EM202" s="140">
        <f t="shared" si="596"/>
        <v>0</v>
      </c>
      <c r="EN202" s="140">
        <f t="shared" si="596"/>
        <v>0</v>
      </c>
      <c r="EO202" s="140">
        <f t="shared" si="596"/>
        <v>0</v>
      </c>
      <c r="EP202" s="140">
        <f t="shared" si="596"/>
        <v>0</v>
      </c>
      <c r="EQ202" s="140">
        <f t="shared" si="596"/>
        <v>0</v>
      </c>
      <c r="ER202" s="140">
        <f t="shared" si="596"/>
        <v>0</v>
      </c>
      <c r="ES202" s="140">
        <f t="shared" si="596"/>
        <v>0</v>
      </c>
      <c r="ET202" s="140">
        <f t="shared" si="596"/>
        <v>0</v>
      </c>
      <c r="EU202" s="140">
        <f t="shared" si="596"/>
        <v>0</v>
      </c>
      <c r="EV202" s="140">
        <f t="shared" si="596"/>
        <v>0</v>
      </c>
      <c r="EW202" s="140">
        <f t="shared" si="596"/>
        <v>0</v>
      </c>
      <c r="EX202" s="140">
        <f t="shared" si="596"/>
        <v>0</v>
      </c>
      <c r="EY202" s="140">
        <f t="shared" si="596"/>
        <v>0</v>
      </c>
      <c r="EZ202" s="140">
        <f t="shared" si="596"/>
        <v>0</v>
      </c>
      <c r="FA202" s="140">
        <f t="shared" si="596"/>
        <v>0</v>
      </c>
      <c r="FB202" s="140">
        <f t="shared" si="596"/>
        <v>0</v>
      </c>
      <c r="FC202" s="140">
        <f t="shared" si="596"/>
        <v>0</v>
      </c>
      <c r="FD202" s="140">
        <f t="shared" si="596"/>
        <v>0</v>
      </c>
      <c r="FE202" s="140">
        <f t="shared" si="596"/>
        <v>0</v>
      </c>
      <c r="FF202" s="140">
        <f t="shared" si="596"/>
        <v>0</v>
      </c>
      <c r="FG202" s="140">
        <f t="shared" si="596"/>
        <v>0</v>
      </c>
      <c r="FH202" s="140">
        <f t="shared" si="596"/>
        <v>0</v>
      </c>
      <c r="FI202" s="140">
        <f t="shared" si="596"/>
        <v>0</v>
      </c>
      <c r="FJ202" s="140">
        <f t="shared" si="596"/>
        <v>0</v>
      </c>
    </row>
    <row r="203" spans="4:166">
      <c r="D203" s="28">
        <f t="shared" si="538"/>
        <v>29</v>
      </c>
      <c r="G203" s="28">
        <f t="shared" si="539"/>
        <v>0</v>
      </c>
      <c r="DL203" s="28">
        <f t="shared" si="540"/>
        <v>29</v>
      </c>
      <c r="DM203" s="140">
        <f t="shared" si="592"/>
        <v>0</v>
      </c>
      <c r="DN203" s="140">
        <f t="shared" si="592"/>
        <v>0</v>
      </c>
      <c r="DO203" s="140">
        <f t="shared" ref="DO203:ED203" si="597">IF($G203=0,0, DO35-DO119)</f>
        <v>0</v>
      </c>
      <c r="DP203" s="140">
        <f t="shared" si="597"/>
        <v>0</v>
      </c>
      <c r="DQ203" s="140">
        <f t="shared" si="597"/>
        <v>0</v>
      </c>
      <c r="DR203" s="140">
        <f t="shared" si="597"/>
        <v>0</v>
      </c>
      <c r="DS203" s="140">
        <f t="shared" si="597"/>
        <v>0</v>
      </c>
      <c r="DT203" s="140">
        <f t="shared" si="597"/>
        <v>0</v>
      </c>
      <c r="DU203" s="140">
        <f t="shared" si="597"/>
        <v>0</v>
      </c>
      <c r="DV203" s="140">
        <f t="shared" si="597"/>
        <v>0</v>
      </c>
      <c r="DW203" s="140">
        <f t="shared" si="597"/>
        <v>0</v>
      </c>
      <c r="DX203" s="140">
        <f t="shared" si="597"/>
        <v>0</v>
      </c>
      <c r="DY203" s="140">
        <f t="shared" si="597"/>
        <v>0</v>
      </c>
      <c r="DZ203" s="140">
        <f t="shared" si="597"/>
        <v>0</v>
      </c>
      <c r="EA203" s="140">
        <f t="shared" si="597"/>
        <v>0</v>
      </c>
      <c r="EB203" s="140">
        <f t="shared" si="597"/>
        <v>0</v>
      </c>
      <c r="EC203" s="140">
        <f t="shared" si="597"/>
        <v>0</v>
      </c>
      <c r="ED203" s="140">
        <f t="shared" si="597"/>
        <v>0</v>
      </c>
      <c r="EE203" s="140">
        <f t="shared" ref="EE203:FJ203" si="598">IF($G203=0,0, EE35-EE119)</f>
        <v>0</v>
      </c>
      <c r="EF203" s="140">
        <f t="shared" si="598"/>
        <v>0</v>
      </c>
      <c r="EG203" s="140">
        <f t="shared" si="598"/>
        <v>0</v>
      </c>
      <c r="EH203" s="140">
        <f t="shared" si="598"/>
        <v>0</v>
      </c>
      <c r="EI203" s="140">
        <f t="shared" si="598"/>
        <v>0</v>
      </c>
      <c r="EJ203" s="140">
        <f t="shared" si="598"/>
        <v>0</v>
      </c>
      <c r="EK203" s="140">
        <f t="shared" si="598"/>
        <v>0</v>
      </c>
      <c r="EL203" s="140">
        <f t="shared" si="598"/>
        <v>0</v>
      </c>
      <c r="EM203" s="140">
        <f t="shared" si="598"/>
        <v>0</v>
      </c>
      <c r="EN203" s="140">
        <f t="shared" si="598"/>
        <v>0</v>
      </c>
      <c r="EO203" s="140">
        <f t="shared" si="598"/>
        <v>0</v>
      </c>
      <c r="EP203" s="140">
        <f t="shared" si="598"/>
        <v>0</v>
      </c>
      <c r="EQ203" s="140">
        <f t="shared" si="598"/>
        <v>0</v>
      </c>
      <c r="ER203" s="140">
        <f t="shared" si="598"/>
        <v>0</v>
      </c>
      <c r="ES203" s="140">
        <f t="shared" si="598"/>
        <v>0</v>
      </c>
      <c r="ET203" s="140">
        <f t="shared" si="598"/>
        <v>0</v>
      </c>
      <c r="EU203" s="140">
        <f t="shared" si="598"/>
        <v>0</v>
      </c>
      <c r="EV203" s="140">
        <f t="shared" si="598"/>
        <v>0</v>
      </c>
      <c r="EW203" s="140">
        <f t="shared" si="598"/>
        <v>0</v>
      </c>
      <c r="EX203" s="140">
        <f t="shared" si="598"/>
        <v>0</v>
      </c>
      <c r="EY203" s="140">
        <f t="shared" si="598"/>
        <v>0</v>
      </c>
      <c r="EZ203" s="140">
        <f t="shared" si="598"/>
        <v>0</v>
      </c>
      <c r="FA203" s="140">
        <f t="shared" si="598"/>
        <v>0</v>
      </c>
      <c r="FB203" s="140">
        <f t="shared" si="598"/>
        <v>0</v>
      </c>
      <c r="FC203" s="140">
        <f t="shared" si="598"/>
        <v>0</v>
      </c>
      <c r="FD203" s="140">
        <f t="shared" si="598"/>
        <v>0</v>
      </c>
      <c r="FE203" s="140">
        <f t="shared" si="598"/>
        <v>0</v>
      </c>
      <c r="FF203" s="140">
        <f t="shared" si="598"/>
        <v>0</v>
      </c>
      <c r="FG203" s="140">
        <f t="shared" si="598"/>
        <v>0</v>
      </c>
      <c r="FH203" s="140">
        <f t="shared" si="598"/>
        <v>0</v>
      </c>
      <c r="FI203" s="140">
        <f t="shared" si="598"/>
        <v>0</v>
      </c>
      <c r="FJ203" s="140">
        <f t="shared" si="598"/>
        <v>0</v>
      </c>
    </row>
    <row r="204" spans="4:166">
      <c r="D204" s="28">
        <f t="shared" si="538"/>
        <v>30</v>
      </c>
      <c r="G204" s="28">
        <f t="shared" si="539"/>
        <v>0</v>
      </c>
      <c r="DL204" s="28">
        <f t="shared" si="540"/>
        <v>30</v>
      </c>
      <c r="DM204" s="140">
        <f t="shared" si="592"/>
        <v>0</v>
      </c>
      <c r="DN204" s="140">
        <f t="shared" si="592"/>
        <v>0</v>
      </c>
      <c r="DO204" s="140">
        <f t="shared" ref="DO204:ED204" si="599">IF($G204=0,0, DO36-DO120)</f>
        <v>0</v>
      </c>
      <c r="DP204" s="140">
        <f t="shared" si="599"/>
        <v>0</v>
      </c>
      <c r="DQ204" s="140">
        <f t="shared" si="599"/>
        <v>0</v>
      </c>
      <c r="DR204" s="140">
        <f t="shared" si="599"/>
        <v>0</v>
      </c>
      <c r="DS204" s="140">
        <f t="shared" si="599"/>
        <v>0</v>
      </c>
      <c r="DT204" s="140">
        <f t="shared" si="599"/>
        <v>0</v>
      </c>
      <c r="DU204" s="140">
        <f t="shared" si="599"/>
        <v>0</v>
      </c>
      <c r="DV204" s="140">
        <f t="shared" si="599"/>
        <v>0</v>
      </c>
      <c r="DW204" s="140">
        <f t="shared" si="599"/>
        <v>0</v>
      </c>
      <c r="DX204" s="140">
        <f t="shared" si="599"/>
        <v>0</v>
      </c>
      <c r="DY204" s="140">
        <f t="shared" si="599"/>
        <v>0</v>
      </c>
      <c r="DZ204" s="140">
        <f t="shared" si="599"/>
        <v>0</v>
      </c>
      <c r="EA204" s="140">
        <f t="shared" si="599"/>
        <v>0</v>
      </c>
      <c r="EB204" s="140">
        <f t="shared" si="599"/>
        <v>0</v>
      </c>
      <c r="EC204" s="140">
        <f t="shared" si="599"/>
        <v>0</v>
      </c>
      <c r="ED204" s="140">
        <f t="shared" si="599"/>
        <v>0</v>
      </c>
      <c r="EE204" s="140">
        <f t="shared" ref="EE204:FJ204" si="600">IF($G204=0,0, EE36-EE120)</f>
        <v>0</v>
      </c>
      <c r="EF204" s="140">
        <f t="shared" si="600"/>
        <v>0</v>
      </c>
      <c r="EG204" s="140">
        <f t="shared" si="600"/>
        <v>0</v>
      </c>
      <c r="EH204" s="140">
        <f t="shared" si="600"/>
        <v>0</v>
      </c>
      <c r="EI204" s="140">
        <f t="shared" si="600"/>
        <v>0</v>
      </c>
      <c r="EJ204" s="140">
        <f t="shared" si="600"/>
        <v>0</v>
      </c>
      <c r="EK204" s="140">
        <f t="shared" si="600"/>
        <v>0</v>
      </c>
      <c r="EL204" s="140">
        <f t="shared" si="600"/>
        <v>0</v>
      </c>
      <c r="EM204" s="140">
        <f t="shared" si="600"/>
        <v>0</v>
      </c>
      <c r="EN204" s="140">
        <f t="shared" si="600"/>
        <v>0</v>
      </c>
      <c r="EO204" s="140">
        <f t="shared" si="600"/>
        <v>0</v>
      </c>
      <c r="EP204" s="140">
        <f t="shared" si="600"/>
        <v>0</v>
      </c>
      <c r="EQ204" s="140">
        <f t="shared" si="600"/>
        <v>0</v>
      </c>
      <c r="ER204" s="140">
        <f t="shared" si="600"/>
        <v>0</v>
      </c>
      <c r="ES204" s="140">
        <f t="shared" si="600"/>
        <v>0</v>
      </c>
      <c r="ET204" s="140">
        <f t="shared" si="600"/>
        <v>0</v>
      </c>
      <c r="EU204" s="140">
        <f t="shared" si="600"/>
        <v>0</v>
      </c>
      <c r="EV204" s="140">
        <f t="shared" si="600"/>
        <v>0</v>
      </c>
      <c r="EW204" s="140">
        <f t="shared" si="600"/>
        <v>0</v>
      </c>
      <c r="EX204" s="140">
        <f t="shared" si="600"/>
        <v>0</v>
      </c>
      <c r="EY204" s="140">
        <f t="shared" si="600"/>
        <v>0</v>
      </c>
      <c r="EZ204" s="140">
        <f t="shared" si="600"/>
        <v>0</v>
      </c>
      <c r="FA204" s="140">
        <f t="shared" si="600"/>
        <v>0</v>
      </c>
      <c r="FB204" s="140">
        <f t="shared" si="600"/>
        <v>0</v>
      </c>
      <c r="FC204" s="140">
        <f t="shared" si="600"/>
        <v>0</v>
      </c>
      <c r="FD204" s="140">
        <f t="shared" si="600"/>
        <v>0</v>
      </c>
      <c r="FE204" s="140">
        <f t="shared" si="600"/>
        <v>0</v>
      </c>
      <c r="FF204" s="140">
        <f t="shared" si="600"/>
        <v>0</v>
      </c>
      <c r="FG204" s="140">
        <f t="shared" si="600"/>
        <v>0</v>
      </c>
      <c r="FH204" s="140">
        <f t="shared" si="600"/>
        <v>0</v>
      </c>
      <c r="FI204" s="140">
        <f t="shared" si="600"/>
        <v>0</v>
      </c>
      <c r="FJ204" s="140">
        <f t="shared" si="600"/>
        <v>0</v>
      </c>
    </row>
    <row r="205" spans="4:166">
      <c r="D205" s="28">
        <f t="shared" si="538"/>
        <v>31</v>
      </c>
      <c r="G205" s="28">
        <f t="shared" si="539"/>
        <v>0</v>
      </c>
      <c r="DL205" s="28">
        <f t="shared" si="540"/>
        <v>31</v>
      </c>
      <c r="DM205" s="140">
        <f t="shared" si="592"/>
        <v>0</v>
      </c>
      <c r="DN205" s="140">
        <f t="shared" si="592"/>
        <v>0</v>
      </c>
      <c r="DO205" s="140">
        <f t="shared" ref="DO205:ED205" si="601">IF($G205=0,0, DO37-DO121)</f>
        <v>0</v>
      </c>
      <c r="DP205" s="140">
        <f t="shared" si="601"/>
        <v>0</v>
      </c>
      <c r="DQ205" s="140">
        <f t="shared" si="601"/>
        <v>0</v>
      </c>
      <c r="DR205" s="140">
        <f t="shared" si="601"/>
        <v>0</v>
      </c>
      <c r="DS205" s="140">
        <f t="shared" si="601"/>
        <v>0</v>
      </c>
      <c r="DT205" s="140">
        <f t="shared" si="601"/>
        <v>0</v>
      </c>
      <c r="DU205" s="140">
        <f t="shared" si="601"/>
        <v>0</v>
      </c>
      <c r="DV205" s="140">
        <f t="shared" si="601"/>
        <v>0</v>
      </c>
      <c r="DW205" s="140">
        <f t="shared" si="601"/>
        <v>0</v>
      </c>
      <c r="DX205" s="140">
        <f t="shared" si="601"/>
        <v>0</v>
      </c>
      <c r="DY205" s="140">
        <f t="shared" si="601"/>
        <v>0</v>
      </c>
      <c r="DZ205" s="140">
        <f t="shared" si="601"/>
        <v>0</v>
      </c>
      <c r="EA205" s="140">
        <f t="shared" si="601"/>
        <v>0</v>
      </c>
      <c r="EB205" s="140">
        <f t="shared" si="601"/>
        <v>0</v>
      </c>
      <c r="EC205" s="140">
        <f t="shared" si="601"/>
        <v>0</v>
      </c>
      <c r="ED205" s="140">
        <f t="shared" si="601"/>
        <v>0</v>
      </c>
      <c r="EE205" s="140">
        <f t="shared" ref="EE205:FJ205" si="602">IF($G205=0,0, EE37-EE121)</f>
        <v>0</v>
      </c>
      <c r="EF205" s="140">
        <f t="shared" si="602"/>
        <v>0</v>
      </c>
      <c r="EG205" s="140">
        <f t="shared" si="602"/>
        <v>0</v>
      </c>
      <c r="EH205" s="140">
        <f t="shared" si="602"/>
        <v>0</v>
      </c>
      <c r="EI205" s="140">
        <f t="shared" si="602"/>
        <v>0</v>
      </c>
      <c r="EJ205" s="140">
        <f t="shared" si="602"/>
        <v>0</v>
      </c>
      <c r="EK205" s="140">
        <f t="shared" si="602"/>
        <v>0</v>
      </c>
      <c r="EL205" s="140">
        <f t="shared" si="602"/>
        <v>0</v>
      </c>
      <c r="EM205" s="140">
        <f t="shared" si="602"/>
        <v>0</v>
      </c>
      <c r="EN205" s="140">
        <f t="shared" si="602"/>
        <v>0</v>
      </c>
      <c r="EO205" s="140">
        <f t="shared" si="602"/>
        <v>0</v>
      </c>
      <c r="EP205" s="140">
        <f t="shared" si="602"/>
        <v>0</v>
      </c>
      <c r="EQ205" s="140">
        <f t="shared" si="602"/>
        <v>0</v>
      </c>
      <c r="ER205" s="140">
        <f t="shared" si="602"/>
        <v>0</v>
      </c>
      <c r="ES205" s="140">
        <f t="shared" si="602"/>
        <v>0</v>
      </c>
      <c r="ET205" s="140">
        <f t="shared" si="602"/>
        <v>0</v>
      </c>
      <c r="EU205" s="140">
        <f t="shared" si="602"/>
        <v>0</v>
      </c>
      <c r="EV205" s="140">
        <f t="shared" si="602"/>
        <v>0</v>
      </c>
      <c r="EW205" s="140">
        <f t="shared" si="602"/>
        <v>0</v>
      </c>
      <c r="EX205" s="140">
        <f t="shared" si="602"/>
        <v>0</v>
      </c>
      <c r="EY205" s="140">
        <f t="shared" si="602"/>
        <v>0</v>
      </c>
      <c r="EZ205" s="140">
        <f t="shared" si="602"/>
        <v>0</v>
      </c>
      <c r="FA205" s="140">
        <f t="shared" si="602"/>
        <v>0</v>
      </c>
      <c r="FB205" s="140">
        <f t="shared" si="602"/>
        <v>0</v>
      </c>
      <c r="FC205" s="140">
        <f t="shared" si="602"/>
        <v>0</v>
      </c>
      <c r="FD205" s="140">
        <f t="shared" si="602"/>
        <v>0</v>
      </c>
      <c r="FE205" s="140">
        <f t="shared" si="602"/>
        <v>0</v>
      </c>
      <c r="FF205" s="140">
        <f t="shared" si="602"/>
        <v>0</v>
      </c>
      <c r="FG205" s="140">
        <f t="shared" si="602"/>
        <v>0</v>
      </c>
      <c r="FH205" s="140">
        <f t="shared" si="602"/>
        <v>0</v>
      </c>
      <c r="FI205" s="140">
        <f t="shared" si="602"/>
        <v>0</v>
      </c>
      <c r="FJ205" s="140">
        <f t="shared" si="602"/>
        <v>0</v>
      </c>
    </row>
    <row r="206" spans="4:166">
      <c r="D206" s="28">
        <f t="shared" si="538"/>
        <v>32</v>
      </c>
      <c r="G206" s="28">
        <f t="shared" si="539"/>
        <v>0</v>
      </c>
      <c r="DL206" s="28">
        <f t="shared" si="540"/>
        <v>32</v>
      </c>
      <c r="DM206" s="140">
        <f t="shared" si="592"/>
        <v>0</v>
      </c>
      <c r="DN206" s="140">
        <f t="shared" si="592"/>
        <v>0</v>
      </c>
      <c r="DO206" s="140">
        <f t="shared" ref="DO206:ED206" si="603">IF($G206=0,0, DO38-DO122)</f>
        <v>0</v>
      </c>
      <c r="DP206" s="140">
        <f t="shared" si="603"/>
        <v>0</v>
      </c>
      <c r="DQ206" s="140">
        <f t="shared" si="603"/>
        <v>0</v>
      </c>
      <c r="DR206" s="140">
        <f t="shared" si="603"/>
        <v>0</v>
      </c>
      <c r="DS206" s="140">
        <f t="shared" si="603"/>
        <v>0</v>
      </c>
      <c r="DT206" s="140">
        <f t="shared" si="603"/>
        <v>0</v>
      </c>
      <c r="DU206" s="140">
        <f t="shared" si="603"/>
        <v>0</v>
      </c>
      <c r="DV206" s="140">
        <f t="shared" si="603"/>
        <v>0</v>
      </c>
      <c r="DW206" s="140">
        <f t="shared" si="603"/>
        <v>0</v>
      </c>
      <c r="DX206" s="140">
        <f t="shared" si="603"/>
        <v>0</v>
      </c>
      <c r="DY206" s="140">
        <f t="shared" si="603"/>
        <v>0</v>
      </c>
      <c r="DZ206" s="140">
        <f t="shared" si="603"/>
        <v>0</v>
      </c>
      <c r="EA206" s="140">
        <f t="shared" si="603"/>
        <v>0</v>
      </c>
      <c r="EB206" s="140">
        <f t="shared" si="603"/>
        <v>0</v>
      </c>
      <c r="EC206" s="140">
        <f t="shared" si="603"/>
        <v>0</v>
      </c>
      <c r="ED206" s="140">
        <f t="shared" si="603"/>
        <v>0</v>
      </c>
      <c r="EE206" s="140">
        <f t="shared" ref="EE206:FJ206" si="604">IF($G206=0,0, EE38-EE122)</f>
        <v>0</v>
      </c>
      <c r="EF206" s="140">
        <f t="shared" si="604"/>
        <v>0</v>
      </c>
      <c r="EG206" s="140">
        <f t="shared" si="604"/>
        <v>0</v>
      </c>
      <c r="EH206" s="140">
        <f t="shared" si="604"/>
        <v>0</v>
      </c>
      <c r="EI206" s="140">
        <f t="shared" si="604"/>
        <v>0</v>
      </c>
      <c r="EJ206" s="140">
        <f t="shared" si="604"/>
        <v>0</v>
      </c>
      <c r="EK206" s="140">
        <f t="shared" si="604"/>
        <v>0</v>
      </c>
      <c r="EL206" s="140">
        <f t="shared" si="604"/>
        <v>0</v>
      </c>
      <c r="EM206" s="140">
        <f t="shared" si="604"/>
        <v>0</v>
      </c>
      <c r="EN206" s="140">
        <f t="shared" si="604"/>
        <v>0</v>
      </c>
      <c r="EO206" s="140">
        <f t="shared" si="604"/>
        <v>0</v>
      </c>
      <c r="EP206" s="140">
        <f t="shared" si="604"/>
        <v>0</v>
      </c>
      <c r="EQ206" s="140">
        <f t="shared" si="604"/>
        <v>0</v>
      </c>
      <c r="ER206" s="140">
        <f t="shared" si="604"/>
        <v>0</v>
      </c>
      <c r="ES206" s="140">
        <f t="shared" si="604"/>
        <v>0</v>
      </c>
      <c r="ET206" s="140">
        <f t="shared" si="604"/>
        <v>0</v>
      </c>
      <c r="EU206" s="140">
        <f t="shared" si="604"/>
        <v>0</v>
      </c>
      <c r="EV206" s="140">
        <f t="shared" si="604"/>
        <v>0</v>
      </c>
      <c r="EW206" s="140">
        <f t="shared" si="604"/>
        <v>0</v>
      </c>
      <c r="EX206" s="140">
        <f t="shared" si="604"/>
        <v>0</v>
      </c>
      <c r="EY206" s="140">
        <f t="shared" si="604"/>
        <v>0</v>
      </c>
      <c r="EZ206" s="140">
        <f t="shared" si="604"/>
        <v>0</v>
      </c>
      <c r="FA206" s="140">
        <f t="shared" si="604"/>
        <v>0</v>
      </c>
      <c r="FB206" s="140">
        <f t="shared" si="604"/>
        <v>0</v>
      </c>
      <c r="FC206" s="140">
        <f t="shared" si="604"/>
        <v>0</v>
      </c>
      <c r="FD206" s="140">
        <f t="shared" si="604"/>
        <v>0</v>
      </c>
      <c r="FE206" s="140">
        <f t="shared" si="604"/>
        <v>0</v>
      </c>
      <c r="FF206" s="140">
        <f t="shared" si="604"/>
        <v>0</v>
      </c>
      <c r="FG206" s="140">
        <f t="shared" si="604"/>
        <v>0</v>
      </c>
      <c r="FH206" s="140">
        <f t="shared" si="604"/>
        <v>0</v>
      </c>
      <c r="FI206" s="140">
        <f t="shared" si="604"/>
        <v>0</v>
      </c>
      <c r="FJ206" s="140">
        <f t="shared" si="604"/>
        <v>0</v>
      </c>
    </row>
    <row r="207" spans="4:166">
      <c r="D207" s="28">
        <f t="shared" si="538"/>
        <v>33</v>
      </c>
      <c r="G207" s="28">
        <f t="shared" si="539"/>
        <v>0</v>
      </c>
      <c r="DL207" s="28">
        <f t="shared" si="540"/>
        <v>33</v>
      </c>
      <c r="DM207" s="140">
        <f t="shared" si="592"/>
        <v>0</v>
      </c>
      <c r="DN207" s="140">
        <f t="shared" si="592"/>
        <v>0</v>
      </c>
      <c r="DO207" s="140">
        <f t="shared" ref="DO207:ED207" si="605">IF($G207=0,0, DO39-DO123)</f>
        <v>0</v>
      </c>
      <c r="DP207" s="140">
        <f t="shared" si="605"/>
        <v>0</v>
      </c>
      <c r="DQ207" s="140">
        <f t="shared" si="605"/>
        <v>0</v>
      </c>
      <c r="DR207" s="140">
        <f t="shared" si="605"/>
        <v>0</v>
      </c>
      <c r="DS207" s="140">
        <f t="shared" si="605"/>
        <v>0</v>
      </c>
      <c r="DT207" s="140">
        <f t="shared" si="605"/>
        <v>0</v>
      </c>
      <c r="DU207" s="140">
        <f t="shared" si="605"/>
        <v>0</v>
      </c>
      <c r="DV207" s="140">
        <f t="shared" si="605"/>
        <v>0</v>
      </c>
      <c r="DW207" s="140">
        <f t="shared" si="605"/>
        <v>0</v>
      </c>
      <c r="DX207" s="140">
        <f t="shared" si="605"/>
        <v>0</v>
      </c>
      <c r="DY207" s="140">
        <f t="shared" si="605"/>
        <v>0</v>
      </c>
      <c r="DZ207" s="140">
        <f t="shared" si="605"/>
        <v>0</v>
      </c>
      <c r="EA207" s="140">
        <f t="shared" si="605"/>
        <v>0</v>
      </c>
      <c r="EB207" s="140">
        <f t="shared" si="605"/>
        <v>0</v>
      </c>
      <c r="EC207" s="140">
        <f t="shared" si="605"/>
        <v>0</v>
      </c>
      <c r="ED207" s="140">
        <f t="shared" si="605"/>
        <v>0</v>
      </c>
      <c r="EE207" s="140">
        <f t="shared" ref="EE207:FJ207" si="606">IF($G207=0,0, EE39-EE123)</f>
        <v>0</v>
      </c>
      <c r="EF207" s="140">
        <f t="shared" si="606"/>
        <v>0</v>
      </c>
      <c r="EG207" s="140">
        <f t="shared" si="606"/>
        <v>0</v>
      </c>
      <c r="EH207" s="140">
        <f t="shared" si="606"/>
        <v>0</v>
      </c>
      <c r="EI207" s="140">
        <f t="shared" si="606"/>
        <v>0</v>
      </c>
      <c r="EJ207" s="140">
        <f t="shared" si="606"/>
        <v>0</v>
      </c>
      <c r="EK207" s="140">
        <f t="shared" si="606"/>
        <v>0</v>
      </c>
      <c r="EL207" s="140">
        <f t="shared" si="606"/>
        <v>0</v>
      </c>
      <c r="EM207" s="140">
        <f t="shared" si="606"/>
        <v>0</v>
      </c>
      <c r="EN207" s="140">
        <f t="shared" si="606"/>
        <v>0</v>
      </c>
      <c r="EO207" s="140">
        <f t="shared" si="606"/>
        <v>0</v>
      </c>
      <c r="EP207" s="140">
        <f t="shared" si="606"/>
        <v>0</v>
      </c>
      <c r="EQ207" s="140">
        <f t="shared" si="606"/>
        <v>0</v>
      </c>
      <c r="ER207" s="140">
        <f t="shared" si="606"/>
        <v>0</v>
      </c>
      <c r="ES207" s="140">
        <f t="shared" si="606"/>
        <v>0</v>
      </c>
      <c r="ET207" s="140">
        <f t="shared" si="606"/>
        <v>0</v>
      </c>
      <c r="EU207" s="140">
        <f t="shared" si="606"/>
        <v>0</v>
      </c>
      <c r="EV207" s="140">
        <f t="shared" si="606"/>
        <v>0</v>
      </c>
      <c r="EW207" s="140">
        <f t="shared" si="606"/>
        <v>0</v>
      </c>
      <c r="EX207" s="140">
        <f t="shared" si="606"/>
        <v>0</v>
      </c>
      <c r="EY207" s="140">
        <f t="shared" si="606"/>
        <v>0</v>
      </c>
      <c r="EZ207" s="140">
        <f t="shared" si="606"/>
        <v>0</v>
      </c>
      <c r="FA207" s="140">
        <f t="shared" si="606"/>
        <v>0</v>
      </c>
      <c r="FB207" s="140">
        <f t="shared" si="606"/>
        <v>0</v>
      </c>
      <c r="FC207" s="140">
        <f t="shared" si="606"/>
        <v>0</v>
      </c>
      <c r="FD207" s="140">
        <f t="shared" si="606"/>
        <v>0</v>
      </c>
      <c r="FE207" s="140">
        <f t="shared" si="606"/>
        <v>0</v>
      </c>
      <c r="FF207" s="140">
        <f t="shared" si="606"/>
        <v>0</v>
      </c>
      <c r="FG207" s="140">
        <f t="shared" si="606"/>
        <v>0</v>
      </c>
      <c r="FH207" s="140">
        <f t="shared" si="606"/>
        <v>0</v>
      </c>
      <c r="FI207" s="140">
        <f t="shared" si="606"/>
        <v>0</v>
      </c>
      <c r="FJ207" s="140">
        <f t="shared" si="606"/>
        <v>0</v>
      </c>
    </row>
    <row r="208" spans="4:166">
      <c r="D208" s="28">
        <f t="shared" si="538"/>
        <v>34</v>
      </c>
      <c r="G208" s="28">
        <f t="shared" si="539"/>
        <v>0</v>
      </c>
      <c r="DL208" s="28">
        <f t="shared" si="540"/>
        <v>34</v>
      </c>
      <c r="DM208" s="140">
        <f t="shared" si="592"/>
        <v>0</v>
      </c>
      <c r="DN208" s="140">
        <f t="shared" si="592"/>
        <v>0</v>
      </c>
      <c r="DO208" s="140">
        <f t="shared" ref="DO208:ED208" si="607">IF($G208=0,0, DO40-DO124)</f>
        <v>0</v>
      </c>
      <c r="DP208" s="140">
        <f t="shared" si="607"/>
        <v>0</v>
      </c>
      <c r="DQ208" s="140">
        <f t="shared" si="607"/>
        <v>0</v>
      </c>
      <c r="DR208" s="140">
        <f t="shared" si="607"/>
        <v>0</v>
      </c>
      <c r="DS208" s="140">
        <f t="shared" si="607"/>
        <v>0</v>
      </c>
      <c r="DT208" s="140">
        <f t="shared" si="607"/>
        <v>0</v>
      </c>
      <c r="DU208" s="140">
        <f t="shared" si="607"/>
        <v>0</v>
      </c>
      <c r="DV208" s="140">
        <f t="shared" si="607"/>
        <v>0</v>
      </c>
      <c r="DW208" s="140">
        <f t="shared" si="607"/>
        <v>0</v>
      </c>
      <c r="DX208" s="140">
        <f t="shared" si="607"/>
        <v>0</v>
      </c>
      <c r="DY208" s="140">
        <f t="shared" si="607"/>
        <v>0</v>
      </c>
      <c r="DZ208" s="140">
        <f t="shared" si="607"/>
        <v>0</v>
      </c>
      <c r="EA208" s="140">
        <f t="shared" si="607"/>
        <v>0</v>
      </c>
      <c r="EB208" s="140">
        <f t="shared" si="607"/>
        <v>0</v>
      </c>
      <c r="EC208" s="140">
        <f t="shared" si="607"/>
        <v>0</v>
      </c>
      <c r="ED208" s="140">
        <f t="shared" si="607"/>
        <v>0</v>
      </c>
      <c r="EE208" s="140">
        <f t="shared" ref="EE208:FJ208" si="608">IF($G208=0,0, EE40-EE124)</f>
        <v>0</v>
      </c>
      <c r="EF208" s="140">
        <f t="shared" si="608"/>
        <v>0</v>
      </c>
      <c r="EG208" s="140">
        <f t="shared" si="608"/>
        <v>0</v>
      </c>
      <c r="EH208" s="140">
        <f t="shared" si="608"/>
        <v>0</v>
      </c>
      <c r="EI208" s="140">
        <f t="shared" si="608"/>
        <v>0</v>
      </c>
      <c r="EJ208" s="140">
        <f t="shared" si="608"/>
        <v>0</v>
      </c>
      <c r="EK208" s="140">
        <f t="shared" si="608"/>
        <v>0</v>
      </c>
      <c r="EL208" s="140">
        <f t="shared" si="608"/>
        <v>0</v>
      </c>
      <c r="EM208" s="140">
        <f t="shared" si="608"/>
        <v>0</v>
      </c>
      <c r="EN208" s="140">
        <f t="shared" si="608"/>
        <v>0</v>
      </c>
      <c r="EO208" s="140">
        <f t="shared" si="608"/>
        <v>0</v>
      </c>
      <c r="EP208" s="140">
        <f t="shared" si="608"/>
        <v>0</v>
      </c>
      <c r="EQ208" s="140">
        <f t="shared" si="608"/>
        <v>0</v>
      </c>
      <c r="ER208" s="140">
        <f t="shared" si="608"/>
        <v>0</v>
      </c>
      <c r="ES208" s="140">
        <f t="shared" si="608"/>
        <v>0</v>
      </c>
      <c r="ET208" s="140">
        <f t="shared" si="608"/>
        <v>0</v>
      </c>
      <c r="EU208" s="140">
        <f t="shared" si="608"/>
        <v>0</v>
      </c>
      <c r="EV208" s="140">
        <f t="shared" si="608"/>
        <v>0</v>
      </c>
      <c r="EW208" s="140">
        <f t="shared" si="608"/>
        <v>0</v>
      </c>
      <c r="EX208" s="140">
        <f t="shared" si="608"/>
        <v>0</v>
      </c>
      <c r="EY208" s="140">
        <f t="shared" si="608"/>
        <v>0</v>
      </c>
      <c r="EZ208" s="140">
        <f t="shared" si="608"/>
        <v>0</v>
      </c>
      <c r="FA208" s="140">
        <f t="shared" si="608"/>
        <v>0</v>
      </c>
      <c r="FB208" s="140">
        <f t="shared" si="608"/>
        <v>0</v>
      </c>
      <c r="FC208" s="140">
        <f t="shared" si="608"/>
        <v>0</v>
      </c>
      <c r="FD208" s="140">
        <f t="shared" si="608"/>
        <v>0</v>
      </c>
      <c r="FE208" s="140">
        <f t="shared" si="608"/>
        <v>0</v>
      </c>
      <c r="FF208" s="140">
        <f t="shared" si="608"/>
        <v>0</v>
      </c>
      <c r="FG208" s="140">
        <f t="shared" si="608"/>
        <v>0</v>
      </c>
      <c r="FH208" s="140">
        <f t="shared" si="608"/>
        <v>0</v>
      </c>
      <c r="FI208" s="140">
        <f t="shared" si="608"/>
        <v>0</v>
      </c>
      <c r="FJ208" s="140">
        <f t="shared" si="608"/>
        <v>0</v>
      </c>
    </row>
    <row r="209" spans="4:166">
      <c r="D209" s="28">
        <f t="shared" si="538"/>
        <v>35</v>
      </c>
      <c r="G209" s="28">
        <f t="shared" si="539"/>
        <v>0</v>
      </c>
      <c r="DL209" s="28">
        <f t="shared" si="540"/>
        <v>35</v>
      </c>
      <c r="DM209" s="140">
        <f t="shared" si="592"/>
        <v>0</v>
      </c>
      <c r="DN209" s="140">
        <f t="shared" si="592"/>
        <v>0</v>
      </c>
      <c r="DO209" s="140">
        <f t="shared" ref="DO209:ED209" si="609">IF($G209=0,0, DO41-DO125)</f>
        <v>0</v>
      </c>
      <c r="DP209" s="140">
        <f t="shared" si="609"/>
        <v>0</v>
      </c>
      <c r="DQ209" s="140">
        <f t="shared" si="609"/>
        <v>0</v>
      </c>
      <c r="DR209" s="140">
        <f t="shared" si="609"/>
        <v>0</v>
      </c>
      <c r="DS209" s="140">
        <f t="shared" si="609"/>
        <v>0</v>
      </c>
      <c r="DT209" s="140">
        <f t="shared" si="609"/>
        <v>0</v>
      </c>
      <c r="DU209" s="140">
        <f t="shared" si="609"/>
        <v>0</v>
      </c>
      <c r="DV209" s="140">
        <f t="shared" si="609"/>
        <v>0</v>
      </c>
      <c r="DW209" s="140">
        <f t="shared" si="609"/>
        <v>0</v>
      </c>
      <c r="DX209" s="140">
        <f t="shared" si="609"/>
        <v>0</v>
      </c>
      <c r="DY209" s="140">
        <f t="shared" si="609"/>
        <v>0</v>
      </c>
      <c r="DZ209" s="140">
        <f t="shared" si="609"/>
        <v>0</v>
      </c>
      <c r="EA209" s="140">
        <f t="shared" si="609"/>
        <v>0</v>
      </c>
      <c r="EB209" s="140">
        <f t="shared" si="609"/>
        <v>0</v>
      </c>
      <c r="EC209" s="140">
        <f t="shared" si="609"/>
        <v>0</v>
      </c>
      <c r="ED209" s="140">
        <f t="shared" si="609"/>
        <v>0</v>
      </c>
      <c r="EE209" s="140">
        <f t="shared" ref="EE209:FJ209" si="610">IF($G209=0,0, EE41-EE125)</f>
        <v>0</v>
      </c>
      <c r="EF209" s="140">
        <f t="shared" si="610"/>
        <v>0</v>
      </c>
      <c r="EG209" s="140">
        <f t="shared" si="610"/>
        <v>0</v>
      </c>
      <c r="EH209" s="140">
        <f t="shared" si="610"/>
        <v>0</v>
      </c>
      <c r="EI209" s="140">
        <f t="shared" si="610"/>
        <v>0</v>
      </c>
      <c r="EJ209" s="140">
        <f t="shared" si="610"/>
        <v>0</v>
      </c>
      <c r="EK209" s="140">
        <f t="shared" si="610"/>
        <v>0</v>
      </c>
      <c r="EL209" s="140">
        <f t="shared" si="610"/>
        <v>0</v>
      </c>
      <c r="EM209" s="140">
        <f t="shared" si="610"/>
        <v>0</v>
      </c>
      <c r="EN209" s="140">
        <f t="shared" si="610"/>
        <v>0</v>
      </c>
      <c r="EO209" s="140">
        <f t="shared" si="610"/>
        <v>0</v>
      </c>
      <c r="EP209" s="140">
        <f t="shared" si="610"/>
        <v>0</v>
      </c>
      <c r="EQ209" s="140">
        <f t="shared" si="610"/>
        <v>0</v>
      </c>
      <c r="ER209" s="140">
        <f t="shared" si="610"/>
        <v>0</v>
      </c>
      <c r="ES209" s="140">
        <f t="shared" si="610"/>
        <v>0</v>
      </c>
      <c r="ET209" s="140">
        <f t="shared" si="610"/>
        <v>0</v>
      </c>
      <c r="EU209" s="140">
        <f t="shared" si="610"/>
        <v>0</v>
      </c>
      <c r="EV209" s="140">
        <f t="shared" si="610"/>
        <v>0</v>
      </c>
      <c r="EW209" s="140">
        <f t="shared" si="610"/>
        <v>0</v>
      </c>
      <c r="EX209" s="140">
        <f t="shared" si="610"/>
        <v>0</v>
      </c>
      <c r="EY209" s="140">
        <f t="shared" si="610"/>
        <v>0</v>
      </c>
      <c r="EZ209" s="140">
        <f t="shared" si="610"/>
        <v>0</v>
      </c>
      <c r="FA209" s="140">
        <f t="shared" si="610"/>
        <v>0</v>
      </c>
      <c r="FB209" s="140">
        <f t="shared" si="610"/>
        <v>0</v>
      </c>
      <c r="FC209" s="140">
        <f t="shared" si="610"/>
        <v>0</v>
      </c>
      <c r="FD209" s="140">
        <f t="shared" si="610"/>
        <v>0</v>
      </c>
      <c r="FE209" s="140">
        <f t="shared" si="610"/>
        <v>0</v>
      </c>
      <c r="FF209" s="140">
        <f t="shared" si="610"/>
        <v>0</v>
      </c>
      <c r="FG209" s="140">
        <f t="shared" si="610"/>
        <v>0</v>
      </c>
      <c r="FH209" s="140">
        <f t="shared" si="610"/>
        <v>0</v>
      </c>
      <c r="FI209" s="140">
        <f t="shared" si="610"/>
        <v>0</v>
      </c>
      <c r="FJ209" s="140">
        <f t="shared" si="610"/>
        <v>0</v>
      </c>
    </row>
    <row r="210" spans="4:166">
      <c r="D210" s="28">
        <f t="shared" si="538"/>
        <v>36</v>
      </c>
      <c r="G210" s="28">
        <f t="shared" si="539"/>
        <v>0</v>
      </c>
      <c r="DL210" s="28">
        <f t="shared" si="540"/>
        <v>36</v>
      </c>
      <c r="DM210" s="140">
        <f t="shared" si="592"/>
        <v>0</v>
      </c>
      <c r="DN210" s="140">
        <f t="shared" si="592"/>
        <v>0</v>
      </c>
      <c r="DO210" s="140">
        <f t="shared" ref="DO210:ED210" si="611">IF($G210=0,0, DO42-DO126)</f>
        <v>0</v>
      </c>
      <c r="DP210" s="140">
        <f t="shared" si="611"/>
        <v>0</v>
      </c>
      <c r="DQ210" s="140">
        <f t="shared" si="611"/>
        <v>0</v>
      </c>
      <c r="DR210" s="140">
        <f t="shared" si="611"/>
        <v>0</v>
      </c>
      <c r="DS210" s="140">
        <f t="shared" si="611"/>
        <v>0</v>
      </c>
      <c r="DT210" s="140">
        <f t="shared" si="611"/>
        <v>0</v>
      </c>
      <c r="DU210" s="140">
        <f t="shared" si="611"/>
        <v>0</v>
      </c>
      <c r="DV210" s="140">
        <f t="shared" si="611"/>
        <v>0</v>
      </c>
      <c r="DW210" s="140">
        <f t="shared" si="611"/>
        <v>0</v>
      </c>
      <c r="DX210" s="140">
        <f t="shared" si="611"/>
        <v>0</v>
      </c>
      <c r="DY210" s="140">
        <f t="shared" si="611"/>
        <v>0</v>
      </c>
      <c r="DZ210" s="140">
        <f t="shared" si="611"/>
        <v>0</v>
      </c>
      <c r="EA210" s="140">
        <f t="shared" si="611"/>
        <v>0</v>
      </c>
      <c r="EB210" s="140">
        <f t="shared" si="611"/>
        <v>0</v>
      </c>
      <c r="EC210" s="140">
        <f t="shared" si="611"/>
        <v>0</v>
      </c>
      <c r="ED210" s="140">
        <f t="shared" si="611"/>
        <v>0</v>
      </c>
      <c r="EE210" s="140">
        <f t="shared" ref="EE210:FJ210" si="612">IF($G210=0,0, EE42-EE126)</f>
        <v>0</v>
      </c>
      <c r="EF210" s="140">
        <f t="shared" si="612"/>
        <v>0</v>
      </c>
      <c r="EG210" s="140">
        <f t="shared" si="612"/>
        <v>0</v>
      </c>
      <c r="EH210" s="140">
        <f t="shared" si="612"/>
        <v>0</v>
      </c>
      <c r="EI210" s="140">
        <f t="shared" si="612"/>
        <v>0</v>
      </c>
      <c r="EJ210" s="140">
        <f t="shared" si="612"/>
        <v>0</v>
      </c>
      <c r="EK210" s="140">
        <f t="shared" si="612"/>
        <v>0</v>
      </c>
      <c r="EL210" s="140">
        <f t="shared" si="612"/>
        <v>0</v>
      </c>
      <c r="EM210" s="140">
        <f t="shared" si="612"/>
        <v>0</v>
      </c>
      <c r="EN210" s="140">
        <f t="shared" si="612"/>
        <v>0</v>
      </c>
      <c r="EO210" s="140">
        <f t="shared" si="612"/>
        <v>0</v>
      </c>
      <c r="EP210" s="140">
        <f t="shared" si="612"/>
        <v>0</v>
      </c>
      <c r="EQ210" s="140">
        <f t="shared" si="612"/>
        <v>0</v>
      </c>
      <c r="ER210" s="140">
        <f t="shared" si="612"/>
        <v>0</v>
      </c>
      <c r="ES210" s="140">
        <f t="shared" si="612"/>
        <v>0</v>
      </c>
      <c r="ET210" s="140">
        <f t="shared" si="612"/>
        <v>0</v>
      </c>
      <c r="EU210" s="140">
        <f t="shared" si="612"/>
        <v>0</v>
      </c>
      <c r="EV210" s="140">
        <f t="shared" si="612"/>
        <v>0</v>
      </c>
      <c r="EW210" s="140">
        <f t="shared" si="612"/>
        <v>0</v>
      </c>
      <c r="EX210" s="140">
        <f t="shared" si="612"/>
        <v>0</v>
      </c>
      <c r="EY210" s="140">
        <f t="shared" si="612"/>
        <v>0</v>
      </c>
      <c r="EZ210" s="140">
        <f t="shared" si="612"/>
        <v>0</v>
      </c>
      <c r="FA210" s="140">
        <f t="shared" si="612"/>
        <v>0</v>
      </c>
      <c r="FB210" s="140">
        <f t="shared" si="612"/>
        <v>0</v>
      </c>
      <c r="FC210" s="140">
        <f t="shared" si="612"/>
        <v>0</v>
      </c>
      <c r="FD210" s="140">
        <f t="shared" si="612"/>
        <v>0</v>
      </c>
      <c r="FE210" s="140">
        <f t="shared" si="612"/>
        <v>0</v>
      </c>
      <c r="FF210" s="140">
        <f t="shared" si="612"/>
        <v>0</v>
      </c>
      <c r="FG210" s="140">
        <f t="shared" si="612"/>
        <v>0</v>
      </c>
      <c r="FH210" s="140">
        <f t="shared" si="612"/>
        <v>0</v>
      </c>
      <c r="FI210" s="140">
        <f t="shared" si="612"/>
        <v>0</v>
      </c>
      <c r="FJ210" s="140">
        <f t="shared" si="612"/>
        <v>0</v>
      </c>
    </row>
    <row r="211" spans="4:166">
      <c r="D211" s="28">
        <f t="shared" si="538"/>
        <v>37</v>
      </c>
      <c r="G211" s="28">
        <f t="shared" si="539"/>
        <v>0</v>
      </c>
      <c r="DL211" s="28">
        <f t="shared" si="540"/>
        <v>37</v>
      </c>
      <c r="DM211" s="140">
        <f t="shared" si="592"/>
        <v>0</v>
      </c>
      <c r="DN211" s="140">
        <f t="shared" si="592"/>
        <v>0</v>
      </c>
      <c r="DO211" s="140">
        <f t="shared" ref="DO211:ED211" si="613">IF($G211=0,0, DO43-DO127)</f>
        <v>0</v>
      </c>
      <c r="DP211" s="140">
        <f t="shared" si="613"/>
        <v>0</v>
      </c>
      <c r="DQ211" s="140">
        <f t="shared" si="613"/>
        <v>0</v>
      </c>
      <c r="DR211" s="140">
        <f t="shared" si="613"/>
        <v>0</v>
      </c>
      <c r="DS211" s="140">
        <f t="shared" si="613"/>
        <v>0</v>
      </c>
      <c r="DT211" s="140">
        <f t="shared" si="613"/>
        <v>0</v>
      </c>
      <c r="DU211" s="140">
        <f t="shared" si="613"/>
        <v>0</v>
      </c>
      <c r="DV211" s="140">
        <f t="shared" si="613"/>
        <v>0</v>
      </c>
      <c r="DW211" s="140">
        <f t="shared" si="613"/>
        <v>0</v>
      </c>
      <c r="DX211" s="140">
        <f t="shared" si="613"/>
        <v>0</v>
      </c>
      <c r="DY211" s="140">
        <f t="shared" si="613"/>
        <v>0</v>
      </c>
      <c r="DZ211" s="140">
        <f t="shared" si="613"/>
        <v>0</v>
      </c>
      <c r="EA211" s="140">
        <f t="shared" si="613"/>
        <v>0</v>
      </c>
      <c r="EB211" s="140">
        <f t="shared" si="613"/>
        <v>0</v>
      </c>
      <c r="EC211" s="140">
        <f t="shared" si="613"/>
        <v>0</v>
      </c>
      <c r="ED211" s="140">
        <f t="shared" si="613"/>
        <v>0</v>
      </c>
      <c r="EE211" s="140">
        <f t="shared" ref="EE211:FJ211" si="614">IF($G211=0,0, EE43-EE127)</f>
        <v>0</v>
      </c>
      <c r="EF211" s="140">
        <f t="shared" si="614"/>
        <v>0</v>
      </c>
      <c r="EG211" s="140">
        <f t="shared" si="614"/>
        <v>0</v>
      </c>
      <c r="EH211" s="140">
        <f t="shared" si="614"/>
        <v>0</v>
      </c>
      <c r="EI211" s="140">
        <f t="shared" si="614"/>
        <v>0</v>
      </c>
      <c r="EJ211" s="140">
        <f t="shared" si="614"/>
        <v>0</v>
      </c>
      <c r="EK211" s="140">
        <f t="shared" si="614"/>
        <v>0</v>
      </c>
      <c r="EL211" s="140">
        <f t="shared" si="614"/>
        <v>0</v>
      </c>
      <c r="EM211" s="140">
        <f t="shared" si="614"/>
        <v>0</v>
      </c>
      <c r="EN211" s="140">
        <f t="shared" si="614"/>
        <v>0</v>
      </c>
      <c r="EO211" s="140">
        <f t="shared" si="614"/>
        <v>0</v>
      </c>
      <c r="EP211" s="140">
        <f t="shared" si="614"/>
        <v>0</v>
      </c>
      <c r="EQ211" s="140">
        <f t="shared" si="614"/>
        <v>0</v>
      </c>
      <c r="ER211" s="140">
        <f t="shared" si="614"/>
        <v>0</v>
      </c>
      <c r="ES211" s="140">
        <f t="shared" si="614"/>
        <v>0</v>
      </c>
      <c r="ET211" s="140">
        <f t="shared" si="614"/>
        <v>0</v>
      </c>
      <c r="EU211" s="140">
        <f t="shared" si="614"/>
        <v>0</v>
      </c>
      <c r="EV211" s="140">
        <f t="shared" si="614"/>
        <v>0</v>
      </c>
      <c r="EW211" s="140">
        <f t="shared" si="614"/>
        <v>0</v>
      </c>
      <c r="EX211" s="140">
        <f t="shared" si="614"/>
        <v>0</v>
      </c>
      <c r="EY211" s="140">
        <f t="shared" si="614"/>
        <v>0</v>
      </c>
      <c r="EZ211" s="140">
        <f t="shared" si="614"/>
        <v>0</v>
      </c>
      <c r="FA211" s="140">
        <f t="shared" si="614"/>
        <v>0</v>
      </c>
      <c r="FB211" s="140">
        <f t="shared" si="614"/>
        <v>0</v>
      </c>
      <c r="FC211" s="140">
        <f t="shared" si="614"/>
        <v>0</v>
      </c>
      <c r="FD211" s="140">
        <f t="shared" si="614"/>
        <v>0</v>
      </c>
      <c r="FE211" s="140">
        <f t="shared" si="614"/>
        <v>0</v>
      </c>
      <c r="FF211" s="140">
        <f t="shared" si="614"/>
        <v>0</v>
      </c>
      <c r="FG211" s="140">
        <f t="shared" si="614"/>
        <v>0</v>
      </c>
      <c r="FH211" s="140">
        <f t="shared" si="614"/>
        <v>0</v>
      </c>
      <c r="FI211" s="140">
        <f t="shared" si="614"/>
        <v>0</v>
      </c>
      <c r="FJ211" s="140">
        <f t="shared" si="614"/>
        <v>0</v>
      </c>
    </row>
    <row r="212" spans="4:166">
      <c r="D212" s="28">
        <f t="shared" si="538"/>
        <v>38</v>
      </c>
      <c r="G212" s="28">
        <f t="shared" si="539"/>
        <v>0</v>
      </c>
      <c r="DL212" s="28">
        <f t="shared" si="540"/>
        <v>38</v>
      </c>
      <c r="DM212" s="140">
        <f t="shared" si="592"/>
        <v>0</v>
      </c>
      <c r="DN212" s="140">
        <f t="shared" si="592"/>
        <v>0</v>
      </c>
      <c r="DO212" s="140">
        <f t="shared" ref="DO212:ED212" si="615">IF($G212=0,0, DO44-DO128)</f>
        <v>0</v>
      </c>
      <c r="DP212" s="140">
        <f t="shared" si="615"/>
        <v>0</v>
      </c>
      <c r="DQ212" s="140">
        <f t="shared" si="615"/>
        <v>0</v>
      </c>
      <c r="DR212" s="140">
        <f t="shared" si="615"/>
        <v>0</v>
      </c>
      <c r="DS212" s="140">
        <f t="shared" si="615"/>
        <v>0</v>
      </c>
      <c r="DT212" s="140">
        <f t="shared" si="615"/>
        <v>0</v>
      </c>
      <c r="DU212" s="140">
        <f t="shared" si="615"/>
        <v>0</v>
      </c>
      <c r="DV212" s="140">
        <f t="shared" si="615"/>
        <v>0</v>
      </c>
      <c r="DW212" s="140">
        <f t="shared" si="615"/>
        <v>0</v>
      </c>
      <c r="DX212" s="140">
        <f t="shared" si="615"/>
        <v>0</v>
      </c>
      <c r="DY212" s="140">
        <f t="shared" si="615"/>
        <v>0</v>
      </c>
      <c r="DZ212" s="140">
        <f t="shared" si="615"/>
        <v>0</v>
      </c>
      <c r="EA212" s="140">
        <f t="shared" si="615"/>
        <v>0</v>
      </c>
      <c r="EB212" s="140">
        <f t="shared" si="615"/>
        <v>0</v>
      </c>
      <c r="EC212" s="140">
        <f t="shared" si="615"/>
        <v>0</v>
      </c>
      <c r="ED212" s="140">
        <f t="shared" si="615"/>
        <v>0</v>
      </c>
      <c r="EE212" s="140">
        <f t="shared" ref="EE212:FJ212" si="616">IF($G212=0,0, EE44-EE128)</f>
        <v>0</v>
      </c>
      <c r="EF212" s="140">
        <f t="shared" si="616"/>
        <v>0</v>
      </c>
      <c r="EG212" s="140">
        <f t="shared" si="616"/>
        <v>0</v>
      </c>
      <c r="EH212" s="140">
        <f t="shared" si="616"/>
        <v>0</v>
      </c>
      <c r="EI212" s="140">
        <f t="shared" si="616"/>
        <v>0</v>
      </c>
      <c r="EJ212" s="140">
        <f t="shared" si="616"/>
        <v>0</v>
      </c>
      <c r="EK212" s="140">
        <f t="shared" si="616"/>
        <v>0</v>
      </c>
      <c r="EL212" s="140">
        <f t="shared" si="616"/>
        <v>0</v>
      </c>
      <c r="EM212" s="140">
        <f t="shared" si="616"/>
        <v>0</v>
      </c>
      <c r="EN212" s="140">
        <f t="shared" si="616"/>
        <v>0</v>
      </c>
      <c r="EO212" s="140">
        <f t="shared" si="616"/>
        <v>0</v>
      </c>
      <c r="EP212" s="140">
        <f t="shared" si="616"/>
        <v>0</v>
      </c>
      <c r="EQ212" s="140">
        <f t="shared" si="616"/>
        <v>0</v>
      </c>
      <c r="ER212" s="140">
        <f t="shared" si="616"/>
        <v>0</v>
      </c>
      <c r="ES212" s="140">
        <f t="shared" si="616"/>
        <v>0</v>
      </c>
      <c r="ET212" s="140">
        <f t="shared" si="616"/>
        <v>0</v>
      </c>
      <c r="EU212" s="140">
        <f t="shared" si="616"/>
        <v>0</v>
      </c>
      <c r="EV212" s="140">
        <f t="shared" si="616"/>
        <v>0</v>
      </c>
      <c r="EW212" s="140">
        <f t="shared" si="616"/>
        <v>0</v>
      </c>
      <c r="EX212" s="140">
        <f t="shared" si="616"/>
        <v>0</v>
      </c>
      <c r="EY212" s="140">
        <f t="shared" si="616"/>
        <v>0</v>
      </c>
      <c r="EZ212" s="140">
        <f t="shared" si="616"/>
        <v>0</v>
      </c>
      <c r="FA212" s="140">
        <f t="shared" si="616"/>
        <v>0</v>
      </c>
      <c r="FB212" s="140">
        <f t="shared" si="616"/>
        <v>0</v>
      </c>
      <c r="FC212" s="140">
        <f t="shared" si="616"/>
        <v>0</v>
      </c>
      <c r="FD212" s="140">
        <f t="shared" si="616"/>
        <v>0</v>
      </c>
      <c r="FE212" s="140">
        <f t="shared" si="616"/>
        <v>0</v>
      </c>
      <c r="FF212" s="140">
        <f t="shared" si="616"/>
        <v>0</v>
      </c>
      <c r="FG212" s="140">
        <f t="shared" si="616"/>
        <v>0</v>
      </c>
      <c r="FH212" s="140">
        <f t="shared" si="616"/>
        <v>0</v>
      </c>
      <c r="FI212" s="140">
        <f t="shared" si="616"/>
        <v>0</v>
      </c>
      <c r="FJ212" s="140">
        <f t="shared" si="616"/>
        <v>0</v>
      </c>
    </row>
    <row r="213" spans="4:166">
      <c r="D213" s="28">
        <f t="shared" si="538"/>
        <v>39</v>
      </c>
      <c r="G213" s="28">
        <f t="shared" si="539"/>
        <v>0</v>
      </c>
      <c r="DL213" s="28">
        <f t="shared" si="540"/>
        <v>39</v>
      </c>
      <c r="DM213" s="140">
        <f t="shared" si="592"/>
        <v>0</v>
      </c>
      <c r="DN213" s="140">
        <f t="shared" si="592"/>
        <v>0</v>
      </c>
      <c r="DO213" s="140">
        <f t="shared" ref="DO213:ED213" si="617">IF($G213=0,0, DO45-DO129)</f>
        <v>0</v>
      </c>
      <c r="DP213" s="140">
        <f t="shared" si="617"/>
        <v>0</v>
      </c>
      <c r="DQ213" s="140">
        <f t="shared" si="617"/>
        <v>0</v>
      </c>
      <c r="DR213" s="140">
        <f t="shared" si="617"/>
        <v>0</v>
      </c>
      <c r="DS213" s="140">
        <f t="shared" si="617"/>
        <v>0</v>
      </c>
      <c r="DT213" s="140">
        <f t="shared" si="617"/>
        <v>0</v>
      </c>
      <c r="DU213" s="140">
        <f t="shared" si="617"/>
        <v>0</v>
      </c>
      <c r="DV213" s="140">
        <f t="shared" si="617"/>
        <v>0</v>
      </c>
      <c r="DW213" s="140">
        <f t="shared" si="617"/>
        <v>0</v>
      </c>
      <c r="DX213" s="140">
        <f t="shared" si="617"/>
        <v>0</v>
      </c>
      <c r="DY213" s="140">
        <f t="shared" si="617"/>
        <v>0</v>
      </c>
      <c r="DZ213" s="140">
        <f t="shared" si="617"/>
        <v>0</v>
      </c>
      <c r="EA213" s="140">
        <f t="shared" si="617"/>
        <v>0</v>
      </c>
      <c r="EB213" s="140">
        <f t="shared" si="617"/>
        <v>0</v>
      </c>
      <c r="EC213" s="140">
        <f t="shared" si="617"/>
        <v>0</v>
      </c>
      <c r="ED213" s="140">
        <f t="shared" si="617"/>
        <v>0</v>
      </c>
      <c r="EE213" s="140">
        <f t="shared" ref="EE213:FJ213" si="618">IF($G213=0,0, EE45-EE129)</f>
        <v>0</v>
      </c>
      <c r="EF213" s="140">
        <f t="shared" si="618"/>
        <v>0</v>
      </c>
      <c r="EG213" s="140">
        <f t="shared" si="618"/>
        <v>0</v>
      </c>
      <c r="EH213" s="140">
        <f t="shared" si="618"/>
        <v>0</v>
      </c>
      <c r="EI213" s="140">
        <f t="shared" si="618"/>
        <v>0</v>
      </c>
      <c r="EJ213" s="140">
        <f t="shared" si="618"/>
        <v>0</v>
      </c>
      <c r="EK213" s="140">
        <f t="shared" si="618"/>
        <v>0</v>
      </c>
      <c r="EL213" s="140">
        <f t="shared" si="618"/>
        <v>0</v>
      </c>
      <c r="EM213" s="140">
        <f t="shared" si="618"/>
        <v>0</v>
      </c>
      <c r="EN213" s="140">
        <f t="shared" si="618"/>
        <v>0</v>
      </c>
      <c r="EO213" s="140">
        <f t="shared" si="618"/>
        <v>0</v>
      </c>
      <c r="EP213" s="140">
        <f t="shared" si="618"/>
        <v>0</v>
      </c>
      <c r="EQ213" s="140">
        <f t="shared" si="618"/>
        <v>0</v>
      </c>
      <c r="ER213" s="140">
        <f t="shared" si="618"/>
        <v>0</v>
      </c>
      <c r="ES213" s="140">
        <f t="shared" si="618"/>
        <v>0</v>
      </c>
      <c r="ET213" s="140">
        <f t="shared" si="618"/>
        <v>0</v>
      </c>
      <c r="EU213" s="140">
        <f t="shared" si="618"/>
        <v>0</v>
      </c>
      <c r="EV213" s="140">
        <f t="shared" si="618"/>
        <v>0</v>
      </c>
      <c r="EW213" s="140">
        <f t="shared" si="618"/>
        <v>0</v>
      </c>
      <c r="EX213" s="140">
        <f t="shared" si="618"/>
        <v>0</v>
      </c>
      <c r="EY213" s="140">
        <f t="shared" si="618"/>
        <v>0</v>
      </c>
      <c r="EZ213" s="140">
        <f t="shared" si="618"/>
        <v>0</v>
      </c>
      <c r="FA213" s="140">
        <f t="shared" si="618"/>
        <v>0</v>
      </c>
      <c r="FB213" s="140">
        <f t="shared" si="618"/>
        <v>0</v>
      </c>
      <c r="FC213" s="140">
        <f t="shared" si="618"/>
        <v>0</v>
      </c>
      <c r="FD213" s="140">
        <f t="shared" si="618"/>
        <v>0</v>
      </c>
      <c r="FE213" s="140">
        <f t="shared" si="618"/>
        <v>0</v>
      </c>
      <c r="FF213" s="140">
        <f t="shared" si="618"/>
        <v>0</v>
      </c>
      <c r="FG213" s="140">
        <f t="shared" si="618"/>
        <v>0</v>
      </c>
      <c r="FH213" s="140">
        <f t="shared" si="618"/>
        <v>0</v>
      </c>
      <c r="FI213" s="140">
        <f t="shared" si="618"/>
        <v>0</v>
      </c>
      <c r="FJ213" s="140">
        <f t="shared" si="618"/>
        <v>0</v>
      </c>
    </row>
    <row r="214" spans="4:166">
      <c r="D214" s="28">
        <f t="shared" si="538"/>
        <v>40</v>
      </c>
      <c r="G214" s="28">
        <f t="shared" si="539"/>
        <v>0</v>
      </c>
      <c r="DL214" s="28">
        <f t="shared" si="540"/>
        <v>40</v>
      </c>
      <c r="DM214" s="140">
        <f t="shared" si="592"/>
        <v>0</v>
      </c>
      <c r="DN214" s="140">
        <f t="shared" si="592"/>
        <v>0</v>
      </c>
      <c r="DO214" s="140">
        <f t="shared" ref="DO214:ED214" si="619">IF($G214=0,0, DO46-DO130)</f>
        <v>0</v>
      </c>
      <c r="DP214" s="140">
        <f t="shared" si="619"/>
        <v>0</v>
      </c>
      <c r="DQ214" s="140">
        <f t="shared" si="619"/>
        <v>0</v>
      </c>
      <c r="DR214" s="140">
        <f t="shared" si="619"/>
        <v>0</v>
      </c>
      <c r="DS214" s="140">
        <f t="shared" si="619"/>
        <v>0</v>
      </c>
      <c r="DT214" s="140">
        <f t="shared" si="619"/>
        <v>0</v>
      </c>
      <c r="DU214" s="140">
        <f t="shared" si="619"/>
        <v>0</v>
      </c>
      <c r="DV214" s="140">
        <f t="shared" si="619"/>
        <v>0</v>
      </c>
      <c r="DW214" s="140">
        <f t="shared" si="619"/>
        <v>0</v>
      </c>
      <c r="DX214" s="140">
        <f t="shared" si="619"/>
        <v>0</v>
      </c>
      <c r="DY214" s="140">
        <f t="shared" si="619"/>
        <v>0</v>
      </c>
      <c r="DZ214" s="140">
        <f t="shared" si="619"/>
        <v>0</v>
      </c>
      <c r="EA214" s="140">
        <f t="shared" si="619"/>
        <v>0</v>
      </c>
      <c r="EB214" s="140">
        <f t="shared" si="619"/>
        <v>0</v>
      </c>
      <c r="EC214" s="140">
        <f t="shared" si="619"/>
        <v>0</v>
      </c>
      <c r="ED214" s="140">
        <f t="shared" si="619"/>
        <v>0</v>
      </c>
      <c r="EE214" s="140">
        <f t="shared" ref="EE214:FJ214" si="620">IF($G214=0,0, EE46-EE130)</f>
        <v>0</v>
      </c>
      <c r="EF214" s="140">
        <f t="shared" si="620"/>
        <v>0</v>
      </c>
      <c r="EG214" s="140">
        <f t="shared" si="620"/>
        <v>0</v>
      </c>
      <c r="EH214" s="140">
        <f t="shared" si="620"/>
        <v>0</v>
      </c>
      <c r="EI214" s="140">
        <f t="shared" si="620"/>
        <v>0</v>
      </c>
      <c r="EJ214" s="140">
        <f t="shared" si="620"/>
        <v>0</v>
      </c>
      <c r="EK214" s="140">
        <f t="shared" si="620"/>
        <v>0</v>
      </c>
      <c r="EL214" s="140">
        <f t="shared" si="620"/>
        <v>0</v>
      </c>
      <c r="EM214" s="140">
        <f t="shared" si="620"/>
        <v>0</v>
      </c>
      <c r="EN214" s="140">
        <f t="shared" si="620"/>
        <v>0</v>
      </c>
      <c r="EO214" s="140">
        <f t="shared" si="620"/>
        <v>0</v>
      </c>
      <c r="EP214" s="140">
        <f t="shared" si="620"/>
        <v>0</v>
      </c>
      <c r="EQ214" s="140">
        <f t="shared" si="620"/>
        <v>0</v>
      </c>
      <c r="ER214" s="140">
        <f t="shared" si="620"/>
        <v>0</v>
      </c>
      <c r="ES214" s="140">
        <f t="shared" si="620"/>
        <v>0</v>
      </c>
      <c r="ET214" s="140">
        <f t="shared" si="620"/>
        <v>0</v>
      </c>
      <c r="EU214" s="140">
        <f t="shared" si="620"/>
        <v>0</v>
      </c>
      <c r="EV214" s="140">
        <f t="shared" si="620"/>
        <v>0</v>
      </c>
      <c r="EW214" s="140">
        <f t="shared" si="620"/>
        <v>0</v>
      </c>
      <c r="EX214" s="140">
        <f t="shared" si="620"/>
        <v>0</v>
      </c>
      <c r="EY214" s="140">
        <f t="shared" si="620"/>
        <v>0</v>
      </c>
      <c r="EZ214" s="140">
        <f t="shared" si="620"/>
        <v>0</v>
      </c>
      <c r="FA214" s="140">
        <f t="shared" si="620"/>
        <v>0</v>
      </c>
      <c r="FB214" s="140">
        <f t="shared" si="620"/>
        <v>0</v>
      </c>
      <c r="FC214" s="140">
        <f t="shared" si="620"/>
        <v>0</v>
      </c>
      <c r="FD214" s="140">
        <f t="shared" si="620"/>
        <v>0</v>
      </c>
      <c r="FE214" s="140">
        <f t="shared" si="620"/>
        <v>0</v>
      </c>
      <c r="FF214" s="140">
        <f t="shared" si="620"/>
        <v>0</v>
      </c>
      <c r="FG214" s="140">
        <f t="shared" si="620"/>
        <v>0</v>
      </c>
      <c r="FH214" s="140">
        <f t="shared" si="620"/>
        <v>0</v>
      </c>
      <c r="FI214" s="140">
        <f t="shared" si="620"/>
        <v>0</v>
      </c>
      <c r="FJ214" s="140">
        <f t="shared" si="620"/>
        <v>0</v>
      </c>
    </row>
    <row r="215" spans="4:166">
      <c r="D215" s="28">
        <f t="shared" si="538"/>
        <v>41</v>
      </c>
      <c r="G215" s="28">
        <f t="shared" si="539"/>
        <v>0</v>
      </c>
      <c r="DL215" s="28">
        <f t="shared" si="540"/>
        <v>41</v>
      </c>
      <c r="DM215" s="140">
        <f t="shared" si="592"/>
        <v>0</v>
      </c>
      <c r="DN215" s="140">
        <f t="shared" si="592"/>
        <v>0</v>
      </c>
      <c r="DO215" s="140">
        <f t="shared" ref="DO215:ED215" si="621">IF($G215=0,0, DO47-DO131)</f>
        <v>0</v>
      </c>
      <c r="DP215" s="140">
        <f t="shared" si="621"/>
        <v>0</v>
      </c>
      <c r="DQ215" s="140">
        <f t="shared" si="621"/>
        <v>0</v>
      </c>
      <c r="DR215" s="140">
        <f t="shared" si="621"/>
        <v>0</v>
      </c>
      <c r="DS215" s="140">
        <f t="shared" si="621"/>
        <v>0</v>
      </c>
      <c r="DT215" s="140">
        <f t="shared" si="621"/>
        <v>0</v>
      </c>
      <c r="DU215" s="140">
        <f t="shared" si="621"/>
        <v>0</v>
      </c>
      <c r="DV215" s="140">
        <f t="shared" si="621"/>
        <v>0</v>
      </c>
      <c r="DW215" s="140">
        <f t="shared" si="621"/>
        <v>0</v>
      </c>
      <c r="DX215" s="140">
        <f t="shared" si="621"/>
        <v>0</v>
      </c>
      <c r="DY215" s="140">
        <f t="shared" si="621"/>
        <v>0</v>
      </c>
      <c r="DZ215" s="140">
        <f t="shared" si="621"/>
        <v>0</v>
      </c>
      <c r="EA215" s="140">
        <f t="shared" si="621"/>
        <v>0</v>
      </c>
      <c r="EB215" s="140">
        <f t="shared" si="621"/>
        <v>0</v>
      </c>
      <c r="EC215" s="140">
        <f t="shared" si="621"/>
        <v>0</v>
      </c>
      <c r="ED215" s="140">
        <f t="shared" si="621"/>
        <v>0</v>
      </c>
      <c r="EE215" s="140">
        <f t="shared" ref="EE215:FJ215" si="622">IF($G215=0,0, EE47-EE131)</f>
        <v>0</v>
      </c>
      <c r="EF215" s="140">
        <f t="shared" si="622"/>
        <v>0</v>
      </c>
      <c r="EG215" s="140">
        <f t="shared" si="622"/>
        <v>0</v>
      </c>
      <c r="EH215" s="140">
        <f t="shared" si="622"/>
        <v>0</v>
      </c>
      <c r="EI215" s="140">
        <f t="shared" si="622"/>
        <v>0</v>
      </c>
      <c r="EJ215" s="140">
        <f t="shared" si="622"/>
        <v>0</v>
      </c>
      <c r="EK215" s="140">
        <f t="shared" si="622"/>
        <v>0</v>
      </c>
      <c r="EL215" s="140">
        <f t="shared" si="622"/>
        <v>0</v>
      </c>
      <c r="EM215" s="140">
        <f t="shared" si="622"/>
        <v>0</v>
      </c>
      <c r="EN215" s="140">
        <f t="shared" si="622"/>
        <v>0</v>
      </c>
      <c r="EO215" s="140">
        <f t="shared" si="622"/>
        <v>0</v>
      </c>
      <c r="EP215" s="140">
        <f t="shared" si="622"/>
        <v>0</v>
      </c>
      <c r="EQ215" s="140">
        <f t="shared" si="622"/>
        <v>0</v>
      </c>
      <c r="ER215" s="140">
        <f t="shared" si="622"/>
        <v>0</v>
      </c>
      <c r="ES215" s="140">
        <f t="shared" si="622"/>
        <v>0</v>
      </c>
      <c r="ET215" s="140">
        <f t="shared" si="622"/>
        <v>0</v>
      </c>
      <c r="EU215" s="140">
        <f t="shared" si="622"/>
        <v>0</v>
      </c>
      <c r="EV215" s="140">
        <f t="shared" si="622"/>
        <v>0</v>
      </c>
      <c r="EW215" s="140">
        <f t="shared" si="622"/>
        <v>0</v>
      </c>
      <c r="EX215" s="140">
        <f t="shared" si="622"/>
        <v>0</v>
      </c>
      <c r="EY215" s="140">
        <f t="shared" si="622"/>
        <v>0</v>
      </c>
      <c r="EZ215" s="140">
        <f t="shared" si="622"/>
        <v>0</v>
      </c>
      <c r="FA215" s="140">
        <f t="shared" si="622"/>
        <v>0</v>
      </c>
      <c r="FB215" s="140">
        <f t="shared" si="622"/>
        <v>0</v>
      </c>
      <c r="FC215" s="140">
        <f t="shared" si="622"/>
        <v>0</v>
      </c>
      <c r="FD215" s="140">
        <f t="shared" si="622"/>
        <v>0</v>
      </c>
      <c r="FE215" s="140">
        <f t="shared" si="622"/>
        <v>0</v>
      </c>
      <c r="FF215" s="140">
        <f t="shared" si="622"/>
        <v>0</v>
      </c>
      <c r="FG215" s="140">
        <f t="shared" si="622"/>
        <v>0</v>
      </c>
      <c r="FH215" s="140">
        <f t="shared" si="622"/>
        <v>0</v>
      </c>
      <c r="FI215" s="140">
        <f t="shared" si="622"/>
        <v>0</v>
      </c>
      <c r="FJ215" s="140">
        <f t="shared" si="622"/>
        <v>0</v>
      </c>
    </row>
    <row r="216" spans="4:166">
      <c r="D216" s="28">
        <f t="shared" si="538"/>
        <v>42</v>
      </c>
      <c r="G216" s="28">
        <f t="shared" si="539"/>
        <v>0</v>
      </c>
      <c r="DL216" s="28">
        <f t="shared" si="540"/>
        <v>42</v>
      </c>
      <c r="DM216" s="140">
        <f t="shared" si="592"/>
        <v>0</v>
      </c>
      <c r="DN216" s="140">
        <f t="shared" si="592"/>
        <v>0</v>
      </c>
      <c r="DO216" s="140">
        <f t="shared" ref="DO216:ED216" si="623">IF($G216=0,0, DO48-DO132)</f>
        <v>0</v>
      </c>
      <c r="DP216" s="140">
        <f t="shared" si="623"/>
        <v>0</v>
      </c>
      <c r="DQ216" s="140">
        <f t="shared" si="623"/>
        <v>0</v>
      </c>
      <c r="DR216" s="140">
        <f t="shared" si="623"/>
        <v>0</v>
      </c>
      <c r="DS216" s="140">
        <f t="shared" si="623"/>
        <v>0</v>
      </c>
      <c r="DT216" s="140">
        <f t="shared" si="623"/>
        <v>0</v>
      </c>
      <c r="DU216" s="140">
        <f t="shared" si="623"/>
        <v>0</v>
      </c>
      <c r="DV216" s="140">
        <f t="shared" si="623"/>
        <v>0</v>
      </c>
      <c r="DW216" s="140">
        <f t="shared" si="623"/>
        <v>0</v>
      </c>
      <c r="DX216" s="140">
        <f t="shared" si="623"/>
        <v>0</v>
      </c>
      <c r="DY216" s="140">
        <f t="shared" si="623"/>
        <v>0</v>
      </c>
      <c r="DZ216" s="140">
        <f t="shared" si="623"/>
        <v>0</v>
      </c>
      <c r="EA216" s="140">
        <f t="shared" si="623"/>
        <v>0</v>
      </c>
      <c r="EB216" s="140">
        <f t="shared" si="623"/>
        <v>0</v>
      </c>
      <c r="EC216" s="140">
        <f t="shared" si="623"/>
        <v>0</v>
      </c>
      <c r="ED216" s="140">
        <f t="shared" si="623"/>
        <v>0</v>
      </c>
      <c r="EE216" s="140">
        <f t="shared" ref="EE216:FJ216" si="624">IF($G216=0,0, EE48-EE132)</f>
        <v>0</v>
      </c>
      <c r="EF216" s="140">
        <f t="shared" si="624"/>
        <v>0</v>
      </c>
      <c r="EG216" s="140">
        <f t="shared" si="624"/>
        <v>0</v>
      </c>
      <c r="EH216" s="140">
        <f t="shared" si="624"/>
        <v>0</v>
      </c>
      <c r="EI216" s="140">
        <f t="shared" si="624"/>
        <v>0</v>
      </c>
      <c r="EJ216" s="140">
        <f t="shared" si="624"/>
        <v>0</v>
      </c>
      <c r="EK216" s="140">
        <f t="shared" si="624"/>
        <v>0</v>
      </c>
      <c r="EL216" s="140">
        <f t="shared" si="624"/>
        <v>0</v>
      </c>
      <c r="EM216" s="140">
        <f t="shared" si="624"/>
        <v>0</v>
      </c>
      <c r="EN216" s="140">
        <f t="shared" si="624"/>
        <v>0</v>
      </c>
      <c r="EO216" s="140">
        <f t="shared" si="624"/>
        <v>0</v>
      </c>
      <c r="EP216" s="140">
        <f t="shared" si="624"/>
        <v>0</v>
      </c>
      <c r="EQ216" s="140">
        <f t="shared" si="624"/>
        <v>0</v>
      </c>
      <c r="ER216" s="140">
        <f t="shared" si="624"/>
        <v>0</v>
      </c>
      <c r="ES216" s="140">
        <f t="shared" si="624"/>
        <v>0</v>
      </c>
      <c r="ET216" s="140">
        <f t="shared" si="624"/>
        <v>0</v>
      </c>
      <c r="EU216" s="140">
        <f t="shared" si="624"/>
        <v>0</v>
      </c>
      <c r="EV216" s="140">
        <f t="shared" si="624"/>
        <v>0</v>
      </c>
      <c r="EW216" s="140">
        <f t="shared" si="624"/>
        <v>0</v>
      </c>
      <c r="EX216" s="140">
        <f t="shared" si="624"/>
        <v>0</v>
      </c>
      <c r="EY216" s="140">
        <f t="shared" si="624"/>
        <v>0</v>
      </c>
      <c r="EZ216" s="140">
        <f t="shared" si="624"/>
        <v>0</v>
      </c>
      <c r="FA216" s="140">
        <f t="shared" si="624"/>
        <v>0</v>
      </c>
      <c r="FB216" s="140">
        <f t="shared" si="624"/>
        <v>0</v>
      </c>
      <c r="FC216" s="140">
        <f t="shared" si="624"/>
        <v>0</v>
      </c>
      <c r="FD216" s="140">
        <f t="shared" si="624"/>
        <v>0</v>
      </c>
      <c r="FE216" s="140">
        <f t="shared" si="624"/>
        <v>0</v>
      </c>
      <c r="FF216" s="140">
        <f t="shared" si="624"/>
        <v>0</v>
      </c>
      <c r="FG216" s="140">
        <f t="shared" si="624"/>
        <v>0</v>
      </c>
      <c r="FH216" s="140">
        <f t="shared" si="624"/>
        <v>0</v>
      </c>
      <c r="FI216" s="140">
        <f t="shared" si="624"/>
        <v>0</v>
      </c>
      <c r="FJ216" s="140">
        <f t="shared" si="624"/>
        <v>0</v>
      </c>
    </row>
    <row r="217" spans="4:166">
      <c r="D217" s="28">
        <f t="shared" si="538"/>
        <v>43</v>
      </c>
      <c r="G217" s="28">
        <f t="shared" si="539"/>
        <v>0</v>
      </c>
      <c r="DL217" s="28">
        <f t="shared" si="540"/>
        <v>43</v>
      </c>
      <c r="DM217" s="140">
        <f t="shared" si="592"/>
        <v>0</v>
      </c>
      <c r="DN217" s="140">
        <f t="shared" si="592"/>
        <v>0</v>
      </c>
      <c r="DO217" s="140">
        <f t="shared" ref="DO217:ED217" si="625">IF($G217=0,0, DO49-DO133)</f>
        <v>0</v>
      </c>
      <c r="DP217" s="140">
        <f t="shared" si="625"/>
        <v>0</v>
      </c>
      <c r="DQ217" s="140">
        <f t="shared" si="625"/>
        <v>0</v>
      </c>
      <c r="DR217" s="140">
        <f t="shared" si="625"/>
        <v>0</v>
      </c>
      <c r="DS217" s="140">
        <f t="shared" si="625"/>
        <v>0</v>
      </c>
      <c r="DT217" s="140">
        <f t="shared" si="625"/>
        <v>0</v>
      </c>
      <c r="DU217" s="140">
        <f t="shared" si="625"/>
        <v>0</v>
      </c>
      <c r="DV217" s="140">
        <f t="shared" si="625"/>
        <v>0</v>
      </c>
      <c r="DW217" s="140">
        <f t="shared" si="625"/>
        <v>0</v>
      </c>
      <c r="DX217" s="140">
        <f t="shared" si="625"/>
        <v>0</v>
      </c>
      <c r="DY217" s="140">
        <f t="shared" si="625"/>
        <v>0</v>
      </c>
      <c r="DZ217" s="140">
        <f t="shared" si="625"/>
        <v>0</v>
      </c>
      <c r="EA217" s="140">
        <f t="shared" si="625"/>
        <v>0</v>
      </c>
      <c r="EB217" s="140">
        <f t="shared" si="625"/>
        <v>0</v>
      </c>
      <c r="EC217" s="140">
        <f t="shared" si="625"/>
        <v>0</v>
      </c>
      <c r="ED217" s="140">
        <f t="shared" si="625"/>
        <v>0</v>
      </c>
      <c r="EE217" s="140">
        <f t="shared" ref="EE217:FJ217" si="626">IF($G217=0,0, EE49-EE133)</f>
        <v>0</v>
      </c>
      <c r="EF217" s="140">
        <f t="shared" si="626"/>
        <v>0</v>
      </c>
      <c r="EG217" s="140">
        <f t="shared" si="626"/>
        <v>0</v>
      </c>
      <c r="EH217" s="140">
        <f t="shared" si="626"/>
        <v>0</v>
      </c>
      <c r="EI217" s="140">
        <f t="shared" si="626"/>
        <v>0</v>
      </c>
      <c r="EJ217" s="140">
        <f t="shared" si="626"/>
        <v>0</v>
      </c>
      <c r="EK217" s="140">
        <f t="shared" si="626"/>
        <v>0</v>
      </c>
      <c r="EL217" s="140">
        <f t="shared" si="626"/>
        <v>0</v>
      </c>
      <c r="EM217" s="140">
        <f t="shared" si="626"/>
        <v>0</v>
      </c>
      <c r="EN217" s="140">
        <f t="shared" si="626"/>
        <v>0</v>
      </c>
      <c r="EO217" s="140">
        <f t="shared" si="626"/>
        <v>0</v>
      </c>
      <c r="EP217" s="140">
        <f t="shared" si="626"/>
        <v>0</v>
      </c>
      <c r="EQ217" s="140">
        <f t="shared" si="626"/>
        <v>0</v>
      </c>
      <c r="ER217" s="140">
        <f t="shared" si="626"/>
        <v>0</v>
      </c>
      <c r="ES217" s="140">
        <f t="shared" si="626"/>
        <v>0</v>
      </c>
      <c r="ET217" s="140">
        <f t="shared" si="626"/>
        <v>0</v>
      </c>
      <c r="EU217" s="140">
        <f t="shared" si="626"/>
        <v>0</v>
      </c>
      <c r="EV217" s="140">
        <f t="shared" si="626"/>
        <v>0</v>
      </c>
      <c r="EW217" s="140">
        <f t="shared" si="626"/>
        <v>0</v>
      </c>
      <c r="EX217" s="140">
        <f t="shared" si="626"/>
        <v>0</v>
      </c>
      <c r="EY217" s="140">
        <f t="shared" si="626"/>
        <v>0</v>
      </c>
      <c r="EZ217" s="140">
        <f t="shared" si="626"/>
        <v>0</v>
      </c>
      <c r="FA217" s="140">
        <f t="shared" si="626"/>
        <v>0</v>
      </c>
      <c r="FB217" s="140">
        <f t="shared" si="626"/>
        <v>0</v>
      </c>
      <c r="FC217" s="140">
        <f t="shared" si="626"/>
        <v>0</v>
      </c>
      <c r="FD217" s="140">
        <f t="shared" si="626"/>
        <v>0</v>
      </c>
      <c r="FE217" s="140">
        <f t="shared" si="626"/>
        <v>0</v>
      </c>
      <c r="FF217" s="140">
        <f t="shared" si="626"/>
        <v>0</v>
      </c>
      <c r="FG217" s="140">
        <f t="shared" si="626"/>
        <v>0</v>
      </c>
      <c r="FH217" s="140">
        <f t="shared" si="626"/>
        <v>0</v>
      </c>
      <c r="FI217" s="140">
        <f t="shared" si="626"/>
        <v>0</v>
      </c>
      <c r="FJ217" s="140">
        <f t="shared" si="626"/>
        <v>0</v>
      </c>
    </row>
    <row r="218" spans="4:166">
      <c r="D218" s="28">
        <f t="shared" si="538"/>
        <v>44</v>
      </c>
      <c r="G218" s="28">
        <f t="shared" si="539"/>
        <v>0</v>
      </c>
      <c r="DL218" s="28">
        <f t="shared" si="540"/>
        <v>44</v>
      </c>
      <c r="DM218" s="140">
        <f t="shared" si="592"/>
        <v>0</v>
      </c>
      <c r="DN218" s="140">
        <f t="shared" si="592"/>
        <v>0</v>
      </c>
      <c r="DO218" s="140">
        <f t="shared" ref="DO218:ED218" si="627">IF($G218=0,0, DO50-DO134)</f>
        <v>0</v>
      </c>
      <c r="DP218" s="140">
        <f t="shared" si="627"/>
        <v>0</v>
      </c>
      <c r="DQ218" s="140">
        <f t="shared" si="627"/>
        <v>0</v>
      </c>
      <c r="DR218" s="140">
        <f t="shared" si="627"/>
        <v>0</v>
      </c>
      <c r="DS218" s="140">
        <f t="shared" si="627"/>
        <v>0</v>
      </c>
      <c r="DT218" s="140">
        <f t="shared" si="627"/>
        <v>0</v>
      </c>
      <c r="DU218" s="140">
        <f t="shared" si="627"/>
        <v>0</v>
      </c>
      <c r="DV218" s="140">
        <f t="shared" si="627"/>
        <v>0</v>
      </c>
      <c r="DW218" s="140">
        <f t="shared" si="627"/>
        <v>0</v>
      </c>
      <c r="DX218" s="140">
        <f t="shared" si="627"/>
        <v>0</v>
      </c>
      <c r="DY218" s="140">
        <f t="shared" si="627"/>
        <v>0</v>
      </c>
      <c r="DZ218" s="140">
        <f t="shared" si="627"/>
        <v>0</v>
      </c>
      <c r="EA218" s="140">
        <f t="shared" si="627"/>
        <v>0</v>
      </c>
      <c r="EB218" s="140">
        <f t="shared" si="627"/>
        <v>0</v>
      </c>
      <c r="EC218" s="140">
        <f t="shared" si="627"/>
        <v>0</v>
      </c>
      <c r="ED218" s="140">
        <f t="shared" si="627"/>
        <v>0</v>
      </c>
      <c r="EE218" s="140">
        <f t="shared" ref="EE218:FJ218" si="628">IF($G218=0,0, EE50-EE134)</f>
        <v>0</v>
      </c>
      <c r="EF218" s="140">
        <f t="shared" si="628"/>
        <v>0</v>
      </c>
      <c r="EG218" s="140">
        <f t="shared" si="628"/>
        <v>0</v>
      </c>
      <c r="EH218" s="140">
        <f t="shared" si="628"/>
        <v>0</v>
      </c>
      <c r="EI218" s="140">
        <f t="shared" si="628"/>
        <v>0</v>
      </c>
      <c r="EJ218" s="140">
        <f t="shared" si="628"/>
        <v>0</v>
      </c>
      <c r="EK218" s="140">
        <f t="shared" si="628"/>
        <v>0</v>
      </c>
      <c r="EL218" s="140">
        <f t="shared" si="628"/>
        <v>0</v>
      </c>
      <c r="EM218" s="140">
        <f t="shared" si="628"/>
        <v>0</v>
      </c>
      <c r="EN218" s="140">
        <f t="shared" si="628"/>
        <v>0</v>
      </c>
      <c r="EO218" s="140">
        <f t="shared" si="628"/>
        <v>0</v>
      </c>
      <c r="EP218" s="140">
        <f t="shared" si="628"/>
        <v>0</v>
      </c>
      <c r="EQ218" s="140">
        <f t="shared" si="628"/>
        <v>0</v>
      </c>
      <c r="ER218" s="140">
        <f t="shared" si="628"/>
        <v>0</v>
      </c>
      <c r="ES218" s="140">
        <f t="shared" si="628"/>
        <v>0</v>
      </c>
      <c r="ET218" s="140">
        <f t="shared" si="628"/>
        <v>0</v>
      </c>
      <c r="EU218" s="140">
        <f t="shared" si="628"/>
        <v>0</v>
      </c>
      <c r="EV218" s="140">
        <f t="shared" si="628"/>
        <v>0</v>
      </c>
      <c r="EW218" s="140">
        <f t="shared" si="628"/>
        <v>0</v>
      </c>
      <c r="EX218" s="140">
        <f t="shared" si="628"/>
        <v>0</v>
      </c>
      <c r="EY218" s="140">
        <f t="shared" si="628"/>
        <v>0</v>
      </c>
      <c r="EZ218" s="140">
        <f t="shared" si="628"/>
        <v>0</v>
      </c>
      <c r="FA218" s="140">
        <f t="shared" si="628"/>
        <v>0</v>
      </c>
      <c r="FB218" s="140">
        <f t="shared" si="628"/>
        <v>0</v>
      </c>
      <c r="FC218" s="140">
        <f t="shared" si="628"/>
        <v>0</v>
      </c>
      <c r="FD218" s="140">
        <f t="shared" si="628"/>
        <v>0</v>
      </c>
      <c r="FE218" s="140">
        <f t="shared" si="628"/>
        <v>0</v>
      </c>
      <c r="FF218" s="140">
        <f t="shared" si="628"/>
        <v>0</v>
      </c>
      <c r="FG218" s="140">
        <f t="shared" si="628"/>
        <v>0</v>
      </c>
      <c r="FH218" s="140">
        <f t="shared" si="628"/>
        <v>0</v>
      </c>
      <c r="FI218" s="140">
        <f t="shared" si="628"/>
        <v>0</v>
      </c>
      <c r="FJ218" s="140">
        <f t="shared" si="628"/>
        <v>0</v>
      </c>
    </row>
    <row r="219" spans="4:166">
      <c r="D219" s="28">
        <f t="shared" si="538"/>
        <v>45</v>
      </c>
      <c r="G219" s="28">
        <f t="shared" si="539"/>
        <v>0</v>
      </c>
      <c r="DL219" s="28">
        <f t="shared" si="540"/>
        <v>45</v>
      </c>
      <c r="DM219" s="140">
        <f t="shared" si="592"/>
        <v>0</v>
      </c>
      <c r="DN219" s="140">
        <f t="shared" si="592"/>
        <v>0</v>
      </c>
      <c r="DO219" s="140">
        <f t="shared" ref="DO219:ED219" si="629">IF($G219=0,0, DO51-DO135)</f>
        <v>0</v>
      </c>
      <c r="DP219" s="140">
        <f t="shared" si="629"/>
        <v>0</v>
      </c>
      <c r="DQ219" s="140">
        <f t="shared" si="629"/>
        <v>0</v>
      </c>
      <c r="DR219" s="140">
        <f t="shared" si="629"/>
        <v>0</v>
      </c>
      <c r="DS219" s="140">
        <f t="shared" si="629"/>
        <v>0</v>
      </c>
      <c r="DT219" s="140">
        <f t="shared" si="629"/>
        <v>0</v>
      </c>
      <c r="DU219" s="140">
        <f t="shared" si="629"/>
        <v>0</v>
      </c>
      <c r="DV219" s="140">
        <f t="shared" si="629"/>
        <v>0</v>
      </c>
      <c r="DW219" s="140">
        <f t="shared" si="629"/>
        <v>0</v>
      </c>
      <c r="DX219" s="140">
        <f t="shared" si="629"/>
        <v>0</v>
      </c>
      <c r="DY219" s="140">
        <f t="shared" si="629"/>
        <v>0</v>
      </c>
      <c r="DZ219" s="140">
        <f t="shared" si="629"/>
        <v>0</v>
      </c>
      <c r="EA219" s="140">
        <f t="shared" si="629"/>
        <v>0</v>
      </c>
      <c r="EB219" s="140">
        <f t="shared" si="629"/>
        <v>0</v>
      </c>
      <c r="EC219" s="140">
        <f t="shared" si="629"/>
        <v>0</v>
      </c>
      <c r="ED219" s="140">
        <f t="shared" si="629"/>
        <v>0</v>
      </c>
      <c r="EE219" s="140">
        <f t="shared" ref="EE219:FJ219" si="630">IF($G219=0,0, EE51-EE135)</f>
        <v>0</v>
      </c>
      <c r="EF219" s="140">
        <f t="shared" si="630"/>
        <v>0</v>
      </c>
      <c r="EG219" s="140">
        <f t="shared" si="630"/>
        <v>0</v>
      </c>
      <c r="EH219" s="140">
        <f t="shared" si="630"/>
        <v>0</v>
      </c>
      <c r="EI219" s="140">
        <f t="shared" si="630"/>
        <v>0</v>
      </c>
      <c r="EJ219" s="140">
        <f t="shared" si="630"/>
        <v>0</v>
      </c>
      <c r="EK219" s="140">
        <f t="shared" si="630"/>
        <v>0</v>
      </c>
      <c r="EL219" s="140">
        <f t="shared" si="630"/>
        <v>0</v>
      </c>
      <c r="EM219" s="140">
        <f t="shared" si="630"/>
        <v>0</v>
      </c>
      <c r="EN219" s="140">
        <f t="shared" si="630"/>
        <v>0</v>
      </c>
      <c r="EO219" s="140">
        <f t="shared" si="630"/>
        <v>0</v>
      </c>
      <c r="EP219" s="140">
        <f t="shared" si="630"/>
        <v>0</v>
      </c>
      <c r="EQ219" s="140">
        <f t="shared" si="630"/>
        <v>0</v>
      </c>
      <c r="ER219" s="140">
        <f t="shared" si="630"/>
        <v>0</v>
      </c>
      <c r="ES219" s="140">
        <f t="shared" si="630"/>
        <v>0</v>
      </c>
      <c r="ET219" s="140">
        <f t="shared" si="630"/>
        <v>0</v>
      </c>
      <c r="EU219" s="140">
        <f t="shared" si="630"/>
        <v>0</v>
      </c>
      <c r="EV219" s="140">
        <f t="shared" si="630"/>
        <v>0</v>
      </c>
      <c r="EW219" s="140">
        <f t="shared" si="630"/>
        <v>0</v>
      </c>
      <c r="EX219" s="140">
        <f t="shared" si="630"/>
        <v>0</v>
      </c>
      <c r="EY219" s="140">
        <f t="shared" si="630"/>
        <v>0</v>
      </c>
      <c r="EZ219" s="140">
        <f t="shared" si="630"/>
        <v>0</v>
      </c>
      <c r="FA219" s="140">
        <f t="shared" si="630"/>
        <v>0</v>
      </c>
      <c r="FB219" s="140">
        <f t="shared" si="630"/>
        <v>0</v>
      </c>
      <c r="FC219" s="140">
        <f t="shared" si="630"/>
        <v>0</v>
      </c>
      <c r="FD219" s="140">
        <f t="shared" si="630"/>
        <v>0</v>
      </c>
      <c r="FE219" s="140">
        <f t="shared" si="630"/>
        <v>0</v>
      </c>
      <c r="FF219" s="140">
        <f t="shared" si="630"/>
        <v>0</v>
      </c>
      <c r="FG219" s="140">
        <f t="shared" si="630"/>
        <v>0</v>
      </c>
      <c r="FH219" s="140">
        <f t="shared" si="630"/>
        <v>0</v>
      </c>
      <c r="FI219" s="140">
        <f t="shared" si="630"/>
        <v>0</v>
      </c>
      <c r="FJ219" s="140">
        <f t="shared" si="630"/>
        <v>0</v>
      </c>
    </row>
    <row r="220" spans="4:166">
      <c r="D220" s="28">
        <f t="shared" si="538"/>
        <v>46</v>
      </c>
      <c r="G220" s="28">
        <f t="shared" si="539"/>
        <v>0</v>
      </c>
      <c r="DL220" s="28">
        <f t="shared" si="540"/>
        <v>46</v>
      </c>
      <c r="DM220" s="140">
        <f t="shared" si="592"/>
        <v>0</v>
      </c>
      <c r="DN220" s="140">
        <f t="shared" si="592"/>
        <v>0</v>
      </c>
      <c r="DO220" s="140">
        <f t="shared" ref="DO220:ED220" si="631">IF($G220=0,0, DO52-DO136)</f>
        <v>0</v>
      </c>
      <c r="DP220" s="140">
        <f t="shared" si="631"/>
        <v>0</v>
      </c>
      <c r="DQ220" s="140">
        <f t="shared" si="631"/>
        <v>0</v>
      </c>
      <c r="DR220" s="140">
        <f t="shared" si="631"/>
        <v>0</v>
      </c>
      <c r="DS220" s="140">
        <f t="shared" si="631"/>
        <v>0</v>
      </c>
      <c r="DT220" s="140">
        <f t="shared" si="631"/>
        <v>0</v>
      </c>
      <c r="DU220" s="140">
        <f t="shared" si="631"/>
        <v>0</v>
      </c>
      <c r="DV220" s="140">
        <f t="shared" si="631"/>
        <v>0</v>
      </c>
      <c r="DW220" s="140">
        <f t="shared" si="631"/>
        <v>0</v>
      </c>
      <c r="DX220" s="140">
        <f t="shared" si="631"/>
        <v>0</v>
      </c>
      <c r="DY220" s="140">
        <f t="shared" si="631"/>
        <v>0</v>
      </c>
      <c r="DZ220" s="140">
        <f t="shared" si="631"/>
        <v>0</v>
      </c>
      <c r="EA220" s="140">
        <f t="shared" si="631"/>
        <v>0</v>
      </c>
      <c r="EB220" s="140">
        <f t="shared" si="631"/>
        <v>0</v>
      </c>
      <c r="EC220" s="140">
        <f t="shared" si="631"/>
        <v>0</v>
      </c>
      <c r="ED220" s="140">
        <f t="shared" si="631"/>
        <v>0</v>
      </c>
      <c r="EE220" s="140">
        <f t="shared" ref="EE220:FJ220" si="632">IF($G220=0,0, EE52-EE136)</f>
        <v>0</v>
      </c>
      <c r="EF220" s="140">
        <f t="shared" si="632"/>
        <v>0</v>
      </c>
      <c r="EG220" s="140">
        <f t="shared" si="632"/>
        <v>0</v>
      </c>
      <c r="EH220" s="140">
        <f t="shared" si="632"/>
        <v>0</v>
      </c>
      <c r="EI220" s="140">
        <f t="shared" si="632"/>
        <v>0</v>
      </c>
      <c r="EJ220" s="140">
        <f t="shared" si="632"/>
        <v>0</v>
      </c>
      <c r="EK220" s="140">
        <f t="shared" si="632"/>
        <v>0</v>
      </c>
      <c r="EL220" s="140">
        <f t="shared" si="632"/>
        <v>0</v>
      </c>
      <c r="EM220" s="140">
        <f t="shared" si="632"/>
        <v>0</v>
      </c>
      <c r="EN220" s="140">
        <f t="shared" si="632"/>
        <v>0</v>
      </c>
      <c r="EO220" s="140">
        <f t="shared" si="632"/>
        <v>0</v>
      </c>
      <c r="EP220" s="140">
        <f t="shared" si="632"/>
        <v>0</v>
      </c>
      <c r="EQ220" s="140">
        <f t="shared" si="632"/>
        <v>0</v>
      </c>
      <c r="ER220" s="140">
        <f t="shared" si="632"/>
        <v>0</v>
      </c>
      <c r="ES220" s="140">
        <f t="shared" si="632"/>
        <v>0</v>
      </c>
      <c r="ET220" s="140">
        <f t="shared" si="632"/>
        <v>0</v>
      </c>
      <c r="EU220" s="140">
        <f t="shared" si="632"/>
        <v>0</v>
      </c>
      <c r="EV220" s="140">
        <f t="shared" si="632"/>
        <v>0</v>
      </c>
      <c r="EW220" s="140">
        <f t="shared" si="632"/>
        <v>0</v>
      </c>
      <c r="EX220" s="140">
        <f t="shared" si="632"/>
        <v>0</v>
      </c>
      <c r="EY220" s="140">
        <f t="shared" si="632"/>
        <v>0</v>
      </c>
      <c r="EZ220" s="140">
        <f t="shared" si="632"/>
        <v>0</v>
      </c>
      <c r="FA220" s="140">
        <f t="shared" si="632"/>
        <v>0</v>
      </c>
      <c r="FB220" s="140">
        <f t="shared" si="632"/>
        <v>0</v>
      </c>
      <c r="FC220" s="140">
        <f t="shared" si="632"/>
        <v>0</v>
      </c>
      <c r="FD220" s="140">
        <f t="shared" si="632"/>
        <v>0</v>
      </c>
      <c r="FE220" s="140">
        <f t="shared" si="632"/>
        <v>0</v>
      </c>
      <c r="FF220" s="140">
        <f t="shared" si="632"/>
        <v>0</v>
      </c>
      <c r="FG220" s="140">
        <f t="shared" si="632"/>
        <v>0</v>
      </c>
      <c r="FH220" s="140">
        <f t="shared" si="632"/>
        <v>0</v>
      </c>
      <c r="FI220" s="140">
        <f t="shared" si="632"/>
        <v>0</v>
      </c>
      <c r="FJ220" s="140">
        <f t="shared" si="632"/>
        <v>0</v>
      </c>
    </row>
    <row r="221" spans="4:166">
      <c r="D221" s="28">
        <f t="shared" si="538"/>
        <v>47</v>
      </c>
      <c r="G221" s="28">
        <f t="shared" si="539"/>
        <v>0</v>
      </c>
      <c r="DL221" s="28">
        <f t="shared" si="540"/>
        <v>47</v>
      </c>
      <c r="DM221" s="140">
        <f t="shared" ref="DM221:DN239" si="633">IF($G221=0,0, DM53-DM137)</f>
        <v>0</v>
      </c>
      <c r="DN221" s="140">
        <f t="shared" si="633"/>
        <v>0</v>
      </c>
      <c r="DO221" s="140">
        <f t="shared" ref="DO221:ED221" si="634">IF($G221=0,0, DO53-DO137)</f>
        <v>0</v>
      </c>
      <c r="DP221" s="140">
        <f t="shared" si="634"/>
        <v>0</v>
      </c>
      <c r="DQ221" s="140">
        <f t="shared" si="634"/>
        <v>0</v>
      </c>
      <c r="DR221" s="140">
        <f t="shared" si="634"/>
        <v>0</v>
      </c>
      <c r="DS221" s="140">
        <f t="shared" si="634"/>
        <v>0</v>
      </c>
      <c r="DT221" s="140">
        <f t="shared" si="634"/>
        <v>0</v>
      </c>
      <c r="DU221" s="140">
        <f t="shared" si="634"/>
        <v>0</v>
      </c>
      <c r="DV221" s="140">
        <f t="shared" si="634"/>
        <v>0</v>
      </c>
      <c r="DW221" s="140">
        <f t="shared" si="634"/>
        <v>0</v>
      </c>
      <c r="DX221" s="140">
        <f t="shared" si="634"/>
        <v>0</v>
      </c>
      <c r="DY221" s="140">
        <f t="shared" si="634"/>
        <v>0</v>
      </c>
      <c r="DZ221" s="140">
        <f t="shared" si="634"/>
        <v>0</v>
      </c>
      <c r="EA221" s="140">
        <f t="shared" si="634"/>
        <v>0</v>
      </c>
      <c r="EB221" s="140">
        <f t="shared" si="634"/>
        <v>0</v>
      </c>
      <c r="EC221" s="140">
        <f t="shared" si="634"/>
        <v>0</v>
      </c>
      <c r="ED221" s="140">
        <f t="shared" si="634"/>
        <v>0</v>
      </c>
      <c r="EE221" s="140">
        <f t="shared" ref="EE221:FJ221" si="635">IF($G221=0,0, EE53-EE137)</f>
        <v>0</v>
      </c>
      <c r="EF221" s="140">
        <f t="shared" si="635"/>
        <v>0</v>
      </c>
      <c r="EG221" s="140">
        <f t="shared" si="635"/>
        <v>0</v>
      </c>
      <c r="EH221" s="140">
        <f t="shared" si="635"/>
        <v>0</v>
      </c>
      <c r="EI221" s="140">
        <f t="shared" si="635"/>
        <v>0</v>
      </c>
      <c r="EJ221" s="140">
        <f t="shared" si="635"/>
        <v>0</v>
      </c>
      <c r="EK221" s="140">
        <f t="shared" si="635"/>
        <v>0</v>
      </c>
      <c r="EL221" s="140">
        <f t="shared" si="635"/>
        <v>0</v>
      </c>
      <c r="EM221" s="140">
        <f t="shared" si="635"/>
        <v>0</v>
      </c>
      <c r="EN221" s="140">
        <f t="shared" si="635"/>
        <v>0</v>
      </c>
      <c r="EO221" s="140">
        <f t="shared" si="635"/>
        <v>0</v>
      </c>
      <c r="EP221" s="140">
        <f t="shared" si="635"/>
        <v>0</v>
      </c>
      <c r="EQ221" s="140">
        <f t="shared" si="635"/>
        <v>0</v>
      </c>
      <c r="ER221" s="140">
        <f t="shared" si="635"/>
        <v>0</v>
      </c>
      <c r="ES221" s="140">
        <f t="shared" si="635"/>
        <v>0</v>
      </c>
      <c r="ET221" s="140">
        <f t="shared" si="635"/>
        <v>0</v>
      </c>
      <c r="EU221" s="140">
        <f t="shared" si="635"/>
        <v>0</v>
      </c>
      <c r="EV221" s="140">
        <f t="shared" si="635"/>
        <v>0</v>
      </c>
      <c r="EW221" s="140">
        <f t="shared" si="635"/>
        <v>0</v>
      </c>
      <c r="EX221" s="140">
        <f t="shared" si="635"/>
        <v>0</v>
      </c>
      <c r="EY221" s="140">
        <f t="shared" si="635"/>
        <v>0</v>
      </c>
      <c r="EZ221" s="140">
        <f t="shared" si="635"/>
        <v>0</v>
      </c>
      <c r="FA221" s="140">
        <f t="shared" si="635"/>
        <v>0</v>
      </c>
      <c r="FB221" s="140">
        <f t="shared" si="635"/>
        <v>0</v>
      </c>
      <c r="FC221" s="140">
        <f t="shared" si="635"/>
        <v>0</v>
      </c>
      <c r="FD221" s="140">
        <f t="shared" si="635"/>
        <v>0</v>
      </c>
      <c r="FE221" s="140">
        <f t="shared" si="635"/>
        <v>0</v>
      </c>
      <c r="FF221" s="140">
        <f t="shared" si="635"/>
        <v>0</v>
      </c>
      <c r="FG221" s="140">
        <f t="shared" si="635"/>
        <v>0</v>
      </c>
      <c r="FH221" s="140">
        <f t="shared" si="635"/>
        <v>0</v>
      </c>
      <c r="FI221" s="140">
        <f t="shared" si="635"/>
        <v>0</v>
      </c>
      <c r="FJ221" s="140">
        <f t="shared" si="635"/>
        <v>0</v>
      </c>
    </row>
    <row r="222" spans="4:166">
      <c r="D222" s="28">
        <f t="shared" si="538"/>
        <v>48</v>
      </c>
      <c r="G222" s="28">
        <f t="shared" si="539"/>
        <v>0</v>
      </c>
      <c r="DL222" s="28">
        <f t="shared" si="540"/>
        <v>48</v>
      </c>
      <c r="DM222" s="140">
        <f t="shared" si="633"/>
        <v>0</v>
      </c>
      <c r="DN222" s="140">
        <f t="shared" si="633"/>
        <v>0</v>
      </c>
      <c r="DO222" s="140">
        <f t="shared" ref="DO222:ED222" si="636">IF($G222=0,0, DO54-DO138)</f>
        <v>0</v>
      </c>
      <c r="DP222" s="140">
        <f t="shared" si="636"/>
        <v>0</v>
      </c>
      <c r="DQ222" s="140">
        <f t="shared" si="636"/>
        <v>0</v>
      </c>
      <c r="DR222" s="140">
        <f t="shared" si="636"/>
        <v>0</v>
      </c>
      <c r="DS222" s="140">
        <f t="shared" si="636"/>
        <v>0</v>
      </c>
      <c r="DT222" s="140">
        <f t="shared" si="636"/>
        <v>0</v>
      </c>
      <c r="DU222" s="140">
        <f t="shared" si="636"/>
        <v>0</v>
      </c>
      <c r="DV222" s="140">
        <f t="shared" si="636"/>
        <v>0</v>
      </c>
      <c r="DW222" s="140">
        <f t="shared" si="636"/>
        <v>0</v>
      </c>
      <c r="DX222" s="140">
        <f t="shared" si="636"/>
        <v>0</v>
      </c>
      <c r="DY222" s="140">
        <f t="shared" si="636"/>
        <v>0</v>
      </c>
      <c r="DZ222" s="140">
        <f t="shared" si="636"/>
        <v>0</v>
      </c>
      <c r="EA222" s="140">
        <f t="shared" si="636"/>
        <v>0</v>
      </c>
      <c r="EB222" s="140">
        <f t="shared" si="636"/>
        <v>0</v>
      </c>
      <c r="EC222" s="140">
        <f t="shared" si="636"/>
        <v>0</v>
      </c>
      <c r="ED222" s="140">
        <f t="shared" si="636"/>
        <v>0</v>
      </c>
      <c r="EE222" s="140">
        <f t="shared" ref="EE222:FJ222" si="637">IF($G222=0,0, EE54-EE138)</f>
        <v>0</v>
      </c>
      <c r="EF222" s="140">
        <f t="shared" si="637"/>
        <v>0</v>
      </c>
      <c r="EG222" s="140">
        <f t="shared" si="637"/>
        <v>0</v>
      </c>
      <c r="EH222" s="140">
        <f t="shared" si="637"/>
        <v>0</v>
      </c>
      <c r="EI222" s="140">
        <f t="shared" si="637"/>
        <v>0</v>
      </c>
      <c r="EJ222" s="140">
        <f t="shared" si="637"/>
        <v>0</v>
      </c>
      <c r="EK222" s="140">
        <f t="shared" si="637"/>
        <v>0</v>
      </c>
      <c r="EL222" s="140">
        <f t="shared" si="637"/>
        <v>0</v>
      </c>
      <c r="EM222" s="140">
        <f t="shared" si="637"/>
        <v>0</v>
      </c>
      <c r="EN222" s="140">
        <f t="shared" si="637"/>
        <v>0</v>
      </c>
      <c r="EO222" s="140">
        <f t="shared" si="637"/>
        <v>0</v>
      </c>
      <c r="EP222" s="140">
        <f t="shared" si="637"/>
        <v>0</v>
      </c>
      <c r="EQ222" s="140">
        <f t="shared" si="637"/>
        <v>0</v>
      </c>
      <c r="ER222" s="140">
        <f t="shared" si="637"/>
        <v>0</v>
      </c>
      <c r="ES222" s="140">
        <f t="shared" si="637"/>
        <v>0</v>
      </c>
      <c r="ET222" s="140">
        <f t="shared" si="637"/>
        <v>0</v>
      </c>
      <c r="EU222" s="140">
        <f t="shared" si="637"/>
        <v>0</v>
      </c>
      <c r="EV222" s="140">
        <f t="shared" si="637"/>
        <v>0</v>
      </c>
      <c r="EW222" s="140">
        <f t="shared" si="637"/>
        <v>0</v>
      </c>
      <c r="EX222" s="140">
        <f t="shared" si="637"/>
        <v>0</v>
      </c>
      <c r="EY222" s="140">
        <f t="shared" si="637"/>
        <v>0</v>
      </c>
      <c r="EZ222" s="140">
        <f t="shared" si="637"/>
        <v>0</v>
      </c>
      <c r="FA222" s="140">
        <f t="shared" si="637"/>
        <v>0</v>
      </c>
      <c r="FB222" s="140">
        <f t="shared" si="637"/>
        <v>0</v>
      </c>
      <c r="FC222" s="140">
        <f t="shared" si="637"/>
        <v>0</v>
      </c>
      <c r="FD222" s="140">
        <f t="shared" si="637"/>
        <v>0</v>
      </c>
      <c r="FE222" s="140">
        <f t="shared" si="637"/>
        <v>0</v>
      </c>
      <c r="FF222" s="140">
        <f t="shared" si="637"/>
        <v>0</v>
      </c>
      <c r="FG222" s="140">
        <f t="shared" si="637"/>
        <v>0</v>
      </c>
      <c r="FH222" s="140">
        <f t="shared" si="637"/>
        <v>0</v>
      </c>
      <c r="FI222" s="140">
        <f t="shared" si="637"/>
        <v>0</v>
      </c>
      <c r="FJ222" s="140">
        <f t="shared" si="637"/>
        <v>0</v>
      </c>
    </row>
    <row r="223" spans="4:166">
      <c r="D223" s="28">
        <f t="shared" si="538"/>
        <v>49</v>
      </c>
      <c r="G223" s="28">
        <f t="shared" si="539"/>
        <v>0</v>
      </c>
      <c r="DL223" s="28">
        <f t="shared" si="540"/>
        <v>49</v>
      </c>
      <c r="DM223" s="140">
        <f t="shared" si="633"/>
        <v>0</v>
      </c>
      <c r="DN223" s="140">
        <f t="shared" si="633"/>
        <v>0</v>
      </c>
      <c r="DO223" s="140">
        <f t="shared" ref="DO223:ED223" si="638">IF($G223=0,0, DO55-DO139)</f>
        <v>0</v>
      </c>
      <c r="DP223" s="140">
        <f t="shared" si="638"/>
        <v>0</v>
      </c>
      <c r="DQ223" s="140">
        <f t="shared" si="638"/>
        <v>0</v>
      </c>
      <c r="DR223" s="140">
        <f t="shared" si="638"/>
        <v>0</v>
      </c>
      <c r="DS223" s="140">
        <f t="shared" si="638"/>
        <v>0</v>
      </c>
      <c r="DT223" s="140">
        <f t="shared" si="638"/>
        <v>0</v>
      </c>
      <c r="DU223" s="140">
        <f t="shared" si="638"/>
        <v>0</v>
      </c>
      <c r="DV223" s="140">
        <f t="shared" si="638"/>
        <v>0</v>
      </c>
      <c r="DW223" s="140">
        <f t="shared" si="638"/>
        <v>0</v>
      </c>
      <c r="DX223" s="140">
        <f t="shared" si="638"/>
        <v>0</v>
      </c>
      <c r="DY223" s="140">
        <f t="shared" si="638"/>
        <v>0</v>
      </c>
      <c r="DZ223" s="140">
        <f t="shared" si="638"/>
        <v>0</v>
      </c>
      <c r="EA223" s="140">
        <f t="shared" si="638"/>
        <v>0</v>
      </c>
      <c r="EB223" s="140">
        <f t="shared" si="638"/>
        <v>0</v>
      </c>
      <c r="EC223" s="140">
        <f t="shared" si="638"/>
        <v>0</v>
      </c>
      <c r="ED223" s="140">
        <f t="shared" si="638"/>
        <v>0</v>
      </c>
      <c r="EE223" s="140">
        <f t="shared" ref="EE223:FJ223" si="639">IF($G223=0,0, EE55-EE139)</f>
        <v>0</v>
      </c>
      <c r="EF223" s="140">
        <f t="shared" si="639"/>
        <v>0</v>
      </c>
      <c r="EG223" s="140">
        <f t="shared" si="639"/>
        <v>0</v>
      </c>
      <c r="EH223" s="140">
        <f t="shared" si="639"/>
        <v>0</v>
      </c>
      <c r="EI223" s="140">
        <f t="shared" si="639"/>
        <v>0</v>
      </c>
      <c r="EJ223" s="140">
        <f t="shared" si="639"/>
        <v>0</v>
      </c>
      <c r="EK223" s="140">
        <f t="shared" si="639"/>
        <v>0</v>
      </c>
      <c r="EL223" s="140">
        <f t="shared" si="639"/>
        <v>0</v>
      </c>
      <c r="EM223" s="140">
        <f t="shared" si="639"/>
        <v>0</v>
      </c>
      <c r="EN223" s="140">
        <f t="shared" si="639"/>
        <v>0</v>
      </c>
      <c r="EO223" s="140">
        <f t="shared" si="639"/>
        <v>0</v>
      </c>
      <c r="EP223" s="140">
        <f t="shared" si="639"/>
        <v>0</v>
      </c>
      <c r="EQ223" s="140">
        <f t="shared" si="639"/>
        <v>0</v>
      </c>
      <c r="ER223" s="140">
        <f t="shared" si="639"/>
        <v>0</v>
      </c>
      <c r="ES223" s="140">
        <f t="shared" si="639"/>
        <v>0</v>
      </c>
      <c r="ET223" s="140">
        <f t="shared" si="639"/>
        <v>0</v>
      </c>
      <c r="EU223" s="140">
        <f t="shared" si="639"/>
        <v>0</v>
      </c>
      <c r="EV223" s="140">
        <f t="shared" si="639"/>
        <v>0</v>
      </c>
      <c r="EW223" s="140">
        <f t="shared" si="639"/>
        <v>0</v>
      </c>
      <c r="EX223" s="140">
        <f t="shared" si="639"/>
        <v>0</v>
      </c>
      <c r="EY223" s="140">
        <f t="shared" si="639"/>
        <v>0</v>
      </c>
      <c r="EZ223" s="140">
        <f t="shared" si="639"/>
        <v>0</v>
      </c>
      <c r="FA223" s="140">
        <f t="shared" si="639"/>
        <v>0</v>
      </c>
      <c r="FB223" s="140">
        <f t="shared" si="639"/>
        <v>0</v>
      </c>
      <c r="FC223" s="140">
        <f t="shared" si="639"/>
        <v>0</v>
      </c>
      <c r="FD223" s="140">
        <f t="shared" si="639"/>
        <v>0</v>
      </c>
      <c r="FE223" s="140">
        <f t="shared" si="639"/>
        <v>0</v>
      </c>
      <c r="FF223" s="140">
        <f t="shared" si="639"/>
        <v>0</v>
      </c>
      <c r="FG223" s="140">
        <f t="shared" si="639"/>
        <v>0</v>
      </c>
      <c r="FH223" s="140">
        <f t="shared" si="639"/>
        <v>0</v>
      </c>
      <c r="FI223" s="140">
        <f t="shared" si="639"/>
        <v>0</v>
      </c>
      <c r="FJ223" s="140">
        <f t="shared" si="639"/>
        <v>0</v>
      </c>
    </row>
    <row r="224" spans="4:166">
      <c r="D224" s="28">
        <f t="shared" si="538"/>
        <v>50</v>
      </c>
      <c r="G224" s="28">
        <f t="shared" si="539"/>
        <v>0</v>
      </c>
      <c r="DL224" s="28">
        <f t="shared" si="540"/>
        <v>50</v>
      </c>
      <c r="DM224" s="140">
        <f t="shared" si="633"/>
        <v>0</v>
      </c>
      <c r="DN224" s="140">
        <f t="shared" si="633"/>
        <v>0</v>
      </c>
      <c r="DO224" s="140">
        <f t="shared" ref="DO224:ED224" si="640">IF($G224=0,0, DO56-DO140)</f>
        <v>0</v>
      </c>
      <c r="DP224" s="140">
        <f t="shared" si="640"/>
        <v>0</v>
      </c>
      <c r="DQ224" s="140">
        <f t="shared" si="640"/>
        <v>0</v>
      </c>
      <c r="DR224" s="140">
        <f t="shared" si="640"/>
        <v>0</v>
      </c>
      <c r="DS224" s="140">
        <f t="shared" si="640"/>
        <v>0</v>
      </c>
      <c r="DT224" s="140">
        <f t="shared" si="640"/>
        <v>0</v>
      </c>
      <c r="DU224" s="140">
        <f t="shared" si="640"/>
        <v>0</v>
      </c>
      <c r="DV224" s="140">
        <f t="shared" si="640"/>
        <v>0</v>
      </c>
      <c r="DW224" s="140">
        <f t="shared" si="640"/>
        <v>0</v>
      </c>
      <c r="DX224" s="140">
        <f t="shared" si="640"/>
        <v>0</v>
      </c>
      <c r="DY224" s="140">
        <f t="shared" si="640"/>
        <v>0</v>
      </c>
      <c r="DZ224" s="140">
        <f t="shared" si="640"/>
        <v>0</v>
      </c>
      <c r="EA224" s="140">
        <f t="shared" si="640"/>
        <v>0</v>
      </c>
      <c r="EB224" s="140">
        <f t="shared" si="640"/>
        <v>0</v>
      </c>
      <c r="EC224" s="140">
        <f t="shared" si="640"/>
        <v>0</v>
      </c>
      <c r="ED224" s="140">
        <f t="shared" si="640"/>
        <v>0</v>
      </c>
      <c r="EE224" s="140">
        <f t="shared" ref="EE224:FJ224" si="641">IF($G224=0,0, EE56-EE140)</f>
        <v>0</v>
      </c>
      <c r="EF224" s="140">
        <f t="shared" si="641"/>
        <v>0</v>
      </c>
      <c r="EG224" s="140">
        <f t="shared" si="641"/>
        <v>0</v>
      </c>
      <c r="EH224" s="140">
        <f t="shared" si="641"/>
        <v>0</v>
      </c>
      <c r="EI224" s="140">
        <f t="shared" si="641"/>
        <v>0</v>
      </c>
      <c r="EJ224" s="140">
        <f t="shared" si="641"/>
        <v>0</v>
      </c>
      <c r="EK224" s="140">
        <f t="shared" si="641"/>
        <v>0</v>
      </c>
      <c r="EL224" s="140">
        <f t="shared" si="641"/>
        <v>0</v>
      </c>
      <c r="EM224" s="140">
        <f t="shared" si="641"/>
        <v>0</v>
      </c>
      <c r="EN224" s="140">
        <f t="shared" si="641"/>
        <v>0</v>
      </c>
      <c r="EO224" s="140">
        <f t="shared" si="641"/>
        <v>0</v>
      </c>
      <c r="EP224" s="140">
        <f t="shared" si="641"/>
        <v>0</v>
      </c>
      <c r="EQ224" s="140">
        <f t="shared" si="641"/>
        <v>0</v>
      </c>
      <c r="ER224" s="140">
        <f t="shared" si="641"/>
        <v>0</v>
      </c>
      <c r="ES224" s="140">
        <f t="shared" si="641"/>
        <v>0</v>
      </c>
      <c r="ET224" s="140">
        <f t="shared" si="641"/>
        <v>0</v>
      </c>
      <c r="EU224" s="140">
        <f t="shared" si="641"/>
        <v>0</v>
      </c>
      <c r="EV224" s="140">
        <f t="shared" si="641"/>
        <v>0</v>
      </c>
      <c r="EW224" s="140">
        <f t="shared" si="641"/>
        <v>0</v>
      </c>
      <c r="EX224" s="140">
        <f t="shared" si="641"/>
        <v>0</v>
      </c>
      <c r="EY224" s="140">
        <f t="shared" si="641"/>
        <v>0</v>
      </c>
      <c r="EZ224" s="140">
        <f t="shared" si="641"/>
        <v>0</v>
      </c>
      <c r="FA224" s="140">
        <f t="shared" si="641"/>
        <v>0</v>
      </c>
      <c r="FB224" s="140">
        <f t="shared" si="641"/>
        <v>0</v>
      </c>
      <c r="FC224" s="140">
        <f t="shared" si="641"/>
        <v>0</v>
      </c>
      <c r="FD224" s="140">
        <f t="shared" si="641"/>
        <v>0</v>
      </c>
      <c r="FE224" s="140">
        <f t="shared" si="641"/>
        <v>0</v>
      </c>
      <c r="FF224" s="140">
        <f t="shared" si="641"/>
        <v>0</v>
      </c>
      <c r="FG224" s="140">
        <f t="shared" si="641"/>
        <v>0</v>
      </c>
      <c r="FH224" s="140">
        <f t="shared" si="641"/>
        <v>0</v>
      </c>
      <c r="FI224" s="140">
        <f t="shared" si="641"/>
        <v>0</v>
      </c>
      <c r="FJ224" s="140">
        <f t="shared" si="641"/>
        <v>0</v>
      </c>
    </row>
    <row r="225" spans="4:166">
      <c r="D225" s="28">
        <f t="shared" si="538"/>
        <v>51</v>
      </c>
      <c r="G225" s="28">
        <f t="shared" si="539"/>
        <v>0</v>
      </c>
      <c r="DL225" s="28">
        <f t="shared" si="540"/>
        <v>51</v>
      </c>
      <c r="DM225" s="140">
        <f t="shared" si="633"/>
        <v>0</v>
      </c>
      <c r="DN225" s="140">
        <f t="shared" si="633"/>
        <v>0</v>
      </c>
      <c r="DO225" s="140">
        <f t="shared" ref="DO225:ED225" si="642">IF($G225=0,0, DO57-DO141)</f>
        <v>0</v>
      </c>
      <c r="DP225" s="140">
        <f t="shared" si="642"/>
        <v>0</v>
      </c>
      <c r="DQ225" s="140">
        <f t="shared" si="642"/>
        <v>0</v>
      </c>
      <c r="DR225" s="140">
        <f t="shared" si="642"/>
        <v>0</v>
      </c>
      <c r="DS225" s="140">
        <f t="shared" si="642"/>
        <v>0</v>
      </c>
      <c r="DT225" s="140">
        <f t="shared" si="642"/>
        <v>0</v>
      </c>
      <c r="DU225" s="140">
        <f t="shared" si="642"/>
        <v>0</v>
      </c>
      <c r="DV225" s="140">
        <f t="shared" si="642"/>
        <v>0</v>
      </c>
      <c r="DW225" s="140">
        <f t="shared" si="642"/>
        <v>0</v>
      </c>
      <c r="DX225" s="140">
        <f t="shared" si="642"/>
        <v>0</v>
      </c>
      <c r="DY225" s="140">
        <f t="shared" si="642"/>
        <v>0</v>
      </c>
      <c r="DZ225" s="140">
        <f t="shared" si="642"/>
        <v>0</v>
      </c>
      <c r="EA225" s="140">
        <f t="shared" si="642"/>
        <v>0</v>
      </c>
      <c r="EB225" s="140">
        <f t="shared" si="642"/>
        <v>0</v>
      </c>
      <c r="EC225" s="140">
        <f t="shared" si="642"/>
        <v>0</v>
      </c>
      <c r="ED225" s="140">
        <f t="shared" si="642"/>
        <v>0</v>
      </c>
      <c r="EE225" s="140">
        <f t="shared" ref="EE225:FJ225" si="643">IF($G225=0,0, EE57-EE141)</f>
        <v>0</v>
      </c>
      <c r="EF225" s="140">
        <f t="shared" si="643"/>
        <v>0</v>
      </c>
      <c r="EG225" s="140">
        <f t="shared" si="643"/>
        <v>0</v>
      </c>
      <c r="EH225" s="140">
        <f t="shared" si="643"/>
        <v>0</v>
      </c>
      <c r="EI225" s="140">
        <f t="shared" si="643"/>
        <v>0</v>
      </c>
      <c r="EJ225" s="140">
        <f t="shared" si="643"/>
        <v>0</v>
      </c>
      <c r="EK225" s="140">
        <f t="shared" si="643"/>
        <v>0</v>
      </c>
      <c r="EL225" s="140">
        <f t="shared" si="643"/>
        <v>0</v>
      </c>
      <c r="EM225" s="140">
        <f t="shared" si="643"/>
        <v>0</v>
      </c>
      <c r="EN225" s="140">
        <f t="shared" si="643"/>
        <v>0</v>
      </c>
      <c r="EO225" s="140">
        <f t="shared" si="643"/>
        <v>0</v>
      </c>
      <c r="EP225" s="140">
        <f t="shared" si="643"/>
        <v>0</v>
      </c>
      <c r="EQ225" s="140">
        <f t="shared" si="643"/>
        <v>0</v>
      </c>
      <c r="ER225" s="140">
        <f t="shared" si="643"/>
        <v>0</v>
      </c>
      <c r="ES225" s="140">
        <f t="shared" si="643"/>
        <v>0</v>
      </c>
      <c r="ET225" s="140">
        <f t="shared" si="643"/>
        <v>0</v>
      </c>
      <c r="EU225" s="140">
        <f t="shared" si="643"/>
        <v>0</v>
      </c>
      <c r="EV225" s="140">
        <f t="shared" si="643"/>
        <v>0</v>
      </c>
      <c r="EW225" s="140">
        <f t="shared" si="643"/>
        <v>0</v>
      </c>
      <c r="EX225" s="140">
        <f t="shared" si="643"/>
        <v>0</v>
      </c>
      <c r="EY225" s="140">
        <f t="shared" si="643"/>
        <v>0</v>
      </c>
      <c r="EZ225" s="140">
        <f t="shared" si="643"/>
        <v>0</v>
      </c>
      <c r="FA225" s="140">
        <f t="shared" si="643"/>
        <v>0</v>
      </c>
      <c r="FB225" s="140">
        <f t="shared" si="643"/>
        <v>0</v>
      </c>
      <c r="FC225" s="140">
        <f t="shared" si="643"/>
        <v>0</v>
      </c>
      <c r="FD225" s="140">
        <f t="shared" si="643"/>
        <v>0</v>
      </c>
      <c r="FE225" s="140">
        <f t="shared" si="643"/>
        <v>0</v>
      </c>
      <c r="FF225" s="140">
        <f t="shared" si="643"/>
        <v>0</v>
      </c>
      <c r="FG225" s="140">
        <f t="shared" si="643"/>
        <v>0</v>
      </c>
      <c r="FH225" s="140">
        <f t="shared" si="643"/>
        <v>0</v>
      </c>
      <c r="FI225" s="140">
        <f t="shared" si="643"/>
        <v>0</v>
      </c>
      <c r="FJ225" s="140">
        <f t="shared" si="643"/>
        <v>0</v>
      </c>
    </row>
    <row r="226" spans="4:166">
      <c r="D226" s="28">
        <f t="shared" si="538"/>
        <v>52</v>
      </c>
      <c r="G226" s="28">
        <f t="shared" si="539"/>
        <v>0</v>
      </c>
      <c r="DL226" s="28">
        <f t="shared" si="540"/>
        <v>52</v>
      </c>
      <c r="DM226" s="140">
        <f t="shared" si="633"/>
        <v>0</v>
      </c>
      <c r="DN226" s="140">
        <f t="shared" si="633"/>
        <v>0</v>
      </c>
      <c r="DO226" s="140">
        <f t="shared" ref="DO226:ED226" si="644">IF($G226=0,0, DO58-DO142)</f>
        <v>0</v>
      </c>
      <c r="DP226" s="140">
        <f t="shared" si="644"/>
        <v>0</v>
      </c>
      <c r="DQ226" s="140">
        <f t="shared" si="644"/>
        <v>0</v>
      </c>
      <c r="DR226" s="140">
        <f t="shared" si="644"/>
        <v>0</v>
      </c>
      <c r="DS226" s="140">
        <f t="shared" si="644"/>
        <v>0</v>
      </c>
      <c r="DT226" s="140">
        <f t="shared" si="644"/>
        <v>0</v>
      </c>
      <c r="DU226" s="140">
        <f t="shared" si="644"/>
        <v>0</v>
      </c>
      <c r="DV226" s="140">
        <f t="shared" si="644"/>
        <v>0</v>
      </c>
      <c r="DW226" s="140">
        <f t="shared" si="644"/>
        <v>0</v>
      </c>
      <c r="DX226" s="140">
        <f t="shared" si="644"/>
        <v>0</v>
      </c>
      <c r="DY226" s="140">
        <f t="shared" si="644"/>
        <v>0</v>
      </c>
      <c r="DZ226" s="140">
        <f t="shared" si="644"/>
        <v>0</v>
      </c>
      <c r="EA226" s="140">
        <f t="shared" si="644"/>
        <v>0</v>
      </c>
      <c r="EB226" s="140">
        <f t="shared" si="644"/>
        <v>0</v>
      </c>
      <c r="EC226" s="140">
        <f t="shared" si="644"/>
        <v>0</v>
      </c>
      <c r="ED226" s="140">
        <f t="shared" si="644"/>
        <v>0</v>
      </c>
      <c r="EE226" s="140">
        <f t="shared" ref="EE226:FJ226" si="645">IF($G226=0,0, EE58-EE142)</f>
        <v>0</v>
      </c>
      <c r="EF226" s="140">
        <f t="shared" si="645"/>
        <v>0</v>
      </c>
      <c r="EG226" s="140">
        <f t="shared" si="645"/>
        <v>0</v>
      </c>
      <c r="EH226" s="140">
        <f t="shared" si="645"/>
        <v>0</v>
      </c>
      <c r="EI226" s="140">
        <f t="shared" si="645"/>
        <v>0</v>
      </c>
      <c r="EJ226" s="140">
        <f t="shared" si="645"/>
        <v>0</v>
      </c>
      <c r="EK226" s="140">
        <f t="shared" si="645"/>
        <v>0</v>
      </c>
      <c r="EL226" s="140">
        <f t="shared" si="645"/>
        <v>0</v>
      </c>
      <c r="EM226" s="140">
        <f t="shared" si="645"/>
        <v>0</v>
      </c>
      <c r="EN226" s="140">
        <f t="shared" si="645"/>
        <v>0</v>
      </c>
      <c r="EO226" s="140">
        <f t="shared" si="645"/>
        <v>0</v>
      </c>
      <c r="EP226" s="140">
        <f t="shared" si="645"/>
        <v>0</v>
      </c>
      <c r="EQ226" s="140">
        <f t="shared" si="645"/>
        <v>0</v>
      </c>
      <c r="ER226" s="140">
        <f t="shared" si="645"/>
        <v>0</v>
      </c>
      <c r="ES226" s="140">
        <f t="shared" si="645"/>
        <v>0</v>
      </c>
      <c r="ET226" s="140">
        <f t="shared" si="645"/>
        <v>0</v>
      </c>
      <c r="EU226" s="140">
        <f t="shared" si="645"/>
        <v>0</v>
      </c>
      <c r="EV226" s="140">
        <f t="shared" si="645"/>
        <v>0</v>
      </c>
      <c r="EW226" s="140">
        <f t="shared" si="645"/>
        <v>0</v>
      </c>
      <c r="EX226" s="140">
        <f t="shared" si="645"/>
        <v>0</v>
      </c>
      <c r="EY226" s="140">
        <f t="shared" si="645"/>
        <v>0</v>
      </c>
      <c r="EZ226" s="140">
        <f t="shared" si="645"/>
        <v>0</v>
      </c>
      <c r="FA226" s="140">
        <f t="shared" si="645"/>
        <v>0</v>
      </c>
      <c r="FB226" s="140">
        <f t="shared" si="645"/>
        <v>0</v>
      </c>
      <c r="FC226" s="140">
        <f t="shared" si="645"/>
        <v>0</v>
      </c>
      <c r="FD226" s="140">
        <f t="shared" si="645"/>
        <v>0</v>
      </c>
      <c r="FE226" s="140">
        <f t="shared" si="645"/>
        <v>0</v>
      </c>
      <c r="FF226" s="140">
        <f t="shared" si="645"/>
        <v>0</v>
      </c>
      <c r="FG226" s="140">
        <f t="shared" si="645"/>
        <v>0</v>
      </c>
      <c r="FH226" s="140">
        <f t="shared" si="645"/>
        <v>0</v>
      </c>
      <c r="FI226" s="140">
        <f t="shared" si="645"/>
        <v>0</v>
      </c>
      <c r="FJ226" s="140">
        <f t="shared" si="645"/>
        <v>0</v>
      </c>
    </row>
    <row r="227" spans="4:166">
      <c r="D227" s="28">
        <f t="shared" si="538"/>
        <v>53</v>
      </c>
      <c r="G227" s="28">
        <f t="shared" si="539"/>
        <v>0</v>
      </c>
      <c r="DL227" s="28">
        <f t="shared" si="540"/>
        <v>53</v>
      </c>
      <c r="DM227" s="140">
        <f t="shared" si="633"/>
        <v>0</v>
      </c>
      <c r="DN227" s="140">
        <f t="shared" si="633"/>
        <v>0</v>
      </c>
      <c r="DO227" s="140">
        <f t="shared" ref="DO227:ED227" si="646">IF($G227=0,0, DO59-DO143)</f>
        <v>0</v>
      </c>
      <c r="DP227" s="140">
        <f t="shared" si="646"/>
        <v>0</v>
      </c>
      <c r="DQ227" s="140">
        <f t="shared" si="646"/>
        <v>0</v>
      </c>
      <c r="DR227" s="140">
        <f t="shared" si="646"/>
        <v>0</v>
      </c>
      <c r="DS227" s="140">
        <f t="shared" si="646"/>
        <v>0</v>
      </c>
      <c r="DT227" s="140">
        <f t="shared" si="646"/>
        <v>0</v>
      </c>
      <c r="DU227" s="140">
        <f t="shared" si="646"/>
        <v>0</v>
      </c>
      <c r="DV227" s="140">
        <f t="shared" si="646"/>
        <v>0</v>
      </c>
      <c r="DW227" s="140">
        <f t="shared" si="646"/>
        <v>0</v>
      </c>
      <c r="DX227" s="140">
        <f t="shared" si="646"/>
        <v>0</v>
      </c>
      <c r="DY227" s="140">
        <f t="shared" si="646"/>
        <v>0</v>
      </c>
      <c r="DZ227" s="140">
        <f t="shared" si="646"/>
        <v>0</v>
      </c>
      <c r="EA227" s="140">
        <f t="shared" si="646"/>
        <v>0</v>
      </c>
      <c r="EB227" s="140">
        <f t="shared" si="646"/>
        <v>0</v>
      </c>
      <c r="EC227" s="140">
        <f t="shared" si="646"/>
        <v>0</v>
      </c>
      <c r="ED227" s="140">
        <f t="shared" si="646"/>
        <v>0</v>
      </c>
      <c r="EE227" s="140">
        <f t="shared" ref="EE227:FJ227" si="647">IF($G227=0,0, EE59-EE143)</f>
        <v>0</v>
      </c>
      <c r="EF227" s="140">
        <f t="shared" si="647"/>
        <v>0</v>
      </c>
      <c r="EG227" s="140">
        <f t="shared" si="647"/>
        <v>0</v>
      </c>
      <c r="EH227" s="140">
        <f t="shared" si="647"/>
        <v>0</v>
      </c>
      <c r="EI227" s="140">
        <f t="shared" si="647"/>
        <v>0</v>
      </c>
      <c r="EJ227" s="140">
        <f t="shared" si="647"/>
        <v>0</v>
      </c>
      <c r="EK227" s="140">
        <f t="shared" si="647"/>
        <v>0</v>
      </c>
      <c r="EL227" s="140">
        <f t="shared" si="647"/>
        <v>0</v>
      </c>
      <c r="EM227" s="140">
        <f t="shared" si="647"/>
        <v>0</v>
      </c>
      <c r="EN227" s="140">
        <f t="shared" si="647"/>
        <v>0</v>
      </c>
      <c r="EO227" s="140">
        <f t="shared" si="647"/>
        <v>0</v>
      </c>
      <c r="EP227" s="140">
        <f t="shared" si="647"/>
        <v>0</v>
      </c>
      <c r="EQ227" s="140">
        <f t="shared" si="647"/>
        <v>0</v>
      </c>
      <c r="ER227" s="140">
        <f t="shared" si="647"/>
        <v>0</v>
      </c>
      <c r="ES227" s="140">
        <f t="shared" si="647"/>
        <v>0</v>
      </c>
      <c r="ET227" s="140">
        <f t="shared" si="647"/>
        <v>0</v>
      </c>
      <c r="EU227" s="140">
        <f t="shared" si="647"/>
        <v>0</v>
      </c>
      <c r="EV227" s="140">
        <f t="shared" si="647"/>
        <v>0</v>
      </c>
      <c r="EW227" s="140">
        <f t="shared" si="647"/>
        <v>0</v>
      </c>
      <c r="EX227" s="140">
        <f t="shared" si="647"/>
        <v>0</v>
      </c>
      <c r="EY227" s="140">
        <f t="shared" si="647"/>
        <v>0</v>
      </c>
      <c r="EZ227" s="140">
        <f t="shared" si="647"/>
        <v>0</v>
      </c>
      <c r="FA227" s="140">
        <f t="shared" si="647"/>
        <v>0</v>
      </c>
      <c r="FB227" s="140">
        <f t="shared" si="647"/>
        <v>0</v>
      </c>
      <c r="FC227" s="140">
        <f t="shared" si="647"/>
        <v>0</v>
      </c>
      <c r="FD227" s="140">
        <f t="shared" si="647"/>
        <v>0</v>
      </c>
      <c r="FE227" s="140">
        <f t="shared" si="647"/>
        <v>0</v>
      </c>
      <c r="FF227" s="140">
        <f t="shared" si="647"/>
        <v>0</v>
      </c>
      <c r="FG227" s="140">
        <f t="shared" si="647"/>
        <v>0</v>
      </c>
      <c r="FH227" s="140">
        <f t="shared" si="647"/>
        <v>0</v>
      </c>
      <c r="FI227" s="140">
        <f t="shared" si="647"/>
        <v>0</v>
      </c>
      <c r="FJ227" s="140">
        <f t="shared" si="647"/>
        <v>0</v>
      </c>
    </row>
    <row r="228" spans="4:166">
      <c r="D228" s="28">
        <f t="shared" si="538"/>
        <v>54</v>
      </c>
      <c r="G228" s="28">
        <f t="shared" si="539"/>
        <v>0</v>
      </c>
      <c r="DL228" s="28">
        <f t="shared" si="540"/>
        <v>54</v>
      </c>
      <c r="DM228" s="140">
        <f t="shared" si="633"/>
        <v>0</v>
      </c>
      <c r="DN228" s="140">
        <f t="shared" si="633"/>
        <v>0</v>
      </c>
      <c r="DO228" s="140">
        <f t="shared" ref="DO228:ED228" si="648">IF($G228=0,0, DO60-DO144)</f>
        <v>0</v>
      </c>
      <c r="DP228" s="140">
        <f t="shared" si="648"/>
        <v>0</v>
      </c>
      <c r="DQ228" s="140">
        <f t="shared" si="648"/>
        <v>0</v>
      </c>
      <c r="DR228" s="140">
        <f t="shared" si="648"/>
        <v>0</v>
      </c>
      <c r="DS228" s="140">
        <f t="shared" si="648"/>
        <v>0</v>
      </c>
      <c r="DT228" s="140">
        <f t="shared" si="648"/>
        <v>0</v>
      </c>
      <c r="DU228" s="140">
        <f t="shared" si="648"/>
        <v>0</v>
      </c>
      <c r="DV228" s="140">
        <f t="shared" si="648"/>
        <v>0</v>
      </c>
      <c r="DW228" s="140">
        <f t="shared" si="648"/>
        <v>0</v>
      </c>
      <c r="DX228" s="140">
        <f t="shared" si="648"/>
        <v>0</v>
      </c>
      <c r="DY228" s="140">
        <f t="shared" si="648"/>
        <v>0</v>
      </c>
      <c r="DZ228" s="140">
        <f t="shared" si="648"/>
        <v>0</v>
      </c>
      <c r="EA228" s="140">
        <f t="shared" si="648"/>
        <v>0</v>
      </c>
      <c r="EB228" s="140">
        <f t="shared" si="648"/>
        <v>0</v>
      </c>
      <c r="EC228" s="140">
        <f t="shared" si="648"/>
        <v>0</v>
      </c>
      <c r="ED228" s="140">
        <f t="shared" si="648"/>
        <v>0</v>
      </c>
      <c r="EE228" s="140">
        <f t="shared" ref="EE228:FJ228" si="649">IF($G228=0,0, EE60-EE144)</f>
        <v>0</v>
      </c>
      <c r="EF228" s="140">
        <f t="shared" si="649"/>
        <v>0</v>
      </c>
      <c r="EG228" s="140">
        <f t="shared" si="649"/>
        <v>0</v>
      </c>
      <c r="EH228" s="140">
        <f t="shared" si="649"/>
        <v>0</v>
      </c>
      <c r="EI228" s="140">
        <f t="shared" si="649"/>
        <v>0</v>
      </c>
      <c r="EJ228" s="140">
        <f t="shared" si="649"/>
        <v>0</v>
      </c>
      <c r="EK228" s="140">
        <f t="shared" si="649"/>
        <v>0</v>
      </c>
      <c r="EL228" s="140">
        <f t="shared" si="649"/>
        <v>0</v>
      </c>
      <c r="EM228" s="140">
        <f t="shared" si="649"/>
        <v>0</v>
      </c>
      <c r="EN228" s="140">
        <f t="shared" si="649"/>
        <v>0</v>
      </c>
      <c r="EO228" s="140">
        <f t="shared" si="649"/>
        <v>0</v>
      </c>
      <c r="EP228" s="140">
        <f t="shared" si="649"/>
        <v>0</v>
      </c>
      <c r="EQ228" s="140">
        <f t="shared" si="649"/>
        <v>0</v>
      </c>
      <c r="ER228" s="140">
        <f t="shared" si="649"/>
        <v>0</v>
      </c>
      <c r="ES228" s="140">
        <f t="shared" si="649"/>
        <v>0</v>
      </c>
      <c r="ET228" s="140">
        <f t="shared" si="649"/>
        <v>0</v>
      </c>
      <c r="EU228" s="140">
        <f t="shared" si="649"/>
        <v>0</v>
      </c>
      <c r="EV228" s="140">
        <f t="shared" si="649"/>
        <v>0</v>
      </c>
      <c r="EW228" s="140">
        <f t="shared" si="649"/>
        <v>0</v>
      </c>
      <c r="EX228" s="140">
        <f t="shared" si="649"/>
        <v>0</v>
      </c>
      <c r="EY228" s="140">
        <f t="shared" si="649"/>
        <v>0</v>
      </c>
      <c r="EZ228" s="140">
        <f t="shared" si="649"/>
        <v>0</v>
      </c>
      <c r="FA228" s="140">
        <f t="shared" si="649"/>
        <v>0</v>
      </c>
      <c r="FB228" s="140">
        <f t="shared" si="649"/>
        <v>0</v>
      </c>
      <c r="FC228" s="140">
        <f t="shared" si="649"/>
        <v>0</v>
      </c>
      <c r="FD228" s="140">
        <f t="shared" si="649"/>
        <v>0</v>
      </c>
      <c r="FE228" s="140">
        <f t="shared" si="649"/>
        <v>0</v>
      </c>
      <c r="FF228" s="140">
        <f t="shared" si="649"/>
        <v>0</v>
      </c>
      <c r="FG228" s="140">
        <f t="shared" si="649"/>
        <v>0</v>
      </c>
      <c r="FH228" s="140">
        <f t="shared" si="649"/>
        <v>0</v>
      </c>
      <c r="FI228" s="140">
        <f t="shared" si="649"/>
        <v>0</v>
      </c>
      <c r="FJ228" s="140">
        <f t="shared" si="649"/>
        <v>0</v>
      </c>
    </row>
    <row r="229" spans="4:166">
      <c r="D229" s="28">
        <f t="shared" si="538"/>
        <v>55</v>
      </c>
      <c r="G229" s="28">
        <f t="shared" si="539"/>
        <v>0</v>
      </c>
      <c r="DL229" s="28">
        <f t="shared" si="540"/>
        <v>55</v>
      </c>
      <c r="DM229" s="140">
        <f t="shared" si="633"/>
        <v>0</v>
      </c>
      <c r="DN229" s="140">
        <f t="shared" si="633"/>
        <v>0</v>
      </c>
      <c r="DO229" s="140">
        <f t="shared" ref="DO229:ED229" si="650">IF($G229=0,0, DO61-DO145)</f>
        <v>0</v>
      </c>
      <c r="DP229" s="140">
        <f t="shared" si="650"/>
        <v>0</v>
      </c>
      <c r="DQ229" s="140">
        <f t="shared" si="650"/>
        <v>0</v>
      </c>
      <c r="DR229" s="140">
        <f t="shared" si="650"/>
        <v>0</v>
      </c>
      <c r="DS229" s="140">
        <f t="shared" si="650"/>
        <v>0</v>
      </c>
      <c r="DT229" s="140">
        <f t="shared" si="650"/>
        <v>0</v>
      </c>
      <c r="DU229" s="140">
        <f t="shared" si="650"/>
        <v>0</v>
      </c>
      <c r="DV229" s="140">
        <f t="shared" si="650"/>
        <v>0</v>
      </c>
      <c r="DW229" s="140">
        <f t="shared" si="650"/>
        <v>0</v>
      </c>
      <c r="DX229" s="140">
        <f t="shared" si="650"/>
        <v>0</v>
      </c>
      <c r="DY229" s="140">
        <f t="shared" si="650"/>
        <v>0</v>
      </c>
      <c r="DZ229" s="140">
        <f t="shared" si="650"/>
        <v>0</v>
      </c>
      <c r="EA229" s="140">
        <f t="shared" si="650"/>
        <v>0</v>
      </c>
      <c r="EB229" s="140">
        <f t="shared" si="650"/>
        <v>0</v>
      </c>
      <c r="EC229" s="140">
        <f t="shared" si="650"/>
        <v>0</v>
      </c>
      <c r="ED229" s="140">
        <f t="shared" si="650"/>
        <v>0</v>
      </c>
      <c r="EE229" s="140">
        <f t="shared" ref="EE229:FJ229" si="651">IF($G229=0,0, EE61-EE145)</f>
        <v>0</v>
      </c>
      <c r="EF229" s="140">
        <f t="shared" si="651"/>
        <v>0</v>
      </c>
      <c r="EG229" s="140">
        <f t="shared" si="651"/>
        <v>0</v>
      </c>
      <c r="EH229" s="140">
        <f t="shared" si="651"/>
        <v>0</v>
      </c>
      <c r="EI229" s="140">
        <f t="shared" si="651"/>
        <v>0</v>
      </c>
      <c r="EJ229" s="140">
        <f t="shared" si="651"/>
        <v>0</v>
      </c>
      <c r="EK229" s="140">
        <f t="shared" si="651"/>
        <v>0</v>
      </c>
      <c r="EL229" s="140">
        <f t="shared" si="651"/>
        <v>0</v>
      </c>
      <c r="EM229" s="140">
        <f t="shared" si="651"/>
        <v>0</v>
      </c>
      <c r="EN229" s="140">
        <f t="shared" si="651"/>
        <v>0</v>
      </c>
      <c r="EO229" s="140">
        <f t="shared" si="651"/>
        <v>0</v>
      </c>
      <c r="EP229" s="140">
        <f t="shared" si="651"/>
        <v>0</v>
      </c>
      <c r="EQ229" s="140">
        <f t="shared" si="651"/>
        <v>0</v>
      </c>
      <c r="ER229" s="140">
        <f t="shared" si="651"/>
        <v>0</v>
      </c>
      <c r="ES229" s="140">
        <f t="shared" si="651"/>
        <v>0</v>
      </c>
      <c r="ET229" s="140">
        <f t="shared" si="651"/>
        <v>0</v>
      </c>
      <c r="EU229" s="140">
        <f t="shared" si="651"/>
        <v>0</v>
      </c>
      <c r="EV229" s="140">
        <f t="shared" si="651"/>
        <v>0</v>
      </c>
      <c r="EW229" s="140">
        <f t="shared" si="651"/>
        <v>0</v>
      </c>
      <c r="EX229" s="140">
        <f t="shared" si="651"/>
        <v>0</v>
      </c>
      <c r="EY229" s="140">
        <f t="shared" si="651"/>
        <v>0</v>
      </c>
      <c r="EZ229" s="140">
        <f t="shared" si="651"/>
        <v>0</v>
      </c>
      <c r="FA229" s="140">
        <f t="shared" si="651"/>
        <v>0</v>
      </c>
      <c r="FB229" s="140">
        <f t="shared" si="651"/>
        <v>0</v>
      </c>
      <c r="FC229" s="140">
        <f t="shared" si="651"/>
        <v>0</v>
      </c>
      <c r="FD229" s="140">
        <f t="shared" si="651"/>
        <v>0</v>
      </c>
      <c r="FE229" s="140">
        <f t="shared" si="651"/>
        <v>0</v>
      </c>
      <c r="FF229" s="140">
        <f t="shared" si="651"/>
        <v>0</v>
      </c>
      <c r="FG229" s="140">
        <f t="shared" si="651"/>
        <v>0</v>
      </c>
      <c r="FH229" s="140">
        <f t="shared" si="651"/>
        <v>0</v>
      </c>
      <c r="FI229" s="140">
        <f t="shared" si="651"/>
        <v>0</v>
      </c>
      <c r="FJ229" s="140">
        <f t="shared" si="651"/>
        <v>0</v>
      </c>
    </row>
    <row r="230" spans="4:166">
      <c r="D230" s="28">
        <f t="shared" si="538"/>
        <v>56</v>
      </c>
      <c r="G230" s="28">
        <f t="shared" si="539"/>
        <v>0</v>
      </c>
      <c r="DL230" s="28">
        <f t="shared" si="540"/>
        <v>56</v>
      </c>
      <c r="DM230" s="140">
        <f t="shared" si="633"/>
        <v>0</v>
      </c>
      <c r="DN230" s="140">
        <f t="shared" si="633"/>
        <v>0</v>
      </c>
      <c r="DO230" s="140">
        <f t="shared" ref="DO230:ED230" si="652">IF($G230=0,0, DO62-DO146)</f>
        <v>0</v>
      </c>
      <c r="DP230" s="140">
        <f t="shared" si="652"/>
        <v>0</v>
      </c>
      <c r="DQ230" s="140">
        <f t="shared" si="652"/>
        <v>0</v>
      </c>
      <c r="DR230" s="140">
        <f t="shared" si="652"/>
        <v>0</v>
      </c>
      <c r="DS230" s="140">
        <f t="shared" si="652"/>
        <v>0</v>
      </c>
      <c r="DT230" s="140">
        <f t="shared" si="652"/>
        <v>0</v>
      </c>
      <c r="DU230" s="140">
        <f t="shared" si="652"/>
        <v>0</v>
      </c>
      <c r="DV230" s="140">
        <f t="shared" si="652"/>
        <v>0</v>
      </c>
      <c r="DW230" s="140">
        <f t="shared" si="652"/>
        <v>0</v>
      </c>
      <c r="DX230" s="140">
        <f t="shared" si="652"/>
        <v>0</v>
      </c>
      <c r="DY230" s="140">
        <f t="shared" si="652"/>
        <v>0</v>
      </c>
      <c r="DZ230" s="140">
        <f t="shared" si="652"/>
        <v>0</v>
      </c>
      <c r="EA230" s="140">
        <f t="shared" si="652"/>
        <v>0</v>
      </c>
      <c r="EB230" s="140">
        <f t="shared" si="652"/>
        <v>0</v>
      </c>
      <c r="EC230" s="140">
        <f t="shared" si="652"/>
        <v>0</v>
      </c>
      <c r="ED230" s="140">
        <f t="shared" si="652"/>
        <v>0</v>
      </c>
      <c r="EE230" s="140">
        <f t="shared" ref="EE230:FJ230" si="653">IF($G230=0,0, EE62-EE146)</f>
        <v>0</v>
      </c>
      <c r="EF230" s="140">
        <f t="shared" si="653"/>
        <v>0</v>
      </c>
      <c r="EG230" s="140">
        <f t="shared" si="653"/>
        <v>0</v>
      </c>
      <c r="EH230" s="140">
        <f t="shared" si="653"/>
        <v>0</v>
      </c>
      <c r="EI230" s="140">
        <f t="shared" si="653"/>
        <v>0</v>
      </c>
      <c r="EJ230" s="140">
        <f t="shared" si="653"/>
        <v>0</v>
      </c>
      <c r="EK230" s="140">
        <f t="shared" si="653"/>
        <v>0</v>
      </c>
      <c r="EL230" s="140">
        <f t="shared" si="653"/>
        <v>0</v>
      </c>
      <c r="EM230" s="140">
        <f t="shared" si="653"/>
        <v>0</v>
      </c>
      <c r="EN230" s="140">
        <f t="shared" si="653"/>
        <v>0</v>
      </c>
      <c r="EO230" s="140">
        <f t="shared" si="653"/>
        <v>0</v>
      </c>
      <c r="EP230" s="140">
        <f t="shared" si="653"/>
        <v>0</v>
      </c>
      <c r="EQ230" s="140">
        <f t="shared" si="653"/>
        <v>0</v>
      </c>
      <c r="ER230" s="140">
        <f t="shared" si="653"/>
        <v>0</v>
      </c>
      <c r="ES230" s="140">
        <f t="shared" si="653"/>
        <v>0</v>
      </c>
      <c r="ET230" s="140">
        <f t="shared" si="653"/>
        <v>0</v>
      </c>
      <c r="EU230" s="140">
        <f t="shared" si="653"/>
        <v>0</v>
      </c>
      <c r="EV230" s="140">
        <f t="shared" si="653"/>
        <v>0</v>
      </c>
      <c r="EW230" s="140">
        <f t="shared" si="653"/>
        <v>0</v>
      </c>
      <c r="EX230" s="140">
        <f t="shared" si="653"/>
        <v>0</v>
      </c>
      <c r="EY230" s="140">
        <f t="shared" si="653"/>
        <v>0</v>
      </c>
      <c r="EZ230" s="140">
        <f t="shared" si="653"/>
        <v>0</v>
      </c>
      <c r="FA230" s="140">
        <f t="shared" si="653"/>
        <v>0</v>
      </c>
      <c r="FB230" s="140">
        <f t="shared" si="653"/>
        <v>0</v>
      </c>
      <c r="FC230" s="140">
        <f t="shared" si="653"/>
        <v>0</v>
      </c>
      <c r="FD230" s="140">
        <f t="shared" si="653"/>
        <v>0</v>
      </c>
      <c r="FE230" s="140">
        <f t="shared" si="653"/>
        <v>0</v>
      </c>
      <c r="FF230" s="140">
        <f t="shared" si="653"/>
        <v>0</v>
      </c>
      <c r="FG230" s="140">
        <f t="shared" si="653"/>
        <v>0</v>
      </c>
      <c r="FH230" s="140">
        <f t="shared" si="653"/>
        <v>0</v>
      </c>
      <c r="FI230" s="140">
        <f t="shared" si="653"/>
        <v>0</v>
      </c>
      <c r="FJ230" s="140">
        <f t="shared" si="653"/>
        <v>0</v>
      </c>
    </row>
    <row r="231" spans="4:166">
      <c r="D231" s="28">
        <f t="shared" si="538"/>
        <v>57</v>
      </c>
      <c r="G231" s="28">
        <f t="shared" si="539"/>
        <v>0</v>
      </c>
      <c r="DL231" s="28">
        <f t="shared" si="540"/>
        <v>57</v>
      </c>
      <c r="DM231" s="140">
        <f t="shared" si="633"/>
        <v>0</v>
      </c>
      <c r="DN231" s="140">
        <f t="shared" si="633"/>
        <v>0</v>
      </c>
      <c r="DO231" s="140">
        <f t="shared" ref="DO231:ED231" si="654">IF($G231=0,0, DO63-DO147)</f>
        <v>0</v>
      </c>
      <c r="DP231" s="140">
        <f t="shared" si="654"/>
        <v>0</v>
      </c>
      <c r="DQ231" s="140">
        <f t="shared" si="654"/>
        <v>0</v>
      </c>
      <c r="DR231" s="140">
        <f t="shared" si="654"/>
        <v>0</v>
      </c>
      <c r="DS231" s="140">
        <f t="shared" si="654"/>
        <v>0</v>
      </c>
      <c r="DT231" s="140">
        <f t="shared" si="654"/>
        <v>0</v>
      </c>
      <c r="DU231" s="140">
        <f t="shared" si="654"/>
        <v>0</v>
      </c>
      <c r="DV231" s="140">
        <f t="shared" si="654"/>
        <v>0</v>
      </c>
      <c r="DW231" s="140">
        <f t="shared" si="654"/>
        <v>0</v>
      </c>
      <c r="DX231" s="140">
        <f t="shared" si="654"/>
        <v>0</v>
      </c>
      <c r="DY231" s="140">
        <f t="shared" si="654"/>
        <v>0</v>
      </c>
      <c r="DZ231" s="140">
        <f t="shared" si="654"/>
        <v>0</v>
      </c>
      <c r="EA231" s="140">
        <f t="shared" si="654"/>
        <v>0</v>
      </c>
      <c r="EB231" s="140">
        <f t="shared" si="654"/>
        <v>0</v>
      </c>
      <c r="EC231" s="140">
        <f t="shared" si="654"/>
        <v>0</v>
      </c>
      <c r="ED231" s="140">
        <f t="shared" si="654"/>
        <v>0</v>
      </c>
      <c r="EE231" s="140">
        <f t="shared" ref="EE231:FJ231" si="655">IF($G231=0,0, EE63-EE147)</f>
        <v>0</v>
      </c>
      <c r="EF231" s="140">
        <f t="shared" si="655"/>
        <v>0</v>
      </c>
      <c r="EG231" s="140">
        <f t="shared" si="655"/>
        <v>0</v>
      </c>
      <c r="EH231" s="140">
        <f t="shared" si="655"/>
        <v>0</v>
      </c>
      <c r="EI231" s="140">
        <f t="shared" si="655"/>
        <v>0</v>
      </c>
      <c r="EJ231" s="140">
        <f t="shared" si="655"/>
        <v>0</v>
      </c>
      <c r="EK231" s="140">
        <f t="shared" si="655"/>
        <v>0</v>
      </c>
      <c r="EL231" s="140">
        <f t="shared" si="655"/>
        <v>0</v>
      </c>
      <c r="EM231" s="140">
        <f t="shared" si="655"/>
        <v>0</v>
      </c>
      <c r="EN231" s="140">
        <f t="shared" si="655"/>
        <v>0</v>
      </c>
      <c r="EO231" s="140">
        <f t="shared" si="655"/>
        <v>0</v>
      </c>
      <c r="EP231" s="140">
        <f t="shared" si="655"/>
        <v>0</v>
      </c>
      <c r="EQ231" s="140">
        <f t="shared" si="655"/>
        <v>0</v>
      </c>
      <c r="ER231" s="140">
        <f t="shared" si="655"/>
        <v>0</v>
      </c>
      <c r="ES231" s="140">
        <f t="shared" si="655"/>
        <v>0</v>
      </c>
      <c r="ET231" s="140">
        <f t="shared" si="655"/>
        <v>0</v>
      </c>
      <c r="EU231" s="140">
        <f t="shared" si="655"/>
        <v>0</v>
      </c>
      <c r="EV231" s="140">
        <f t="shared" si="655"/>
        <v>0</v>
      </c>
      <c r="EW231" s="140">
        <f t="shared" si="655"/>
        <v>0</v>
      </c>
      <c r="EX231" s="140">
        <f t="shared" si="655"/>
        <v>0</v>
      </c>
      <c r="EY231" s="140">
        <f t="shared" si="655"/>
        <v>0</v>
      </c>
      <c r="EZ231" s="140">
        <f t="shared" si="655"/>
        <v>0</v>
      </c>
      <c r="FA231" s="140">
        <f t="shared" si="655"/>
        <v>0</v>
      </c>
      <c r="FB231" s="140">
        <f t="shared" si="655"/>
        <v>0</v>
      </c>
      <c r="FC231" s="140">
        <f t="shared" si="655"/>
        <v>0</v>
      </c>
      <c r="FD231" s="140">
        <f t="shared" si="655"/>
        <v>0</v>
      </c>
      <c r="FE231" s="140">
        <f t="shared" si="655"/>
        <v>0</v>
      </c>
      <c r="FF231" s="140">
        <f t="shared" si="655"/>
        <v>0</v>
      </c>
      <c r="FG231" s="140">
        <f t="shared" si="655"/>
        <v>0</v>
      </c>
      <c r="FH231" s="140">
        <f t="shared" si="655"/>
        <v>0</v>
      </c>
      <c r="FI231" s="140">
        <f t="shared" si="655"/>
        <v>0</v>
      </c>
      <c r="FJ231" s="140">
        <f t="shared" si="655"/>
        <v>0</v>
      </c>
    </row>
    <row r="232" spans="4:166">
      <c r="D232" s="28">
        <f t="shared" si="538"/>
        <v>58</v>
      </c>
      <c r="G232" s="28">
        <f t="shared" si="539"/>
        <v>0</v>
      </c>
      <c r="DL232" s="28">
        <f t="shared" si="540"/>
        <v>58</v>
      </c>
      <c r="DM232" s="140">
        <f t="shared" si="633"/>
        <v>0</v>
      </c>
      <c r="DN232" s="140">
        <f t="shared" si="633"/>
        <v>0</v>
      </c>
      <c r="DO232" s="140">
        <f t="shared" ref="DO232:ED232" si="656">IF($G232=0,0, DO64-DO148)</f>
        <v>0</v>
      </c>
      <c r="DP232" s="140">
        <f t="shared" si="656"/>
        <v>0</v>
      </c>
      <c r="DQ232" s="140">
        <f t="shared" si="656"/>
        <v>0</v>
      </c>
      <c r="DR232" s="140">
        <f t="shared" si="656"/>
        <v>0</v>
      </c>
      <c r="DS232" s="140">
        <f t="shared" si="656"/>
        <v>0</v>
      </c>
      <c r="DT232" s="140">
        <f t="shared" si="656"/>
        <v>0</v>
      </c>
      <c r="DU232" s="140">
        <f t="shared" si="656"/>
        <v>0</v>
      </c>
      <c r="DV232" s="140">
        <f t="shared" si="656"/>
        <v>0</v>
      </c>
      <c r="DW232" s="140">
        <f t="shared" si="656"/>
        <v>0</v>
      </c>
      <c r="DX232" s="140">
        <f t="shared" si="656"/>
        <v>0</v>
      </c>
      <c r="DY232" s="140">
        <f t="shared" si="656"/>
        <v>0</v>
      </c>
      <c r="DZ232" s="140">
        <f t="shared" si="656"/>
        <v>0</v>
      </c>
      <c r="EA232" s="140">
        <f t="shared" si="656"/>
        <v>0</v>
      </c>
      <c r="EB232" s="140">
        <f t="shared" si="656"/>
        <v>0</v>
      </c>
      <c r="EC232" s="140">
        <f t="shared" si="656"/>
        <v>0</v>
      </c>
      <c r="ED232" s="140">
        <f t="shared" si="656"/>
        <v>0</v>
      </c>
      <c r="EE232" s="140">
        <f t="shared" ref="EE232:FJ232" si="657">IF($G232=0,0, EE64-EE148)</f>
        <v>0</v>
      </c>
      <c r="EF232" s="140">
        <f t="shared" si="657"/>
        <v>0</v>
      </c>
      <c r="EG232" s="140">
        <f t="shared" si="657"/>
        <v>0</v>
      </c>
      <c r="EH232" s="140">
        <f t="shared" si="657"/>
        <v>0</v>
      </c>
      <c r="EI232" s="140">
        <f t="shared" si="657"/>
        <v>0</v>
      </c>
      <c r="EJ232" s="140">
        <f t="shared" si="657"/>
        <v>0</v>
      </c>
      <c r="EK232" s="140">
        <f t="shared" si="657"/>
        <v>0</v>
      </c>
      <c r="EL232" s="140">
        <f t="shared" si="657"/>
        <v>0</v>
      </c>
      <c r="EM232" s="140">
        <f t="shared" si="657"/>
        <v>0</v>
      </c>
      <c r="EN232" s="140">
        <f t="shared" si="657"/>
        <v>0</v>
      </c>
      <c r="EO232" s="140">
        <f t="shared" si="657"/>
        <v>0</v>
      </c>
      <c r="EP232" s="140">
        <f t="shared" si="657"/>
        <v>0</v>
      </c>
      <c r="EQ232" s="140">
        <f t="shared" si="657"/>
        <v>0</v>
      </c>
      <c r="ER232" s="140">
        <f t="shared" si="657"/>
        <v>0</v>
      </c>
      <c r="ES232" s="140">
        <f t="shared" si="657"/>
        <v>0</v>
      </c>
      <c r="ET232" s="140">
        <f t="shared" si="657"/>
        <v>0</v>
      </c>
      <c r="EU232" s="140">
        <f t="shared" si="657"/>
        <v>0</v>
      </c>
      <c r="EV232" s="140">
        <f t="shared" si="657"/>
        <v>0</v>
      </c>
      <c r="EW232" s="140">
        <f t="shared" si="657"/>
        <v>0</v>
      </c>
      <c r="EX232" s="140">
        <f t="shared" si="657"/>
        <v>0</v>
      </c>
      <c r="EY232" s="140">
        <f t="shared" si="657"/>
        <v>0</v>
      </c>
      <c r="EZ232" s="140">
        <f t="shared" si="657"/>
        <v>0</v>
      </c>
      <c r="FA232" s="140">
        <f t="shared" si="657"/>
        <v>0</v>
      </c>
      <c r="FB232" s="140">
        <f t="shared" si="657"/>
        <v>0</v>
      </c>
      <c r="FC232" s="140">
        <f t="shared" si="657"/>
        <v>0</v>
      </c>
      <c r="FD232" s="140">
        <f t="shared" si="657"/>
        <v>0</v>
      </c>
      <c r="FE232" s="140">
        <f t="shared" si="657"/>
        <v>0</v>
      </c>
      <c r="FF232" s="140">
        <f t="shared" si="657"/>
        <v>0</v>
      </c>
      <c r="FG232" s="140">
        <f t="shared" si="657"/>
        <v>0</v>
      </c>
      <c r="FH232" s="140">
        <f t="shared" si="657"/>
        <v>0</v>
      </c>
      <c r="FI232" s="140">
        <f t="shared" si="657"/>
        <v>0</v>
      </c>
      <c r="FJ232" s="140">
        <f t="shared" si="657"/>
        <v>0</v>
      </c>
    </row>
    <row r="233" spans="4:166">
      <c r="D233" s="28">
        <f t="shared" si="538"/>
        <v>59</v>
      </c>
      <c r="G233" s="28">
        <f t="shared" si="539"/>
        <v>0</v>
      </c>
      <c r="DL233" s="28">
        <f t="shared" si="540"/>
        <v>59</v>
      </c>
      <c r="DM233" s="140">
        <f t="shared" si="633"/>
        <v>0</v>
      </c>
      <c r="DN233" s="140">
        <f t="shared" si="633"/>
        <v>0</v>
      </c>
      <c r="DO233" s="140">
        <f t="shared" ref="DO233:ED233" si="658">IF($G233=0,0, DO65-DO149)</f>
        <v>0</v>
      </c>
      <c r="DP233" s="140">
        <f t="shared" si="658"/>
        <v>0</v>
      </c>
      <c r="DQ233" s="140">
        <f t="shared" si="658"/>
        <v>0</v>
      </c>
      <c r="DR233" s="140">
        <f t="shared" si="658"/>
        <v>0</v>
      </c>
      <c r="DS233" s="140">
        <f t="shared" si="658"/>
        <v>0</v>
      </c>
      <c r="DT233" s="140">
        <f t="shared" si="658"/>
        <v>0</v>
      </c>
      <c r="DU233" s="140">
        <f t="shared" si="658"/>
        <v>0</v>
      </c>
      <c r="DV233" s="140">
        <f t="shared" si="658"/>
        <v>0</v>
      </c>
      <c r="DW233" s="140">
        <f t="shared" si="658"/>
        <v>0</v>
      </c>
      <c r="DX233" s="140">
        <f t="shared" si="658"/>
        <v>0</v>
      </c>
      <c r="DY233" s="140">
        <f t="shared" si="658"/>
        <v>0</v>
      </c>
      <c r="DZ233" s="140">
        <f t="shared" si="658"/>
        <v>0</v>
      </c>
      <c r="EA233" s="140">
        <f t="shared" si="658"/>
        <v>0</v>
      </c>
      <c r="EB233" s="140">
        <f t="shared" si="658"/>
        <v>0</v>
      </c>
      <c r="EC233" s="140">
        <f t="shared" si="658"/>
        <v>0</v>
      </c>
      <c r="ED233" s="140">
        <f t="shared" si="658"/>
        <v>0</v>
      </c>
      <c r="EE233" s="140">
        <f t="shared" ref="EE233:FJ233" si="659">IF($G233=0,0, EE65-EE149)</f>
        <v>0</v>
      </c>
      <c r="EF233" s="140">
        <f t="shared" si="659"/>
        <v>0</v>
      </c>
      <c r="EG233" s="140">
        <f t="shared" si="659"/>
        <v>0</v>
      </c>
      <c r="EH233" s="140">
        <f t="shared" si="659"/>
        <v>0</v>
      </c>
      <c r="EI233" s="140">
        <f t="shared" si="659"/>
        <v>0</v>
      </c>
      <c r="EJ233" s="140">
        <f t="shared" si="659"/>
        <v>0</v>
      </c>
      <c r="EK233" s="140">
        <f t="shared" si="659"/>
        <v>0</v>
      </c>
      <c r="EL233" s="140">
        <f t="shared" si="659"/>
        <v>0</v>
      </c>
      <c r="EM233" s="140">
        <f t="shared" si="659"/>
        <v>0</v>
      </c>
      <c r="EN233" s="140">
        <f t="shared" si="659"/>
        <v>0</v>
      </c>
      <c r="EO233" s="140">
        <f t="shared" si="659"/>
        <v>0</v>
      </c>
      <c r="EP233" s="140">
        <f t="shared" si="659"/>
        <v>0</v>
      </c>
      <c r="EQ233" s="140">
        <f t="shared" si="659"/>
        <v>0</v>
      </c>
      <c r="ER233" s="140">
        <f t="shared" si="659"/>
        <v>0</v>
      </c>
      <c r="ES233" s="140">
        <f t="shared" si="659"/>
        <v>0</v>
      </c>
      <c r="ET233" s="140">
        <f t="shared" si="659"/>
        <v>0</v>
      </c>
      <c r="EU233" s="140">
        <f t="shared" si="659"/>
        <v>0</v>
      </c>
      <c r="EV233" s="140">
        <f t="shared" si="659"/>
        <v>0</v>
      </c>
      <c r="EW233" s="140">
        <f t="shared" si="659"/>
        <v>0</v>
      </c>
      <c r="EX233" s="140">
        <f t="shared" si="659"/>
        <v>0</v>
      </c>
      <c r="EY233" s="140">
        <f t="shared" si="659"/>
        <v>0</v>
      </c>
      <c r="EZ233" s="140">
        <f t="shared" si="659"/>
        <v>0</v>
      </c>
      <c r="FA233" s="140">
        <f t="shared" si="659"/>
        <v>0</v>
      </c>
      <c r="FB233" s="140">
        <f t="shared" si="659"/>
        <v>0</v>
      </c>
      <c r="FC233" s="140">
        <f t="shared" si="659"/>
        <v>0</v>
      </c>
      <c r="FD233" s="140">
        <f t="shared" si="659"/>
        <v>0</v>
      </c>
      <c r="FE233" s="140">
        <f t="shared" si="659"/>
        <v>0</v>
      </c>
      <c r="FF233" s="140">
        <f t="shared" si="659"/>
        <v>0</v>
      </c>
      <c r="FG233" s="140">
        <f t="shared" si="659"/>
        <v>0</v>
      </c>
      <c r="FH233" s="140">
        <f t="shared" si="659"/>
        <v>0</v>
      </c>
      <c r="FI233" s="140">
        <f t="shared" si="659"/>
        <v>0</v>
      </c>
      <c r="FJ233" s="140">
        <f t="shared" si="659"/>
        <v>0</v>
      </c>
    </row>
    <row r="234" spans="4:166">
      <c r="D234" s="28">
        <f t="shared" si="538"/>
        <v>60</v>
      </c>
      <c r="G234" s="28">
        <f t="shared" si="539"/>
        <v>0</v>
      </c>
      <c r="DL234" s="28">
        <f t="shared" si="540"/>
        <v>60</v>
      </c>
      <c r="DM234" s="140">
        <f t="shared" si="633"/>
        <v>0</v>
      </c>
      <c r="DN234" s="140">
        <f t="shared" si="633"/>
        <v>0</v>
      </c>
      <c r="DO234" s="140">
        <f t="shared" ref="DO234:ED234" si="660">IF($G234=0,0, DO66-DO150)</f>
        <v>0</v>
      </c>
      <c r="DP234" s="140">
        <f t="shared" si="660"/>
        <v>0</v>
      </c>
      <c r="DQ234" s="140">
        <f t="shared" si="660"/>
        <v>0</v>
      </c>
      <c r="DR234" s="140">
        <f t="shared" si="660"/>
        <v>0</v>
      </c>
      <c r="DS234" s="140">
        <f t="shared" si="660"/>
        <v>0</v>
      </c>
      <c r="DT234" s="140">
        <f t="shared" si="660"/>
        <v>0</v>
      </c>
      <c r="DU234" s="140">
        <f t="shared" si="660"/>
        <v>0</v>
      </c>
      <c r="DV234" s="140">
        <f t="shared" si="660"/>
        <v>0</v>
      </c>
      <c r="DW234" s="140">
        <f t="shared" si="660"/>
        <v>0</v>
      </c>
      <c r="DX234" s="140">
        <f t="shared" si="660"/>
        <v>0</v>
      </c>
      <c r="DY234" s="140">
        <f t="shared" si="660"/>
        <v>0</v>
      </c>
      <c r="DZ234" s="140">
        <f t="shared" si="660"/>
        <v>0</v>
      </c>
      <c r="EA234" s="140">
        <f t="shared" si="660"/>
        <v>0</v>
      </c>
      <c r="EB234" s="140">
        <f t="shared" si="660"/>
        <v>0</v>
      </c>
      <c r="EC234" s="140">
        <f t="shared" si="660"/>
        <v>0</v>
      </c>
      <c r="ED234" s="140">
        <f t="shared" si="660"/>
        <v>0</v>
      </c>
      <c r="EE234" s="140">
        <f t="shared" ref="EE234:FJ234" si="661">IF($G234=0,0, EE66-EE150)</f>
        <v>0</v>
      </c>
      <c r="EF234" s="140">
        <f t="shared" si="661"/>
        <v>0</v>
      </c>
      <c r="EG234" s="140">
        <f t="shared" si="661"/>
        <v>0</v>
      </c>
      <c r="EH234" s="140">
        <f t="shared" si="661"/>
        <v>0</v>
      </c>
      <c r="EI234" s="140">
        <f t="shared" si="661"/>
        <v>0</v>
      </c>
      <c r="EJ234" s="140">
        <f t="shared" si="661"/>
        <v>0</v>
      </c>
      <c r="EK234" s="140">
        <f t="shared" si="661"/>
        <v>0</v>
      </c>
      <c r="EL234" s="140">
        <f t="shared" si="661"/>
        <v>0</v>
      </c>
      <c r="EM234" s="140">
        <f t="shared" si="661"/>
        <v>0</v>
      </c>
      <c r="EN234" s="140">
        <f t="shared" si="661"/>
        <v>0</v>
      </c>
      <c r="EO234" s="140">
        <f t="shared" si="661"/>
        <v>0</v>
      </c>
      <c r="EP234" s="140">
        <f t="shared" si="661"/>
        <v>0</v>
      </c>
      <c r="EQ234" s="140">
        <f t="shared" si="661"/>
        <v>0</v>
      </c>
      <c r="ER234" s="140">
        <f t="shared" si="661"/>
        <v>0</v>
      </c>
      <c r="ES234" s="140">
        <f t="shared" si="661"/>
        <v>0</v>
      </c>
      <c r="ET234" s="140">
        <f t="shared" si="661"/>
        <v>0</v>
      </c>
      <c r="EU234" s="140">
        <f t="shared" si="661"/>
        <v>0</v>
      </c>
      <c r="EV234" s="140">
        <f t="shared" si="661"/>
        <v>0</v>
      </c>
      <c r="EW234" s="140">
        <f t="shared" si="661"/>
        <v>0</v>
      </c>
      <c r="EX234" s="140">
        <f t="shared" si="661"/>
        <v>0</v>
      </c>
      <c r="EY234" s="140">
        <f t="shared" si="661"/>
        <v>0</v>
      </c>
      <c r="EZ234" s="140">
        <f t="shared" si="661"/>
        <v>0</v>
      </c>
      <c r="FA234" s="140">
        <f t="shared" si="661"/>
        <v>0</v>
      </c>
      <c r="FB234" s="140">
        <f t="shared" si="661"/>
        <v>0</v>
      </c>
      <c r="FC234" s="140">
        <f t="shared" si="661"/>
        <v>0</v>
      </c>
      <c r="FD234" s="140">
        <f t="shared" si="661"/>
        <v>0</v>
      </c>
      <c r="FE234" s="140">
        <f t="shared" si="661"/>
        <v>0</v>
      </c>
      <c r="FF234" s="140">
        <f t="shared" si="661"/>
        <v>0</v>
      </c>
      <c r="FG234" s="140">
        <f t="shared" si="661"/>
        <v>0</v>
      </c>
      <c r="FH234" s="140">
        <f t="shared" si="661"/>
        <v>0</v>
      </c>
      <c r="FI234" s="140">
        <f t="shared" si="661"/>
        <v>0</v>
      </c>
      <c r="FJ234" s="140">
        <f t="shared" si="661"/>
        <v>0</v>
      </c>
    </row>
    <row r="235" spans="4:166">
      <c r="D235" s="28">
        <f t="shared" si="538"/>
        <v>61</v>
      </c>
      <c r="G235" s="28">
        <f t="shared" si="539"/>
        <v>0</v>
      </c>
      <c r="DL235" s="28">
        <f t="shared" si="540"/>
        <v>61</v>
      </c>
      <c r="DM235" s="140">
        <f t="shared" si="633"/>
        <v>0</v>
      </c>
      <c r="DN235" s="140">
        <f t="shared" si="633"/>
        <v>0</v>
      </c>
      <c r="DO235" s="140">
        <f t="shared" ref="DO235:ED235" si="662">IF($G235=0,0, DO67-DO151)</f>
        <v>0</v>
      </c>
      <c r="DP235" s="140">
        <f t="shared" si="662"/>
        <v>0</v>
      </c>
      <c r="DQ235" s="140">
        <f t="shared" si="662"/>
        <v>0</v>
      </c>
      <c r="DR235" s="140">
        <f t="shared" si="662"/>
        <v>0</v>
      </c>
      <c r="DS235" s="140">
        <f t="shared" si="662"/>
        <v>0</v>
      </c>
      <c r="DT235" s="140">
        <f t="shared" si="662"/>
        <v>0</v>
      </c>
      <c r="DU235" s="140">
        <f t="shared" si="662"/>
        <v>0</v>
      </c>
      <c r="DV235" s="140">
        <f t="shared" si="662"/>
        <v>0</v>
      </c>
      <c r="DW235" s="140">
        <f t="shared" si="662"/>
        <v>0</v>
      </c>
      <c r="DX235" s="140">
        <f t="shared" si="662"/>
        <v>0</v>
      </c>
      <c r="DY235" s="140">
        <f t="shared" si="662"/>
        <v>0</v>
      </c>
      <c r="DZ235" s="140">
        <f t="shared" si="662"/>
        <v>0</v>
      </c>
      <c r="EA235" s="140">
        <f t="shared" si="662"/>
        <v>0</v>
      </c>
      <c r="EB235" s="140">
        <f t="shared" si="662"/>
        <v>0</v>
      </c>
      <c r="EC235" s="140">
        <f t="shared" si="662"/>
        <v>0</v>
      </c>
      <c r="ED235" s="140">
        <f t="shared" si="662"/>
        <v>0</v>
      </c>
      <c r="EE235" s="140">
        <f t="shared" ref="EE235:FJ235" si="663">IF($G235=0,0, EE67-EE151)</f>
        <v>0</v>
      </c>
      <c r="EF235" s="140">
        <f t="shared" si="663"/>
        <v>0</v>
      </c>
      <c r="EG235" s="140">
        <f t="shared" si="663"/>
        <v>0</v>
      </c>
      <c r="EH235" s="140">
        <f t="shared" si="663"/>
        <v>0</v>
      </c>
      <c r="EI235" s="140">
        <f t="shared" si="663"/>
        <v>0</v>
      </c>
      <c r="EJ235" s="140">
        <f t="shared" si="663"/>
        <v>0</v>
      </c>
      <c r="EK235" s="140">
        <f t="shared" si="663"/>
        <v>0</v>
      </c>
      <c r="EL235" s="140">
        <f t="shared" si="663"/>
        <v>0</v>
      </c>
      <c r="EM235" s="140">
        <f t="shared" si="663"/>
        <v>0</v>
      </c>
      <c r="EN235" s="140">
        <f t="shared" si="663"/>
        <v>0</v>
      </c>
      <c r="EO235" s="140">
        <f t="shared" si="663"/>
        <v>0</v>
      </c>
      <c r="EP235" s="140">
        <f t="shared" si="663"/>
        <v>0</v>
      </c>
      <c r="EQ235" s="140">
        <f t="shared" si="663"/>
        <v>0</v>
      </c>
      <c r="ER235" s="140">
        <f t="shared" si="663"/>
        <v>0</v>
      </c>
      <c r="ES235" s="140">
        <f t="shared" si="663"/>
        <v>0</v>
      </c>
      <c r="ET235" s="140">
        <f t="shared" si="663"/>
        <v>0</v>
      </c>
      <c r="EU235" s="140">
        <f t="shared" si="663"/>
        <v>0</v>
      </c>
      <c r="EV235" s="140">
        <f t="shared" si="663"/>
        <v>0</v>
      </c>
      <c r="EW235" s="140">
        <f t="shared" si="663"/>
        <v>0</v>
      </c>
      <c r="EX235" s="140">
        <f t="shared" si="663"/>
        <v>0</v>
      </c>
      <c r="EY235" s="140">
        <f t="shared" si="663"/>
        <v>0</v>
      </c>
      <c r="EZ235" s="140">
        <f t="shared" si="663"/>
        <v>0</v>
      </c>
      <c r="FA235" s="140">
        <f t="shared" si="663"/>
        <v>0</v>
      </c>
      <c r="FB235" s="140">
        <f t="shared" si="663"/>
        <v>0</v>
      </c>
      <c r="FC235" s="140">
        <f t="shared" si="663"/>
        <v>0</v>
      </c>
      <c r="FD235" s="140">
        <f t="shared" si="663"/>
        <v>0</v>
      </c>
      <c r="FE235" s="140">
        <f t="shared" si="663"/>
        <v>0</v>
      </c>
      <c r="FF235" s="140">
        <f t="shared" si="663"/>
        <v>0</v>
      </c>
      <c r="FG235" s="140">
        <f t="shared" si="663"/>
        <v>0</v>
      </c>
      <c r="FH235" s="140">
        <f t="shared" si="663"/>
        <v>0</v>
      </c>
      <c r="FI235" s="140">
        <f t="shared" si="663"/>
        <v>0</v>
      </c>
      <c r="FJ235" s="140">
        <f t="shared" si="663"/>
        <v>0</v>
      </c>
    </row>
    <row r="236" spans="4:166">
      <c r="D236" s="28">
        <f t="shared" si="538"/>
        <v>62</v>
      </c>
      <c r="G236" s="28">
        <f t="shared" si="539"/>
        <v>0</v>
      </c>
      <c r="DL236" s="28">
        <f t="shared" si="540"/>
        <v>62</v>
      </c>
      <c r="DM236" s="140">
        <f t="shared" si="633"/>
        <v>0</v>
      </c>
      <c r="DN236" s="140">
        <f t="shared" si="633"/>
        <v>0</v>
      </c>
      <c r="DO236" s="140">
        <f t="shared" ref="DO236:ED236" si="664">IF($G236=0,0, DO68-DO152)</f>
        <v>0</v>
      </c>
      <c r="DP236" s="140">
        <f t="shared" si="664"/>
        <v>0</v>
      </c>
      <c r="DQ236" s="140">
        <f t="shared" si="664"/>
        <v>0</v>
      </c>
      <c r="DR236" s="140">
        <f t="shared" si="664"/>
        <v>0</v>
      </c>
      <c r="DS236" s="140">
        <f t="shared" si="664"/>
        <v>0</v>
      </c>
      <c r="DT236" s="140">
        <f t="shared" si="664"/>
        <v>0</v>
      </c>
      <c r="DU236" s="140">
        <f t="shared" si="664"/>
        <v>0</v>
      </c>
      <c r="DV236" s="140">
        <f t="shared" si="664"/>
        <v>0</v>
      </c>
      <c r="DW236" s="140">
        <f t="shared" si="664"/>
        <v>0</v>
      </c>
      <c r="DX236" s="140">
        <f t="shared" si="664"/>
        <v>0</v>
      </c>
      <c r="DY236" s="140">
        <f t="shared" si="664"/>
        <v>0</v>
      </c>
      <c r="DZ236" s="140">
        <f t="shared" si="664"/>
        <v>0</v>
      </c>
      <c r="EA236" s="140">
        <f t="shared" si="664"/>
        <v>0</v>
      </c>
      <c r="EB236" s="140">
        <f t="shared" si="664"/>
        <v>0</v>
      </c>
      <c r="EC236" s="140">
        <f t="shared" si="664"/>
        <v>0</v>
      </c>
      <c r="ED236" s="140">
        <f t="shared" si="664"/>
        <v>0</v>
      </c>
      <c r="EE236" s="140">
        <f t="shared" ref="EE236:FJ236" si="665">IF($G236=0,0, EE68-EE152)</f>
        <v>0</v>
      </c>
      <c r="EF236" s="140">
        <f t="shared" si="665"/>
        <v>0</v>
      </c>
      <c r="EG236" s="140">
        <f t="shared" si="665"/>
        <v>0</v>
      </c>
      <c r="EH236" s="140">
        <f t="shared" si="665"/>
        <v>0</v>
      </c>
      <c r="EI236" s="140">
        <f t="shared" si="665"/>
        <v>0</v>
      </c>
      <c r="EJ236" s="140">
        <f t="shared" si="665"/>
        <v>0</v>
      </c>
      <c r="EK236" s="140">
        <f t="shared" si="665"/>
        <v>0</v>
      </c>
      <c r="EL236" s="140">
        <f t="shared" si="665"/>
        <v>0</v>
      </c>
      <c r="EM236" s="140">
        <f t="shared" si="665"/>
        <v>0</v>
      </c>
      <c r="EN236" s="140">
        <f t="shared" si="665"/>
        <v>0</v>
      </c>
      <c r="EO236" s="140">
        <f t="shared" si="665"/>
        <v>0</v>
      </c>
      <c r="EP236" s="140">
        <f t="shared" si="665"/>
        <v>0</v>
      </c>
      <c r="EQ236" s="140">
        <f t="shared" si="665"/>
        <v>0</v>
      </c>
      <c r="ER236" s="140">
        <f t="shared" si="665"/>
        <v>0</v>
      </c>
      <c r="ES236" s="140">
        <f t="shared" si="665"/>
        <v>0</v>
      </c>
      <c r="ET236" s="140">
        <f t="shared" si="665"/>
        <v>0</v>
      </c>
      <c r="EU236" s="140">
        <f t="shared" si="665"/>
        <v>0</v>
      </c>
      <c r="EV236" s="140">
        <f t="shared" si="665"/>
        <v>0</v>
      </c>
      <c r="EW236" s="140">
        <f t="shared" si="665"/>
        <v>0</v>
      </c>
      <c r="EX236" s="140">
        <f t="shared" si="665"/>
        <v>0</v>
      </c>
      <c r="EY236" s="140">
        <f t="shared" si="665"/>
        <v>0</v>
      </c>
      <c r="EZ236" s="140">
        <f t="shared" si="665"/>
        <v>0</v>
      </c>
      <c r="FA236" s="140">
        <f t="shared" si="665"/>
        <v>0</v>
      </c>
      <c r="FB236" s="140">
        <f t="shared" si="665"/>
        <v>0</v>
      </c>
      <c r="FC236" s="140">
        <f t="shared" si="665"/>
        <v>0</v>
      </c>
      <c r="FD236" s="140">
        <f t="shared" si="665"/>
        <v>0</v>
      </c>
      <c r="FE236" s="140">
        <f t="shared" si="665"/>
        <v>0</v>
      </c>
      <c r="FF236" s="140">
        <f t="shared" si="665"/>
        <v>0</v>
      </c>
      <c r="FG236" s="140">
        <f t="shared" si="665"/>
        <v>0</v>
      </c>
      <c r="FH236" s="140">
        <f t="shared" si="665"/>
        <v>0</v>
      </c>
      <c r="FI236" s="140">
        <f t="shared" si="665"/>
        <v>0</v>
      </c>
      <c r="FJ236" s="140">
        <f t="shared" si="665"/>
        <v>0</v>
      </c>
    </row>
    <row r="237" spans="4:166">
      <c r="D237" s="28">
        <f t="shared" si="538"/>
        <v>63</v>
      </c>
      <c r="G237" s="28">
        <f t="shared" si="539"/>
        <v>0</v>
      </c>
      <c r="DL237" s="28">
        <f t="shared" si="540"/>
        <v>63</v>
      </c>
      <c r="DM237" s="140">
        <f t="shared" si="633"/>
        <v>0</v>
      </c>
      <c r="DN237" s="140">
        <f t="shared" si="633"/>
        <v>0</v>
      </c>
      <c r="DO237" s="140">
        <f t="shared" ref="DO237:ED237" si="666">IF($G237=0,0, DO69-DO153)</f>
        <v>0</v>
      </c>
      <c r="DP237" s="140">
        <f t="shared" si="666"/>
        <v>0</v>
      </c>
      <c r="DQ237" s="140">
        <f t="shared" si="666"/>
        <v>0</v>
      </c>
      <c r="DR237" s="140">
        <f t="shared" si="666"/>
        <v>0</v>
      </c>
      <c r="DS237" s="140">
        <f t="shared" si="666"/>
        <v>0</v>
      </c>
      <c r="DT237" s="140">
        <f t="shared" si="666"/>
        <v>0</v>
      </c>
      <c r="DU237" s="140">
        <f t="shared" si="666"/>
        <v>0</v>
      </c>
      <c r="DV237" s="140">
        <f t="shared" si="666"/>
        <v>0</v>
      </c>
      <c r="DW237" s="140">
        <f t="shared" si="666"/>
        <v>0</v>
      </c>
      <c r="DX237" s="140">
        <f t="shared" si="666"/>
        <v>0</v>
      </c>
      <c r="DY237" s="140">
        <f t="shared" si="666"/>
        <v>0</v>
      </c>
      <c r="DZ237" s="140">
        <f t="shared" si="666"/>
        <v>0</v>
      </c>
      <c r="EA237" s="140">
        <f t="shared" si="666"/>
        <v>0</v>
      </c>
      <c r="EB237" s="140">
        <f t="shared" si="666"/>
        <v>0</v>
      </c>
      <c r="EC237" s="140">
        <f t="shared" si="666"/>
        <v>0</v>
      </c>
      <c r="ED237" s="140">
        <f t="shared" si="666"/>
        <v>0</v>
      </c>
      <c r="EE237" s="140">
        <f t="shared" ref="EE237:FJ237" si="667">IF($G237=0,0, EE69-EE153)</f>
        <v>0</v>
      </c>
      <c r="EF237" s="140">
        <f t="shared" si="667"/>
        <v>0</v>
      </c>
      <c r="EG237" s="140">
        <f t="shared" si="667"/>
        <v>0</v>
      </c>
      <c r="EH237" s="140">
        <f t="shared" si="667"/>
        <v>0</v>
      </c>
      <c r="EI237" s="140">
        <f t="shared" si="667"/>
        <v>0</v>
      </c>
      <c r="EJ237" s="140">
        <f t="shared" si="667"/>
        <v>0</v>
      </c>
      <c r="EK237" s="140">
        <f t="shared" si="667"/>
        <v>0</v>
      </c>
      <c r="EL237" s="140">
        <f t="shared" si="667"/>
        <v>0</v>
      </c>
      <c r="EM237" s="140">
        <f t="shared" si="667"/>
        <v>0</v>
      </c>
      <c r="EN237" s="140">
        <f t="shared" si="667"/>
        <v>0</v>
      </c>
      <c r="EO237" s="140">
        <f t="shared" si="667"/>
        <v>0</v>
      </c>
      <c r="EP237" s="140">
        <f t="shared" si="667"/>
        <v>0</v>
      </c>
      <c r="EQ237" s="140">
        <f t="shared" si="667"/>
        <v>0</v>
      </c>
      <c r="ER237" s="140">
        <f t="shared" si="667"/>
        <v>0</v>
      </c>
      <c r="ES237" s="140">
        <f t="shared" si="667"/>
        <v>0</v>
      </c>
      <c r="ET237" s="140">
        <f t="shared" si="667"/>
        <v>0</v>
      </c>
      <c r="EU237" s="140">
        <f t="shared" si="667"/>
        <v>0</v>
      </c>
      <c r="EV237" s="140">
        <f t="shared" si="667"/>
        <v>0</v>
      </c>
      <c r="EW237" s="140">
        <f t="shared" si="667"/>
        <v>0</v>
      </c>
      <c r="EX237" s="140">
        <f t="shared" si="667"/>
        <v>0</v>
      </c>
      <c r="EY237" s="140">
        <f t="shared" si="667"/>
        <v>0</v>
      </c>
      <c r="EZ237" s="140">
        <f t="shared" si="667"/>
        <v>0</v>
      </c>
      <c r="FA237" s="140">
        <f t="shared" si="667"/>
        <v>0</v>
      </c>
      <c r="FB237" s="140">
        <f t="shared" si="667"/>
        <v>0</v>
      </c>
      <c r="FC237" s="140">
        <f t="shared" si="667"/>
        <v>0</v>
      </c>
      <c r="FD237" s="140">
        <f t="shared" si="667"/>
        <v>0</v>
      </c>
      <c r="FE237" s="140">
        <f t="shared" si="667"/>
        <v>0</v>
      </c>
      <c r="FF237" s="140">
        <f t="shared" si="667"/>
        <v>0</v>
      </c>
      <c r="FG237" s="140">
        <f t="shared" si="667"/>
        <v>0</v>
      </c>
      <c r="FH237" s="140">
        <f t="shared" si="667"/>
        <v>0</v>
      </c>
      <c r="FI237" s="140">
        <f t="shared" si="667"/>
        <v>0</v>
      </c>
      <c r="FJ237" s="140">
        <f t="shared" si="667"/>
        <v>0</v>
      </c>
    </row>
    <row r="238" spans="4:166">
      <c r="D238" s="28">
        <f t="shared" si="538"/>
        <v>64</v>
      </c>
      <c r="G238" s="28">
        <f t="shared" si="539"/>
        <v>0</v>
      </c>
      <c r="DL238" s="28">
        <f t="shared" si="540"/>
        <v>64</v>
      </c>
      <c r="DM238" s="140">
        <f t="shared" si="633"/>
        <v>0</v>
      </c>
      <c r="DN238" s="140">
        <f t="shared" si="633"/>
        <v>0</v>
      </c>
      <c r="DO238" s="140">
        <f t="shared" ref="DO238:ED238" si="668">IF($G238=0,0, DO70-DO154)</f>
        <v>0</v>
      </c>
      <c r="DP238" s="140">
        <f t="shared" si="668"/>
        <v>0</v>
      </c>
      <c r="DQ238" s="140">
        <f t="shared" si="668"/>
        <v>0</v>
      </c>
      <c r="DR238" s="140">
        <f t="shared" si="668"/>
        <v>0</v>
      </c>
      <c r="DS238" s="140">
        <f t="shared" si="668"/>
        <v>0</v>
      </c>
      <c r="DT238" s="140">
        <f t="shared" si="668"/>
        <v>0</v>
      </c>
      <c r="DU238" s="140">
        <f t="shared" si="668"/>
        <v>0</v>
      </c>
      <c r="DV238" s="140">
        <f t="shared" si="668"/>
        <v>0</v>
      </c>
      <c r="DW238" s="140">
        <f t="shared" si="668"/>
        <v>0</v>
      </c>
      <c r="DX238" s="140">
        <f t="shared" si="668"/>
        <v>0</v>
      </c>
      <c r="DY238" s="140">
        <f t="shared" si="668"/>
        <v>0</v>
      </c>
      <c r="DZ238" s="140">
        <f t="shared" si="668"/>
        <v>0</v>
      </c>
      <c r="EA238" s="140">
        <f t="shared" si="668"/>
        <v>0</v>
      </c>
      <c r="EB238" s="140">
        <f t="shared" si="668"/>
        <v>0</v>
      </c>
      <c r="EC238" s="140">
        <f t="shared" si="668"/>
        <v>0</v>
      </c>
      <c r="ED238" s="140">
        <f t="shared" si="668"/>
        <v>0</v>
      </c>
      <c r="EE238" s="140">
        <f t="shared" ref="EE238:FJ238" si="669">IF($G238=0,0, EE70-EE154)</f>
        <v>0</v>
      </c>
      <c r="EF238" s="140">
        <f t="shared" si="669"/>
        <v>0</v>
      </c>
      <c r="EG238" s="140">
        <f t="shared" si="669"/>
        <v>0</v>
      </c>
      <c r="EH238" s="140">
        <f t="shared" si="669"/>
        <v>0</v>
      </c>
      <c r="EI238" s="140">
        <f t="shared" si="669"/>
        <v>0</v>
      </c>
      <c r="EJ238" s="140">
        <f t="shared" si="669"/>
        <v>0</v>
      </c>
      <c r="EK238" s="140">
        <f t="shared" si="669"/>
        <v>0</v>
      </c>
      <c r="EL238" s="140">
        <f t="shared" si="669"/>
        <v>0</v>
      </c>
      <c r="EM238" s="140">
        <f t="shared" si="669"/>
        <v>0</v>
      </c>
      <c r="EN238" s="140">
        <f t="shared" si="669"/>
        <v>0</v>
      </c>
      <c r="EO238" s="140">
        <f t="shared" si="669"/>
        <v>0</v>
      </c>
      <c r="EP238" s="140">
        <f t="shared" si="669"/>
        <v>0</v>
      </c>
      <c r="EQ238" s="140">
        <f t="shared" si="669"/>
        <v>0</v>
      </c>
      <c r="ER238" s="140">
        <f t="shared" si="669"/>
        <v>0</v>
      </c>
      <c r="ES238" s="140">
        <f t="shared" si="669"/>
        <v>0</v>
      </c>
      <c r="ET238" s="140">
        <f t="shared" si="669"/>
        <v>0</v>
      </c>
      <c r="EU238" s="140">
        <f t="shared" si="669"/>
        <v>0</v>
      </c>
      <c r="EV238" s="140">
        <f t="shared" si="669"/>
        <v>0</v>
      </c>
      <c r="EW238" s="140">
        <f t="shared" si="669"/>
        <v>0</v>
      </c>
      <c r="EX238" s="140">
        <f t="shared" si="669"/>
        <v>0</v>
      </c>
      <c r="EY238" s="140">
        <f t="shared" si="669"/>
        <v>0</v>
      </c>
      <c r="EZ238" s="140">
        <f t="shared" si="669"/>
        <v>0</v>
      </c>
      <c r="FA238" s="140">
        <f t="shared" si="669"/>
        <v>0</v>
      </c>
      <c r="FB238" s="140">
        <f t="shared" si="669"/>
        <v>0</v>
      </c>
      <c r="FC238" s="140">
        <f t="shared" si="669"/>
        <v>0</v>
      </c>
      <c r="FD238" s="140">
        <f t="shared" si="669"/>
        <v>0</v>
      </c>
      <c r="FE238" s="140">
        <f t="shared" si="669"/>
        <v>0</v>
      </c>
      <c r="FF238" s="140">
        <f t="shared" si="669"/>
        <v>0</v>
      </c>
      <c r="FG238" s="140">
        <f t="shared" si="669"/>
        <v>0</v>
      </c>
      <c r="FH238" s="140">
        <f t="shared" si="669"/>
        <v>0</v>
      </c>
      <c r="FI238" s="140">
        <f t="shared" si="669"/>
        <v>0</v>
      </c>
      <c r="FJ238" s="140">
        <f t="shared" si="669"/>
        <v>0</v>
      </c>
    </row>
    <row r="239" spans="4:166">
      <c r="D239" s="28">
        <f t="shared" si="538"/>
        <v>65</v>
      </c>
      <c r="G239" s="28">
        <f t="shared" si="539"/>
        <v>0</v>
      </c>
      <c r="DL239" s="28">
        <f t="shared" si="540"/>
        <v>65</v>
      </c>
      <c r="DM239" s="140">
        <f t="shared" si="633"/>
        <v>0</v>
      </c>
      <c r="DN239" s="140">
        <f t="shared" si="633"/>
        <v>0</v>
      </c>
      <c r="DO239" s="140">
        <f t="shared" ref="DO239:ED239" si="670">IF($G239=0,0, DO71-DO155)</f>
        <v>0</v>
      </c>
      <c r="DP239" s="140">
        <f t="shared" si="670"/>
        <v>0</v>
      </c>
      <c r="DQ239" s="140">
        <f t="shared" si="670"/>
        <v>0</v>
      </c>
      <c r="DR239" s="140">
        <f t="shared" si="670"/>
        <v>0</v>
      </c>
      <c r="DS239" s="140">
        <f t="shared" si="670"/>
        <v>0</v>
      </c>
      <c r="DT239" s="140">
        <f t="shared" si="670"/>
        <v>0</v>
      </c>
      <c r="DU239" s="140">
        <f t="shared" si="670"/>
        <v>0</v>
      </c>
      <c r="DV239" s="140">
        <f t="shared" si="670"/>
        <v>0</v>
      </c>
      <c r="DW239" s="140">
        <f t="shared" si="670"/>
        <v>0</v>
      </c>
      <c r="DX239" s="140">
        <f t="shared" si="670"/>
        <v>0</v>
      </c>
      <c r="DY239" s="140">
        <f t="shared" si="670"/>
        <v>0</v>
      </c>
      <c r="DZ239" s="140">
        <f t="shared" si="670"/>
        <v>0</v>
      </c>
      <c r="EA239" s="140">
        <f t="shared" si="670"/>
        <v>0</v>
      </c>
      <c r="EB239" s="140">
        <f t="shared" si="670"/>
        <v>0</v>
      </c>
      <c r="EC239" s="140">
        <f t="shared" si="670"/>
        <v>0</v>
      </c>
      <c r="ED239" s="140">
        <f t="shared" si="670"/>
        <v>0</v>
      </c>
      <c r="EE239" s="140">
        <f t="shared" ref="EE239:FJ239" si="671">IF($G239=0,0, EE71-EE155)</f>
        <v>0</v>
      </c>
      <c r="EF239" s="140">
        <f t="shared" si="671"/>
        <v>0</v>
      </c>
      <c r="EG239" s="140">
        <f t="shared" si="671"/>
        <v>0</v>
      </c>
      <c r="EH239" s="140">
        <f t="shared" si="671"/>
        <v>0</v>
      </c>
      <c r="EI239" s="140">
        <f t="shared" si="671"/>
        <v>0</v>
      </c>
      <c r="EJ239" s="140">
        <f t="shared" si="671"/>
        <v>0</v>
      </c>
      <c r="EK239" s="140">
        <f t="shared" si="671"/>
        <v>0</v>
      </c>
      <c r="EL239" s="140">
        <f t="shared" si="671"/>
        <v>0</v>
      </c>
      <c r="EM239" s="140">
        <f t="shared" si="671"/>
        <v>0</v>
      </c>
      <c r="EN239" s="140">
        <f t="shared" si="671"/>
        <v>0</v>
      </c>
      <c r="EO239" s="140">
        <f t="shared" si="671"/>
        <v>0</v>
      </c>
      <c r="EP239" s="140">
        <f t="shared" si="671"/>
        <v>0</v>
      </c>
      <c r="EQ239" s="140">
        <f t="shared" si="671"/>
        <v>0</v>
      </c>
      <c r="ER239" s="140">
        <f t="shared" si="671"/>
        <v>0</v>
      </c>
      <c r="ES239" s="140">
        <f t="shared" si="671"/>
        <v>0</v>
      </c>
      <c r="ET239" s="140">
        <f t="shared" si="671"/>
        <v>0</v>
      </c>
      <c r="EU239" s="140">
        <f t="shared" si="671"/>
        <v>0</v>
      </c>
      <c r="EV239" s="140">
        <f t="shared" si="671"/>
        <v>0</v>
      </c>
      <c r="EW239" s="140">
        <f t="shared" si="671"/>
        <v>0</v>
      </c>
      <c r="EX239" s="140">
        <f t="shared" si="671"/>
        <v>0</v>
      </c>
      <c r="EY239" s="140">
        <f t="shared" si="671"/>
        <v>0</v>
      </c>
      <c r="EZ239" s="140">
        <f t="shared" si="671"/>
        <v>0</v>
      </c>
      <c r="FA239" s="140">
        <f t="shared" si="671"/>
        <v>0</v>
      </c>
      <c r="FB239" s="140">
        <f t="shared" si="671"/>
        <v>0</v>
      </c>
      <c r="FC239" s="140">
        <f t="shared" si="671"/>
        <v>0</v>
      </c>
      <c r="FD239" s="140">
        <f t="shared" si="671"/>
        <v>0</v>
      </c>
      <c r="FE239" s="140">
        <f t="shared" si="671"/>
        <v>0</v>
      </c>
      <c r="FF239" s="140">
        <f t="shared" si="671"/>
        <v>0</v>
      </c>
      <c r="FG239" s="140">
        <f t="shared" si="671"/>
        <v>0</v>
      </c>
      <c r="FH239" s="140">
        <f t="shared" si="671"/>
        <v>0</v>
      </c>
      <c r="FI239" s="140">
        <f t="shared" si="671"/>
        <v>0</v>
      </c>
      <c r="FJ239" s="140">
        <f t="shared" si="671"/>
        <v>0</v>
      </c>
    </row>
    <row r="240" spans="4:166">
      <c r="D240" s="28">
        <f t="shared" ref="D240:D254" si="672">D72</f>
        <v>66</v>
      </c>
      <c r="G240" s="28">
        <f t="shared" ref="G240:G254" si="673">G72</f>
        <v>0</v>
      </c>
      <c r="DL240" s="28">
        <f t="shared" ref="DL240:DL254" si="674">D72</f>
        <v>66</v>
      </c>
      <c r="DM240" s="140">
        <f t="shared" ref="DM240:EB254" si="675">IF($G240=0,0, DM72-DM156)</f>
        <v>0</v>
      </c>
      <c r="DN240" s="140">
        <f t="shared" si="675"/>
        <v>0</v>
      </c>
      <c r="DO240" s="140">
        <f t="shared" si="675"/>
        <v>0</v>
      </c>
      <c r="DP240" s="140">
        <f t="shared" si="675"/>
        <v>0</v>
      </c>
      <c r="DQ240" s="140">
        <f t="shared" si="675"/>
        <v>0</v>
      </c>
      <c r="DR240" s="140">
        <f t="shared" si="675"/>
        <v>0</v>
      </c>
      <c r="DS240" s="140">
        <f t="shared" si="675"/>
        <v>0</v>
      </c>
      <c r="DT240" s="140">
        <f t="shared" si="675"/>
        <v>0</v>
      </c>
      <c r="DU240" s="140">
        <f t="shared" si="675"/>
        <v>0</v>
      </c>
      <c r="DV240" s="140">
        <f t="shared" si="675"/>
        <v>0</v>
      </c>
      <c r="DW240" s="140">
        <f t="shared" si="675"/>
        <v>0</v>
      </c>
      <c r="DX240" s="140">
        <f t="shared" si="675"/>
        <v>0</v>
      </c>
      <c r="DY240" s="140">
        <f t="shared" si="675"/>
        <v>0</v>
      </c>
      <c r="DZ240" s="140">
        <f t="shared" si="675"/>
        <v>0</v>
      </c>
      <c r="EA240" s="140">
        <f t="shared" si="675"/>
        <v>0</v>
      </c>
      <c r="EB240" s="140">
        <f t="shared" si="675"/>
        <v>0</v>
      </c>
      <c r="EC240" s="140">
        <f t="shared" ref="EC240:FJ240" si="676">IF($G240=0,0, EC72-EC156)</f>
        <v>0</v>
      </c>
      <c r="ED240" s="140">
        <f t="shared" si="676"/>
        <v>0</v>
      </c>
      <c r="EE240" s="140">
        <f t="shared" si="676"/>
        <v>0</v>
      </c>
      <c r="EF240" s="140">
        <f t="shared" si="676"/>
        <v>0</v>
      </c>
      <c r="EG240" s="140">
        <f t="shared" si="676"/>
        <v>0</v>
      </c>
      <c r="EH240" s="140">
        <f t="shared" si="676"/>
        <v>0</v>
      </c>
      <c r="EI240" s="140">
        <f t="shared" si="676"/>
        <v>0</v>
      </c>
      <c r="EJ240" s="140">
        <f t="shared" si="676"/>
        <v>0</v>
      </c>
      <c r="EK240" s="140">
        <f t="shared" si="676"/>
        <v>0</v>
      </c>
      <c r="EL240" s="140">
        <f t="shared" si="676"/>
        <v>0</v>
      </c>
      <c r="EM240" s="140">
        <f t="shared" si="676"/>
        <v>0</v>
      </c>
      <c r="EN240" s="140">
        <f t="shared" si="676"/>
        <v>0</v>
      </c>
      <c r="EO240" s="140">
        <f t="shared" si="676"/>
        <v>0</v>
      </c>
      <c r="EP240" s="140">
        <f t="shared" si="676"/>
        <v>0</v>
      </c>
      <c r="EQ240" s="140">
        <f t="shared" si="676"/>
        <v>0</v>
      </c>
      <c r="ER240" s="140">
        <f t="shared" si="676"/>
        <v>0</v>
      </c>
      <c r="ES240" s="140">
        <f t="shared" si="676"/>
        <v>0</v>
      </c>
      <c r="ET240" s="140">
        <f t="shared" si="676"/>
        <v>0</v>
      </c>
      <c r="EU240" s="140">
        <f t="shared" si="676"/>
        <v>0</v>
      </c>
      <c r="EV240" s="140">
        <f t="shared" si="676"/>
        <v>0</v>
      </c>
      <c r="EW240" s="140">
        <f t="shared" si="676"/>
        <v>0</v>
      </c>
      <c r="EX240" s="140">
        <f t="shared" si="676"/>
        <v>0</v>
      </c>
      <c r="EY240" s="140">
        <f t="shared" si="676"/>
        <v>0</v>
      </c>
      <c r="EZ240" s="140">
        <f t="shared" si="676"/>
        <v>0</v>
      </c>
      <c r="FA240" s="140">
        <f t="shared" si="676"/>
        <v>0</v>
      </c>
      <c r="FB240" s="140">
        <f t="shared" si="676"/>
        <v>0</v>
      </c>
      <c r="FC240" s="140">
        <f t="shared" si="676"/>
        <v>0</v>
      </c>
      <c r="FD240" s="140">
        <f t="shared" si="676"/>
        <v>0</v>
      </c>
      <c r="FE240" s="140">
        <f t="shared" si="676"/>
        <v>0</v>
      </c>
      <c r="FF240" s="140">
        <f t="shared" si="676"/>
        <v>0</v>
      </c>
      <c r="FG240" s="140">
        <f t="shared" si="676"/>
        <v>0</v>
      </c>
      <c r="FH240" s="140">
        <f t="shared" si="676"/>
        <v>0</v>
      </c>
      <c r="FI240" s="140">
        <f t="shared" si="676"/>
        <v>0</v>
      </c>
      <c r="FJ240" s="140">
        <f t="shared" si="676"/>
        <v>0</v>
      </c>
    </row>
    <row r="241" spans="4:166">
      <c r="D241" s="28">
        <f t="shared" si="672"/>
        <v>67</v>
      </c>
      <c r="G241" s="28">
        <f t="shared" si="673"/>
        <v>0</v>
      </c>
      <c r="DL241" s="28">
        <f t="shared" si="674"/>
        <v>67</v>
      </c>
      <c r="DM241" s="140">
        <f t="shared" si="675"/>
        <v>0</v>
      </c>
      <c r="DN241" s="140">
        <f t="shared" si="675"/>
        <v>0</v>
      </c>
      <c r="DO241" s="140">
        <f t="shared" si="675"/>
        <v>0</v>
      </c>
      <c r="DP241" s="140">
        <f t="shared" si="675"/>
        <v>0</v>
      </c>
      <c r="DQ241" s="140">
        <f t="shared" si="675"/>
        <v>0</v>
      </c>
      <c r="DR241" s="140">
        <f t="shared" si="675"/>
        <v>0</v>
      </c>
      <c r="DS241" s="140">
        <f t="shared" si="675"/>
        <v>0</v>
      </c>
      <c r="DT241" s="140">
        <f t="shared" si="675"/>
        <v>0</v>
      </c>
      <c r="DU241" s="140">
        <f t="shared" si="675"/>
        <v>0</v>
      </c>
      <c r="DV241" s="140">
        <f t="shared" si="675"/>
        <v>0</v>
      </c>
      <c r="DW241" s="140">
        <f t="shared" si="675"/>
        <v>0</v>
      </c>
      <c r="DX241" s="140">
        <f t="shared" si="675"/>
        <v>0</v>
      </c>
      <c r="DY241" s="140">
        <f t="shared" si="675"/>
        <v>0</v>
      </c>
      <c r="DZ241" s="140">
        <f t="shared" si="675"/>
        <v>0</v>
      </c>
      <c r="EA241" s="140">
        <f t="shared" si="675"/>
        <v>0</v>
      </c>
      <c r="EB241" s="140">
        <f t="shared" si="675"/>
        <v>0</v>
      </c>
      <c r="EC241" s="140">
        <f t="shared" ref="EC241:FJ241" si="677">IF($G241=0,0, EC73-EC157)</f>
        <v>0</v>
      </c>
      <c r="ED241" s="140">
        <f t="shared" si="677"/>
        <v>0</v>
      </c>
      <c r="EE241" s="140">
        <f t="shared" si="677"/>
        <v>0</v>
      </c>
      <c r="EF241" s="140">
        <f t="shared" si="677"/>
        <v>0</v>
      </c>
      <c r="EG241" s="140">
        <f t="shared" si="677"/>
        <v>0</v>
      </c>
      <c r="EH241" s="140">
        <f t="shared" si="677"/>
        <v>0</v>
      </c>
      <c r="EI241" s="140">
        <f t="shared" si="677"/>
        <v>0</v>
      </c>
      <c r="EJ241" s="140">
        <f t="shared" si="677"/>
        <v>0</v>
      </c>
      <c r="EK241" s="140">
        <f t="shared" si="677"/>
        <v>0</v>
      </c>
      <c r="EL241" s="140">
        <f t="shared" si="677"/>
        <v>0</v>
      </c>
      <c r="EM241" s="140">
        <f t="shared" si="677"/>
        <v>0</v>
      </c>
      <c r="EN241" s="140">
        <f t="shared" si="677"/>
        <v>0</v>
      </c>
      <c r="EO241" s="140">
        <f t="shared" si="677"/>
        <v>0</v>
      </c>
      <c r="EP241" s="140">
        <f t="shared" si="677"/>
        <v>0</v>
      </c>
      <c r="EQ241" s="140">
        <f t="shared" si="677"/>
        <v>0</v>
      </c>
      <c r="ER241" s="140">
        <f t="shared" si="677"/>
        <v>0</v>
      </c>
      <c r="ES241" s="140">
        <f t="shared" si="677"/>
        <v>0</v>
      </c>
      <c r="ET241" s="140">
        <f t="shared" si="677"/>
        <v>0</v>
      </c>
      <c r="EU241" s="140">
        <f t="shared" si="677"/>
        <v>0</v>
      </c>
      <c r="EV241" s="140">
        <f t="shared" si="677"/>
        <v>0</v>
      </c>
      <c r="EW241" s="140">
        <f t="shared" si="677"/>
        <v>0</v>
      </c>
      <c r="EX241" s="140">
        <f t="shared" si="677"/>
        <v>0</v>
      </c>
      <c r="EY241" s="140">
        <f t="shared" si="677"/>
        <v>0</v>
      </c>
      <c r="EZ241" s="140">
        <f t="shared" si="677"/>
        <v>0</v>
      </c>
      <c r="FA241" s="140">
        <f t="shared" si="677"/>
        <v>0</v>
      </c>
      <c r="FB241" s="140">
        <f t="shared" si="677"/>
        <v>0</v>
      </c>
      <c r="FC241" s="140">
        <f t="shared" si="677"/>
        <v>0</v>
      </c>
      <c r="FD241" s="140">
        <f t="shared" si="677"/>
        <v>0</v>
      </c>
      <c r="FE241" s="140">
        <f t="shared" si="677"/>
        <v>0</v>
      </c>
      <c r="FF241" s="140">
        <f t="shared" si="677"/>
        <v>0</v>
      </c>
      <c r="FG241" s="140">
        <f t="shared" si="677"/>
        <v>0</v>
      </c>
      <c r="FH241" s="140">
        <f t="shared" si="677"/>
        <v>0</v>
      </c>
      <c r="FI241" s="140">
        <f t="shared" si="677"/>
        <v>0</v>
      </c>
      <c r="FJ241" s="140">
        <f t="shared" si="677"/>
        <v>0</v>
      </c>
    </row>
    <row r="242" spans="4:166">
      <c r="D242" s="28">
        <f t="shared" si="672"/>
        <v>68</v>
      </c>
      <c r="G242" s="28">
        <f t="shared" si="673"/>
        <v>0</v>
      </c>
      <c r="DL242" s="28">
        <f t="shared" si="674"/>
        <v>68</v>
      </c>
      <c r="DM242" s="140">
        <f t="shared" si="675"/>
        <v>0</v>
      </c>
      <c r="DN242" s="140">
        <f t="shared" si="675"/>
        <v>0</v>
      </c>
      <c r="DO242" s="140">
        <f t="shared" si="675"/>
        <v>0</v>
      </c>
      <c r="DP242" s="140">
        <f t="shared" si="675"/>
        <v>0</v>
      </c>
      <c r="DQ242" s="140">
        <f t="shared" si="675"/>
        <v>0</v>
      </c>
      <c r="DR242" s="140">
        <f t="shared" si="675"/>
        <v>0</v>
      </c>
      <c r="DS242" s="140">
        <f t="shared" si="675"/>
        <v>0</v>
      </c>
      <c r="DT242" s="140">
        <f t="shared" si="675"/>
        <v>0</v>
      </c>
      <c r="DU242" s="140">
        <f t="shared" si="675"/>
        <v>0</v>
      </c>
      <c r="DV242" s="140">
        <f t="shared" si="675"/>
        <v>0</v>
      </c>
      <c r="DW242" s="140">
        <f t="shared" si="675"/>
        <v>0</v>
      </c>
      <c r="DX242" s="140">
        <f t="shared" si="675"/>
        <v>0</v>
      </c>
      <c r="DY242" s="140">
        <f t="shared" si="675"/>
        <v>0</v>
      </c>
      <c r="DZ242" s="140">
        <f t="shared" si="675"/>
        <v>0</v>
      </c>
      <c r="EA242" s="140">
        <f t="shared" si="675"/>
        <v>0</v>
      </c>
      <c r="EB242" s="140">
        <f t="shared" si="675"/>
        <v>0</v>
      </c>
      <c r="EC242" s="140">
        <f t="shared" ref="EC242:FJ242" si="678">IF($G242=0,0, EC74-EC158)</f>
        <v>0</v>
      </c>
      <c r="ED242" s="140">
        <f t="shared" si="678"/>
        <v>0</v>
      </c>
      <c r="EE242" s="140">
        <f t="shared" si="678"/>
        <v>0</v>
      </c>
      <c r="EF242" s="140">
        <f t="shared" si="678"/>
        <v>0</v>
      </c>
      <c r="EG242" s="140">
        <f t="shared" si="678"/>
        <v>0</v>
      </c>
      <c r="EH242" s="140">
        <f t="shared" si="678"/>
        <v>0</v>
      </c>
      <c r="EI242" s="140">
        <f t="shared" si="678"/>
        <v>0</v>
      </c>
      <c r="EJ242" s="140">
        <f t="shared" si="678"/>
        <v>0</v>
      </c>
      <c r="EK242" s="140">
        <f t="shared" si="678"/>
        <v>0</v>
      </c>
      <c r="EL242" s="140">
        <f t="shared" si="678"/>
        <v>0</v>
      </c>
      <c r="EM242" s="140">
        <f t="shared" si="678"/>
        <v>0</v>
      </c>
      <c r="EN242" s="140">
        <f t="shared" si="678"/>
        <v>0</v>
      </c>
      <c r="EO242" s="140">
        <f t="shared" si="678"/>
        <v>0</v>
      </c>
      <c r="EP242" s="140">
        <f t="shared" si="678"/>
        <v>0</v>
      </c>
      <c r="EQ242" s="140">
        <f t="shared" si="678"/>
        <v>0</v>
      </c>
      <c r="ER242" s="140">
        <f t="shared" si="678"/>
        <v>0</v>
      </c>
      <c r="ES242" s="140">
        <f t="shared" si="678"/>
        <v>0</v>
      </c>
      <c r="ET242" s="140">
        <f t="shared" si="678"/>
        <v>0</v>
      </c>
      <c r="EU242" s="140">
        <f t="shared" si="678"/>
        <v>0</v>
      </c>
      <c r="EV242" s="140">
        <f t="shared" si="678"/>
        <v>0</v>
      </c>
      <c r="EW242" s="140">
        <f t="shared" si="678"/>
        <v>0</v>
      </c>
      <c r="EX242" s="140">
        <f t="shared" si="678"/>
        <v>0</v>
      </c>
      <c r="EY242" s="140">
        <f t="shared" si="678"/>
        <v>0</v>
      </c>
      <c r="EZ242" s="140">
        <f t="shared" si="678"/>
        <v>0</v>
      </c>
      <c r="FA242" s="140">
        <f t="shared" si="678"/>
        <v>0</v>
      </c>
      <c r="FB242" s="140">
        <f t="shared" si="678"/>
        <v>0</v>
      </c>
      <c r="FC242" s="140">
        <f t="shared" si="678"/>
        <v>0</v>
      </c>
      <c r="FD242" s="140">
        <f t="shared" si="678"/>
        <v>0</v>
      </c>
      <c r="FE242" s="140">
        <f t="shared" si="678"/>
        <v>0</v>
      </c>
      <c r="FF242" s="140">
        <f t="shared" si="678"/>
        <v>0</v>
      </c>
      <c r="FG242" s="140">
        <f t="shared" si="678"/>
        <v>0</v>
      </c>
      <c r="FH242" s="140">
        <f t="shared" si="678"/>
        <v>0</v>
      </c>
      <c r="FI242" s="140">
        <f t="shared" si="678"/>
        <v>0</v>
      </c>
      <c r="FJ242" s="140">
        <f t="shared" si="678"/>
        <v>0</v>
      </c>
    </row>
    <row r="243" spans="4:166">
      <c r="D243" s="28">
        <f t="shared" si="672"/>
        <v>69</v>
      </c>
      <c r="G243" s="28">
        <f t="shared" si="673"/>
        <v>0</v>
      </c>
      <c r="DL243" s="28">
        <f t="shared" si="674"/>
        <v>69</v>
      </c>
      <c r="DM243" s="140">
        <f t="shared" si="675"/>
        <v>0</v>
      </c>
      <c r="DN243" s="140">
        <f t="shared" si="675"/>
        <v>0</v>
      </c>
      <c r="DO243" s="140">
        <f t="shared" si="675"/>
        <v>0</v>
      </c>
      <c r="DP243" s="140">
        <f t="shared" si="675"/>
        <v>0</v>
      </c>
      <c r="DQ243" s="140">
        <f t="shared" si="675"/>
        <v>0</v>
      </c>
      <c r="DR243" s="140">
        <f t="shared" si="675"/>
        <v>0</v>
      </c>
      <c r="DS243" s="140">
        <f t="shared" si="675"/>
        <v>0</v>
      </c>
      <c r="DT243" s="140">
        <f t="shared" si="675"/>
        <v>0</v>
      </c>
      <c r="DU243" s="140">
        <f t="shared" si="675"/>
        <v>0</v>
      </c>
      <c r="DV243" s="140">
        <f t="shared" si="675"/>
        <v>0</v>
      </c>
      <c r="DW243" s="140">
        <f t="shared" si="675"/>
        <v>0</v>
      </c>
      <c r="DX243" s="140">
        <f t="shared" si="675"/>
        <v>0</v>
      </c>
      <c r="DY243" s="140">
        <f t="shared" si="675"/>
        <v>0</v>
      </c>
      <c r="DZ243" s="140">
        <f t="shared" si="675"/>
        <v>0</v>
      </c>
      <c r="EA243" s="140">
        <f t="shared" si="675"/>
        <v>0</v>
      </c>
      <c r="EB243" s="140">
        <f t="shared" si="675"/>
        <v>0</v>
      </c>
      <c r="EC243" s="140">
        <f t="shared" ref="EC243:FJ243" si="679">IF($G243=0,0, EC75-EC159)</f>
        <v>0</v>
      </c>
      <c r="ED243" s="140">
        <f t="shared" si="679"/>
        <v>0</v>
      </c>
      <c r="EE243" s="140">
        <f t="shared" si="679"/>
        <v>0</v>
      </c>
      <c r="EF243" s="140">
        <f t="shared" si="679"/>
        <v>0</v>
      </c>
      <c r="EG243" s="140">
        <f t="shared" si="679"/>
        <v>0</v>
      </c>
      <c r="EH243" s="140">
        <f t="shared" si="679"/>
        <v>0</v>
      </c>
      <c r="EI243" s="140">
        <f t="shared" si="679"/>
        <v>0</v>
      </c>
      <c r="EJ243" s="140">
        <f t="shared" si="679"/>
        <v>0</v>
      </c>
      <c r="EK243" s="140">
        <f t="shared" si="679"/>
        <v>0</v>
      </c>
      <c r="EL243" s="140">
        <f t="shared" si="679"/>
        <v>0</v>
      </c>
      <c r="EM243" s="140">
        <f t="shared" si="679"/>
        <v>0</v>
      </c>
      <c r="EN243" s="140">
        <f t="shared" si="679"/>
        <v>0</v>
      </c>
      <c r="EO243" s="140">
        <f t="shared" si="679"/>
        <v>0</v>
      </c>
      <c r="EP243" s="140">
        <f t="shared" si="679"/>
        <v>0</v>
      </c>
      <c r="EQ243" s="140">
        <f t="shared" si="679"/>
        <v>0</v>
      </c>
      <c r="ER243" s="140">
        <f t="shared" si="679"/>
        <v>0</v>
      </c>
      <c r="ES243" s="140">
        <f t="shared" si="679"/>
        <v>0</v>
      </c>
      <c r="ET243" s="140">
        <f t="shared" si="679"/>
        <v>0</v>
      </c>
      <c r="EU243" s="140">
        <f t="shared" si="679"/>
        <v>0</v>
      </c>
      <c r="EV243" s="140">
        <f t="shared" si="679"/>
        <v>0</v>
      </c>
      <c r="EW243" s="140">
        <f t="shared" si="679"/>
        <v>0</v>
      </c>
      <c r="EX243" s="140">
        <f t="shared" si="679"/>
        <v>0</v>
      </c>
      <c r="EY243" s="140">
        <f t="shared" si="679"/>
        <v>0</v>
      </c>
      <c r="EZ243" s="140">
        <f t="shared" si="679"/>
        <v>0</v>
      </c>
      <c r="FA243" s="140">
        <f t="shared" si="679"/>
        <v>0</v>
      </c>
      <c r="FB243" s="140">
        <f t="shared" si="679"/>
        <v>0</v>
      </c>
      <c r="FC243" s="140">
        <f t="shared" si="679"/>
        <v>0</v>
      </c>
      <c r="FD243" s="140">
        <f t="shared" si="679"/>
        <v>0</v>
      </c>
      <c r="FE243" s="140">
        <f t="shared" si="679"/>
        <v>0</v>
      </c>
      <c r="FF243" s="140">
        <f t="shared" si="679"/>
        <v>0</v>
      </c>
      <c r="FG243" s="140">
        <f t="shared" si="679"/>
        <v>0</v>
      </c>
      <c r="FH243" s="140">
        <f t="shared" si="679"/>
        <v>0</v>
      </c>
      <c r="FI243" s="140">
        <f t="shared" si="679"/>
        <v>0</v>
      </c>
      <c r="FJ243" s="140">
        <f t="shared" si="679"/>
        <v>0</v>
      </c>
    </row>
    <row r="244" spans="4:166">
      <c r="D244" s="28">
        <f t="shared" si="672"/>
        <v>70</v>
      </c>
      <c r="G244" s="28">
        <f t="shared" si="673"/>
        <v>0</v>
      </c>
      <c r="DL244" s="28">
        <f t="shared" si="674"/>
        <v>70</v>
      </c>
      <c r="DM244" s="140">
        <f t="shared" si="675"/>
        <v>0</v>
      </c>
      <c r="DN244" s="140">
        <f t="shared" si="675"/>
        <v>0</v>
      </c>
      <c r="DO244" s="140">
        <f t="shared" si="675"/>
        <v>0</v>
      </c>
      <c r="DP244" s="140">
        <f t="shared" si="675"/>
        <v>0</v>
      </c>
      <c r="DQ244" s="140">
        <f t="shared" si="675"/>
        <v>0</v>
      </c>
      <c r="DR244" s="140">
        <f t="shared" si="675"/>
        <v>0</v>
      </c>
      <c r="DS244" s="140">
        <f t="shared" si="675"/>
        <v>0</v>
      </c>
      <c r="DT244" s="140">
        <f t="shared" si="675"/>
        <v>0</v>
      </c>
      <c r="DU244" s="140">
        <f t="shared" si="675"/>
        <v>0</v>
      </c>
      <c r="DV244" s="140">
        <f t="shared" si="675"/>
        <v>0</v>
      </c>
      <c r="DW244" s="140">
        <f t="shared" si="675"/>
        <v>0</v>
      </c>
      <c r="DX244" s="140">
        <f t="shared" si="675"/>
        <v>0</v>
      </c>
      <c r="DY244" s="140">
        <f t="shared" si="675"/>
        <v>0</v>
      </c>
      <c r="DZ244" s="140">
        <f t="shared" si="675"/>
        <v>0</v>
      </c>
      <c r="EA244" s="140">
        <f t="shared" si="675"/>
        <v>0</v>
      </c>
      <c r="EB244" s="140">
        <f t="shared" si="675"/>
        <v>0</v>
      </c>
      <c r="EC244" s="140">
        <f t="shared" ref="EC244:FJ244" si="680">IF($G244=0,0, EC76-EC160)</f>
        <v>0</v>
      </c>
      <c r="ED244" s="140">
        <f t="shared" si="680"/>
        <v>0</v>
      </c>
      <c r="EE244" s="140">
        <f t="shared" si="680"/>
        <v>0</v>
      </c>
      <c r="EF244" s="140">
        <f t="shared" si="680"/>
        <v>0</v>
      </c>
      <c r="EG244" s="140">
        <f t="shared" si="680"/>
        <v>0</v>
      </c>
      <c r="EH244" s="140">
        <f t="shared" si="680"/>
        <v>0</v>
      </c>
      <c r="EI244" s="140">
        <f t="shared" si="680"/>
        <v>0</v>
      </c>
      <c r="EJ244" s="140">
        <f t="shared" si="680"/>
        <v>0</v>
      </c>
      <c r="EK244" s="140">
        <f t="shared" si="680"/>
        <v>0</v>
      </c>
      <c r="EL244" s="140">
        <f t="shared" si="680"/>
        <v>0</v>
      </c>
      <c r="EM244" s="140">
        <f t="shared" si="680"/>
        <v>0</v>
      </c>
      <c r="EN244" s="140">
        <f t="shared" si="680"/>
        <v>0</v>
      </c>
      <c r="EO244" s="140">
        <f t="shared" si="680"/>
        <v>0</v>
      </c>
      <c r="EP244" s="140">
        <f t="shared" si="680"/>
        <v>0</v>
      </c>
      <c r="EQ244" s="140">
        <f t="shared" si="680"/>
        <v>0</v>
      </c>
      <c r="ER244" s="140">
        <f t="shared" si="680"/>
        <v>0</v>
      </c>
      <c r="ES244" s="140">
        <f t="shared" si="680"/>
        <v>0</v>
      </c>
      <c r="ET244" s="140">
        <f t="shared" si="680"/>
        <v>0</v>
      </c>
      <c r="EU244" s="140">
        <f t="shared" si="680"/>
        <v>0</v>
      </c>
      <c r="EV244" s="140">
        <f t="shared" si="680"/>
        <v>0</v>
      </c>
      <c r="EW244" s="140">
        <f t="shared" si="680"/>
        <v>0</v>
      </c>
      <c r="EX244" s="140">
        <f t="shared" si="680"/>
        <v>0</v>
      </c>
      <c r="EY244" s="140">
        <f t="shared" si="680"/>
        <v>0</v>
      </c>
      <c r="EZ244" s="140">
        <f t="shared" si="680"/>
        <v>0</v>
      </c>
      <c r="FA244" s="140">
        <f t="shared" si="680"/>
        <v>0</v>
      </c>
      <c r="FB244" s="140">
        <f t="shared" si="680"/>
        <v>0</v>
      </c>
      <c r="FC244" s="140">
        <f t="shared" si="680"/>
        <v>0</v>
      </c>
      <c r="FD244" s="140">
        <f t="shared" si="680"/>
        <v>0</v>
      </c>
      <c r="FE244" s="140">
        <f t="shared" si="680"/>
        <v>0</v>
      </c>
      <c r="FF244" s="140">
        <f t="shared" si="680"/>
        <v>0</v>
      </c>
      <c r="FG244" s="140">
        <f t="shared" si="680"/>
        <v>0</v>
      </c>
      <c r="FH244" s="140">
        <f t="shared" si="680"/>
        <v>0</v>
      </c>
      <c r="FI244" s="140">
        <f t="shared" si="680"/>
        <v>0</v>
      </c>
      <c r="FJ244" s="140">
        <f t="shared" si="680"/>
        <v>0</v>
      </c>
    </row>
    <row r="245" spans="4:166">
      <c r="D245" s="28">
        <f t="shared" si="672"/>
        <v>71</v>
      </c>
      <c r="G245" s="28">
        <f t="shared" si="673"/>
        <v>0</v>
      </c>
      <c r="DL245" s="28">
        <f t="shared" si="674"/>
        <v>71</v>
      </c>
      <c r="DM245" s="140">
        <f t="shared" si="675"/>
        <v>0</v>
      </c>
      <c r="DN245" s="140">
        <f t="shared" si="675"/>
        <v>0</v>
      </c>
      <c r="DO245" s="140">
        <f t="shared" si="675"/>
        <v>0</v>
      </c>
      <c r="DP245" s="140">
        <f t="shared" si="675"/>
        <v>0</v>
      </c>
      <c r="DQ245" s="140">
        <f t="shared" si="675"/>
        <v>0</v>
      </c>
      <c r="DR245" s="140">
        <f t="shared" si="675"/>
        <v>0</v>
      </c>
      <c r="DS245" s="140">
        <f t="shared" si="675"/>
        <v>0</v>
      </c>
      <c r="DT245" s="140">
        <f t="shared" si="675"/>
        <v>0</v>
      </c>
      <c r="DU245" s="140">
        <f t="shared" si="675"/>
        <v>0</v>
      </c>
      <c r="DV245" s="140">
        <f t="shared" si="675"/>
        <v>0</v>
      </c>
      <c r="DW245" s="140">
        <f t="shared" si="675"/>
        <v>0</v>
      </c>
      <c r="DX245" s="140">
        <f t="shared" si="675"/>
        <v>0</v>
      </c>
      <c r="DY245" s="140">
        <f t="shared" si="675"/>
        <v>0</v>
      </c>
      <c r="DZ245" s="140">
        <f t="shared" si="675"/>
        <v>0</v>
      </c>
      <c r="EA245" s="140">
        <f t="shared" si="675"/>
        <v>0</v>
      </c>
      <c r="EB245" s="140">
        <f t="shared" si="675"/>
        <v>0</v>
      </c>
      <c r="EC245" s="140">
        <f t="shared" ref="EC245:FJ245" si="681">IF($G245=0,0, EC77-EC161)</f>
        <v>0</v>
      </c>
      <c r="ED245" s="140">
        <f t="shared" si="681"/>
        <v>0</v>
      </c>
      <c r="EE245" s="140">
        <f t="shared" si="681"/>
        <v>0</v>
      </c>
      <c r="EF245" s="140">
        <f t="shared" si="681"/>
        <v>0</v>
      </c>
      <c r="EG245" s="140">
        <f t="shared" si="681"/>
        <v>0</v>
      </c>
      <c r="EH245" s="140">
        <f t="shared" si="681"/>
        <v>0</v>
      </c>
      <c r="EI245" s="140">
        <f t="shared" si="681"/>
        <v>0</v>
      </c>
      <c r="EJ245" s="140">
        <f t="shared" si="681"/>
        <v>0</v>
      </c>
      <c r="EK245" s="140">
        <f t="shared" si="681"/>
        <v>0</v>
      </c>
      <c r="EL245" s="140">
        <f t="shared" si="681"/>
        <v>0</v>
      </c>
      <c r="EM245" s="140">
        <f t="shared" si="681"/>
        <v>0</v>
      </c>
      <c r="EN245" s="140">
        <f t="shared" si="681"/>
        <v>0</v>
      </c>
      <c r="EO245" s="140">
        <f t="shared" si="681"/>
        <v>0</v>
      </c>
      <c r="EP245" s="140">
        <f t="shared" si="681"/>
        <v>0</v>
      </c>
      <c r="EQ245" s="140">
        <f t="shared" si="681"/>
        <v>0</v>
      </c>
      <c r="ER245" s="140">
        <f t="shared" si="681"/>
        <v>0</v>
      </c>
      <c r="ES245" s="140">
        <f t="shared" si="681"/>
        <v>0</v>
      </c>
      <c r="ET245" s="140">
        <f t="shared" si="681"/>
        <v>0</v>
      </c>
      <c r="EU245" s="140">
        <f t="shared" si="681"/>
        <v>0</v>
      </c>
      <c r="EV245" s="140">
        <f t="shared" si="681"/>
        <v>0</v>
      </c>
      <c r="EW245" s="140">
        <f t="shared" si="681"/>
        <v>0</v>
      </c>
      <c r="EX245" s="140">
        <f t="shared" si="681"/>
        <v>0</v>
      </c>
      <c r="EY245" s="140">
        <f t="shared" si="681"/>
        <v>0</v>
      </c>
      <c r="EZ245" s="140">
        <f t="shared" si="681"/>
        <v>0</v>
      </c>
      <c r="FA245" s="140">
        <f t="shared" si="681"/>
        <v>0</v>
      </c>
      <c r="FB245" s="140">
        <f t="shared" si="681"/>
        <v>0</v>
      </c>
      <c r="FC245" s="140">
        <f t="shared" si="681"/>
        <v>0</v>
      </c>
      <c r="FD245" s="140">
        <f t="shared" si="681"/>
        <v>0</v>
      </c>
      <c r="FE245" s="140">
        <f t="shared" si="681"/>
        <v>0</v>
      </c>
      <c r="FF245" s="140">
        <f t="shared" si="681"/>
        <v>0</v>
      </c>
      <c r="FG245" s="140">
        <f t="shared" si="681"/>
        <v>0</v>
      </c>
      <c r="FH245" s="140">
        <f t="shared" si="681"/>
        <v>0</v>
      </c>
      <c r="FI245" s="140">
        <f t="shared" si="681"/>
        <v>0</v>
      </c>
      <c r="FJ245" s="140">
        <f t="shared" si="681"/>
        <v>0</v>
      </c>
    </row>
    <row r="246" spans="4:166">
      <c r="D246" s="28">
        <f t="shared" si="672"/>
        <v>72</v>
      </c>
      <c r="G246" s="28">
        <f t="shared" si="673"/>
        <v>0</v>
      </c>
      <c r="DL246" s="28">
        <f t="shared" si="674"/>
        <v>72</v>
      </c>
      <c r="DM246" s="140">
        <f t="shared" si="675"/>
        <v>0</v>
      </c>
      <c r="DN246" s="140">
        <f t="shared" si="675"/>
        <v>0</v>
      </c>
      <c r="DO246" s="140">
        <f t="shared" si="675"/>
        <v>0</v>
      </c>
      <c r="DP246" s="140">
        <f t="shared" si="675"/>
        <v>0</v>
      </c>
      <c r="DQ246" s="140">
        <f t="shared" si="675"/>
        <v>0</v>
      </c>
      <c r="DR246" s="140">
        <f t="shared" si="675"/>
        <v>0</v>
      </c>
      <c r="DS246" s="140">
        <f t="shared" si="675"/>
        <v>0</v>
      </c>
      <c r="DT246" s="140">
        <f t="shared" si="675"/>
        <v>0</v>
      </c>
      <c r="DU246" s="140">
        <f t="shared" si="675"/>
        <v>0</v>
      </c>
      <c r="DV246" s="140">
        <f t="shared" si="675"/>
        <v>0</v>
      </c>
      <c r="DW246" s="140">
        <f t="shared" si="675"/>
        <v>0</v>
      </c>
      <c r="DX246" s="140">
        <f t="shared" si="675"/>
        <v>0</v>
      </c>
      <c r="DY246" s="140">
        <f t="shared" si="675"/>
        <v>0</v>
      </c>
      <c r="DZ246" s="140">
        <f t="shared" si="675"/>
        <v>0</v>
      </c>
      <c r="EA246" s="140">
        <f t="shared" si="675"/>
        <v>0</v>
      </c>
      <c r="EB246" s="140">
        <f t="shared" si="675"/>
        <v>0</v>
      </c>
      <c r="EC246" s="140">
        <f t="shared" ref="EC246:FJ246" si="682">IF($G246=0,0, EC78-EC162)</f>
        <v>0</v>
      </c>
      <c r="ED246" s="140">
        <f t="shared" si="682"/>
        <v>0</v>
      </c>
      <c r="EE246" s="140">
        <f t="shared" si="682"/>
        <v>0</v>
      </c>
      <c r="EF246" s="140">
        <f t="shared" si="682"/>
        <v>0</v>
      </c>
      <c r="EG246" s="140">
        <f t="shared" si="682"/>
        <v>0</v>
      </c>
      <c r="EH246" s="140">
        <f t="shared" si="682"/>
        <v>0</v>
      </c>
      <c r="EI246" s="140">
        <f t="shared" si="682"/>
        <v>0</v>
      </c>
      <c r="EJ246" s="140">
        <f t="shared" si="682"/>
        <v>0</v>
      </c>
      <c r="EK246" s="140">
        <f t="shared" si="682"/>
        <v>0</v>
      </c>
      <c r="EL246" s="140">
        <f t="shared" si="682"/>
        <v>0</v>
      </c>
      <c r="EM246" s="140">
        <f t="shared" si="682"/>
        <v>0</v>
      </c>
      <c r="EN246" s="140">
        <f t="shared" si="682"/>
        <v>0</v>
      </c>
      <c r="EO246" s="140">
        <f t="shared" si="682"/>
        <v>0</v>
      </c>
      <c r="EP246" s="140">
        <f t="shared" si="682"/>
        <v>0</v>
      </c>
      <c r="EQ246" s="140">
        <f t="shared" si="682"/>
        <v>0</v>
      </c>
      <c r="ER246" s="140">
        <f t="shared" si="682"/>
        <v>0</v>
      </c>
      <c r="ES246" s="140">
        <f t="shared" si="682"/>
        <v>0</v>
      </c>
      <c r="ET246" s="140">
        <f t="shared" si="682"/>
        <v>0</v>
      </c>
      <c r="EU246" s="140">
        <f t="shared" si="682"/>
        <v>0</v>
      </c>
      <c r="EV246" s="140">
        <f t="shared" si="682"/>
        <v>0</v>
      </c>
      <c r="EW246" s="140">
        <f t="shared" si="682"/>
        <v>0</v>
      </c>
      <c r="EX246" s="140">
        <f t="shared" si="682"/>
        <v>0</v>
      </c>
      <c r="EY246" s="140">
        <f t="shared" si="682"/>
        <v>0</v>
      </c>
      <c r="EZ246" s="140">
        <f t="shared" si="682"/>
        <v>0</v>
      </c>
      <c r="FA246" s="140">
        <f t="shared" si="682"/>
        <v>0</v>
      </c>
      <c r="FB246" s="140">
        <f t="shared" si="682"/>
        <v>0</v>
      </c>
      <c r="FC246" s="140">
        <f t="shared" si="682"/>
        <v>0</v>
      </c>
      <c r="FD246" s="140">
        <f t="shared" si="682"/>
        <v>0</v>
      </c>
      <c r="FE246" s="140">
        <f t="shared" si="682"/>
        <v>0</v>
      </c>
      <c r="FF246" s="140">
        <f t="shared" si="682"/>
        <v>0</v>
      </c>
      <c r="FG246" s="140">
        <f t="shared" si="682"/>
        <v>0</v>
      </c>
      <c r="FH246" s="140">
        <f t="shared" si="682"/>
        <v>0</v>
      </c>
      <c r="FI246" s="140">
        <f t="shared" si="682"/>
        <v>0</v>
      </c>
      <c r="FJ246" s="140">
        <f t="shared" si="682"/>
        <v>0</v>
      </c>
    </row>
    <row r="247" spans="4:166">
      <c r="D247" s="28">
        <f t="shared" si="672"/>
        <v>73</v>
      </c>
      <c r="G247" s="28">
        <f t="shared" si="673"/>
        <v>0</v>
      </c>
      <c r="DL247" s="28">
        <f t="shared" si="674"/>
        <v>73</v>
      </c>
      <c r="DM247" s="140">
        <f t="shared" si="675"/>
        <v>0</v>
      </c>
      <c r="DN247" s="140">
        <f t="shared" si="675"/>
        <v>0</v>
      </c>
      <c r="DO247" s="140">
        <f t="shared" si="675"/>
        <v>0</v>
      </c>
      <c r="DP247" s="140">
        <f t="shared" si="675"/>
        <v>0</v>
      </c>
      <c r="DQ247" s="140">
        <f t="shared" si="675"/>
        <v>0</v>
      </c>
      <c r="DR247" s="140">
        <f t="shared" si="675"/>
        <v>0</v>
      </c>
      <c r="DS247" s="140">
        <f t="shared" si="675"/>
        <v>0</v>
      </c>
      <c r="DT247" s="140">
        <f t="shared" si="675"/>
        <v>0</v>
      </c>
      <c r="DU247" s="140">
        <f t="shared" si="675"/>
        <v>0</v>
      </c>
      <c r="DV247" s="140">
        <f t="shared" si="675"/>
        <v>0</v>
      </c>
      <c r="DW247" s="140">
        <f t="shared" si="675"/>
        <v>0</v>
      </c>
      <c r="DX247" s="140">
        <f t="shared" si="675"/>
        <v>0</v>
      </c>
      <c r="DY247" s="140">
        <f t="shared" si="675"/>
        <v>0</v>
      </c>
      <c r="DZ247" s="140">
        <f t="shared" si="675"/>
        <v>0</v>
      </c>
      <c r="EA247" s="140">
        <f t="shared" si="675"/>
        <v>0</v>
      </c>
      <c r="EB247" s="140">
        <f t="shared" si="675"/>
        <v>0</v>
      </c>
      <c r="EC247" s="140">
        <f t="shared" ref="EC247:FJ247" si="683">IF($G247=0,0, EC79-EC163)</f>
        <v>0</v>
      </c>
      <c r="ED247" s="140">
        <f t="shared" si="683"/>
        <v>0</v>
      </c>
      <c r="EE247" s="140">
        <f t="shared" si="683"/>
        <v>0</v>
      </c>
      <c r="EF247" s="140">
        <f t="shared" si="683"/>
        <v>0</v>
      </c>
      <c r="EG247" s="140">
        <f t="shared" si="683"/>
        <v>0</v>
      </c>
      <c r="EH247" s="140">
        <f t="shared" si="683"/>
        <v>0</v>
      </c>
      <c r="EI247" s="140">
        <f t="shared" si="683"/>
        <v>0</v>
      </c>
      <c r="EJ247" s="140">
        <f t="shared" si="683"/>
        <v>0</v>
      </c>
      <c r="EK247" s="140">
        <f t="shared" si="683"/>
        <v>0</v>
      </c>
      <c r="EL247" s="140">
        <f t="shared" si="683"/>
        <v>0</v>
      </c>
      <c r="EM247" s="140">
        <f t="shared" si="683"/>
        <v>0</v>
      </c>
      <c r="EN247" s="140">
        <f t="shared" si="683"/>
        <v>0</v>
      </c>
      <c r="EO247" s="140">
        <f t="shared" si="683"/>
        <v>0</v>
      </c>
      <c r="EP247" s="140">
        <f t="shared" si="683"/>
        <v>0</v>
      </c>
      <c r="EQ247" s="140">
        <f t="shared" si="683"/>
        <v>0</v>
      </c>
      <c r="ER247" s="140">
        <f t="shared" si="683"/>
        <v>0</v>
      </c>
      <c r="ES247" s="140">
        <f t="shared" si="683"/>
        <v>0</v>
      </c>
      <c r="ET247" s="140">
        <f t="shared" si="683"/>
        <v>0</v>
      </c>
      <c r="EU247" s="140">
        <f t="shared" si="683"/>
        <v>0</v>
      </c>
      <c r="EV247" s="140">
        <f t="shared" si="683"/>
        <v>0</v>
      </c>
      <c r="EW247" s="140">
        <f t="shared" si="683"/>
        <v>0</v>
      </c>
      <c r="EX247" s="140">
        <f t="shared" si="683"/>
        <v>0</v>
      </c>
      <c r="EY247" s="140">
        <f t="shared" si="683"/>
        <v>0</v>
      </c>
      <c r="EZ247" s="140">
        <f t="shared" si="683"/>
        <v>0</v>
      </c>
      <c r="FA247" s="140">
        <f t="shared" si="683"/>
        <v>0</v>
      </c>
      <c r="FB247" s="140">
        <f t="shared" si="683"/>
        <v>0</v>
      </c>
      <c r="FC247" s="140">
        <f t="shared" si="683"/>
        <v>0</v>
      </c>
      <c r="FD247" s="140">
        <f t="shared" si="683"/>
        <v>0</v>
      </c>
      <c r="FE247" s="140">
        <f t="shared" si="683"/>
        <v>0</v>
      </c>
      <c r="FF247" s="140">
        <f t="shared" si="683"/>
        <v>0</v>
      </c>
      <c r="FG247" s="140">
        <f t="shared" si="683"/>
        <v>0</v>
      </c>
      <c r="FH247" s="140">
        <f t="shared" si="683"/>
        <v>0</v>
      </c>
      <c r="FI247" s="140">
        <f t="shared" si="683"/>
        <v>0</v>
      </c>
      <c r="FJ247" s="140">
        <f t="shared" si="683"/>
        <v>0</v>
      </c>
    </row>
    <row r="248" spans="4:166">
      <c r="D248" s="28">
        <f t="shared" si="672"/>
        <v>74</v>
      </c>
      <c r="G248" s="28">
        <f t="shared" si="673"/>
        <v>0</v>
      </c>
      <c r="DL248" s="28">
        <f t="shared" si="674"/>
        <v>74</v>
      </c>
      <c r="DM248" s="140">
        <f t="shared" si="675"/>
        <v>0</v>
      </c>
      <c r="DN248" s="140">
        <f t="shared" si="675"/>
        <v>0</v>
      </c>
      <c r="DO248" s="140">
        <f t="shared" si="675"/>
        <v>0</v>
      </c>
      <c r="DP248" s="140">
        <f t="shared" si="675"/>
        <v>0</v>
      </c>
      <c r="DQ248" s="140">
        <f t="shared" si="675"/>
        <v>0</v>
      </c>
      <c r="DR248" s="140">
        <f t="shared" si="675"/>
        <v>0</v>
      </c>
      <c r="DS248" s="140">
        <f t="shared" si="675"/>
        <v>0</v>
      </c>
      <c r="DT248" s="140">
        <f t="shared" si="675"/>
        <v>0</v>
      </c>
      <c r="DU248" s="140">
        <f t="shared" si="675"/>
        <v>0</v>
      </c>
      <c r="DV248" s="140">
        <f t="shared" si="675"/>
        <v>0</v>
      </c>
      <c r="DW248" s="140">
        <f t="shared" si="675"/>
        <v>0</v>
      </c>
      <c r="DX248" s="140">
        <f t="shared" si="675"/>
        <v>0</v>
      </c>
      <c r="DY248" s="140">
        <f t="shared" si="675"/>
        <v>0</v>
      </c>
      <c r="DZ248" s="140">
        <f t="shared" si="675"/>
        <v>0</v>
      </c>
      <c r="EA248" s="140">
        <f t="shared" si="675"/>
        <v>0</v>
      </c>
      <c r="EB248" s="140">
        <f t="shared" si="675"/>
        <v>0</v>
      </c>
      <c r="EC248" s="140">
        <f t="shared" ref="EC248:FJ248" si="684">IF($G248=0,0, EC80-EC164)</f>
        <v>0</v>
      </c>
      <c r="ED248" s="140">
        <f t="shared" si="684"/>
        <v>0</v>
      </c>
      <c r="EE248" s="140">
        <f t="shared" si="684"/>
        <v>0</v>
      </c>
      <c r="EF248" s="140">
        <f t="shared" si="684"/>
        <v>0</v>
      </c>
      <c r="EG248" s="140">
        <f t="shared" si="684"/>
        <v>0</v>
      </c>
      <c r="EH248" s="140">
        <f t="shared" si="684"/>
        <v>0</v>
      </c>
      <c r="EI248" s="140">
        <f t="shared" si="684"/>
        <v>0</v>
      </c>
      <c r="EJ248" s="140">
        <f t="shared" si="684"/>
        <v>0</v>
      </c>
      <c r="EK248" s="140">
        <f t="shared" si="684"/>
        <v>0</v>
      </c>
      <c r="EL248" s="140">
        <f t="shared" si="684"/>
        <v>0</v>
      </c>
      <c r="EM248" s="140">
        <f t="shared" si="684"/>
        <v>0</v>
      </c>
      <c r="EN248" s="140">
        <f t="shared" si="684"/>
        <v>0</v>
      </c>
      <c r="EO248" s="140">
        <f t="shared" si="684"/>
        <v>0</v>
      </c>
      <c r="EP248" s="140">
        <f t="shared" si="684"/>
        <v>0</v>
      </c>
      <c r="EQ248" s="140">
        <f t="shared" si="684"/>
        <v>0</v>
      </c>
      <c r="ER248" s="140">
        <f t="shared" si="684"/>
        <v>0</v>
      </c>
      <c r="ES248" s="140">
        <f t="shared" si="684"/>
        <v>0</v>
      </c>
      <c r="ET248" s="140">
        <f t="shared" si="684"/>
        <v>0</v>
      </c>
      <c r="EU248" s="140">
        <f t="shared" si="684"/>
        <v>0</v>
      </c>
      <c r="EV248" s="140">
        <f t="shared" si="684"/>
        <v>0</v>
      </c>
      <c r="EW248" s="140">
        <f t="shared" si="684"/>
        <v>0</v>
      </c>
      <c r="EX248" s="140">
        <f t="shared" si="684"/>
        <v>0</v>
      </c>
      <c r="EY248" s="140">
        <f t="shared" si="684"/>
        <v>0</v>
      </c>
      <c r="EZ248" s="140">
        <f t="shared" si="684"/>
        <v>0</v>
      </c>
      <c r="FA248" s="140">
        <f t="shared" si="684"/>
        <v>0</v>
      </c>
      <c r="FB248" s="140">
        <f t="shared" si="684"/>
        <v>0</v>
      </c>
      <c r="FC248" s="140">
        <f t="shared" si="684"/>
        <v>0</v>
      </c>
      <c r="FD248" s="140">
        <f t="shared" si="684"/>
        <v>0</v>
      </c>
      <c r="FE248" s="140">
        <f t="shared" si="684"/>
        <v>0</v>
      </c>
      <c r="FF248" s="140">
        <f t="shared" si="684"/>
        <v>0</v>
      </c>
      <c r="FG248" s="140">
        <f t="shared" si="684"/>
        <v>0</v>
      </c>
      <c r="FH248" s="140">
        <f t="shared" si="684"/>
        <v>0</v>
      </c>
      <c r="FI248" s="140">
        <f t="shared" si="684"/>
        <v>0</v>
      </c>
      <c r="FJ248" s="140">
        <f t="shared" si="684"/>
        <v>0</v>
      </c>
    </row>
    <row r="249" spans="4:166">
      <c r="D249" s="28">
        <f t="shared" si="672"/>
        <v>75</v>
      </c>
      <c r="G249" s="28">
        <f t="shared" si="673"/>
        <v>0</v>
      </c>
      <c r="DL249" s="28">
        <f t="shared" si="674"/>
        <v>75</v>
      </c>
      <c r="DM249" s="140">
        <f t="shared" si="675"/>
        <v>0</v>
      </c>
      <c r="DN249" s="140">
        <f t="shared" si="675"/>
        <v>0</v>
      </c>
      <c r="DO249" s="140">
        <f t="shared" si="675"/>
        <v>0</v>
      </c>
      <c r="DP249" s="140">
        <f t="shared" si="675"/>
        <v>0</v>
      </c>
      <c r="DQ249" s="140">
        <f t="shared" si="675"/>
        <v>0</v>
      </c>
      <c r="DR249" s="140">
        <f t="shared" si="675"/>
        <v>0</v>
      </c>
      <c r="DS249" s="140">
        <f t="shared" si="675"/>
        <v>0</v>
      </c>
      <c r="DT249" s="140">
        <f t="shared" si="675"/>
        <v>0</v>
      </c>
      <c r="DU249" s="140">
        <f t="shared" si="675"/>
        <v>0</v>
      </c>
      <c r="DV249" s="140">
        <f t="shared" si="675"/>
        <v>0</v>
      </c>
      <c r="DW249" s="140">
        <f t="shared" si="675"/>
        <v>0</v>
      </c>
      <c r="DX249" s="140">
        <f t="shared" si="675"/>
        <v>0</v>
      </c>
      <c r="DY249" s="140">
        <f t="shared" si="675"/>
        <v>0</v>
      </c>
      <c r="DZ249" s="140">
        <f t="shared" si="675"/>
        <v>0</v>
      </c>
      <c r="EA249" s="140">
        <f t="shared" si="675"/>
        <v>0</v>
      </c>
      <c r="EB249" s="140">
        <f t="shared" si="675"/>
        <v>0</v>
      </c>
      <c r="EC249" s="140">
        <f t="shared" ref="EC249:FJ249" si="685">IF($G249=0,0, EC81-EC165)</f>
        <v>0</v>
      </c>
      <c r="ED249" s="140">
        <f t="shared" si="685"/>
        <v>0</v>
      </c>
      <c r="EE249" s="140">
        <f t="shared" si="685"/>
        <v>0</v>
      </c>
      <c r="EF249" s="140">
        <f t="shared" si="685"/>
        <v>0</v>
      </c>
      <c r="EG249" s="140">
        <f t="shared" si="685"/>
        <v>0</v>
      </c>
      <c r="EH249" s="140">
        <f t="shared" si="685"/>
        <v>0</v>
      </c>
      <c r="EI249" s="140">
        <f t="shared" si="685"/>
        <v>0</v>
      </c>
      <c r="EJ249" s="140">
        <f t="shared" si="685"/>
        <v>0</v>
      </c>
      <c r="EK249" s="140">
        <f t="shared" si="685"/>
        <v>0</v>
      </c>
      <c r="EL249" s="140">
        <f t="shared" si="685"/>
        <v>0</v>
      </c>
      <c r="EM249" s="140">
        <f t="shared" si="685"/>
        <v>0</v>
      </c>
      <c r="EN249" s="140">
        <f t="shared" si="685"/>
        <v>0</v>
      </c>
      <c r="EO249" s="140">
        <f t="shared" si="685"/>
        <v>0</v>
      </c>
      <c r="EP249" s="140">
        <f t="shared" si="685"/>
        <v>0</v>
      </c>
      <c r="EQ249" s="140">
        <f t="shared" si="685"/>
        <v>0</v>
      </c>
      <c r="ER249" s="140">
        <f t="shared" si="685"/>
        <v>0</v>
      </c>
      <c r="ES249" s="140">
        <f t="shared" si="685"/>
        <v>0</v>
      </c>
      <c r="ET249" s="140">
        <f t="shared" si="685"/>
        <v>0</v>
      </c>
      <c r="EU249" s="140">
        <f t="shared" si="685"/>
        <v>0</v>
      </c>
      <c r="EV249" s="140">
        <f t="shared" si="685"/>
        <v>0</v>
      </c>
      <c r="EW249" s="140">
        <f t="shared" si="685"/>
        <v>0</v>
      </c>
      <c r="EX249" s="140">
        <f t="shared" si="685"/>
        <v>0</v>
      </c>
      <c r="EY249" s="140">
        <f t="shared" si="685"/>
        <v>0</v>
      </c>
      <c r="EZ249" s="140">
        <f t="shared" si="685"/>
        <v>0</v>
      </c>
      <c r="FA249" s="140">
        <f t="shared" si="685"/>
        <v>0</v>
      </c>
      <c r="FB249" s="140">
        <f t="shared" si="685"/>
        <v>0</v>
      </c>
      <c r="FC249" s="140">
        <f t="shared" si="685"/>
        <v>0</v>
      </c>
      <c r="FD249" s="140">
        <f t="shared" si="685"/>
        <v>0</v>
      </c>
      <c r="FE249" s="140">
        <f t="shared" si="685"/>
        <v>0</v>
      </c>
      <c r="FF249" s="140">
        <f t="shared" si="685"/>
        <v>0</v>
      </c>
      <c r="FG249" s="140">
        <f t="shared" si="685"/>
        <v>0</v>
      </c>
      <c r="FH249" s="140">
        <f t="shared" si="685"/>
        <v>0</v>
      </c>
      <c r="FI249" s="140">
        <f t="shared" si="685"/>
        <v>0</v>
      </c>
      <c r="FJ249" s="140">
        <f t="shared" si="685"/>
        <v>0</v>
      </c>
    </row>
    <row r="250" spans="4:166">
      <c r="D250" s="28">
        <f t="shared" si="672"/>
        <v>76</v>
      </c>
      <c r="G250" s="28">
        <f t="shared" si="673"/>
        <v>0</v>
      </c>
      <c r="DL250" s="28">
        <f t="shared" si="674"/>
        <v>76</v>
      </c>
      <c r="DM250" s="140">
        <f t="shared" si="675"/>
        <v>0</v>
      </c>
      <c r="DN250" s="140">
        <f t="shared" si="675"/>
        <v>0</v>
      </c>
      <c r="DO250" s="140">
        <f t="shared" si="675"/>
        <v>0</v>
      </c>
      <c r="DP250" s="140">
        <f t="shared" si="675"/>
        <v>0</v>
      </c>
      <c r="DQ250" s="140">
        <f t="shared" si="675"/>
        <v>0</v>
      </c>
      <c r="DR250" s="140">
        <f t="shared" si="675"/>
        <v>0</v>
      </c>
      <c r="DS250" s="140">
        <f t="shared" si="675"/>
        <v>0</v>
      </c>
      <c r="DT250" s="140">
        <f t="shared" si="675"/>
        <v>0</v>
      </c>
      <c r="DU250" s="140">
        <f t="shared" si="675"/>
        <v>0</v>
      </c>
      <c r="DV250" s="140">
        <f t="shared" si="675"/>
        <v>0</v>
      </c>
      <c r="DW250" s="140">
        <f t="shared" si="675"/>
        <v>0</v>
      </c>
      <c r="DX250" s="140">
        <f t="shared" si="675"/>
        <v>0</v>
      </c>
      <c r="DY250" s="140">
        <f t="shared" si="675"/>
        <v>0</v>
      </c>
      <c r="DZ250" s="140">
        <f t="shared" si="675"/>
        <v>0</v>
      </c>
      <c r="EA250" s="140">
        <f t="shared" si="675"/>
        <v>0</v>
      </c>
      <c r="EB250" s="140">
        <f t="shared" si="675"/>
        <v>0</v>
      </c>
      <c r="EC250" s="140">
        <f t="shared" ref="EC250:FJ250" si="686">IF($G250=0,0, EC82-EC166)</f>
        <v>0</v>
      </c>
      <c r="ED250" s="140">
        <f t="shared" si="686"/>
        <v>0</v>
      </c>
      <c r="EE250" s="140">
        <f t="shared" si="686"/>
        <v>0</v>
      </c>
      <c r="EF250" s="140">
        <f t="shared" si="686"/>
        <v>0</v>
      </c>
      <c r="EG250" s="140">
        <f t="shared" si="686"/>
        <v>0</v>
      </c>
      <c r="EH250" s="140">
        <f t="shared" si="686"/>
        <v>0</v>
      </c>
      <c r="EI250" s="140">
        <f t="shared" si="686"/>
        <v>0</v>
      </c>
      <c r="EJ250" s="140">
        <f t="shared" si="686"/>
        <v>0</v>
      </c>
      <c r="EK250" s="140">
        <f t="shared" si="686"/>
        <v>0</v>
      </c>
      <c r="EL250" s="140">
        <f t="shared" si="686"/>
        <v>0</v>
      </c>
      <c r="EM250" s="140">
        <f t="shared" si="686"/>
        <v>0</v>
      </c>
      <c r="EN250" s="140">
        <f t="shared" si="686"/>
        <v>0</v>
      </c>
      <c r="EO250" s="140">
        <f t="shared" si="686"/>
        <v>0</v>
      </c>
      <c r="EP250" s="140">
        <f t="shared" si="686"/>
        <v>0</v>
      </c>
      <c r="EQ250" s="140">
        <f t="shared" si="686"/>
        <v>0</v>
      </c>
      <c r="ER250" s="140">
        <f t="shared" si="686"/>
        <v>0</v>
      </c>
      <c r="ES250" s="140">
        <f t="shared" si="686"/>
        <v>0</v>
      </c>
      <c r="ET250" s="140">
        <f t="shared" si="686"/>
        <v>0</v>
      </c>
      <c r="EU250" s="140">
        <f t="shared" si="686"/>
        <v>0</v>
      </c>
      <c r="EV250" s="140">
        <f t="shared" si="686"/>
        <v>0</v>
      </c>
      <c r="EW250" s="140">
        <f t="shared" si="686"/>
        <v>0</v>
      </c>
      <c r="EX250" s="140">
        <f t="shared" si="686"/>
        <v>0</v>
      </c>
      <c r="EY250" s="140">
        <f t="shared" si="686"/>
        <v>0</v>
      </c>
      <c r="EZ250" s="140">
        <f t="shared" si="686"/>
        <v>0</v>
      </c>
      <c r="FA250" s="140">
        <f t="shared" si="686"/>
        <v>0</v>
      </c>
      <c r="FB250" s="140">
        <f t="shared" si="686"/>
        <v>0</v>
      </c>
      <c r="FC250" s="140">
        <f t="shared" si="686"/>
        <v>0</v>
      </c>
      <c r="FD250" s="140">
        <f t="shared" si="686"/>
        <v>0</v>
      </c>
      <c r="FE250" s="140">
        <f t="shared" si="686"/>
        <v>0</v>
      </c>
      <c r="FF250" s="140">
        <f t="shared" si="686"/>
        <v>0</v>
      </c>
      <c r="FG250" s="140">
        <f t="shared" si="686"/>
        <v>0</v>
      </c>
      <c r="FH250" s="140">
        <f t="shared" si="686"/>
        <v>0</v>
      </c>
      <c r="FI250" s="140">
        <f t="shared" si="686"/>
        <v>0</v>
      </c>
      <c r="FJ250" s="140">
        <f t="shared" si="686"/>
        <v>0</v>
      </c>
    </row>
    <row r="251" spans="4:166">
      <c r="D251" s="28">
        <f t="shared" si="672"/>
        <v>77</v>
      </c>
      <c r="G251" s="28">
        <f t="shared" si="673"/>
        <v>0</v>
      </c>
      <c r="DL251" s="28">
        <f t="shared" si="674"/>
        <v>77</v>
      </c>
      <c r="DM251" s="140">
        <f t="shared" si="675"/>
        <v>0</v>
      </c>
      <c r="DN251" s="140">
        <f t="shared" si="675"/>
        <v>0</v>
      </c>
      <c r="DO251" s="140">
        <f t="shared" si="675"/>
        <v>0</v>
      </c>
      <c r="DP251" s="140">
        <f t="shared" si="675"/>
        <v>0</v>
      </c>
      <c r="DQ251" s="140">
        <f t="shared" si="675"/>
        <v>0</v>
      </c>
      <c r="DR251" s="140">
        <f t="shared" si="675"/>
        <v>0</v>
      </c>
      <c r="DS251" s="140">
        <f t="shared" si="675"/>
        <v>0</v>
      </c>
      <c r="DT251" s="140">
        <f t="shared" si="675"/>
        <v>0</v>
      </c>
      <c r="DU251" s="140">
        <f t="shared" si="675"/>
        <v>0</v>
      </c>
      <c r="DV251" s="140">
        <f t="shared" si="675"/>
        <v>0</v>
      </c>
      <c r="DW251" s="140">
        <f t="shared" si="675"/>
        <v>0</v>
      </c>
      <c r="DX251" s="140">
        <f t="shared" si="675"/>
        <v>0</v>
      </c>
      <c r="DY251" s="140">
        <f t="shared" si="675"/>
        <v>0</v>
      </c>
      <c r="DZ251" s="140">
        <f t="shared" si="675"/>
        <v>0</v>
      </c>
      <c r="EA251" s="140">
        <f t="shared" si="675"/>
        <v>0</v>
      </c>
      <c r="EB251" s="140">
        <f t="shared" si="675"/>
        <v>0</v>
      </c>
      <c r="EC251" s="140">
        <f t="shared" ref="EC251:FJ251" si="687">IF($G251=0,0, EC83-EC167)</f>
        <v>0</v>
      </c>
      <c r="ED251" s="140">
        <f t="shared" si="687"/>
        <v>0</v>
      </c>
      <c r="EE251" s="140">
        <f t="shared" si="687"/>
        <v>0</v>
      </c>
      <c r="EF251" s="140">
        <f t="shared" si="687"/>
        <v>0</v>
      </c>
      <c r="EG251" s="140">
        <f t="shared" si="687"/>
        <v>0</v>
      </c>
      <c r="EH251" s="140">
        <f t="shared" si="687"/>
        <v>0</v>
      </c>
      <c r="EI251" s="140">
        <f t="shared" si="687"/>
        <v>0</v>
      </c>
      <c r="EJ251" s="140">
        <f t="shared" si="687"/>
        <v>0</v>
      </c>
      <c r="EK251" s="140">
        <f t="shared" si="687"/>
        <v>0</v>
      </c>
      <c r="EL251" s="140">
        <f t="shared" si="687"/>
        <v>0</v>
      </c>
      <c r="EM251" s="140">
        <f t="shared" si="687"/>
        <v>0</v>
      </c>
      <c r="EN251" s="140">
        <f t="shared" si="687"/>
        <v>0</v>
      </c>
      <c r="EO251" s="140">
        <f t="shared" si="687"/>
        <v>0</v>
      </c>
      <c r="EP251" s="140">
        <f t="shared" si="687"/>
        <v>0</v>
      </c>
      <c r="EQ251" s="140">
        <f t="shared" si="687"/>
        <v>0</v>
      </c>
      <c r="ER251" s="140">
        <f t="shared" si="687"/>
        <v>0</v>
      </c>
      <c r="ES251" s="140">
        <f t="shared" si="687"/>
        <v>0</v>
      </c>
      <c r="ET251" s="140">
        <f t="shared" si="687"/>
        <v>0</v>
      </c>
      <c r="EU251" s="140">
        <f t="shared" si="687"/>
        <v>0</v>
      </c>
      <c r="EV251" s="140">
        <f t="shared" si="687"/>
        <v>0</v>
      </c>
      <c r="EW251" s="140">
        <f t="shared" si="687"/>
        <v>0</v>
      </c>
      <c r="EX251" s="140">
        <f t="shared" si="687"/>
        <v>0</v>
      </c>
      <c r="EY251" s="140">
        <f t="shared" si="687"/>
        <v>0</v>
      </c>
      <c r="EZ251" s="140">
        <f t="shared" si="687"/>
        <v>0</v>
      </c>
      <c r="FA251" s="140">
        <f t="shared" si="687"/>
        <v>0</v>
      </c>
      <c r="FB251" s="140">
        <f t="shared" si="687"/>
        <v>0</v>
      </c>
      <c r="FC251" s="140">
        <f t="shared" si="687"/>
        <v>0</v>
      </c>
      <c r="FD251" s="140">
        <f t="shared" si="687"/>
        <v>0</v>
      </c>
      <c r="FE251" s="140">
        <f t="shared" si="687"/>
        <v>0</v>
      </c>
      <c r="FF251" s="140">
        <f t="shared" si="687"/>
        <v>0</v>
      </c>
      <c r="FG251" s="140">
        <f t="shared" si="687"/>
        <v>0</v>
      </c>
      <c r="FH251" s="140">
        <f t="shared" si="687"/>
        <v>0</v>
      </c>
      <c r="FI251" s="140">
        <f t="shared" si="687"/>
        <v>0</v>
      </c>
      <c r="FJ251" s="140">
        <f t="shared" si="687"/>
        <v>0</v>
      </c>
    </row>
    <row r="252" spans="4:166">
      <c r="D252" s="28">
        <f t="shared" si="672"/>
        <v>78</v>
      </c>
      <c r="G252" s="28">
        <f t="shared" si="673"/>
        <v>0</v>
      </c>
      <c r="DL252" s="28">
        <f t="shared" si="674"/>
        <v>78</v>
      </c>
      <c r="DM252" s="140">
        <f t="shared" si="675"/>
        <v>0</v>
      </c>
      <c r="DN252" s="140">
        <f t="shared" si="675"/>
        <v>0</v>
      </c>
      <c r="DO252" s="140">
        <f t="shared" si="675"/>
        <v>0</v>
      </c>
      <c r="DP252" s="140">
        <f t="shared" si="675"/>
        <v>0</v>
      </c>
      <c r="DQ252" s="140">
        <f t="shared" si="675"/>
        <v>0</v>
      </c>
      <c r="DR252" s="140">
        <f t="shared" si="675"/>
        <v>0</v>
      </c>
      <c r="DS252" s="140">
        <f t="shared" si="675"/>
        <v>0</v>
      </c>
      <c r="DT252" s="140">
        <f t="shared" si="675"/>
        <v>0</v>
      </c>
      <c r="DU252" s="140">
        <f t="shared" si="675"/>
        <v>0</v>
      </c>
      <c r="DV252" s="140">
        <f t="shared" si="675"/>
        <v>0</v>
      </c>
      <c r="DW252" s="140">
        <f t="shared" si="675"/>
        <v>0</v>
      </c>
      <c r="DX252" s="140">
        <f t="shared" si="675"/>
        <v>0</v>
      </c>
      <c r="DY252" s="140">
        <f t="shared" si="675"/>
        <v>0</v>
      </c>
      <c r="DZ252" s="140">
        <f t="shared" si="675"/>
        <v>0</v>
      </c>
      <c r="EA252" s="140">
        <f t="shared" si="675"/>
        <v>0</v>
      </c>
      <c r="EB252" s="140">
        <f t="shared" si="675"/>
        <v>0</v>
      </c>
      <c r="EC252" s="140">
        <f t="shared" ref="EC252:FJ252" si="688">IF($G252=0,0, EC84-EC168)</f>
        <v>0</v>
      </c>
      <c r="ED252" s="140">
        <f t="shared" si="688"/>
        <v>0</v>
      </c>
      <c r="EE252" s="140">
        <f t="shared" si="688"/>
        <v>0</v>
      </c>
      <c r="EF252" s="140">
        <f t="shared" si="688"/>
        <v>0</v>
      </c>
      <c r="EG252" s="140">
        <f t="shared" si="688"/>
        <v>0</v>
      </c>
      <c r="EH252" s="140">
        <f t="shared" si="688"/>
        <v>0</v>
      </c>
      <c r="EI252" s="140">
        <f t="shared" si="688"/>
        <v>0</v>
      </c>
      <c r="EJ252" s="140">
        <f t="shared" si="688"/>
        <v>0</v>
      </c>
      <c r="EK252" s="140">
        <f t="shared" si="688"/>
        <v>0</v>
      </c>
      <c r="EL252" s="140">
        <f t="shared" si="688"/>
        <v>0</v>
      </c>
      <c r="EM252" s="140">
        <f t="shared" si="688"/>
        <v>0</v>
      </c>
      <c r="EN252" s="140">
        <f t="shared" si="688"/>
        <v>0</v>
      </c>
      <c r="EO252" s="140">
        <f t="shared" si="688"/>
        <v>0</v>
      </c>
      <c r="EP252" s="140">
        <f t="shared" si="688"/>
        <v>0</v>
      </c>
      <c r="EQ252" s="140">
        <f t="shared" si="688"/>
        <v>0</v>
      </c>
      <c r="ER252" s="140">
        <f t="shared" si="688"/>
        <v>0</v>
      </c>
      <c r="ES252" s="140">
        <f t="shared" si="688"/>
        <v>0</v>
      </c>
      <c r="ET252" s="140">
        <f t="shared" si="688"/>
        <v>0</v>
      </c>
      <c r="EU252" s="140">
        <f t="shared" si="688"/>
        <v>0</v>
      </c>
      <c r="EV252" s="140">
        <f t="shared" si="688"/>
        <v>0</v>
      </c>
      <c r="EW252" s="140">
        <f t="shared" si="688"/>
        <v>0</v>
      </c>
      <c r="EX252" s="140">
        <f t="shared" si="688"/>
        <v>0</v>
      </c>
      <c r="EY252" s="140">
        <f t="shared" si="688"/>
        <v>0</v>
      </c>
      <c r="EZ252" s="140">
        <f t="shared" si="688"/>
        <v>0</v>
      </c>
      <c r="FA252" s="140">
        <f t="shared" si="688"/>
        <v>0</v>
      </c>
      <c r="FB252" s="140">
        <f t="shared" si="688"/>
        <v>0</v>
      </c>
      <c r="FC252" s="140">
        <f t="shared" si="688"/>
        <v>0</v>
      </c>
      <c r="FD252" s="140">
        <f t="shared" si="688"/>
        <v>0</v>
      </c>
      <c r="FE252" s="140">
        <f t="shared" si="688"/>
        <v>0</v>
      </c>
      <c r="FF252" s="140">
        <f t="shared" si="688"/>
        <v>0</v>
      </c>
      <c r="FG252" s="140">
        <f t="shared" si="688"/>
        <v>0</v>
      </c>
      <c r="FH252" s="140">
        <f t="shared" si="688"/>
        <v>0</v>
      </c>
      <c r="FI252" s="140">
        <f t="shared" si="688"/>
        <v>0</v>
      </c>
      <c r="FJ252" s="140">
        <f t="shared" si="688"/>
        <v>0</v>
      </c>
    </row>
    <row r="253" spans="4:166">
      <c r="D253" s="28">
        <f t="shared" si="672"/>
        <v>79</v>
      </c>
      <c r="G253" s="28">
        <f t="shared" si="673"/>
        <v>0</v>
      </c>
      <c r="DL253" s="28">
        <f t="shared" si="674"/>
        <v>79</v>
      </c>
      <c r="DM253" s="140">
        <f t="shared" si="675"/>
        <v>0</v>
      </c>
      <c r="DN253" s="140">
        <f t="shared" si="675"/>
        <v>0</v>
      </c>
      <c r="DO253" s="140">
        <f t="shared" si="675"/>
        <v>0</v>
      </c>
      <c r="DP253" s="140">
        <f t="shared" si="675"/>
        <v>0</v>
      </c>
      <c r="DQ253" s="140">
        <f t="shared" si="675"/>
        <v>0</v>
      </c>
      <c r="DR253" s="140">
        <f t="shared" si="675"/>
        <v>0</v>
      </c>
      <c r="DS253" s="140">
        <f t="shared" si="675"/>
        <v>0</v>
      </c>
      <c r="DT253" s="140">
        <f t="shared" si="675"/>
        <v>0</v>
      </c>
      <c r="DU253" s="140">
        <f t="shared" si="675"/>
        <v>0</v>
      </c>
      <c r="DV253" s="140">
        <f t="shared" si="675"/>
        <v>0</v>
      </c>
      <c r="DW253" s="140">
        <f t="shared" si="675"/>
        <v>0</v>
      </c>
      <c r="DX253" s="140">
        <f t="shared" si="675"/>
        <v>0</v>
      </c>
      <c r="DY253" s="140">
        <f t="shared" si="675"/>
        <v>0</v>
      </c>
      <c r="DZ253" s="140">
        <f t="shared" si="675"/>
        <v>0</v>
      </c>
      <c r="EA253" s="140">
        <f t="shared" si="675"/>
        <v>0</v>
      </c>
      <c r="EB253" s="140">
        <f t="shared" si="675"/>
        <v>0</v>
      </c>
      <c r="EC253" s="140">
        <f t="shared" ref="EC253:FJ253" si="689">IF($G253=0,0, EC85-EC169)</f>
        <v>0</v>
      </c>
      <c r="ED253" s="140">
        <f t="shared" si="689"/>
        <v>0</v>
      </c>
      <c r="EE253" s="140">
        <f t="shared" si="689"/>
        <v>0</v>
      </c>
      <c r="EF253" s="140">
        <f t="shared" si="689"/>
        <v>0</v>
      </c>
      <c r="EG253" s="140">
        <f t="shared" si="689"/>
        <v>0</v>
      </c>
      <c r="EH253" s="140">
        <f t="shared" si="689"/>
        <v>0</v>
      </c>
      <c r="EI253" s="140">
        <f t="shared" si="689"/>
        <v>0</v>
      </c>
      <c r="EJ253" s="140">
        <f t="shared" si="689"/>
        <v>0</v>
      </c>
      <c r="EK253" s="140">
        <f t="shared" si="689"/>
        <v>0</v>
      </c>
      <c r="EL253" s="140">
        <f t="shared" si="689"/>
        <v>0</v>
      </c>
      <c r="EM253" s="140">
        <f t="shared" si="689"/>
        <v>0</v>
      </c>
      <c r="EN253" s="140">
        <f t="shared" si="689"/>
        <v>0</v>
      </c>
      <c r="EO253" s="140">
        <f t="shared" si="689"/>
        <v>0</v>
      </c>
      <c r="EP253" s="140">
        <f t="shared" si="689"/>
        <v>0</v>
      </c>
      <c r="EQ253" s="140">
        <f t="shared" si="689"/>
        <v>0</v>
      </c>
      <c r="ER253" s="140">
        <f t="shared" si="689"/>
        <v>0</v>
      </c>
      <c r="ES253" s="140">
        <f t="shared" si="689"/>
        <v>0</v>
      </c>
      <c r="ET253" s="140">
        <f t="shared" si="689"/>
        <v>0</v>
      </c>
      <c r="EU253" s="140">
        <f t="shared" si="689"/>
        <v>0</v>
      </c>
      <c r="EV253" s="140">
        <f t="shared" si="689"/>
        <v>0</v>
      </c>
      <c r="EW253" s="140">
        <f t="shared" si="689"/>
        <v>0</v>
      </c>
      <c r="EX253" s="140">
        <f t="shared" si="689"/>
        <v>0</v>
      </c>
      <c r="EY253" s="140">
        <f t="shared" si="689"/>
        <v>0</v>
      </c>
      <c r="EZ253" s="140">
        <f t="shared" si="689"/>
        <v>0</v>
      </c>
      <c r="FA253" s="140">
        <f t="shared" si="689"/>
        <v>0</v>
      </c>
      <c r="FB253" s="140">
        <f t="shared" si="689"/>
        <v>0</v>
      </c>
      <c r="FC253" s="140">
        <f t="shared" si="689"/>
        <v>0</v>
      </c>
      <c r="FD253" s="140">
        <f t="shared" si="689"/>
        <v>0</v>
      </c>
      <c r="FE253" s="140">
        <f t="shared" si="689"/>
        <v>0</v>
      </c>
      <c r="FF253" s="140">
        <f t="shared" si="689"/>
        <v>0</v>
      </c>
      <c r="FG253" s="140">
        <f t="shared" si="689"/>
        <v>0</v>
      </c>
      <c r="FH253" s="140">
        <f t="shared" si="689"/>
        <v>0</v>
      </c>
      <c r="FI253" s="140">
        <f t="shared" si="689"/>
        <v>0</v>
      </c>
      <c r="FJ253" s="140">
        <f t="shared" si="689"/>
        <v>0</v>
      </c>
    </row>
    <row r="254" spans="4:166">
      <c r="D254" s="28">
        <f t="shared" si="672"/>
        <v>80</v>
      </c>
      <c r="G254" s="28">
        <f t="shared" si="673"/>
        <v>0</v>
      </c>
      <c r="DL254" s="28">
        <f t="shared" si="674"/>
        <v>80</v>
      </c>
      <c r="DM254" s="140">
        <f t="shared" si="675"/>
        <v>0</v>
      </c>
      <c r="DN254" s="140">
        <f t="shared" si="675"/>
        <v>0</v>
      </c>
      <c r="DO254" s="140">
        <f t="shared" si="675"/>
        <v>0</v>
      </c>
      <c r="DP254" s="140">
        <f t="shared" si="675"/>
        <v>0</v>
      </c>
      <c r="DQ254" s="140">
        <f t="shared" si="675"/>
        <v>0</v>
      </c>
      <c r="DR254" s="140">
        <f t="shared" si="675"/>
        <v>0</v>
      </c>
      <c r="DS254" s="140">
        <f t="shared" si="675"/>
        <v>0</v>
      </c>
      <c r="DT254" s="140">
        <f t="shared" si="675"/>
        <v>0</v>
      </c>
      <c r="DU254" s="140">
        <f t="shared" si="675"/>
        <v>0</v>
      </c>
      <c r="DV254" s="140">
        <f t="shared" si="675"/>
        <v>0</v>
      </c>
      <c r="DW254" s="140">
        <f t="shared" si="675"/>
        <v>0</v>
      </c>
      <c r="DX254" s="140">
        <f t="shared" si="675"/>
        <v>0</v>
      </c>
      <c r="DY254" s="140">
        <f t="shared" si="675"/>
        <v>0</v>
      </c>
      <c r="DZ254" s="140">
        <f t="shared" si="675"/>
        <v>0</v>
      </c>
      <c r="EA254" s="140">
        <f t="shared" si="675"/>
        <v>0</v>
      </c>
      <c r="EB254" s="140">
        <f t="shared" si="675"/>
        <v>0</v>
      </c>
      <c r="EC254" s="140">
        <f t="shared" ref="EC254:FJ254" si="690">IF($G254=0,0, EC86-EC170)</f>
        <v>0</v>
      </c>
      <c r="ED254" s="140">
        <f t="shared" si="690"/>
        <v>0</v>
      </c>
      <c r="EE254" s="140">
        <f t="shared" si="690"/>
        <v>0</v>
      </c>
      <c r="EF254" s="140">
        <f t="shared" si="690"/>
        <v>0</v>
      </c>
      <c r="EG254" s="140">
        <f t="shared" si="690"/>
        <v>0</v>
      </c>
      <c r="EH254" s="140">
        <f t="shared" si="690"/>
        <v>0</v>
      </c>
      <c r="EI254" s="140">
        <f t="shared" si="690"/>
        <v>0</v>
      </c>
      <c r="EJ254" s="140">
        <f t="shared" si="690"/>
        <v>0</v>
      </c>
      <c r="EK254" s="140">
        <f t="shared" si="690"/>
        <v>0</v>
      </c>
      <c r="EL254" s="140">
        <f t="shared" si="690"/>
        <v>0</v>
      </c>
      <c r="EM254" s="140">
        <f t="shared" si="690"/>
        <v>0</v>
      </c>
      <c r="EN254" s="140">
        <f t="shared" si="690"/>
        <v>0</v>
      </c>
      <c r="EO254" s="140">
        <f t="shared" si="690"/>
        <v>0</v>
      </c>
      <c r="EP254" s="140">
        <f t="shared" si="690"/>
        <v>0</v>
      </c>
      <c r="EQ254" s="140">
        <f t="shared" si="690"/>
        <v>0</v>
      </c>
      <c r="ER254" s="140">
        <f t="shared" si="690"/>
        <v>0</v>
      </c>
      <c r="ES254" s="140">
        <f t="shared" si="690"/>
        <v>0</v>
      </c>
      <c r="ET254" s="140">
        <f t="shared" si="690"/>
        <v>0</v>
      </c>
      <c r="EU254" s="140">
        <f t="shared" si="690"/>
        <v>0</v>
      </c>
      <c r="EV254" s="140">
        <f t="shared" si="690"/>
        <v>0</v>
      </c>
      <c r="EW254" s="140">
        <f t="shared" si="690"/>
        <v>0</v>
      </c>
      <c r="EX254" s="140">
        <f t="shared" si="690"/>
        <v>0</v>
      </c>
      <c r="EY254" s="140">
        <f t="shared" si="690"/>
        <v>0</v>
      </c>
      <c r="EZ254" s="140">
        <f t="shared" si="690"/>
        <v>0</v>
      </c>
      <c r="FA254" s="140">
        <f t="shared" si="690"/>
        <v>0</v>
      </c>
      <c r="FB254" s="140">
        <f t="shared" si="690"/>
        <v>0</v>
      </c>
      <c r="FC254" s="140">
        <f t="shared" si="690"/>
        <v>0</v>
      </c>
      <c r="FD254" s="140">
        <f t="shared" si="690"/>
        <v>0</v>
      </c>
      <c r="FE254" s="140">
        <f t="shared" si="690"/>
        <v>0</v>
      </c>
      <c r="FF254" s="140">
        <f t="shared" si="690"/>
        <v>0</v>
      </c>
      <c r="FG254" s="140">
        <f t="shared" si="690"/>
        <v>0</v>
      </c>
      <c r="FH254" s="140">
        <f t="shared" si="690"/>
        <v>0</v>
      </c>
      <c r="FI254" s="140">
        <f t="shared" si="690"/>
        <v>0</v>
      </c>
      <c r="FJ254" s="140">
        <f t="shared" si="690"/>
        <v>0</v>
      </c>
    </row>
  </sheetData>
  <sheetProtection algorithmName="SHA-512" hashValue="sss81ZumzrCJYE2xEDi1FzO5uEqKc+jqSFdcoIFjdePc8i5uVzRCEabpo/GA+t414LH0wNiWx4rlfuqIq0OZTQ==" saltValue="jsEj6o8043EYeJ46d38eQw==" spinCount="100000" sheet="1" objects="1" scenarios="1"/>
  <phoneticPr fontId="4"/>
  <pageMargins left="0.75" right="0.75" top="1" bottom="1" header="0.51200000000000001" footer="0.51200000000000001"/>
  <pageSetup paperSize="0" orientation="portrait" horizontalDpi="4294967292" verticalDpi="4294967292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302"/>
  <sheetViews>
    <sheetView workbookViewId="0">
      <selection activeCell="Q11" sqref="Q11:R13"/>
    </sheetView>
  </sheetViews>
  <sheetFormatPr baseColWidth="10" defaultColWidth="12.83203125" defaultRowHeight="16"/>
  <cols>
    <col min="1" max="1" width="9.33203125" style="28" customWidth="1"/>
    <col min="2" max="2" width="5" style="28" customWidth="1"/>
    <col min="3" max="3" width="8.1640625" style="28" customWidth="1"/>
    <col min="4" max="4" width="4.83203125" style="28" customWidth="1"/>
    <col min="5" max="15" width="8.83203125" style="28" customWidth="1"/>
    <col min="16" max="16384" width="12.83203125" style="28"/>
  </cols>
  <sheetData>
    <row r="1" spans="1:22">
      <c r="A1" s="28" t="s">
        <v>281</v>
      </c>
      <c r="B1" s="28" t="str">
        <f>'1.収穫を予測する'!B11</f>
        <v>立木</v>
      </c>
      <c r="C1" s="28" t="str">
        <f>'1.収穫を予測する'!C11</f>
        <v>胸高直径</v>
      </c>
      <c r="D1" s="28" t="str">
        <f>'1.収穫を予測する'!D11</f>
        <v>樹高</v>
      </c>
      <c r="E1" s="28" t="s">
        <v>63</v>
      </c>
      <c r="F1" s="28" t="s">
        <v>62</v>
      </c>
      <c r="G1" s="28" t="s">
        <v>18</v>
      </c>
      <c r="M1" s="134" t="str">
        <f>'inv2.計算シート'!A6</f>
        <v>SI curve</v>
      </c>
      <c r="N1" s="134" t="str">
        <f>'inv2.計算シート'!B6</f>
        <v>parameter</v>
      </c>
      <c r="Q1" s="28" t="str">
        <f>入力方法別計算!T1</f>
        <v>入力方法</v>
      </c>
      <c r="R1" s="28" t="str">
        <f>入力方法別計算!U1</f>
        <v>入力方法1</v>
      </c>
    </row>
    <row r="2" spans="1:22">
      <c r="B2" s="28" t="str">
        <f>'1.収穫を予測する'!B12</f>
        <v>No.</v>
      </c>
      <c r="C2" s="28" t="str">
        <f>'1.収穫を予測する'!C12</f>
        <v>cm</v>
      </c>
      <c r="D2" s="28" t="str">
        <f>'1.収穫を予測する'!D12</f>
        <v>m</v>
      </c>
      <c r="G2" s="28" t="s">
        <v>279</v>
      </c>
      <c r="H2" s="28" t="s">
        <v>66</v>
      </c>
      <c r="I2" s="28" t="s">
        <v>67</v>
      </c>
      <c r="J2" s="28" t="s">
        <v>68</v>
      </c>
      <c r="K2" s="28" t="s">
        <v>69</v>
      </c>
      <c r="M2" s="134" t="str">
        <f>'inv2.計算シート'!A7</f>
        <v>a</v>
      </c>
      <c r="N2" s="134">
        <f>'inv2.計算シート'!B7</f>
        <v>0.52515540000000005</v>
      </c>
      <c r="Q2" s="28" t="str">
        <f>入力方法別計算!T2</f>
        <v>材積合計</v>
      </c>
      <c r="R2" s="28">
        <f>入力方法別計算!U2</f>
        <v>11.034774740755395</v>
      </c>
      <c r="S2" s="28" t="str">
        <f>入力方法別計算!V2</f>
        <v>m^3</v>
      </c>
      <c r="U2" s="215" t="s">
        <v>381</v>
      </c>
      <c r="V2" s="215" t="s">
        <v>382</v>
      </c>
    </row>
    <row r="3" spans="1:22">
      <c r="B3" s="28">
        <f>'1.収穫を予測する'!B13</f>
        <v>1</v>
      </c>
      <c r="C3" s="28">
        <f>IF('1.収穫を予測する'!C13="","",'1.収穫を予測する'!C13)</f>
        <v>24</v>
      </c>
      <c r="D3" s="28" t="str">
        <f>IF('1.収穫を予測する'!$C$3="なし","",IF('1.収穫を予測する'!D13="",U3,'1.収穫を予測する'!D13))</f>
        <v/>
      </c>
      <c r="E3" s="28" t="e">
        <f>IF(C3="","",0.61-0.0055*D3+5.48*EXP(-1.025*D3))</f>
        <v>#VALUE!</v>
      </c>
      <c r="F3" s="28">
        <f>IF(C3="","",0.5-0.0008*C3+0.421*EXP(-0.12*C3))</f>
        <v>0.50443273515317033</v>
      </c>
      <c r="G3" s="28">
        <f>IF(C3="","",IF(D3="",0.000089118*C3^2.707623*0.993534^C3,AVERAGE(E3:F3)*PI()*(C3/200)^2*D3))</f>
        <v>0.41633483088929213</v>
      </c>
      <c r="H3" s="28">
        <v>1</v>
      </c>
      <c r="I3" s="28" t="e">
        <f>LARGE($D$3:$D$302,H3)</f>
        <v>#NUM!</v>
      </c>
      <c r="J3" s="28" t="e">
        <f>IF(H3&lt;=$R$9,I3,"")</f>
        <v>#NUM!</v>
      </c>
      <c r="K3" s="28" t="e">
        <f>SUM(J3:J102)</f>
        <v>#NUM!</v>
      </c>
      <c r="M3" s="134" t="str">
        <f>'inv2.計算シート'!A8</f>
        <v>b</v>
      </c>
      <c r="N3" s="134">
        <f>'inv2.計算シート'!B8</f>
        <v>8.8167999999999996E-2</v>
      </c>
      <c r="Q3" s="28" t="str">
        <f>入力方法別計算!T3</f>
        <v>本数</v>
      </c>
      <c r="R3" s="28">
        <f>入力方法別計算!U3</f>
        <v>69</v>
      </c>
      <c r="S3" s="28" t="str">
        <f>入力方法別計算!V3</f>
        <v>n</v>
      </c>
      <c r="U3" s="215">
        <f>IF(C3="","",($N$32+$N$33*$R$6+$N$34*$R$7+$N$35*$R$10+$N$36*$R$11)*(1-$N$37*EXP(-$N$38*C3))^$N$39)</f>
        <v>16.479699247758543</v>
      </c>
      <c r="V3" s="215">
        <f>IF(C3="","",PI()*(C3/2/100)^2)</f>
        <v>4.5238934211693019E-2</v>
      </c>
    </row>
    <row r="4" spans="1:22">
      <c r="B4" s="28">
        <f>'1.収穫を予測する'!B14</f>
        <v>2</v>
      </c>
      <c r="C4" s="28">
        <f>IF('1.収穫を予測する'!C14="","",'1.収穫を予測する'!C14)</f>
        <v>24</v>
      </c>
      <c r="D4" s="28" t="str">
        <f>IF('1.収穫を予測する'!$C$3="なし","",IF('1.収穫を予測する'!D14="",U4,'1.収穫を予測する'!D14))</f>
        <v/>
      </c>
      <c r="E4" s="28" t="e">
        <f t="shared" ref="E4:E67" si="0">IF(C4="","",0.61-0.0055*D4+5.48*EXP(-1.025*D4))</f>
        <v>#VALUE!</v>
      </c>
      <c r="F4" s="28">
        <f t="shared" ref="F4:F67" si="1">IF(C4="","",0.5-0.0008*C4+0.421*EXP(-0.12*C4))</f>
        <v>0.50443273515317033</v>
      </c>
      <c r="G4" s="28">
        <f t="shared" ref="G4:G67" si="2">IF(C4="","",IF(D4="",0.000089118*C4^2.707623*0.993534^C4,AVERAGE(E4:F4)*PI()*(C4/200)^2*D4))</f>
        <v>0.41633483088929213</v>
      </c>
      <c r="H4" s="28">
        <v>2</v>
      </c>
      <c r="I4" s="28" t="e">
        <f t="shared" ref="I4:I67" si="3">LARGE($D$3:$D$302,H4)</f>
        <v>#NUM!</v>
      </c>
      <c r="J4" s="28" t="e">
        <f t="shared" ref="J4:J67" si="4">IF(H4&lt;=$R$9,I4,"")</f>
        <v>#NUM!</v>
      </c>
      <c r="M4" s="134" t="str">
        <f>'inv2.計算シート'!A9</f>
        <v>c</v>
      </c>
      <c r="N4" s="134">
        <f>'inv2.計算シート'!B9</f>
        <v>6.9258490000000001E-10</v>
      </c>
      <c r="Q4" s="28" t="str">
        <f>入力方法別計算!T4</f>
        <v>林分面積</v>
      </c>
      <c r="R4" s="28">
        <f>入力方法別計算!U4</f>
        <v>0.02</v>
      </c>
      <c r="S4" s="28" t="str">
        <f>入力方法別計算!V4</f>
        <v>ha</v>
      </c>
      <c r="U4" s="215">
        <f t="shared" ref="U4:U67" si="5">IF(C4="","",($N$32+$N$33*$R$6+$N$34*$R$7+$N$35*$R$10+$N$36*$R$11)*(1-$N$37*EXP(-$N$38*C4))^$N$39)</f>
        <v>16.479699247758543</v>
      </c>
      <c r="V4" s="215">
        <f t="shared" ref="V4:V67" si="6">IF(C4="","",PI()*(C4/2/100)^2)</f>
        <v>4.5238934211693019E-2</v>
      </c>
    </row>
    <row r="5" spans="1:22">
      <c r="B5" s="28">
        <f>'1.収穫を予測する'!B15</f>
        <v>3</v>
      </c>
      <c r="C5" s="28">
        <f>IF('1.収穫を予測する'!C15="","",'1.収穫を予測する'!C15)</f>
        <v>24</v>
      </c>
      <c r="D5" s="28" t="str">
        <f>IF('1.収穫を予測する'!$C$3="なし","",IF('1.収穫を予測する'!D15="",U5,'1.収穫を予測する'!D15))</f>
        <v/>
      </c>
      <c r="E5" s="28" t="e">
        <f t="shared" si="0"/>
        <v>#VALUE!</v>
      </c>
      <c r="F5" s="28">
        <f t="shared" si="1"/>
        <v>0.50443273515317033</v>
      </c>
      <c r="G5" s="28">
        <f t="shared" si="2"/>
        <v>0.41633483088929213</v>
      </c>
      <c r="H5" s="28">
        <v>3</v>
      </c>
      <c r="I5" s="28" t="e">
        <f t="shared" si="3"/>
        <v>#NUM!</v>
      </c>
      <c r="J5" s="28" t="str">
        <f t="shared" si="4"/>
        <v/>
      </c>
      <c r="M5" s="134" t="str">
        <f>'inv2.計算シート'!A10</f>
        <v>d</v>
      </c>
      <c r="N5" s="134">
        <f>'inv2.計算シート'!B10</f>
        <v>0.42707460000000003</v>
      </c>
      <c r="Q5" s="28" t="str">
        <f>入力方法別計算!T5</f>
        <v>林分材積</v>
      </c>
      <c r="R5" s="28">
        <f>入力方法別計算!U5</f>
        <v>551.73873703776974</v>
      </c>
      <c r="S5" s="28" t="str">
        <f>入力方法別計算!V5</f>
        <v>m^3/ha</v>
      </c>
      <c r="U5" s="215">
        <f>IF(C5="","",($N$32+$N$33*$R$6+$N$34*$R$7+$N$35*$R$10+$N$36*$R$11)*(1-$N$37*EXP(-$N$38*C5))^$N$39)</f>
        <v>16.479699247758543</v>
      </c>
      <c r="V5" s="215">
        <f t="shared" si="6"/>
        <v>4.5238934211693019E-2</v>
      </c>
    </row>
    <row r="6" spans="1:22">
      <c r="B6" s="28">
        <f>'1.収穫を予測する'!B16</f>
        <v>4</v>
      </c>
      <c r="C6" s="28">
        <f>IF('1.収穫を予測する'!C16="","",'1.収穫を予測する'!C16)</f>
        <v>22</v>
      </c>
      <c r="D6" s="28" t="str">
        <f>IF('1.収穫を予測する'!$C$3="なし","",IF('1.収穫を予測する'!D16="",U6,'1.収穫を予測する'!D16))</f>
        <v/>
      </c>
      <c r="E6" s="28" t="e">
        <f t="shared" si="0"/>
        <v>#VALUE!</v>
      </c>
      <c r="F6" s="28">
        <f t="shared" si="1"/>
        <v>0.51244309448323855</v>
      </c>
      <c r="G6" s="28">
        <f t="shared" si="2"/>
        <v>0.33324228337406542</v>
      </c>
      <c r="H6" s="28">
        <v>4</v>
      </c>
      <c r="I6" s="28" t="e">
        <f t="shared" si="3"/>
        <v>#NUM!</v>
      </c>
      <c r="J6" s="28" t="str">
        <f t="shared" si="4"/>
        <v/>
      </c>
      <c r="M6" s="28" t="s">
        <v>30</v>
      </c>
      <c r="N6" s="28">
        <f>( $N$2/$N$3-( $N$2/$N$3-$N$4^(1-$N$5))*EXP(-(1-$N$5)*$N$3*R10))^(1/(1-$N$5))</f>
        <v>15.305155743617018</v>
      </c>
      <c r="Q6" s="28" t="str">
        <f>入力方法別計算!T6</f>
        <v>林分密度</v>
      </c>
      <c r="R6" s="28">
        <f>入力方法別計算!U6</f>
        <v>3450</v>
      </c>
      <c r="S6" s="28" t="str">
        <f>入力方法別計算!V6</f>
        <v>n/ha</v>
      </c>
      <c r="U6" s="215">
        <f t="shared" si="5"/>
        <v>15.827548216770449</v>
      </c>
      <c r="V6" s="215">
        <f t="shared" si="6"/>
        <v>3.8013271108436497E-2</v>
      </c>
    </row>
    <row r="7" spans="1:22">
      <c r="B7" s="28">
        <f>'1.収穫を予測する'!B17</f>
        <v>5</v>
      </c>
      <c r="C7" s="28">
        <f>IF('1.収穫を予測する'!C17="","",'1.収穫を予測する'!C17)</f>
        <v>22</v>
      </c>
      <c r="D7" s="28" t="str">
        <f>IF('1.収穫を予測する'!$C$3="なし","",IF('1.収穫を予測する'!D17="",U7,'1.収穫を予測する'!D17))</f>
        <v/>
      </c>
      <c r="E7" s="28" t="e">
        <f t="shared" si="0"/>
        <v>#VALUE!</v>
      </c>
      <c r="F7" s="28">
        <f t="shared" si="1"/>
        <v>0.51244309448323855</v>
      </c>
      <c r="G7" s="28">
        <f t="shared" si="2"/>
        <v>0.33324228337406542</v>
      </c>
      <c r="H7" s="28">
        <v>5</v>
      </c>
      <c r="I7" s="28" t="e">
        <f t="shared" si="3"/>
        <v>#NUM!</v>
      </c>
      <c r="J7" s="28" t="str">
        <f t="shared" si="4"/>
        <v/>
      </c>
      <c r="M7" s="28" t="s">
        <v>71</v>
      </c>
      <c r="N7" s="28">
        <f>( $N$2/$N$3-( $N$2/$N$3-$N$4^(1-$N$5))*EXP(-(1-$N$5)*$N$3*40))^(1/(1-$N$5))</f>
        <v>17.573075429840991</v>
      </c>
      <c r="Q7" s="28" t="str">
        <f>入力方法別計算!T7</f>
        <v>平均直径</v>
      </c>
      <c r="R7" s="28">
        <f>入力方法別計算!U7</f>
        <v>15.565217391304348</v>
      </c>
      <c r="S7" s="28" t="str">
        <f>入力方法別計算!V7</f>
        <v>cm</v>
      </c>
      <c r="U7" s="215">
        <f t="shared" si="5"/>
        <v>15.827548216770449</v>
      </c>
      <c r="V7" s="215">
        <f t="shared" si="6"/>
        <v>3.8013271108436497E-2</v>
      </c>
    </row>
    <row r="8" spans="1:22">
      <c r="B8" s="28">
        <f>'1.収穫を予測する'!B18</f>
        <v>6</v>
      </c>
      <c r="C8" s="28">
        <f>IF('1.収穫を予測する'!C18="","",'1.収穫を予測する'!C18)</f>
        <v>22</v>
      </c>
      <c r="D8" s="28" t="str">
        <f>IF('1.収穫を予測する'!$C$3="なし","",IF('1.収穫を予測する'!D18="",U8,'1.収穫を予測する'!D18))</f>
        <v/>
      </c>
      <c r="E8" s="28" t="e">
        <f t="shared" si="0"/>
        <v>#VALUE!</v>
      </c>
      <c r="F8" s="28">
        <f t="shared" si="1"/>
        <v>0.51244309448323855</v>
      </c>
      <c r="G8" s="28">
        <f t="shared" si="2"/>
        <v>0.33324228337406542</v>
      </c>
      <c r="H8" s="28">
        <v>6</v>
      </c>
      <c r="I8" s="28" t="e">
        <f t="shared" si="3"/>
        <v>#NUM!</v>
      </c>
      <c r="J8" s="28" t="str">
        <f t="shared" si="4"/>
        <v/>
      </c>
      <c r="M8" s="28" t="s">
        <v>357</v>
      </c>
      <c r="N8" s="28" t="e">
        <f>ROUND(R8*N7/N6,0)</f>
        <v>#NUM!</v>
      </c>
      <c r="Q8" s="28" t="str">
        <f>入力方法別計算!T8</f>
        <v>上層高</v>
      </c>
      <c r="R8" s="28" t="e">
        <f>K3/R9</f>
        <v>#NUM!</v>
      </c>
      <c r="S8" s="28" t="str">
        <f>入力方法別計算!V8</f>
        <v>m</v>
      </c>
      <c r="U8" s="215">
        <f t="shared" si="5"/>
        <v>15.827548216770449</v>
      </c>
      <c r="V8" s="215">
        <f t="shared" si="6"/>
        <v>3.8013271108436497E-2</v>
      </c>
    </row>
    <row r="9" spans="1:22">
      <c r="B9" s="28">
        <f>'1.収穫を予測する'!B19</f>
        <v>7</v>
      </c>
      <c r="C9" s="28">
        <f>IF('1.収穫を予測する'!C19="","",'1.収穫を予測する'!C19)</f>
        <v>22</v>
      </c>
      <c r="D9" s="28" t="str">
        <f>IF('1.収穫を予測する'!$C$3="なし","",IF('1.収穫を予測する'!D19="",U9,'1.収穫を予測する'!D19))</f>
        <v/>
      </c>
      <c r="E9" s="28" t="e">
        <f t="shared" si="0"/>
        <v>#VALUE!</v>
      </c>
      <c r="F9" s="28">
        <f t="shared" si="1"/>
        <v>0.51244309448323855</v>
      </c>
      <c r="G9" s="28">
        <f t="shared" si="2"/>
        <v>0.33324228337406542</v>
      </c>
      <c r="H9" s="28">
        <v>7</v>
      </c>
      <c r="I9" s="28" t="e">
        <f t="shared" si="3"/>
        <v>#NUM!</v>
      </c>
      <c r="J9" s="28" t="str">
        <f t="shared" si="4"/>
        <v/>
      </c>
      <c r="Q9" s="28" t="str">
        <f>入力方法別計算!T9</f>
        <v>100本相当本数</v>
      </c>
      <c r="R9" s="28">
        <f>入力方法別計算!U9</f>
        <v>2</v>
      </c>
      <c r="S9" s="28" t="str">
        <f>入力方法別計算!V9</f>
        <v>n/ha</v>
      </c>
      <c r="U9" s="215">
        <f t="shared" si="5"/>
        <v>15.827548216770449</v>
      </c>
      <c r="V9" s="215">
        <f t="shared" si="6"/>
        <v>3.8013271108436497E-2</v>
      </c>
    </row>
    <row r="10" spans="1:22">
      <c r="B10" s="28">
        <f>'1.収穫を予測する'!B20</f>
        <v>8</v>
      </c>
      <c r="C10" s="28">
        <f>IF('1.収穫を予測する'!C20="","",'1.収穫を予測する'!C20)</f>
        <v>20</v>
      </c>
      <c r="D10" s="28" t="str">
        <f>IF('1.収穫を予測する'!$C$3="なし","",IF('1.収穫を予測する'!D20="",U10,'1.収穫を予測する'!D20))</f>
        <v/>
      </c>
      <c r="E10" s="28" t="e">
        <f t="shared" si="0"/>
        <v>#VALUE!</v>
      </c>
      <c r="F10" s="28">
        <f t="shared" si="1"/>
        <v>0.52219225833484262</v>
      </c>
      <c r="G10" s="28">
        <f t="shared" si="2"/>
        <v>0.26080676220370891</v>
      </c>
      <c r="H10" s="28">
        <v>8</v>
      </c>
      <c r="I10" s="28" t="e">
        <f t="shared" si="3"/>
        <v>#NUM!</v>
      </c>
      <c r="J10" s="28" t="str">
        <f t="shared" si="4"/>
        <v/>
      </c>
      <c r="Q10" s="28" t="str">
        <f>入力方法別計算!T10</f>
        <v>林齢</v>
      </c>
      <c r="R10" s="28">
        <f>入力方法別計算!U10</f>
        <v>32</v>
      </c>
      <c r="S10" s="28" t="str">
        <f>入力方法別計算!V10</f>
        <v>years</v>
      </c>
      <c r="U10" s="215">
        <f t="shared" si="5"/>
        <v>15.092905849025366</v>
      </c>
      <c r="V10" s="215">
        <f t="shared" si="6"/>
        <v>3.1415926535897934E-2</v>
      </c>
    </row>
    <row r="11" spans="1:22">
      <c r="B11" s="28">
        <f>'1.収穫を予測する'!B21</f>
        <v>9</v>
      </c>
      <c r="C11" s="28">
        <f>IF('1.収穫を予測する'!C21="","",'1.収穫を予測する'!C21)</f>
        <v>20</v>
      </c>
      <c r="D11" s="28" t="str">
        <f>IF('1.収穫を予測する'!$C$3="なし","",IF('1.収穫を予測する'!D21="",U11,'1.収穫を予測する'!D21))</f>
        <v/>
      </c>
      <c r="E11" s="28" t="e">
        <f t="shared" si="0"/>
        <v>#VALUE!</v>
      </c>
      <c r="F11" s="28">
        <f t="shared" si="1"/>
        <v>0.52219225833484262</v>
      </c>
      <c r="G11" s="28">
        <f>IF(C11="","",IF(D11="",0.000089118*C11^2.707623*0.993534^C11,AVERAGE(E11:F11)*PI()*(C11/200)^2*D11))</f>
        <v>0.26080676220370891</v>
      </c>
      <c r="H11" s="28">
        <v>9</v>
      </c>
      <c r="I11" s="28" t="e">
        <f t="shared" si="3"/>
        <v>#NUM!</v>
      </c>
      <c r="J11" s="28" t="str">
        <f t="shared" si="4"/>
        <v/>
      </c>
      <c r="Q11" s="215" t="s">
        <v>385</v>
      </c>
      <c r="R11" s="215">
        <f>SUM(V3:V501)/R4</f>
        <v>71.392693052828065</v>
      </c>
      <c r="U11" s="215">
        <f t="shared" si="5"/>
        <v>15.092905849025366</v>
      </c>
      <c r="V11" s="215">
        <f t="shared" si="6"/>
        <v>3.1415926535897934E-2</v>
      </c>
    </row>
    <row r="12" spans="1:22">
      <c r="B12" s="28">
        <f>'1.収穫を予測する'!B22</f>
        <v>10</v>
      </c>
      <c r="C12" s="28">
        <f>IF('1.収穫を予測する'!C22="","",'1.収穫を予測する'!C22)</f>
        <v>18</v>
      </c>
      <c r="D12" s="28" t="str">
        <f>IF('1.収穫を予測する'!$C$3="なし","",IF('1.収穫を予測する'!D22="",U12,'1.収穫を予測する'!D22))</f>
        <v/>
      </c>
      <c r="E12" s="28" t="e">
        <f t="shared" si="0"/>
        <v>#VALUE!</v>
      </c>
      <c r="F12" s="28">
        <f t="shared" si="1"/>
        <v>0.53415187595702429</v>
      </c>
      <c r="G12" s="28">
        <f t="shared" si="2"/>
        <v>0.19863663347473687</v>
      </c>
      <c r="H12" s="28">
        <v>10</v>
      </c>
      <c r="I12" s="28" t="e">
        <f t="shared" si="3"/>
        <v>#NUM!</v>
      </c>
      <c r="J12" s="28" t="str">
        <f t="shared" si="4"/>
        <v/>
      </c>
      <c r="Q12" s="215" t="s">
        <v>384</v>
      </c>
      <c r="R12" s="215" t="e">
        <f>AVERAGE(D3:D502)</f>
        <v>#DIV/0!</v>
      </c>
      <c r="U12" s="215">
        <f t="shared" si="5"/>
        <v>14.264809178606049</v>
      </c>
      <c r="V12" s="215">
        <f t="shared" si="6"/>
        <v>2.5446900494077322E-2</v>
      </c>
    </row>
    <row r="13" spans="1:22">
      <c r="B13" s="28">
        <f>'1.収穫を予測する'!B23</f>
        <v>11</v>
      </c>
      <c r="C13" s="28">
        <f>IF('1.収穫を予測する'!C23="","",'1.収穫を予測する'!C23)</f>
        <v>20</v>
      </c>
      <c r="D13" s="28" t="str">
        <f>IF('1.収穫を予測する'!$C$3="なし","",IF('1.収穫を予測する'!D23="",U13,'1.収穫を予測する'!D23))</f>
        <v/>
      </c>
      <c r="E13" s="28" t="e">
        <f t="shared" si="0"/>
        <v>#VALUE!</v>
      </c>
      <c r="F13" s="28">
        <f t="shared" si="1"/>
        <v>0.52219225833484262</v>
      </c>
      <c r="G13" s="28">
        <f t="shared" si="2"/>
        <v>0.26080676220370891</v>
      </c>
      <c r="H13" s="28">
        <v>11</v>
      </c>
      <c r="I13" s="28" t="e">
        <f t="shared" si="3"/>
        <v>#NUM!</v>
      </c>
      <c r="J13" s="28" t="str">
        <f t="shared" si="4"/>
        <v/>
      </c>
      <c r="Q13" s="215" t="s">
        <v>383</v>
      </c>
      <c r="R13" s="215">
        <f>AVERAGE(U3:U502)</f>
        <v>12.764336654926467</v>
      </c>
      <c r="U13" s="215">
        <f t="shared" si="5"/>
        <v>15.092905849025366</v>
      </c>
      <c r="V13" s="215">
        <f t="shared" si="6"/>
        <v>3.1415926535897934E-2</v>
      </c>
    </row>
    <row r="14" spans="1:22">
      <c r="B14" s="28">
        <f>'1.収穫を予測する'!B24</f>
        <v>12</v>
      </c>
      <c r="C14" s="28">
        <f>IF('1.収穫を予測する'!C24="","",'1.収穫を予測する'!C24)</f>
        <v>20</v>
      </c>
      <c r="D14" s="28" t="str">
        <f>IF('1.収穫を予測する'!$C$3="なし","",IF('1.収穫を予測する'!D24="",U14,'1.収穫を予測する'!D24))</f>
        <v/>
      </c>
      <c r="E14" s="28" t="e">
        <f t="shared" si="0"/>
        <v>#VALUE!</v>
      </c>
      <c r="F14" s="28">
        <f t="shared" si="1"/>
        <v>0.52219225833484262</v>
      </c>
      <c r="G14" s="28">
        <f t="shared" si="2"/>
        <v>0.26080676220370891</v>
      </c>
      <c r="H14" s="28">
        <v>12</v>
      </c>
      <c r="I14" s="28" t="e">
        <f t="shared" si="3"/>
        <v>#NUM!</v>
      </c>
      <c r="J14" s="28" t="str">
        <f t="shared" si="4"/>
        <v/>
      </c>
      <c r="U14" s="215">
        <f t="shared" si="5"/>
        <v>15.092905849025366</v>
      </c>
      <c r="V14" s="215">
        <f t="shared" si="6"/>
        <v>3.1415926535897934E-2</v>
      </c>
    </row>
    <row r="15" spans="1:22">
      <c r="B15" s="28">
        <f>'1.収穫を予測する'!B25</f>
        <v>13</v>
      </c>
      <c r="C15" s="28">
        <f>IF('1.収穫を予測する'!C25="","",'1.収穫を予測する'!C25)</f>
        <v>20</v>
      </c>
      <c r="D15" s="28" t="str">
        <f>IF('1.収穫を予測する'!$C$3="なし","",IF('1.収穫を予測する'!D25="",U15,'1.収穫を予測する'!D25))</f>
        <v/>
      </c>
      <c r="E15" s="28" t="e">
        <f t="shared" si="0"/>
        <v>#VALUE!</v>
      </c>
      <c r="F15" s="28">
        <f t="shared" si="1"/>
        <v>0.52219225833484262</v>
      </c>
      <c r="G15" s="28">
        <f t="shared" si="2"/>
        <v>0.26080676220370891</v>
      </c>
      <c r="H15" s="28">
        <v>13</v>
      </c>
      <c r="I15" s="28" t="e">
        <f t="shared" si="3"/>
        <v>#NUM!</v>
      </c>
      <c r="J15" s="28" t="str">
        <f t="shared" si="4"/>
        <v/>
      </c>
      <c r="U15" s="215">
        <f t="shared" si="5"/>
        <v>15.092905849025366</v>
      </c>
      <c r="V15" s="215">
        <f t="shared" si="6"/>
        <v>3.1415926535897934E-2</v>
      </c>
    </row>
    <row r="16" spans="1:22">
      <c r="B16" s="28">
        <f>'1.収穫を予測する'!B26</f>
        <v>14</v>
      </c>
      <c r="C16" s="28">
        <f>IF('1.収穫を予測する'!C26="","",'1.収穫を予測する'!C26)</f>
        <v>20</v>
      </c>
      <c r="D16" s="28" t="str">
        <f>IF('1.収穫を予測する'!$C$3="なし","",IF('1.収穫を予測する'!D26="",U16,'1.収穫を予測する'!D26))</f>
        <v/>
      </c>
      <c r="E16" s="28" t="e">
        <f t="shared" si="0"/>
        <v>#VALUE!</v>
      </c>
      <c r="F16" s="28">
        <f t="shared" si="1"/>
        <v>0.52219225833484262</v>
      </c>
      <c r="G16" s="28">
        <f t="shared" si="2"/>
        <v>0.26080676220370891</v>
      </c>
      <c r="H16" s="28">
        <v>14</v>
      </c>
      <c r="I16" s="28" t="e">
        <f t="shared" si="3"/>
        <v>#NUM!</v>
      </c>
      <c r="J16" s="28" t="str">
        <f t="shared" si="4"/>
        <v/>
      </c>
      <c r="U16" s="215">
        <f t="shared" si="5"/>
        <v>15.092905849025366</v>
      </c>
      <c r="V16" s="215">
        <f t="shared" si="6"/>
        <v>3.1415926535897934E-2</v>
      </c>
    </row>
    <row r="17" spans="2:22">
      <c r="B17" s="28">
        <f>'1.収穫を予測する'!B27</f>
        <v>15</v>
      </c>
      <c r="C17" s="28">
        <f>IF('1.収穫を予測する'!C27="","",'1.収穫を予測する'!C27)</f>
        <v>20</v>
      </c>
      <c r="D17" s="28" t="str">
        <f>IF('1.収穫を予測する'!$C$3="なし","",IF('1.収穫を予測する'!D27="",U17,'1.収穫を予測する'!D27))</f>
        <v/>
      </c>
      <c r="E17" s="28" t="e">
        <f t="shared" si="0"/>
        <v>#VALUE!</v>
      </c>
      <c r="F17" s="28">
        <f t="shared" si="1"/>
        <v>0.52219225833484262</v>
      </c>
      <c r="G17" s="28">
        <f t="shared" si="2"/>
        <v>0.26080676220370891</v>
      </c>
      <c r="H17" s="28">
        <v>15</v>
      </c>
      <c r="I17" s="28" t="e">
        <f t="shared" si="3"/>
        <v>#NUM!</v>
      </c>
      <c r="J17" s="28" t="str">
        <f t="shared" si="4"/>
        <v/>
      </c>
      <c r="U17" s="215">
        <f t="shared" si="5"/>
        <v>15.092905849025366</v>
      </c>
      <c r="V17" s="215">
        <f t="shared" si="6"/>
        <v>3.1415926535897934E-2</v>
      </c>
    </row>
    <row r="18" spans="2:22">
      <c r="B18" s="28">
        <f>'1.収穫を予測する'!B28</f>
        <v>16</v>
      </c>
      <c r="C18" s="28">
        <f>IF('1.収穫を予測する'!C28="","",'1.収穫を予測する'!C28)</f>
        <v>20</v>
      </c>
      <c r="D18" s="28" t="str">
        <f>IF('1.収穫を予測する'!$C$3="なし","",IF('1.収穫を予測する'!D28="",U18,'1.収穫を予測する'!D28))</f>
        <v/>
      </c>
      <c r="E18" s="28" t="e">
        <f t="shared" si="0"/>
        <v>#VALUE!</v>
      </c>
      <c r="F18" s="28">
        <f t="shared" si="1"/>
        <v>0.52219225833484262</v>
      </c>
      <c r="G18" s="28">
        <f t="shared" si="2"/>
        <v>0.26080676220370891</v>
      </c>
      <c r="H18" s="28">
        <v>16</v>
      </c>
      <c r="I18" s="28" t="e">
        <f t="shared" si="3"/>
        <v>#NUM!</v>
      </c>
      <c r="J18" s="28" t="str">
        <f t="shared" si="4"/>
        <v/>
      </c>
      <c r="U18" s="215">
        <f t="shared" si="5"/>
        <v>15.092905849025366</v>
      </c>
      <c r="V18" s="215">
        <f t="shared" si="6"/>
        <v>3.1415926535897934E-2</v>
      </c>
    </row>
    <row r="19" spans="2:22">
      <c r="B19" s="28">
        <f>'1.収穫を予測する'!B29</f>
        <v>17</v>
      </c>
      <c r="C19" s="28">
        <f>IF('1.収穫を予測する'!C29="","",'1.収穫を予測する'!C29)</f>
        <v>18</v>
      </c>
      <c r="D19" s="28" t="str">
        <f>IF('1.収穫を予測する'!$C$3="なし","",IF('1.収穫を予測する'!D29="",U19,'1.収穫を予測する'!D29))</f>
        <v/>
      </c>
      <c r="E19" s="28" t="e">
        <f t="shared" si="0"/>
        <v>#VALUE!</v>
      </c>
      <c r="F19" s="28">
        <f t="shared" si="1"/>
        <v>0.53415187595702429</v>
      </c>
      <c r="G19" s="28">
        <f t="shared" si="2"/>
        <v>0.19863663347473687</v>
      </c>
      <c r="H19" s="28">
        <v>17</v>
      </c>
      <c r="I19" s="28" t="e">
        <f t="shared" si="3"/>
        <v>#NUM!</v>
      </c>
      <c r="J19" s="28" t="str">
        <f t="shared" si="4"/>
        <v/>
      </c>
      <c r="U19" s="215">
        <f t="shared" si="5"/>
        <v>14.264809178606049</v>
      </c>
      <c r="V19" s="215">
        <f t="shared" si="6"/>
        <v>2.5446900494077322E-2</v>
      </c>
    </row>
    <row r="20" spans="2:22">
      <c r="B20" s="28">
        <f>'1.収穫を予測する'!B30</f>
        <v>18</v>
      </c>
      <c r="C20" s="28">
        <f>IF('1.収穫を予測する'!C30="","",'1.収穫を予測する'!C30)</f>
        <v>18</v>
      </c>
      <c r="D20" s="28" t="str">
        <f>IF('1.収穫を予測する'!$C$3="なし","",IF('1.収穫を予測する'!D30="",U20,'1.収穫を予測する'!D30))</f>
        <v/>
      </c>
      <c r="E20" s="28" t="e">
        <f t="shared" si="0"/>
        <v>#VALUE!</v>
      </c>
      <c r="F20" s="28">
        <f t="shared" si="1"/>
        <v>0.53415187595702429</v>
      </c>
      <c r="G20" s="28">
        <f t="shared" si="2"/>
        <v>0.19863663347473687</v>
      </c>
      <c r="H20" s="28">
        <v>18</v>
      </c>
      <c r="I20" s="28" t="e">
        <f t="shared" si="3"/>
        <v>#NUM!</v>
      </c>
      <c r="J20" s="28" t="str">
        <f t="shared" si="4"/>
        <v/>
      </c>
      <c r="U20" s="215">
        <f t="shared" si="5"/>
        <v>14.264809178606049</v>
      </c>
      <c r="V20" s="215">
        <f t="shared" si="6"/>
        <v>2.5446900494077322E-2</v>
      </c>
    </row>
    <row r="21" spans="2:22">
      <c r="B21" s="28">
        <f>'1.収穫を予測する'!B31</f>
        <v>19</v>
      </c>
      <c r="C21" s="28">
        <f>IF('1.収穫を予測する'!C31="","",'1.収穫を予測する'!C31)</f>
        <v>18</v>
      </c>
      <c r="D21" s="28" t="str">
        <f>IF('1.収穫を予測する'!$C$3="なし","",IF('1.収穫を予測する'!D31="",U21,'1.収穫を予測する'!D31))</f>
        <v/>
      </c>
      <c r="E21" s="28" t="e">
        <f t="shared" si="0"/>
        <v>#VALUE!</v>
      </c>
      <c r="F21" s="28">
        <f t="shared" si="1"/>
        <v>0.53415187595702429</v>
      </c>
      <c r="G21" s="28">
        <f t="shared" si="2"/>
        <v>0.19863663347473687</v>
      </c>
      <c r="H21" s="28">
        <v>19</v>
      </c>
      <c r="I21" s="28" t="e">
        <f t="shared" si="3"/>
        <v>#NUM!</v>
      </c>
      <c r="J21" s="28" t="str">
        <f t="shared" si="4"/>
        <v/>
      </c>
      <c r="U21" s="215">
        <f t="shared" si="5"/>
        <v>14.264809178606049</v>
      </c>
      <c r="V21" s="215">
        <f t="shared" si="6"/>
        <v>2.5446900494077322E-2</v>
      </c>
    </row>
    <row r="22" spans="2:22">
      <c r="B22" s="28">
        <f>'1.収穫を予測する'!B32</f>
        <v>20</v>
      </c>
      <c r="C22" s="28">
        <f>IF('1.収穫を予測する'!C32="","",'1.収穫を予測する'!C32)</f>
        <v>18</v>
      </c>
      <c r="D22" s="28" t="str">
        <f>IF('1.収穫を予測する'!$C$3="なし","",IF('1.収穫を予測する'!D32="",U22,'1.収穫を予測する'!D32))</f>
        <v/>
      </c>
      <c r="E22" s="28" t="e">
        <f t="shared" si="0"/>
        <v>#VALUE!</v>
      </c>
      <c r="F22" s="28">
        <f t="shared" si="1"/>
        <v>0.53415187595702429</v>
      </c>
      <c r="G22" s="28">
        <f t="shared" si="2"/>
        <v>0.19863663347473687</v>
      </c>
      <c r="H22" s="28">
        <v>20</v>
      </c>
      <c r="I22" s="28" t="e">
        <f t="shared" si="3"/>
        <v>#NUM!</v>
      </c>
      <c r="J22" s="28" t="str">
        <f t="shared" si="4"/>
        <v/>
      </c>
      <c r="U22" s="215">
        <f t="shared" si="5"/>
        <v>14.264809178606049</v>
      </c>
      <c r="V22" s="215">
        <f t="shared" si="6"/>
        <v>2.5446900494077322E-2</v>
      </c>
    </row>
    <row r="23" spans="2:22">
      <c r="B23" s="28">
        <f>'1.収穫を予測する'!B33</f>
        <v>21</v>
      </c>
      <c r="C23" s="28">
        <f>IF('1.収穫を予測する'!C33="","",'1.収穫を予測する'!C33)</f>
        <v>18</v>
      </c>
      <c r="D23" s="28" t="str">
        <f>IF('1.収穫を予測する'!$C$3="なし","",IF('1.収穫を予測する'!D33="",U23,'1.収穫を予測する'!D33))</f>
        <v/>
      </c>
      <c r="E23" s="28" t="e">
        <f t="shared" si="0"/>
        <v>#VALUE!</v>
      </c>
      <c r="F23" s="28">
        <f t="shared" si="1"/>
        <v>0.53415187595702429</v>
      </c>
      <c r="G23" s="28">
        <f t="shared" si="2"/>
        <v>0.19863663347473687</v>
      </c>
      <c r="H23" s="28">
        <v>21</v>
      </c>
      <c r="I23" s="28" t="e">
        <f t="shared" si="3"/>
        <v>#NUM!</v>
      </c>
      <c r="J23" s="28" t="str">
        <f t="shared" si="4"/>
        <v/>
      </c>
      <c r="U23" s="215">
        <f t="shared" si="5"/>
        <v>14.264809178606049</v>
      </c>
      <c r="V23" s="215">
        <f t="shared" si="6"/>
        <v>2.5446900494077322E-2</v>
      </c>
    </row>
    <row r="24" spans="2:22">
      <c r="B24" s="28">
        <f>'1.収穫を予測する'!B34</f>
        <v>22</v>
      </c>
      <c r="C24" s="28">
        <f>IF('1.収穫を予測する'!C34="","",'1.収穫を予測する'!C34)</f>
        <v>16</v>
      </c>
      <c r="D24" s="28" t="str">
        <f>IF('1.収穫を予測する'!$C$3="なし","",IF('1.収穫を予測する'!D34="",U24,'1.収穫を予測する'!D34))</f>
        <v/>
      </c>
      <c r="E24" s="28" t="e">
        <f t="shared" si="0"/>
        <v>#VALUE!</v>
      </c>
      <c r="F24" s="28">
        <f t="shared" si="1"/>
        <v>0.54892153105687747</v>
      </c>
      <c r="G24" s="28">
        <f t="shared" si="2"/>
        <v>0.14628241858573701</v>
      </c>
      <c r="H24" s="28">
        <v>22</v>
      </c>
      <c r="I24" s="28" t="e">
        <f t="shared" si="3"/>
        <v>#NUM!</v>
      </c>
      <c r="J24" s="28" t="str">
        <f t="shared" si="4"/>
        <v/>
      </c>
      <c r="U24" s="215">
        <f t="shared" si="5"/>
        <v>13.330620044190953</v>
      </c>
      <c r="V24" s="215">
        <f t="shared" si="6"/>
        <v>2.0106192982974676E-2</v>
      </c>
    </row>
    <row r="25" spans="2:22">
      <c r="B25" s="28">
        <f>'1.収穫を予測する'!B35</f>
        <v>23</v>
      </c>
      <c r="C25" s="28">
        <f>IF('1.収穫を予測する'!C35="","",'1.収穫を予測する'!C35)</f>
        <v>16</v>
      </c>
      <c r="D25" s="28" t="str">
        <f>IF('1.収穫を予測する'!$C$3="なし","",IF('1.収穫を予測する'!D35="",U25,'1.収穫を予測する'!D35))</f>
        <v/>
      </c>
      <c r="E25" s="28" t="e">
        <f t="shared" si="0"/>
        <v>#VALUE!</v>
      </c>
      <c r="F25" s="28">
        <f t="shared" si="1"/>
        <v>0.54892153105687747</v>
      </c>
      <c r="G25" s="28">
        <f t="shared" si="2"/>
        <v>0.14628241858573701</v>
      </c>
      <c r="H25" s="28">
        <v>23</v>
      </c>
      <c r="I25" s="28" t="e">
        <f t="shared" si="3"/>
        <v>#NUM!</v>
      </c>
      <c r="J25" s="28" t="str">
        <f t="shared" si="4"/>
        <v/>
      </c>
      <c r="U25" s="215">
        <f t="shared" si="5"/>
        <v>13.330620044190953</v>
      </c>
      <c r="V25" s="215">
        <f t="shared" si="6"/>
        <v>2.0106192982974676E-2</v>
      </c>
    </row>
    <row r="26" spans="2:22">
      <c r="B26" s="28">
        <f>'1.収穫を予測する'!B36</f>
        <v>24</v>
      </c>
      <c r="C26" s="28">
        <f>IF('1.収穫を予測する'!C36="","",'1.収穫を予測する'!C36)</f>
        <v>16</v>
      </c>
      <c r="D26" s="28" t="str">
        <f>IF('1.収穫を予測する'!$C$3="なし","",IF('1.収穫を予測する'!D36="",U26,'1.収穫を予測する'!D36))</f>
        <v/>
      </c>
      <c r="E26" s="28" t="e">
        <f t="shared" si="0"/>
        <v>#VALUE!</v>
      </c>
      <c r="F26" s="28">
        <f t="shared" si="1"/>
        <v>0.54892153105687747</v>
      </c>
      <c r="G26" s="28">
        <f t="shared" si="2"/>
        <v>0.14628241858573701</v>
      </c>
      <c r="H26" s="28">
        <v>24</v>
      </c>
      <c r="I26" s="28" t="e">
        <f t="shared" si="3"/>
        <v>#NUM!</v>
      </c>
      <c r="J26" s="28" t="str">
        <f t="shared" si="4"/>
        <v/>
      </c>
      <c r="U26" s="215">
        <f t="shared" si="5"/>
        <v>13.330620044190953</v>
      </c>
      <c r="V26" s="215">
        <f t="shared" si="6"/>
        <v>2.0106192982974676E-2</v>
      </c>
    </row>
    <row r="27" spans="2:22">
      <c r="B27" s="28">
        <f>'1.収穫を予測する'!B37</f>
        <v>25</v>
      </c>
      <c r="C27" s="28">
        <f>IF('1.収穫を予測する'!C37="","",'1.収穫を予測する'!C37)</f>
        <v>16</v>
      </c>
      <c r="D27" s="28" t="str">
        <f>IF('1.収穫を予測する'!$C$3="なし","",IF('1.収穫を予測する'!D37="",U27,'1.収穫を予測する'!D37))</f>
        <v/>
      </c>
      <c r="E27" s="28" t="e">
        <f t="shared" si="0"/>
        <v>#VALUE!</v>
      </c>
      <c r="F27" s="28">
        <f t="shared" si="1"/>
        <v>0.54892153105687747</v>
      </c>
      <c r="G27" s="28">
        <f t="shared" si="2"/>
        <v>0.14628241858573701</v>
      </c>
      <c r="H27" s="28">
        <v>25</v>
      </c>
      <c r="I27" s="28" t="e">
        <f t="shared" si="3"/>
        <v>#NUM!</v>
      </c>
      <c r="J27" s="28" t="str">
        <f t="shared" si="4"/>
        <v/>
      </c>
      <c r="U27" s="215">
        <f t="shared" si="5"/>
        <v>13.330620044190953</v>
      </c>
      <c r="V27" s="215">
        <f t="shared" si="6"/>
        <v>2.0106192982974676E-2</v>
      </c>
    </row>
    <row r="28" spans="2:22">
      <c r="B28" s="28">
        <f>'1.収穫を予測する'!B38</f>
        <v>26</v>
      </c>
      <c r="C28" s="28">
        <f>IF('1.収穫を予測する'!C38="","",'1.収穫を予測する'!C38)</f>
        <v>20</v>
      </c>
      <c r="D28" s="28" t="str">
        <f>IF('1.収穫を予測する'!$C$3="なし","",IF('1.収穫を予測する'!D38="",U28,'1.収穫を予測する'!D38))</f>
        <v/>
      </c>
      <c r="E28" s="28" t="e">
        <f t="shared" si="0"/>
        <v>#VALUE!</v>
      </c>
      <c r="F28" s="28">
        <f t="shared" si="1"/>
        <v>0.52219225833484262</v>
      </c>
      <c r="G28" s="28">
        <f t="shared" si="2"/>
        <v>0.26080676220370891</v>
      </c>
      <c r="H28" s="28">
        <v>26</v>
      </c>
      <c r="I28" s="28" t="e">
        <f t="shared" si="3"/>
        <v>#NUM!</v>
      </c>
      <c r="J28" s="28" t="str">
        <f t="shared" si="4"/>
        <v/>
      </c>
      <c r="U28" s="215">
        <f t="shared" si="5"/>
        <v>15.092905849025366</v>
      </c>
      <c r="V28" s="215">
        <f t="shared" si="6"/>
        <v>3.1415926535897934E-2</v>
      </c>
    </row>
    <row r="29" spans="2:22">
      <c r="B29" s="28">
        <f>'1.収穫を予測する'!B39</f>
        <v>27</v>
      </c>
      <c r="C29" s="28">
        <f>IF('1.収穫を予測する'!C39="","",'1.収穫を予測する'!C39)</f>
        <v>20</v>
      </c>
      <c r="D29" s="28" t="str">
        <f>IF('1.収穫を予測する'!$C$3="なし","",IF('1.収穫を予測する'!D39="",U29,'1.収穫を予測する'!D39))</f>
        <v/>
      </c>
      <c r="E29" s="28" t="e">
        <f t="shared" si="0"/>
        <v>#VALUE!</v>
      </c>
      <c r="F29" s="28">
        <f t="shared" si="1"/>
        <v>0.52219225833484262</v>
      </c>
      <c r="G29" s="28">
        <f t="shared" si="2"/>
        <v>0.26080676220370891</v>
      </c>
      <c r="H29" s="28">
        <v>27</v>
      </c>
      <c r="I29" s="28" t="e">
        <f t="shared" si="3"/>
        <v>#NUM!</v>
      </c>
      <c r="J29" s="28" t="str">
        <f t="shared" si="4"/>
        <v/>
      </c>
      <c r="U29" s="215">
        <f t="shared" si="5"/>
        <v>15.092905849025366</v>
      </c>
      <c r="V29" s="215">
        <f t="shared" si="6"/>
        <v>3.1415926535897934E-2</v>
      </c>
    </row>
    <row r="30" spans="2:22">
      <c r="B30" s="28">
        <f>'1.収穫を予測する'!B40</f>
        <v>28</v>
      </c>
      <c r="C30" s="28">
        <f>IF('1.収穫を予測する'!C40="","",'1.収穫を予測する'!C40)</f>
        <v>18</v>
      </c>
      <c r="D30" s="28" t="str">
        <f>IF('1.収穫を予測する'!$C$3="なし","",IF('1.収穫を予測する'!D40="",U30,'1.収穫を予測する'!D40))</f>
        <v/>
      </c>
      <c r="E30" s="28" t="e">
        <f t="shared" si="0"/>
        <v>#VALUE!</v>
      </c>
      <c r="F30" s="28">
        <f t="shared" si="1"/>
        <v>0.53415187595702429</v>
      </c>
      <c r="G30" s="28">
        <f t="shared" si="2"/>
        <v>0.19863663347473687</v>
      </c>
      <c r="H30" s="28">
        <v>28</v>
      </c>
      <c r="I30" s="28" t="e">
        <f t="shared" si="3"/>
        <v>#NUM!</v>
      </c>
      <c r="J30" s="28" t="str">
        <f t="shared" si="4"/>
        <v/>
      </c>
      <c r="U30" s="215">
        <f t="shared" si="5"/>
        <v>14.264809178606049</v>
      </c>
      <c r="V30" s="215">
        <f t="shared" si="6"/>
        <v>2.5446900494077322E-2</v>
      </c>
    </row>
    <row r="31" spans="2:22">
      <c r="B31" s="28">
        <f>'1.収穫を予測する'!B41</f>
        <v>29</v>
      </c>
      <c r="C31" s="28">
        <f>IF('1.収穫を予測する'!C41="","",'1.収穫を予測する'!C41)</f>
        <v>18</v>
      </c>
      <c r="D31" s="28" t="str">
        <f>IF('1.収穫を予測する'!$C$3="なし","",IF('1.収穫を予測する'!D41="",U31,'1.収穫を予測する'!D41))</f>
        <v/>
      </c>
      <c r="E31" s="28" t="e">
        <f t="shared" si="0"/>
        <v>#VALUE!</v>
      </c>
      <c r="F31" s="28">
        <f t="shared" si="1"/>
        <v>0.53415187595702429</v>
      </c>
      <c r="G31" s="28">
        <f t="shared" si="2"/>
        <v>0.19863663347473687</v>
      </c>
      <c r="H31" s="28">
        <v>29</v>
      </c>
      <c r="I31" s="28" t="e">
        <f t="shared" si="3"/>
        <v>#NUM!</v>
      </c>
      <c r="J31" s="28" t="str">
        <f t="shared" si="4"/>
        <v/>
      </c>
      <c r="U31" s="215">
        <f t="shared" si="5"/>
        <v>14.264809178606049</v>
      </c>
      <c r="V31" s="215">
        <f t="shared" si="6"/>
        <v>2.5446900494077322E-2</v>
      </c>
    </row>
    <row r="32" spans="2:22">
      <c r="B32" s="28">
        <f>'1.収穫を予測する'!B42</f>
        <v>30</v>
      </c>
      <c r="C32" s="28">
        <f>IF('1.収穫を予測する'!C42="","",'1.収穫を予測する'!C42)</f>
        <v>18</v>
      </c>
      <c r="D32" s="28" t="str">
        <f>IF('1.収穫を予測する'!$C$3="なし","",IF('1.収穫を予測する'!D42="",U32,'1.収穫を予測する'!D42))</f>
        <v/>
      </c>
      <c r="E32" s="28" t="e">
        <f t="shared" si="0"/>
        <v>#VALUE!</v>
      </c>
      <c r="F32" s="28">
        <f t="shared" si="1"/>
        <v>0.53415187595702429</v>
      </c>
      <c r="G32" s="28">
        <f t="shared" si="2"/>
        <v>0.19863663347473687</v>
      </c>
      <c r="H32" s="28">
        <v>30</v>
      </c>
      <c r="I32" s="28" t="e">
        <f t="shared" si="3"/>
        <v>#NUM!</v>
      </c>
      <c r="J32" s="28" t="str">
        <f t="shared" si="4"/>
        <v/>
      </c>
      <c r="M32" s="215" t="s">
        <v>373</v>
      </c>
      <c r="N32" s="215">
        <v>14.102469405300001</v>
      </c>
      <c r="U32" s="215">
        <f t="shared" si="5"/>
        <v>14.264809178606049</v>
      </c>
      <c r="V32" s="215">
        <f t="shared" si="6"/>
        <v>2.5446900494077322E-2</v>
      </c>
    </row>
    <row r="33" spans="2:22">
      <c r="B33" s="28">
        <f>'1.収穫を予測する'!B43</f>
        <v>31</v>
      </c>
      <c r="C33" s="28">
        <f>IF('1.収穫を予測する'!C43="","",'1.収穫を予測する'!C43)</f>
        <v>16</v>
      </c>
      <c r="D33" s="28" t="str">
        <f>IF('1.収穫を予測する'!$C$3="なし","",IF('1.収穫を予測する'!D43="",U33,'1.収穫を予測する'!D43))</f>
        <v/>
      </c>
      <c r="E33" s="28" t="e">
        <f t="shared" si="0"/>
        <v>#VALUE!</v>
      </c>
      <c r="F33" s="28">
        <f t="shared" si="1"/>
        <v>0.54892153105687747</v>
      </c>
      <c r="G33" s="28">
        <f t="shared" si="2"/>
        <v>0.14628241858573701</v>
      </c>
      <c r="H33" s="28">
        <v>31</v>
      </c>
      <c r="I33" s="28" t="e">
        <f t="shared" si="3"/>
        <v>#NUM!</v>
      </c>
      <c r="J33" s="28" t="str">
        <f t="shared" si="4"/>
        <v/>
      </c>
      <c r="M33" s="215" t="s">
        <v>374</v>
      </c>
      <c r="N33" s="215">
        <v>-1.415915E-4</v>
      </c>
      <c r="U33" s="215">
        <f t="shared" si="5"/>
        <v>13.330620044190953</v>
      </c>
      <c r="V33" s="215">
        <f t="shared" si="6"/>
        <v>2.0106192982974676E-2</v>
      </c>
    </row>
    <row r="34" spans="2:22">
      <c r="B34" s="28">
        <f>'1.収穫を予測する'!B44</f>
        <v>32</v>
      </c>
      <c r="C34" s="28">
        <f>IF('1.収穫を予測する'!C44="","",'1.収穫を予測する'!C44)</f>
        <v>16</v>
      </c>
      <c r="D34" s="28" t="str">
        <f>IF('1.収穫を予測する'!$C$3="なし","",IF('1.収穫を予測する'!D44="",U34,'1.収穫を予測する'!D44))</f>
        <v/>
      </c>
      <c r="E34" s="28" t="e">
        <f t="shared" si="0"/>
        <v>#VALUE!</v>
      </c>
      <c r="F34" s="28">
        <f t="shared" si="1"/>
        <v>0.54892153105687747</v>
      </c>
      <c r="G34" s="28">
        <f t="shared" si="2"/>
        <v>0.14628241858573701</v>
      </c>
      <c r="H34" s="28">
        <v>32</v>
      </c>
      <c r="I34" s="28" t="e">
        <f t="shared" si="3"/>
        <v>#NUM!</v>
      </c>
      <c r="J34" s="28" t="str">
        <f t="shared" si="4"/>
        <v/>
      </c>
      <c r="M34" s="215" t="s">
        <v>375</v>
      </c>
      <c r="N34" s="215">
        <v>0.1555843787</v>
      </c>
      <c r="U34" s="215">
        <f t="shared" si="5"/>
        <v>13.330620044190953</v>
      </c>
      <c r="V34" s="215">
        <f t="shared" si="6"/>
        <v>2.0106192982974676E-2</v>
      </c>
    </row>
    <row r="35" spans="2:22">
      <c r="B35" s="28">
        <f>'1.収穫を予測する'!B45</f>
        <v>33</v>
      </c>
      <c r="C35" s="28">
        <f>IF('1.収穫を予測する'!C45="","",'1.収穫を予測する'!C45)</f>
        <v>16</v>
      </c>
      <c r="D35" s="28" t="str">
        <f>IF('1.収穫を予測する'!$C$3="なし","",IF('1.収穫を予測する'!D45="",U35,'1.収穫を予測する'!D45))</f>
        <v/>
      </c>
      <c r="E35" s="28" t="e">
        <f t="shared" si="0"/>
        <v>#VALUE!</v>
      </c>
      <c r="F35" s="28">
        <f t="shared" si="1"/>
        <v>0.54892153105687747</v>
      </c>
      <c r="G35" s="28">
        <f t="shared" si="2"/>
        <v>0.14628241858573701</v>
      </c>
      <c r="H35" s="28">
        <v>33</v>
      </c>
      <c r="I35" s="28" t="e">
        <f t="shared" si="3"/>
        <v>#NUM!</v>
      </c>
      <c r="J35" s="28" t="str">
        <f t="shared" si="4"/>
        <v/>
      </c>
      <c r="M35" s="215" t="s">
        <v>376</v>
      </c>
      <c r="N35" s="215">
        <v>7.3382785800000003E-2</v>
      </c>
      <c r="U35" s="215">
        <f t="shared" si="5"/>
        <v>13.330620044190953</v>
      </c>
      <c r="V35" s="215">
        <f t="shared" si="6"/>
        <v>2.0106192982974676E-2</v>
      </c>
    </row>
    <row r="36" spans="2:22">
      <c r="B36" s="28">
        <f>'1.収穫を予測する'!B46</f>
        <v>34</v>
      </c>
      <c r="C36" s="28">
        <f>IF('1.収穫を予測する'!C46="","",'1.収穫を予測する'!C46)</f>
        <v>14</v>
      </c>
      <c r="D36" s="28" t="str">
        <f>IF('1.収穫を予測する'!$C$3="なし","",IF('1.収穫を予測する'!D46="",U36,'1.収穫を予測する'!D46))</f>
        <v/>
      </c>
      <c r="E36" s="28" t="e">
        <f t="shared" si="0"/>
        <v>#VALUE!</v>
      </c>
      <c r="F36" s="28">
        <f t="shared" si="1"/>
        <v>0.56726344391259165</v>
      </c>
      <c r="G36" s="28">
        <f t="shared" si="2"/>
        <v>0.10323009693110434</v>
      </c>
      <c r="H36" s="28">
        <v>34</v>
      </c>
      <c r="I36" s="28" t="e">
        <f t="shared" si="3"/>
        <v>#NUM!</v>
      </c>
      <c r="J36" s="28" t="str">
        <f t="shared" si="4"/>
        <v/>
      </c>
      <c r="M36" s="215" t="s">
        <v>377</v>
      </c>
      <c r="N36" s="215">
        <v>4.6889923700000002E-2</v>
      </c>
      <c r="U36" s="215">
        <f t="shared" si="5"/>
        <v>12.275657564256523</v>
      </c>
      <c r="V36" s="215">
        <f t="shared" si="6"/>
        <v>1.5393804002589988E-2</v>
      </c>
    </row>
    <row r="37" spans="2:22">
      <c r="B37" s="28">
        <f>'1.収穫を予測する'!B47</f>
        <v>35</v>
      </c>
      <c r="C37" s="28">
        <f>IF('1.収穫を予測する'!C47="","",'1.収穫を予測する'!C47)</f>
        <v>14</v>
      </c>
      <c r="D37" s="28" t="str">
        <f>IF('1.収穫を予測する'!$C$3="なし","",IF('1.収穫を予測する'!D47="",U37,'1.収穫を予測する'!D47))</f>
        <v/>
      </c>
      <c r="E37" s="28" t="e">
        <f t="shared" si="0"/>
        <v>#VALUE!</v>
      </c>
      <c r="F37" s="28">
        <f t="shared" si="1"/>
        <v>0.56726344391259165</v>
      </c>
      <c r="G37" s="28">
        <f t="shared" si="2"/>
        <v>0.10323009693110434</v>
      </c>
      <c r="H37" s="28">
        <v>35</v>
      </c>
      <c r="I37" s="28" t="e">
        <f t="shared" si="3"/>
        <v>#NUM!</v>
      </c>
      <c r="J37" s="28" t="str">
        <f t="shared" si="4"/>
        <v/>
      </c>
      <c r="M37" s="215" t="s">
        <v>378</v>
      </c>
      <c r="N37" s="215">
        <v>1.0338976224</v>
      </c>
      <c r="U37" s="215">
        <f t="shared" si="5"/>
        <v>12.275657564256523</v>
      </c>
      <c r="V37" s="215">
        <f t="shared" si="6"/>
        <v>1.5393804002589988E-2</v>
      </c>
    </row>
    <row r="38" spans="2:22">
      <c r="B38" s="28">
        <f>'1.収穫を予測する'!B48</f>
        <v>36</v>
      </c>
      <c r="C38" s="28">
        <f>IF('1.収穫を予測する'!C48="","",'1.収穫を予測する'!C48)</f>
        <v>20</v>
      </c>
      <c r="D38" s="28" t="str">
        <f>IF('1.収穫を予測する'!$C$3="なし","",IF('1.収穫を予測する'!D48="",U38,'1.収穫を予測する'!D48))</f>
        <v/>
      </c>
      <c r="E38" s="28" t="e">
        <f t="shared" si="0"/>
        <v>#VALUE!</v>
      </c>
      <c r="F38" s="28">
        <f t="shared" si="1"/>
        <v>0.52219225833484262</v>
      </c>
      <c r="G38" s="28">
        <f t="shared" si="2"/>
        <v>0.26080676220370891</v>
      </c>
      <c r="H38" s="28">
        <v>36</v>
      </c>
      <c r="I38" s="28" t="e">
        <f t="shared" si="3"/>
        <v>#NUM!</v>
      </c>
      <c r="J38" s="28" t="str">
        <f t="shared" si="4"/>
        <v/>
      </c>
      <c r="M38" s="215" t="s">
        <v>379</v>
      </c>
      <c r="N38" s="215">
        <v>5.7802167799999998E-2</v>
      </c>
      <c r="U38" s="215">
        <f t="shared" si="5"/>
        <v>15.092905849025366</v>
      </c>
      <c r="V38" s="215">
        <f t="shared" si="6"/>
        <v>3.1415926535897934E-2</v>
      </c>
    </row>
    <row r="39" spans="2:22">
      <c r="B39" s="28">
        <f>'1.収穫を予測する'!B49</f>
        <v>37</v>
      </c>
      <c r="C39" s="28">
        <f>IF('1.収穫を予測する'!C49="","",'1.収穫を予測する'!C49)</f>
        <v>18</v>
      </c>
      <c r="D39" s="28" t="str">
        <f>IF('1.収穫を予測する'!$C$3="なし","",IF('1.収穫を予測する'!D49="",U39,'1.収穫を予測する'!D49))</f>
        <v/>
      </c>
      <c r="E39" s="28" t="e">
        <f t="shared" si="0"/>
        <v>#VALUE!</v>
      </c>
      <c r="F39" s="28">
        <f t="shared" si="1"/>
        <v>0.53415187595702429</v>
      </c>
      <c r="G39" s="28">
        <f t="shared" si="2"/>
        <v>0.19863663347473687</v>
      </c>
      <c r="H39" s="28">
        <v>37</v>
      </c>
      <c r="I39" s="28" t="e">
        <f t="shared" si="3"/>
        <v>#NUM!</v>
      </c>
      <c r="J39" s="28" t="str">
        <f t="shared" si="4"/>
        <v/>
      </c>
      <c r="M39" s="215" t="s">
        <v>380</v>
      </c>
      <c r="N39" s="215">
        <v>0.92609251479999999</v>
      </c>
      <c r="U39" s="215">
        <f t="shared" si="5"/>
        <v>14.264809178606049</v>
      </c>
      <c r="V39" s="215">
        <f t="shared" si="6"/>
        <v>2.5446900494077322E-2</v>
      </c>
    </row>
    <row r="40" spans="2:22">
      <c r="B40" s="28">
        <f>'1.収穫を予測する'!B50</f>
        <v>38</v>
      </c>
      <c r="C40" s="28">
        <f>IF('1.収穫を予測する'!C50="","",'1.収穫を予測する'!C50)</f>
        <v>16</v>
      </c>
      <c r="D40" s="28" t="str">
        <f>IF('1.収穫を予測する'!$C$3="なし","",IF('1.収穫を予測する'!D50="",U40,'1.収穫を予測する'!D50))</f>
        <v/>
      </c>
      <c r="E40" s="28" t="e">
        <f t="shared" si="0"/>
        <v>#VALUE!</v>
      </c>
      <c r="F40" s="28">
        <f t="shared" si="1"/>
        <v>0.54892153105687747</v>
      </c>
      <c r="G40" s="28">
        <f t="shared" si="2"/>
        <v>0.14628241858573701</v>
      </c>
      <c r="H40" s="28">
        <v>38</v>
      </c>
      <c r="I40" s="28" t="e">
        <f t="shared" si="3"/>
        <v>#NUM!</v>
      </c>
      <c r="J40" s="28" t="str">
        <f t="shared" si="4"/>
        <v/>
      </c>
      <c r="U40" s="215">
        <f t="shared" si="5"/>
        <v>13.330620044190953</v>
      </c>
      <c r="V40" s="215">
        <f t="shared" si="6"/>
        <v>2.0106192982974676E-2</v>
      </c>
    </row>
    <row r="41" spans="2:22">
      <c r="B41" s="28">
        <f>'1.収穫を予測する'!B51</f>
        <v>39</v>
      </c>
      <c r="C41" s="28">
        <f>IF('1.収穫を予測する'!C51="","",'1.収穫を予測する'!C51)</f>
        <v>16</v>
      </c>
      <c r="D41" s="28" t="str">
        <f>IF('1.収穫を予測する'!$C$3="なし","",IF('1.収穫を予測する'!D51="",U41,'1.収穫を予測する'!D51))</f>
        <v/>
      </c>
      <c r="E41" s="28" t="e">
        <f t="shared" si="0"/>
        <v>#VALUE!</v>
      </c>
      <c r="F41" s="28">
        <f t="shared" si="1"/>
        <v>0.54892153105687747</v>
      </c>
      <c r="G41" s="28">
        <f t="shared" si="2"/>
        <v>0.14628241858573701</v>
      </c>
      <c r="H41" s="28">
        <v>39</v>
      </c>
      <c r="I41" s="28" t="e">
        <f t="shared" si="3"/>
        <v>#NUM!</v>
      </c>
      <c r="J41" s="28" t="str">
        <f t="shared" si="4"/>
        <v/>
      </c>
      <c r="U41" s="215">
        <f t="shared" si="5"/>
        <v>13.330620044190953</v>
      </c>
      <c r="V41" s="215">
        <f t="shared" si="6"/>
        <v>2.0106192982974676E-2</v>
      </c>
    </row>
    <row r="42" spans="2:22">
      <c r="B42" s="28">
        <f>'1.収穫を予測する'!B52</f>
        <v>40</v>
      </c>
      <c r="C42" s="28">
        <f>IF('1.収穫を予測する'!C52="","",'1.収穫を予測する'!C52)</f>
        <v>16</v>
      </c>
      <c r="D42" s="28" t="str">
        <f>IF('1.収穫を予測する'!$C$3="なし","",IF('1.収穫を予測する'!D52="",U42,'1.収穫を予測する'!D52))</f>
        <v/>
      </c>
      <c r="E42" s="28" t="e">
        <f t="shared" si="0"/>
        <v>#VALUE!</v>
      </c>
      <c r="F42" s="28">
        <f t="shared" si="1"/>
        <v>0.54892153105687747</v>
      </c>
      <c r="G42" s="28">
        <f t="shared" si="2"/>
        <v>0.14628241858573701</v>
      </c>
      <c r="H42" s="28">
        <v>40</v>
      </c>
      <c r="I42" s="28" t="e">
        <f t="shared" si="3"/>
        <v>#NUM!</v>
      </c>
      <c r="J42" s="28" t="str">
        <f t="shared" si="4"/>
        <v/>
      </c>
      <c r="U42" s="215">
        <f t="shared" si="5"/>
        <v>13.330620044190953</v>
      </c>
      <c r="V42" s="215">
        <f t="shared" si="6"/>
        <v>2.0106192982974676E-2</v>
      </c>
    </row>
    <row r="43" spans="2:22">
      <c r="B43" s="28">
        <f>'1.収穫を予測する'!B53</f>
        <v>41</v>
      </c>
      <c r="C43" s="28">
        <f>IF('1.収穫を予測する'!C53="","",'1.収穫を予測する'!C53)</f>
        <v>14</v>
      </c>
      <c r="D43" s="28" t="str">
        <f>IF('1.収穫を予測する'!$C$3="なし","",IF('1.収穫を予測する'!D53="",U43,'1.収穫を予測する'!D53))</f>
        <v/>
      </c>
      <c r="E43" s="28" t="e">
        <f t="shared" si="0"/>
        <v>#VALUE!</v>
      </c>
      <c r="F43" s="28">
        <f t="shared" si="1"/>
        <v>0.56726344391259165</v>
      </c>
      <c r="G43" s="28">
        <f t="shared" si="2"/>
        <v>0.10323009693110434</v>
      </c>
      <c r="H43" s="28">
        <v>41</v>
      </c>
      <c r="I43" s="28" t="e">
        <f t="shared" si="3"/>
        <v>#NUM!</v>
      </c>
      <c r="J43" s="28" t="str">
        <f t="shared" si="4"/>
        <v/>
      </c>
      <c r="U43" s="215">
        <f t="shared" si="5"/>
        <v>12.275657564256523</v>
      </c>
      <c r="V43" s="215">
        <f t="shared" si="6"/>
        <v>1.5393804002589988E-2</v>
      </c>
    </row>
    <row r="44" spans="2:22">
      <c r="B44" s="28">
        <f>'1.収穫を予測する'!B54</f>
        <v>42</v>
      </c>
      <c r="C44" s="28">
        <f>IF('1.収穫を予測する'!C54="","",'1.収穫を予測する'!C54)</f>
        <v>14</v>
      </c>
      <c r="D44" s="28" t="str">
        <f>IF('1.収穫を予測する'!$C$3="なし","",IF('1.収穫を予測する'!D54="",U44,'1.収穫を予測する'!D54))</f>
        <v/>
      </c>
      <c r="E44" s="28" t="e">
        <f t="shared" si="0"/>
        <v>#VALUE!</v>
      </c>
      <c r="F44" s="28">
        <f t="shared" si="1"/>
        <v>0.56726344391259165</v>
      </c>
      <c r="G44" s="28">
        <f t="shared" si="2"/>
        <v>0.10323009693110434</v>
      </c>
      <c r="H44" s="28">
        <v>42</v>
      </c>
      <c r="I44" s="28" t="e">
        <f t="shared" si="3"/>
        <v>#NUM!</v>
      </c>
      <c r="J44" s="28" t="str">
        <f t="shared" si="4"/>
        <v/>
      </c>
      <c r="U44" s="215">
        <f t="shared" si="5"/>
        <v>12.275657564256523</v>
      </c>
      <c r="V44" s="215">
        <f t="shared" si="6"/>
        <v>1.5393804002589988E-2</v>
      </c>
    </row>
    <row r="45" spans="2:22">
      <c r="B45" s="28">
        <f>'1.収穫を予測する'!B55</f>
        <v>43</v>
      </c>
      <c r="C45" s="28">
        <f>IF('1.収穫を予測する'!C55="","",'1.収穫を予測する'!C55)</f>
        <v>14</v>
      </c>
      <c r="D45" s="28" t="str">
        <f>IF('1.収穫を予測する'!$C$3="なし","",IF('1.収穫を予測する'!D55="",U45,'1.収穫を予測する'!D55))</f>
        <v/>
      </c>
      <c r="E45" s="28" t="e">
        <f t="shared" si="0"/>
        <v>#VALUE!</v>
      </c>
      <c r="F45" s="28">
        <f t="shared" si="1"/>
        <v>0.56726344391259165</v>
      </c>
      <c r="G45" s="28">
        <f t="shared" si="2"/>
        <v>0.10323009693110434</v>
      </c>
      <c r="H45" s="28">
        <v>43</v>
      </c>
      <c r="I45" s="28" t="e">
        <f t="shared" si="3"/>
        <v>#NUM!</v>
      </c>
      <c r="J45" s="28" t="str">
        <f t="shared" si="4"/>
        <v/>
      </c>
      <c r="U45" s="215">
        <f t="shared" si="5"/>
        <v>12.275657564256523</v>
      </c>
      <c r="V45" s="215">
        <f t="shared" si="6"/>
        <v>1.5393804002589988E-2</v>
      </c>
    </row>
    <row r="46" spans="2:22">
      <c r="B46" s="28">
        <f>'1.収穫を予測する'!B56</f>
        <v>44</v>
      </c>
      <c r="C46" s="28">
        <f>IF('1.収穫を予測する'!C56="","",'1.収穫を予測する'!C56)</f>
        <v>14</v>
      </c>
      <c r="D46" s="28" t="str">
        <f>IF('1.収穫を予測する'!$C$3="なし","",IF('1.収穫を予測する'!D56="",U46,'1.収穫を予測する'!D56))</f>
        <v/>
      </c>
      <c r="E46" s="28" t="e">
        <f t="shared" si="0"/>
        <v>#VALUE!</v>
      </c>
      <c r="F46" s="28">
        <f t="shared" si="1"/>
        <v>0.56726344391259165</v>
      </c>
      <c r="G46" s="28">
        <f t="shared" si="2"/>
        <v>0.10323009693110434</v>
      </c>
      <c r="H46" s="28">
        <v>44</v>
      </c>
      <c r="I46" s="28" t="e">
        <f t="shared" si="3"/>
        <v>#NUM!</v>
      </c>
      <c r="J46" s="28" t="str">
        <f t="shared" si="4"/>
        <v/>
      </c>
      <c r="U46" s="215">
        <f t="shared" si="5"/>
        <v>12.275657564256523</v>
      </c>
      <c r="V46" s="215">
        <f t="shared" si="6"/>
        <v>1.5393804002589988E-2</v>
      </c>
    </row>
    <row r="47" spans="2:22">
      <c r="B47" s="28">
        <f>'1.収穫を予測する'!B57</f>
        <v>45</v>
      </c>
      <c r="C47" s="28">
        <f>IF('1.収穫を予測する'!C57="","",'1.収穫を予測する'!C57)</f>
        <v>14</v>
      </c>
      <c r="D47" s="28" t="str">
        <f>IF('1.収穫を予測する'!$C$3="なし","",IF('1.収穫を予測する'!D57="",U47,'1.収穫を予測する'!D57))</f>
        <v/>
      </c>
      <c r="E47" s="28" t="e">
        <f t="shared" si="0"/>
        <v>#VALUE!</v>
      </c>
      <c r="F47" s="28">
        <f t="shared" si="1"/>
        <v>0.56726344391259165</v>
      </c>
      <c r="G47" s="28">
        <f t="shared" si="2"/>
        <v>0.10323009693110434</v>
      </c>
      <c r="H47" s="28">
        <v>45</v>
      </c>
      <c r="I47" s="28" t="e">
        <f t="shared" si="3"/>
        <v>#NUM!</v>
      </c>
      <c r="J47" s="28" t="str">
        <f t="shared" si="4"/>
        <v/>
      </c>
      <c r="U47" s="215">
        <f t="shared" si="5"/>
        <v>12.275657564256523</v>
      </c>
      <c r="V47" s="215">
        <f t="shared" si="6"/>
        <v>1.5393804002589988E-2</v>
      </c>
    </row>
    <row r="48" spans="2:22">
      <c r="B48" s="28">
        <f>'1.収穫を予測する'!B58</f>
        <v>46</v>
      </c>
      <c r="C48" s="28">
        <f>IF('1.収穫を予測する'!C58="","",'1.収穫を予測する'!C58)</f>
        <v>14</v>
      </c>
      <c r="D48" s="28" t="str">
        <f>IF('1.収穫を予測する'!$C$3="なし","",IF('1.収穫を予測する'!D58="",U48,'1.収穫を予測する'!D58))</f>
        <v/>
      </c>
      <c r="E48" s="28" t="e">
        <f t="shared" si="0"/>
        <v>#VALUE!</v>
      </c>
      <c r="F48" s="28">
        <f t="shared" si="1"/>
        <v>0.56726344391259165</v>
      </c>
      <c r="G48" s="28">
        <f t="shared" si="2"/>
        <v>0.10323009693110434</v>
      </c>
      <c r="H48" s="28">
        <v>46</v>
      </c>
      <c r="I48" s="28" t="e">
        <f t="shared" si="3"/>
        <v>#NUM!</v>
      </c>
      <c r="J48" s="28" t="str">
        <f t="shared" si="4"/>
        <v/>
      </c>
      <c r="U48" s="215">
        <f t="shared" si="5"/>
        <v>12.275657564256523</v>
      </c>
      <c r="V48" s="215">
        <f t="shared" si="6"/>
        <v>1.5393804002589988E-2</v>
      </c>
    </row>
    <row r="49" spans="2:22">
      <c r="B49" s="28">
        <f>'1.収穫を予測する'!B59</f>
        <v>47</v>
      </c>
      <c r="C49" s="28">
        <f>IF('1.収穫を予測する'!C59="","",'1.収穫を予測する'!C59)</f>
        <v>14</v>
      </c>
      <c r="D49" s="28" t="str">
        <f>IF('1.収穫を予測する'!$C$3="なし","",IF('1.収穫を予測する'!D59="",U49,'1.収穫を予測する'!D59))</f>
        <v/>
      </c>
      <c r="E49" s="28" t="e">
        <f t="shared" si="0"/>
        <v>#VALUE!</v>
      </c>
      <c r="F49" s="28">
        <f t="shared" si="1"/>
        <v>0.56726344391259165</v>
      </c>
      <c r="G49" s="28">
        <f t="shared" si="2"/>
        <v>0.10323009693110434</v>
      </c>
      <c r="H49" s="28">
        <v>47</v>
      </c>
      <c r="I49" s="28" t="e">
        <f t="shared" si="3"/>
        <v>#NUM!</v>
      </c>
      <c r="J49" s="28" t="str">
        <f t="shared" si="4"/>
        <v/>
      </c>
      <c r="U49" s="215">
        <f t="shared" si="5"/>
        <v>12.275657564256523</v>
      </c>
      <c r="V49" s="215">
        <f t="shared" si="6"/>
        <v>1.5393804002589988E-2</v>
      </c>
    </row>
    <row r="50" spans="2:22">
      <c r="B50" s="28">
        <f>'1.収穫を予測する'!B60</f>
        <v>48</v>
      </c>
      <c r="C50" s="28">
        <f>IF('1.収穫を予測する'!C60="","",'1.収穫を予測する'!C60)</f>
        <v>12</v>
      </c>
      <c r="D50" s="28" t="str">
        <f>IF('1.収穫を予測する'!$C$3="なし","",IF('1.収穫を予測する'!D60="",U50,'1.収穫を予測する'!D60))</f>
        <v/>
      </c>
      <c r="E50" s="28" t="e">
        <f t="shared" si="0"/>
        <v>#VALUE!</v>
      </c>
      <c r="F50" s="28">
        <f t="shared" si="1"/>
        <v>0.59014658640517326</v>
      </c>
      <c r="G50" s="28">
        <f t="shared" si="2"/>
        <v>6.8892857750659106E-2</v>
      </c>
      <c r="H50" s="28">
        <v>48</v>
      </c>
      <c r="I50" s="28" t="e">
        <f t="shared" si="3"/>
        <v>#NUM!</v>
      </c>
      <c r="J50" s="28" t="str">
        <f t="shared" si="4"/>
        <v/>
      </c>
      <c r="U50" s="215">
        <f t="shared" si="5"/>
        <v>11.082678563566031</v>
      </c>
      <c r="V50" s="215">
        <f t="shared" si="6"/>
        <v>1.1309733552923255E-2</v>
      </c>
    </row>
    <row r="51" spans="2:22">
      <c r="B51" s="28">
        <f>'1.収穫を予測する'!B61</f>
        <v>49</v>
      </c>
      <c r="C51" s="28">
        <f>IF('1.収穫を予測する'!C61="","",'1.収穫を予測する'!C61)</f>
        <v>12</v>
      </c>
      <c r="D51" s="28" t="str">
        <f>IF('1.収穫を予測する'!$C$3="なし","",IF('1.収穫を予測する'!D61="",U51,'1.収穫を予測する'!D61))</f>
        <v/>
      </c>
      <c r="E51" s="28" t="e">
        <f t="shared" si="0"/>
        <v>#VALUE!</v>
      </c>
      <c r="F51" s="28">
        <f t="shared" si="1"/>
        <v>0.59014658640517326</v>
      </c>
      <c r="G51" s="28">
        <f t="shared" si="2"/>
        <v>6.8892857750659106E-2</v>
      </c>
      <c r="H51" s="28">
        <v>49</v>
      </c>
      <c r="I51" s="28" t="e">
        <f t="shared" si="3"/>
        <v>#NUM!</v>
      </c>
      <c r="J51" s="28" t="str">
        <f t="shared" si="4"/>
        <v/>
      </c>
      <c r="U51" s="215">
        <f t="shared" si="5"/>
        <v>11.082678563566031</v>
      </c>
      <c r="V51" s="215">
        <f t="shared" si="6"/>
        <v>1.1309733552923255E-2</v>
      </c>
    </row>
    <row r="52" spans="2:22">
      <c r="B52" s="28">
        <f>'1.収穫を予測する'!B62</f>
        <v>50</v>
      </c>
      <c r="C52" s="28">
        <f>IF('1.収穫を予測する'!C62="","",'1.収穫を予測する'!C62)</f>
        <v>12</v>
      </c>
      <c r="D52" s="28" t="str">
        <f>IF('1.収穫を予測する'!$C$3="なし","",IF('1.収穫を予測する'!D62="",U52,'1.収穫を予測する'!D62))</f>
        <v/>
      </c>
      <c r="E52" s="28" t="e">
        <f t="shared" si="0"/>
        <v>#VALUE!</v>
      </c>
      <c r="F52" s="28">
        <f t="shared" si="1"/>
        <v>0.59014658640517326</v>
      </c>
      <c r="G52" s="28">
        <f t="shared" si="2"/>
        <v>6.8892857750659106E-2</v>
      </c>
      <c r="H52" s="28">
        <v>50</v>
      </c>
      <c r="I52" s="28" t="e">
        <f t="shared" si="3"/>
        <v>#NUM!</v>
      </c>
      <c r="J52" s="28" t="str">
        <f t="shared" si="4"/>
        <v/>
      </c>
      <c r="U52" s="215">
        <f t="shared" si="5"/>
        <v>11.082678563566031</v>
      </c>
      <c r="V52" s="215">
        <f t="shared" si="6"/>
        <v>1.1309733552923255E-2</v>
      </c>
    </row>
    <row r="53" spans="2:22">
      <c r="B53" s="28">
        <f>'1.収穫を予測する'!B63</f>
        <v>51</v>
      </c>
      <c r="C53" s="28">
        <f>IF('1.収穫を予測する'!C63="","",'1.収穫を予測する'!C63)</f>
        <v>16</v>
      </c>
      <c r="D53" s="28" t="str">
        <f>IF('1.収穫を予測する'!$C$3="なし","",IF('1.収穫を予測する'!D63="",U53,'1.収穫を予測する'!D63))</f>
        <v/>
      </c>
      <c r="E53" s="28" t="e">
        <f t="shared" si="0"/>
        <v>#VALUE!</v>
      </c>
      <c r="F53" s="28">
        <f t="shared" si="1"/>
        <v>0.54892153105687747</v>
      </c>
      <c r="G53" s="28">
        <f t="shared" si="2"/>
        <v>0.14628241858573701</v>
      </c>
      <c r="H53" s="28">
        <v>51</v>
      </c>
      <c r="I53" s="28" t="e">
        <f t="shared" si="3"/>
        <v>#NUM!</v>
      </c>
      <c r="J53" s="28" t="str">
        <f t="shared" si="4"/>
        <v/>
      </c>
      <c r="U53" s="215">
        <f t="shared" si="5"/>
        <v>13.330620044190953</v>
      </c>
      <c r="V53" s="215">
        <f t="shared" si="6"/>
        <v>2.0106192982974676E-2</v>
      </c>
    </row>
    <row r="54" spans="2:22">
      <c r="B54" s="28">
        <f>'1.収穫を予測する'!B64</f>
        <v>52</v>
      </c>
      <c r="C54" s="28">
        <f>IF('1.収穫を予測する'!C64="","",'1.収穫を予測する'!C64)</f>
        <v>16</v>
      </c>
      <c r="D54" s="28" t="str">
        <f>IF('1.収穫を予測する'!$C$3="なし","",IF('1.収穫を予測する'!D64="",U54,'1.収穫を予測する'!D64))</f>
        <v/>
      </c>
      <c r="E54" s="28" t="e">
        <f t="shared" si="0"/>
        <v>#VALUE!</v>
      </c>
      <c r="F54" s="28">
        <f t="shared" si="1"/>
        <v>0.54892153105687747</v>
      </c>
      <c r="G54" s="28">
        <f t="shared" si="2"/>
        <v>0.14628241858573701</v>
      </c>
      <c r="H54" s="28">
        <v>52</v>
      </c>
      <c r="I54" s="28" t="e">
        <f t="shared" si="3"/>
        <v>#NUM!</v>
      </c>
      <c r="J54" s="28" t="str">
        <f t="shared" si="4"/>
        <v/>
      </c>
      <c r="U54" s="215">
        <f t="shared" si="5"/>
        <v>13.330620044190953</v>
      </c>
      <c r="V54" s="215">
        <f t="shared" si="6"/>
        <v>2.0106192982974676E-2</v>
      </c>
    </row>
    <row r="55" spans="2:22">
      <c r="B55" s="28">
        <f>'1.収穫を予測する'!B65</f>
        <v>53</v>
      </c>
      <c r="C55" s="28">
        <f>IF('1.収穫を予測する'!C65="","",'1.収穫を予測する'!C65)</f>
        <v>12</v>
      </c>
      <c r="D55" s="28" t="str">
        <f>IF('1.収穫を予測する'!$C$3="なし","",IF('1.収穫を予測する'!D65="",U55,'1.収穫を予測する'!D65))</f>
        <v/>
      </c>
      <c r="E55" s="28" t="e">
        <f t="shared" si="0"/>
        <v>#VALUE!</v>
      </c>
      <c r="F55" s="28">
        <f t="shared" si="1"/>
        <v>0.59014658640517326</v>
      </c>
      <c r="G55" s="28">
        <f t="shared" si="2"/>
        <v>6.8892857750659106E-2</v>
      </c>
      <c r="H55" s="28">
        <v>53</v>
      </c>
      <c r="I55" s="28" t="e">
        <f t="shared" si="3"/>
        <v>#NUM!</v>
      </c>
      <c r="J55" s="28" t="str">
        <f t="shared" si="4"/>
        <v/>
      </c>
      <c r="U55" s="215">
        <f t="shared" si="5"/>
        <v>11.082678563566031</v>
      </c>
      <c r="V55" s="215">
        <f t="shared" si="6"/>
        <v>1.1309733552923255E-2</v>
      </c>
    </row>
    <row r="56" spans="2:22">
      <c r="B56" s="28">
        <f>'1.収穫を予測する'!B66</f>
        <v>54</v>
      </c>
      <c r="C56" s="28">
        <f>IF('1.収穫を予測する'!C66="","",'1.収穫を予測する'!C66)</f>
        <v>10</v>
      </c>
      <c r="D56" s="28" t="str">
        <f>IF('1.収穫を予測する'!$C$3="なし","",IF('1.収穫を予測する'!D66="",U56,'1.収穫を予測する'!D66))</f>
        <v/>
      </c>
      <c r="E56" s="28" t="e">
        <f t="shared" si="0"/>
        <v>#VALUE!</v>
      </c>
      <c r="F56" s="28">
        <f t="shared" si="1"/>
        <v>0.61880276321503702</v>
      </c>
      <c r="G56" s="28">
        <f t="shared" si="2"/>
        <v>4.260060526366799E-2</v>
      </c>
      <c r="H56" s="28">
        <v>54</v>
      </c>
      <c r="I56" s="28" t="e">
        <f t="shared" si="3"/>
        <v>#NUM!</v>
      </c>
      <c r="J56" s="28" t="str">
        <f t="shared" si="4"/>
        <v/>
      </c>
      <c r="U56" s="215">
        <f t="shared" si="5"/>
        <v>9.7310876684325791</v>
      </c>
      <c r="V56" s="215">
        <f t="shared" si="6"/>
        <v>7.8539816339744835E-3</v>
      </c>
    </row>
    <row r="57" spans="2:22">
      <c r="B57" s="28">
        <f>'1.収穫を予測する'!B67</f>
        <v>55</v>
      </c>
      <c r="C57" s="28">
        <f>IF('1.収穫を予測する'!C67="","",'1.収穫を予測する'!C67)</f>
        <v>10</v>
      </c>
      <c r="D57" s="28" t="str">
        <f>IF('1.収穫を予測する'!$C$3="なし","",IF('1.収穫を予測する'!D67="",U57,'1.収穫を予測する'!D67))</f>
        <v/>
      </c>
      <c r="E57" s="28" t="e">
        <f t="shared" si="0"/>
        <v>#VALUE!</v>
      </c>
      <c r="F57" s="28">
        <f t="shared" si="1"/>
        <v>0.61880276321503702</v>
      </c>
      <c r="G57" s="28">
        <f t="shared" si="2"/>
        <v>4.260060526366799E-2</v>
      </c>
      <c r="H57" s="28">
        <v>55</v>
      </c>
      <c r="I57" s="28" t="e">
        <f t="shared" si="3"/>
        <v>#NUM!</v>
      </c>
      <c r="J57" s="28" t="str">
        <f t="shared" si="4"/>
        <v/>
      </c>
      <c r="U57" s="215">
        <f t="shared" si="5"/>
        <v>9.7310876684325791</v>
      </c>
      <c r="V57" s="215">
        <f t="shared" si="6"/>
        <v>7.8539816339744835E-3</v>
      </c>
    </row>
    <row r="58" spans="2:22">
      <c r="B58" s="28">
        <f>'1.収穫を予測する'!B68</f>
        <v>56</v>
      </c>
      <c r="C58" s="28">
        <f>IF('1.収穫を予測する'!C68="","",'1.収穫を予測する'!C68)</f>
        <v>12</v>
      </c>
      <c r="D58" s="28" t="str">
        <f>IF('1.収穫を予測する'!$C$3="なし","",IF('1.収穫を予測する'!D68="",U58,'1.収穫を予測する'!D68))</f>
        <v/>
      </c>
      <c r="E58" s="28" t="e">
        <f t="shared" si="0"/>
        <v>#VALUE!</v>
      </c>
      <c r="F58" s="28">
        <f t="shared" si="1"/>
        <v>0.59014658640517326</v>
      </c>
      <c r="G58" s="28">
        <f t="shared" si="2"/>
        <v>6.8892857750659106E-2</v>
      </c>
      <c r="H58" s="28">
        <v>56</v>
      </c>
      <c r="I58" s="28" t="e">
        <f t="shared" si="3"/>
        <v>#NUM!</v>
      </c>
      <c r="J58" s="28" t="str">
        <f t="shared" si="4"/>
        <v/>
      </c>
      <c r="U58" s="215">
        <f t="shared" si="5"/>
        <v>11.082678563566031</v>
      </c>
      <c r="V58" s="215">
        <f t="shared" si="6"/>
        <v>1.1309733552923255E-2</v>
      </c>
    </row>
    <row r="59" spans="2:22">
      <c r="B59" s="28">
        <f>'1.収穫を予測する'!B69</f>
        <v>57</v>
      </c>
      <c r="C59" s="28">
        <f>IF('1.収穫を予測する'!C69="","",'1.収穫を予測する'!C69)</f>
        <v>12</v>
      </c>
      <c r="D59" s="28" t="str">
        <f>IF('1.収穫を予測する'!$C$3="なし","",IF('1.収穫を予測する'!D69="",U59,'1.収穫を予測する'!D69))</f>
        <v/>
      </c>
      <c r="E59" s="28" t="e">
        <f t="shared" si="0"/>
        <v>#VALUE!</v>
      </c>
      <c r="F59" s="28">
        <f t="shared" si="1"/>
        <v>0.59014658640517326</v>
      </c>
      <c r="G59" s="28">
        <f t="shared" si="2"/>
        <v>6.8892857750659106E-2</v>
      </c>
      <c r="H59" s="28">
        <v>57</v>
      </c>
      <c r="I59" s="28" t="e">
        <f t="shared" si="3"/>
        <v>#NUM!</v>
      </c>
      <c r="J59" s="28" t="str">
        <f t="shared" si="4"/>
        <v/>
      </c>
      <c r="U59" s="215">
        <f t="shared" si="5"/>
        <v>11.082678563566031</v>
      </c>
      <c r="V59" s="215">
        <f t="shared" si="6"/>
        <v>1.1309733552923255E-2</v>
      </c>
    </row>
    <row r="60" spans="2:22">
      <c r="B60" s="28">
        <f>'1.収穫を予測する'!B70</f>
        <v>58</v>
      </c>
      <c r="C60" s="28">
        <f>IF('1.収穫を予測する'!C70="","",'1.収穫を予測する'!C70)</f>
        <v>12</v>
      </c>
      <c r="D60" s="28" t="str">
        <f>IF('1.収穫を予測する'!$C$3="なし","",IF('1.収穫を予測する'!D70="",U60,'1.収穫を予測する'!D70))</f>
        <v/>
      </c>
      <c r="E60" s="28" t="e">
        <f t="shared" si="0"/>
        <v>#VALUE!</v>
      </c>
      <c r="F60" s="28">
        <f t="shared" si="1"/>
        <v>0.59014658640517326</v>
      </c>
      <c r="G60" s="28">
        <f t="shared" si="2"/>
        <v>6.8892857750659106E-2</v>
      </c>
      <c r="H60" s="28">
        <v>58</v>
      </c>
      <c r="I60" s="28" t="e">
        <f t="shared" si="3"/>
        <v>#NUM!</v>
      </c>
      <c r="J60" s="28" t="str">
        <f t="shared" si="4"/>
        <v/>
      </c>
      <c r="U60" s="215">
        <f t="shared" si="5"/>
        <v>11.082678563566031</v>
      </c>
      <c r="V60" s="215">
        <f t="shared" si="6"/>
        <v>1.1309733552923255E-2</v>
      </c>
    </row>
    <row r="61" spans="2:22">
      <c r="B61" s="28">
        <f>'1.収穫を予測する'!B71</f>
        <v>59</v>
      </c>
      <c r="C61" s="28">
        <f>IF('1.収穫を予測する'!C71="","",'1.収穫を予測する'!C71)</f>
        <v>8</v>
      </c>
      <c r="D61" s="28" t="str">
        <f>IF('1.収穫を予測する'!$C$3="なし","",IF('1.収穫を予測する'!D71="",U61,'1.収穫を予測する'!D71))</f>
        <v/>
      </c>
      <c r="E61" s="28" t="e">
        <f t="shared" si="0"/>
        <v>#VALUE!</v>
      </c>
      <c r="F61" s="28">
        <f t="shared" si="1"/>
        <v>0.65479790499552215</v>
      </c>
      <c r="G61" s="28">
        <f t="shared" si="2"/>
        <v>2.3586012358920619E-2</v>
      </c>
      <c r="H61" s="28">
        <v>59</v>
      </c>
      <c r="I61" s="28" t="e">
        <f t="shared" si="3"/>
        <v>#NUM!</v>
      </c>
      <c r="J61" s="28" t="str">
        <f t="shared" si="4"/>
        <v/>
      </c>
      <c r="U61" s="215">
        <f t="shared" si="5"/>
        <v>8.1956094768429359</v>
      </c>
      <c r="V61" s="215">
        <f t="shared" si="6"/>
        <v>5.0265482457436689E-3</v>
      </c>
    </row>
    <row r="62" spans="2:22">
      <c r="B62" s="28">
        <f>'1.収穫を予測する'!B72</f>
        <v>60</v>
      </c>
      <c r="C62" s="28">
        <f>IF('1.収穫を予測する'!C72="","",'1.収穫を予測する'!C72)</f>
        <v>10</v>
      </c>
      <c r="D62" s="28" t="str">
        <f>IF('1.収穫を予測する'!$C$3="なし","",IF('1.収穫を予測する'!D72="",U62,'1.収穫を予測する'!D72))</f>
        <v/>
      </c>
      <c r="E62" s="28" t="e">
        <f t="shared" si="0"/>
        <v>#VALUE!</v>
      </c>
      <c r="F62" s="28">
        <f t="shared" si="1"/>
        <v>0.61880276321503702</v>
      </c>
      <c r="G62" s="28">
        <f t="shared" si="2"/>
        <v>4.260060526366799E-2</v>
      </c>
      <c r="H62" s="28">
        <v>60</v>
      </c>
      <c r="I62" s="28" t="e">
        <f t="shared" si="3"/>
        <v>#NUM!</v>
      </c>
      <c r="J62" s="28" t="str">
        <f t="shared" si="4"/>
        <v/>
      </c>
      <c r="U62" s="215">
        <f t="shared" si="5"/>
        <v>9.7310876684325791</v>
      </c>
      <c r="V62" s="215">
        <f t="shared" si="6"/>
        <v>7.8539816339744835E-3</v>
      </c>
    </row>
    <row r="63" spans="2:22">
      <c r="B63" s="28">
        <f>'1.収穫を予測する'!B73</f>
        <v>61</v>
      </c>
      <c r="C63" s="28">
        <f>IF('1.収穫を予測する'!C73="","",'1.収穫を予測する'!C73)</f>
        <v>10</v>
      </c>
      <c r="D63" s="28" t="str">
        <f>IF('1.収穫を予測する'!$C$3="なし","",IF('1.収穫を予測する'!D73="",U63,'1.収穫を予測する'!D73))</f>
        <v/>
      </c>
      <c r="E63" s="28" t="e">
        <f t="shared" si="0"/>
        <v>#VALUE!</v>
      </c>
      <c r="F63" s="28">
        <f t="shared" si="1"/>
        <v>0.61880276321503702</v>
      </c>
      <c r="G63" s="28">
        <f t="shared" si="2"/>
        <v>4.260060526366799E-2</v>
      </c>
      <c r="H63" s="28">
        <v>61</v>
      </c>
      <c r="I63" s="28" t="e">
        <f t="shared" si="3"/>
        <v>#NUM!</v>
      </c>
      <c r="J63" s="28" t="str">
        <f t="shared" si="4"/>
        <v/>
      </c>
      <c r="U63" s="215">
        <f t="shared" si="5"/>
        <v>9.7310876684325791</v>
      </c>
      <c r="V63" s="215">
        <f t="shared" si="6"/>
        <v>7.8539816339744835E-3</v>
      </c>
    </row>
    <row r="64" spans="2:22">
      <c r="B64" s="28">
        <f>'1.収穫を予測する'!B74</f>
        <v>62</v>
      </c>
      <c r="C64" s="28">
        <f>IF('1.収穫を予測する'!C74="","",'1.収穫を予測する'!C74)</f>
        <v>10</v>
      </c>
      <c r="D64" s="28" t="str">
        <f>IF('1.収穫を予測する'!$C$3="なし","",IF('1.収穫を予測する'!D74="",U64,'1.収穫を予測する'!D74))</f>
        <v/>
      </c>
      <c r="E64" s="28" t="e">
        <f t="shared" si="0"/>
        <v>#VALUE!</v>
      </c>
      <c r="F64" s="28">
        <f t="shared" si="1"/>
        <v>0.61880276321503702</v>
      </c>
      <c r="G64" s="28">
        <f t="shared" si="2"/>
        <v>4.260060526366799E-2</v>
      </c>
      <c r="H64" s="28">
        <v>62</v>
      </c>
      <c r="I64" s="28" t="e">
        <f t="shared" si="3"/>
        <v>#NUM!</v>
      </c>
      <c r="J64" s="28" t="str">
        <f t="shared" si="4"/>
        <v/>
      </c>
      <c r="U64" s="215">
        <f t="shared" si="5"/>
        <v>9.7310876684325791</v>
      </c>
      <c r="V64" s="215">
        <f t="shared" si="6"/>
        <v>7.8539816339744835E-3</v>
      </c>
    </row>
    <row r="65" spans="2:22">
      <c r="B65" s="28">
        <f>'1.収穫を予測する'!B75</f>
        <v>63</v>
      </c>
      <c r="C65" s="28">
        <f>IF('1.収穫を予測する'!C75="","",'1.収穫を予測する'!C75)</f>
        <v>8</v>
      </c>
      <c r="D65" s="28" t="str">
        <f>IF('1.収穫を予測する'!$C$3="なし","",IF('1.収穫を予測する'!D75="",U65,'1.収穫を予測する'!D75))</f>
        <v/>
      </c>
      <c r="E65" s="28" t="e">
        <f t="shared" si="0"/>
        <v>#VALUE!</v>
      </c>
      <c r="F65" s="28">
        <f t="shared" si="1"/>
        <v>0.65479790499552215</v>
      </c>
      <c r="G65" s="28">
        <f t="shared" si="2"/>
        <v>2.3586012358920619E-2</v>
      </c>
      <c r="H65" s="28">
        <v>63</v>
      </c>
      <c r="I65" s="28" t="e">
        <f t="shared" si="3"/>
        <v>#NUM!</v>
      </c>
      <c r="J65" s="28" t="str">
        <f t="shared" si="4"/>
        <v/>
      </c>
      <c r="U65" s="215">
        <f t="shared" si="5"/>
        <v>8.1956094768429359</v>
      </c>
      <c r="V65" s="215">
        <f t="shared" si="6"/>
        <v>5.0265482457436689E-3</v>
      </c>
    </row>
    <row r="66" spans="2:22">
      <c r="B66" s="28">
        <f>'1.収穫を予測する'!B76</f>
        <v>64</v>
      </c>
      <c r="C66" s="28">
        <f>IF('1.収穫を予測する'!C76="","",'1.収穫を予測する'!C76)</f>
        <v>8</v>
      </c>
      <c r="D66" s="28" t="str">
        <f>IF('1.収穫を予測する'!$C$3="なし","",IF('1.収穫を予測する'!D76="",U66,'1.収穫を予測する'!D76))</f>
        <v/>
      </c>
      <c r="E66" s="28" t="e">
        <f t="shared" si="0"/>
        <v>#VALUE!</v>
      </c>
      <c r="F66" s="28">
        <f t="shared" si="1"/>
        <v>0.65479790499552215</v>
      </c>
      <c r="G66" s="28">
        <f t="shared" si="2"/>
        <v>2.3586012358920619E-2</v>
      </c>
      <c r="H66" s="28">
        <v>64</v>
      </c>
      <c r="I66" s="28" t="e">
        <f t="shared" si="3"/>
        <v>#NUM!</v>
      </c>
      <c r="J66" s="28" t="str">
        <f t="shared" si="4"/>
        <v/>
      </c>
      <c r="U66" s="215">
        <f t="shared" si="5"/>
        <v>8.1956094768429359</v>
      </c>
      <c r="V66" s="215">
        <f t="shared" si="6"/>
        <v>5.0265482457436689E-3</v>
      </c>
    </row>
    <row r="67" spans="2:22">
      <c r="B67" s="28">
        <f>'1.収穫を予測する'!B77</f>
        <v>65</v>
      </c>
      <c r="C67" s="28">
        <f>IF('1.収穫を予測する'!C77="","",'1.収穫を予測する'!C77)</f>
        <v>6</v>
      </c>
      <c r="D67" s="28" t="str">
        <f>IF('1.収穫を予測する'!$C$3="なし","",IF('1.収穫を予測する'!D77="",U67,'1.収穫を予測する'!D77))</f>
        <v/>
      </c>
      <c r="E67" s="28" t="e">
        <f t="shared" si="0"/>
        <v>#VALUE!</v>
      </c>
      <c r="F67" s="28">
        <f t="shared" si="1"/>
        <v>0.70012269975914809</v>
      </c>
      <c r="G67" s="28">
        <f t="shared" si="2"/>
        <v>1.0964833903366588E-2</v>
      </c>
      <c r="H67" s="28">
        <v>65</v>
      </c>
      <c r="I67" s="28" t="e">
        <f t="shared" si="3"/>
        <v>#NUM!</v>
      </c>
      <c r="J67" s="28" t="str">
        <f t="shared" si="4"/>
        <v/>
      </c>
      <c r="U67" s="215">
        <f t="shared" si="5"/>
        <v>6.4437123909297194</v>
      </c>
      <c r="V67" s="215">
        <f t="shared" si="6"/>
        <v>2.8274333882308137E-3</v>
      </c>
    </row>
    <row r="68" spans="2:22">
      <c r="B68" s="28">
        <f>'1.収穫を予測する'!B78</f>
        <v>66</v>
      </c>
      <c r="C68" s="28">
        <f>IF('1.収穫を予測する'!C78="","",'1.収穫を予測する'!C78)</f>
        <v>6</v>
      </c>
      <c r="D68" s="28" t="str">
        <f>IF('1.収穫を予測する'!$C$3="なし","",IF('1.収穫を予測する'!D78="",U68,'1.収穫を予測する'!D78))</f>
        <v/>
      </c>
      <c r="E68" s="28" t="e">
        <f t="shared" ref="E68:E131" si="7">IF(C68="","",0.61-0.0055*D68+5.48*EXP(-1.025*D68))</f>
        <v>#VALUE!</v>
      </c>
      <c r="F68" s="28">
        <f t="shared" ref="F68:F131" si="8">IF(C68="","",0.5-0.0008*C68+0.421*EXP(-0.12*C68))</f>
        <v>0.70012269975914809</v>
      </c>
      <c r="G68" s="28">
        <f t="shared" ref="G68:G131" si="9">IF(C68="","",IF(D68="",0.000089118*C68^2.707623*0.993534^C68,AVERAGE(E68:F68)*PI()*(C68/200)^2*D68))</f>
        <v>1.0964833903366588E-2</v>
      </c>
      <c r="H68" s="28">
        <v>66</v>
      </c>
      <c r="I68" s="28" t="e">
        <f t="shared" ref="I68:I102" si="10">LARGE($D$3:$D$302,H68)</f>
        <v>#NUM!</v>
      </c>
      <c r="J68" s="28" t="str">
        <f t="shared" ref="J68:J102" si="11">IF(H68&lt;=$R$9,I68,"")</f>
        <v/>
      </c>
      <c r="U68" s="215">
        <f t="shared" ref="U68:U131" si="12">IF(C68="","",($N$32+$N$33*$R$6+$N$34*$R$7+$N$35*$R$10+$N$36*$R$11)*(1-$N$37*EXP(-$N$38*C68))^$N$39)</f>
        <v>6.4437123909297194</v>
      </c>
      <c r="V68" s="215">
        <f t="shared" ref="V68:V131" si="13">IF(C68="","",PI()*(C68/2/100)^2)</f>
        <v>2.8274333882308137E-3</v>
      </c>
    </row>
    <row r="69" spans="2:22">
      <c r="B69" s="28">
        <f>'1.収穫を予測する'!B79</f>
        <v>67</v>
      </c>
      <c r="C69" s="28">
        <f>IF('1.収穫を予測する'!C79="","",'1.収穫を予測する'!C79)</f>
        <v>6</v>
      </c>
      <c r="D69" s="28" t="str">
        <f>IF('1.収穫を予測する'!$C$3="なし","",IF('1.収穫を予測する'!D79="",U69,'1.収穫を予測する'!D79))</f>
        <v/>
      </c>
      <c r="E69" s="28" t="e">
        <f t="shared" si="7"/>
        <v>#VALUE!</v>
      </c>
      <c r="F69" s="28">
        <f t="shared" si="8"/>
        <v>0.70012269975914809</v>
      </c>
      <c r="G69" s="28">
        <f t="shared" si="9"/>
        <v>1.0964833903366588E-2</v>
      </c>
      <c r="H69" s="28">
        <v>67</v>
      </c>
      <c r="I69" s="28" t="e">
        <f t="shared" si="10"/>
        <v>#NUM!</v>
      </c>
      <c r="J69" s="28" t="str">
        <f t="shared" si="11"/>
        <v/>
      </c>
      <c r="U69" s="215">
        <f t="shared" si="12"/>
        <v>6.4437123909297194</v>
      </c>
      <c r="V69" s="215">
        <f t="shared" si="13"/>
        <v>2.8274333882308137E-3</v>
      </c>
    </row>
    <row r="70" spans="2:22">
      <c r="B70" s="28">
        <f>'1.収穫を予測する'!B80</f>
        <v>68</v>
      </c>
      <c r="C70" s="28">
        <f>IF('1.収穫を予測する'!C80="","",'1.収穫を予測する'!C80)</f>
        <v>14</v>
      </c>
      <c r="D70" s="28" t="str">
        <f>IF('1.収穫を予測する'!$C$3="なし","",IF('1.収穫を予測する'!D80="",U70,'1.収穫を予測する'!D80))</f>
        <v/>
      </c>
      <c r="E70" s="28" t="e">
        <f t="shared" si="7"/>
        <v>#VALUE!</v>
      </c>
      <c r="F70" s="28">
        <f t="shared" si="8"/>
        <v>0.56726344391259165</v>
      </c>
      <c r="G70" s="28">
        <f t="shared" si="9"/>
        <v>0.10323009693110434</v>
      </c>
      <c r="H70" s="28">
        <v>68</v>
      </c>
      <c r="I70" s="28" t="e">
        <f t="shared" si="10"/>
        <v>#NUM!</v>
      </c>
      <c r="J70" s="28" t="str">
        <f t="shared" si="11"/>
        <v/>
      </c>
      <c r="U70" s="215">
        <f t="shared" si="12"/>
        <v>12.275657564256523</v>
      </c>
      <c r="V70" s="215">
        <f t="shared" si="13"/>
        <v>1.5393804002589988E-2</v>
      </c>
    </row>
    <row r="71" spans="2:22">
      <c r="B71" s="28">
        <f>'1.収穫を予測する'!B81</f>
        <v>69</v>
      </c>
      <c r="C71" s="28">
        <f>IF('1.収穫を予測する'!C81="","",'1.収穫を予測する'!C81)</f>
        <v>6</v>
      </c>
      <c r="D71" s="28" t="str">
        <f>IF('1.収穫を予測する'!$C$3="なし","",IF('1.収穫を予測する'!D81="",U71,'1.収穫を予測する'!D81))</f>
        <v/>
      </c>
      <c r="E71" s="28" t="e">
        <f t="shared" si="7"/>
        <v>#VALUE!</v>
      </c>
      <c r="F71" s="28">
        <f t="shared" si="8"/>
        <v>0.70012269975914809</v>
      </c>
      <c r="G71" s="28">
        <f t="shared" si="9"/>
        <v>1.0964833903366588E-2</v>
      </c>
      <c r="H71" s="28">
        <v>69</v>
      </c>
      <c r="I71" s="28" t="e">
        <f t="shared" si="10"/>
        <v>#NUM!</v>
      </c>
      <c r="J71" s="28" t="str">
        <f t="shared" si="11"/>
        <v/>
      </c>
      <c r="U71" s="215">
        <f t="shared" si="12"/>
        <v>6.4437123909297194</v>
      </c>
      <c r="V71" s="215">
        <f t="shared" si="13"/>
        <v>2.8274333882308137E-3</v>
      </c>
    </row>
    <row r="72" spans="2:22">
      <c r="B72" s="28">
        <f>'1.収穫を予測する'!B82</f>
        <v>70</v>
      </c>
      <c r="C72" s="28" t="str">
        <f>IF('1.収穫を予測する'!C82="","",'1.収穫を予測する'!C82)</f>
        <v/>
      </c>
      <c r="D72" s="28" t="str">
        <f>IF('1.収穫を予測する'!$C$3="なし","",IF('1.収穫を予測する'!D82="",U72,'1.収穫を予測する'!D82))</f>
        <v/>
      </c>
      <c r="E72" s="28" t="str">
        <f t="shared" si="7"/>
        <v/>
      </c>
      <c r="F72" s="28" t="str">
        <f t="shared" si="8"/>
        <v/>
      </c>
      <c r="G72" s="28" t="str">
        <f t="shared" si="9"/>
        <v/>
      </c>
      <c r="H72" s="28">
        <v>70</v>
      </c>
      <c r="I72" s="28" t="e">
        <f t="shared" si="10"/>
        <v>#NUM!</v>
      </c>
      <c r="J72" s="28" t="str">
        <f t="shared" si="11"/>
        <v/>
      </c>
      <c r="U72" s="215" t="str">
        <f t="shared" si="12"/>
        <v/>
      </c>
      <c r="V72" s="215" t="str">
        <f t="shared" si="13"/>
        <v/>
      </c>
    </row>
    <row r="73" spans="2:22">
      <c r="B73" s="28">
        <f>'1.収穫を予測する'!B83</f>
        <v>71</v>
      </c>
      <c r="C73" s="28" t="str">
        <f>IF('1.収穫を予測する'!C83="","",'1.収穫を予測する'!C83)</f>
        <v/>
      </c>
      <c r="D73" s="28" t="str">
        <f>IF('1.収穫を予測する'!$C$3="なし","",IF('1.収穫を予測する'!D83="",U73,'1.収穫を予測する'!D83))</f>
        <v/>
      </c>
      <c r="E73" s="28" t="str">
        <f t="shared" si="7"/>
        <v/>
      </c>
      <c r="F73" s="28" t="str">
        <f t="shared" si="8"/>
        <v/>
      </c>
      <c r="G73" s="28" t="str">
        <f t="shared" si="9"/>
        <v/>
      </c>
      <c r="H73" s="28">
        <v>71</v>
      </c>
      <c r="I73" s="28" t="e">
        <f t="shared" si="10"/>
        <v>#NUM!</v>
      </c>
      <c r="J73" s="28" t="str">
        <f t="shared" si="11"/>
        <v/>
      </c>
      <c r="U73" s="215" t="str">
        <f t="shared" si="12"/>
        <v/>
      </c>
      <c r="V73" s="215" t="str">
        <f t="shared" si="13"/>
        <v/>
      </c>
    </row>
    <row r="74" spans="2:22">
      <c r="B74" s="28">
        <f>'1.収穫を予測する'!B84</f>
        <v>72</v>
      </c>
      <c r="C74" s="28" t="str">
        <f>IF('1.収穫を予測する'!C84="","",'1.収穫を予測する'!C84)</f>
        <v/>
      </c>
      <c r="D74" s="28" t="str">
        <f>IF('1.収穫を予測する'!$C$3="なし","",IF('1.収穫を予測する'!D84="",U74,'1.収穫を予測する'!D84))</f>
        <v/>
      </c>
      <c r="E74" s="28" t="str">
        <f t="shared" si="7"/>
        <v/>
      </c>
      <c r="F74" s="28" t="str">
        <f t="shared" si="8"/>
        <v/>
      </c>
      <c r="G74" s="28" t="str">
        <f t="shared" si="9"/>
        <v/>
      </c>
      <c r="H74" s="28">
        <v>72</v>
      </c>
      <c r="I74" s="28" t="e">
        <f t="shared" si="10"/>
        <v>#NUM!</v>
      </c>
      <c r="J74" s="28" t="str">
        <f t="shared" si="11"/>
        <v/>
      </c>
      <c r="U74" s="215" t="str">
        <f t="shared" si="12"/>
        <v/>
      </c>
      <c r="V74" s="215" t="str">
        <f t="shared" si="13"/>
        <v/>
      </c>
    </row>
    <row r="75" spans="2:22">
      <c r="B75" s="28">
        <f>'1.収穫を予測する'!B85</f>
        <v>73</v>
      </c>
      <c r="C75" s="28" t="str">
        <f>IF('1.収穫を予測する'!C85="","",'1.収穫を予測する'!C85)</f>
        <v/>
      </c>
      <c r="D75" s="28" t="str">
        <f>IF('1.収穫を予測する'!$C$3="なし","",IF('1.収穫を予測する'!D85="",U75,'1.収穫を予測する'!D85))</f>
        <v/>
      </c>
      <c r="E75" s="28" t="str">
        <f t="shared" si="7"/>
        <v/>
      </c>
      <c r="F75" s="28" t="str">
        <f t="shared" si="8"/>
        <v/>
      </c>
      <c r="G75" s="28" t="str">
        <f t="shared" si="9"/>
        <v/>
      </c>
      <c r="H75" s="28">
        <v>73</v>
      </c>
      <c r="I75" s="28" t="e">
        <f t="shared" si="10"/>
        <v>#NUM!</v>
      </c>
      <c r="J75" s="28" t="str">
        <f t="shared" si="11"/>
        <v/>
      </c>
      <c r="U75" s="215" t="str">
        <f t="shared" si="12"/>
        <v/>
      </c>
      <c r="V75" s="215" t="str">
        <f t="shared" si="13"/>
        <v/>
      </c>
    </row>
    <row r="76" spans="2:22">
      <c r="B76" s="28">
        <f>'1.収穫を予測する'!B86</f>
        <v>74</v>
      </c>
      <c r="C76" s="28" t="str">
        <f>IF('1.収穫を予測する'!C86="","",'1.収穫を予測する'!C86)</f>
        <v/>
      </c>
      <c r="D76" s="28" t="str">
        <f>IF('1.収穫を予測する'!$C$3="なし","",IF('1.収穫を予測する'!D86="",U76,'1.収穫を予測する'!D86))</f>
        <v/>
      </c>
      <c r="E76" s="28" t="str">
        <f t="shared" si="7"/>
        <v/>
      </c>
      <c r="F76" s="28" t="str">
        <f t="shared" si="8"/>
        <v/>
      </c>
      <c r="G76" s="28" t="str">
        <f t="shared" si="9"/>
        <v/>
      </c>
      <c r="H76" s="28">
        <v>74</v>
      </c>
      <c r="I76" s="28" t="e">
        <f t="shared" si="10"/>
        <v>#NUM!</v>
      </c>
      <c r="J76" s="28" t="str">
        <f t="shared" si="11"/>
        <v/>
      </c>
      <c r="U76" s="215" t="str">
        <f t="shared" si="12"/>
        <v/>
      </c>
      <c r="V76" s="215" t="str">
        <f t="shared" si="13"/>
        <v/>
      </c>
    </row>
    <row r="77" spans="2:22">
      <c r="B77" s="28">
        <f>'1.収穫を予測する'!B87</f>
        <v>75</v>
      </c>
      <c r="C77" s="28" t="str">
        <f>IF('1.収穫を予測する'!C87="","",'1.収穫を予測する'!C87)</f>
        <v/>
      </c>
      <c r="D77" s="28" t="str">
        <f>IF('1.収穫を予測する'!$C$3="なし","",IF('1.収穫を予測する'!D87="",U77,'1.収穫を予測する'!D87))</f>
        <v/>
      </c>
      <c r="E77" s="28" t="str">
        <f t="shared" si="7"/>
        <v/>
      </c>
      <c r="F77" s="28" t="str">
        <f t="shared" si="8"/>
        <v/>
      </c>
      <c r="G77" s="28" t="str">
        <f t="shared" si="9"/>
        <v/>
      </c>
      <c r="H77" s="28">
        <v>75</v>
      </c>
      <c r="I77" s="28" t="e">
        <f t="shared" si="10"/>
        <v>#NUM!</v>
      </c>
      <c r="J77" s="28" t="str">
        <f t="shared" si="11"/>
        <v/>
      </c>
      <c r="U77" s="215" t="str">
        <f t="shared" si="12"/>
        <v/>
      </c>
      <c r="V77" s="215" t="str">
        <f t="shared" si="13"/>
        <v/>
      </c>
    </row>
    <row r="78" spans="2:22">
      <c r="B78" s="28">
        <f>'1.収穫を予測する'!B88</f>
        <v>76</v>
      </c>
      <c r="C78" s="28" t="str">
        <f>IF('1.収穫を予測する'!C88="","",'1.収穫を予測する'!C88)</f>
        <v/>
      </c>
      <c r="D78" s="28" t="str">
        <f>IF('1.収穫を予測する'!$C$3="なし","",IF('1.収穫を予測する'!D88="",U78,'1.収穫を予測する'!D88))</f>
        <v/>
      </c>
      <c r="E78" s="28" t="str">
        <f t="shared" si="7"/>
        <v/>
      </c>
      <c r="F78" s="28" t="str">
        <f t="shared" si="8"/>
        <v/>
      </c>
      <c r="G78" s="28" t="str">
        <f t="shared" si="9"/>
        <v/>
      </c>
      <c r="H78" s="28">
        <v>76</v>
      </c>
      <c r="I78" s="28" t="e">
        <f t="shared" si="10"/>
        <v>#NUM!</v>
      </c>
      <c r="J78" s="28" t="str">
        <f t="shared" si="11"/>
        <v/>
      </c>
      <c r="U78" s="215" t="str">
        <f t="shared" si="12"/>
        <v/>
      </c>
      <c r="V78" s="215" t="str">
        <f t="shared" si="13"/>
        <v/>
      </c>
    </row>
    <row r="79" spans="2:22">
      <c r="B79" s="28">
        <f>'1.収穫を予測する'!B89</f>
        <v>77</v>
      </c>
      <c r="C79" s="28" t="str">
        <f>IF('1.収穫を予測する'!C89="","",'1.収穫を予測する'!C89)</f>
        <v/>
      </c>
      <c r="D79" s="28" t="str">
        <f>IF('1.収穫を予測する'!$C$3="なし","",IF('1.収穫を予測する'!D89="",U79,'1.収穫を予測する'!D89))</f>
        <v/>
      </c>
      <c r="E79" s="28" t="str">
        <f t="shared" si="7"/>
        <v/>
      </c>
      <c r="F79" s="28" t="str">
        <f t="shared" si="8"/>
        <v/>
      </c>
      <c r="G79" s="28" t="str">
        <f t="shared" si="9"/>
        <v/>
      </c>
      <c r="H79" s="28">
        <v>77</v>
      </c>
      <c r="I79" s="28" t="e">
        <f t="shared" si="10"/>
        <v>#NUM!</v>
      </c>
      <c r="J79" s="28" t="str">
        <f t="shared" si="11"/>
        <v/>
      </c>
      <c r="U79" s="215" t="str">
        <f t="shared" si="12"/>
        <v/>
      </c>
      <c r="V79" s="215" t="str">
        <f t="shared" si="13"/>
        <v/>
      </c>
    </row>
    <row r="80" spans="2:22">
      <c r="B80" s="28">
        <f>'1.収穫を予測する'!B90</f>
        <v>78</v>
      </c>
      <c r="C80" s="28" t="str">
        <f>IF('1.収穫を予測する'!C90="","",'1.収穫を予測する'!C90)</f>
        <v/>
      </c>
      <c r="D80" s="28" t="str">
        <f>IF('1.収穫を予測する'!$C$3="なし","",IF('1.収穫を予測する'!D90="",U80,'1.収穫を予測する'!D90))</f>
        <v/>
      </c>
      <c r="E80" s="28" t="str">
        <f t="shared" si="7"/>
        <v/>
      </c>
      <c r="F80" s="28" t="str">
        <f t="shared" si="8"/>
        <v/>
      </c>
      <c r="G80" s="28" t="str">
        <f t="shared" si="9"/>
        <v/>
      </c>
      <c r="H80" s="28">
        <v>78</v>
      </c>
      <c r="I80" s="28" t="e">
        <f t="shared" si="10"/>
        <v>#NUM!</v>
      </c>
      <c r="J80" s="28" t="str">
        <f t="shared" si="11"/>
        <v/>
      </c>
      <c r="U80" s="215" t="str">
        <f t="shared" si="12"/>
        <v/>
      </c>
      <c r="V80" s="215" t="str">
        <f t="shared" si="13"/>
        <v/>
      </c>
    </row>
    <row r="81" spans="2:22">
      <c r="B81" s="28">
        <f>'1.収穫を予測する'!B91</f>
        <v>79</v>
      </c>
      <c r="C81" s="28" t="str">
        <f>IF('1.収穫を予測する'!C91="","",'1.収穫を予測する'!C91)</f>
        <v/>
      </c>
      <c r="D81" s="28" t="str">
        <f>IF('1.収穫を予測する'!$C$3="なし","",IF('1.収穫を予測する'!D91="",U81,'1.収穫を予測する'!D91))</f>
        <v/>
      </c>
      <c r="E81" s="28" t="str">
        <f t="shared" si="7"/>
        <v/>
      </c>
      <c r="F81" s="28" t="str">
        <f t="shared" si="8"/>
        <v/>
      </c>
      <c r="G81" s="28" t="str">
        <f t="shared" si="9"/>
        <v/>
      </c>
      <c r="H81" s="28">
        <v>79</v>
      </c>
      <c r="I81" s="28" t="e">
        <f t="shared" si="10"/>
        <v>#NUM!</v>
      </c>
      <c r="J81" s="28" t="str">
        <f t="shared" si="11"/>
        <v/>
      </c>
      <c r="U81" s="215" t="str">
        <f t="shared" si="12"/>
        <v/>
      </c>
      <c r="V81" s="215" t="str">
        <f t="shared" si="13"/>
        <v/>
      </c>
    </row>
    <row r="82" spans="2:22">
      <c r="B82" s="28">
        <f>'1.収穫を予測する'!B92</f>
        <v>80</v>
      </c>
      <c r="C82" s="28" t="str">
        <f>IF('1.収穫を予測する'!C92="","",'1.収穫を予測する'!C92)</f>
        <v/>
      </c>
      <c r="D82" s="28" t="str">
        <f>IF('1.収穫を予測する'!$C$3="なし","",IF('1.収穫を予測する'!D92="",U82,'1.収穫を予測する'!D92))</f>
        <v/>
      </c>
      <c r="E82" s="28" t="str">
        <f t="shared" si="7"/>
        <v/>
      </c>
      <c r="F82" s="28" t="str">
        <f t="shared" si="8"/>
        <v/>
      </c>
      <c r="G82" s="28" t="str">
        <f t="shared" si="9"/>
        <v/>
      </c>
      <c r="H82" s="28">
        <v>80</v>
      </c>
      <c r="I82" s="28" t="e">
        <f t="shared" si="10"/>
        <v>#NUM!</v>
      </c>
      <c r="J82" s="28" t="str">
        <f t="shared" si="11"/>
        <v/>
      </c>
      <c r="U82" s="215" t="str">
        <f t="shared" si="12"/>
        <v/>
      </c>
      <c r="V82" s="215" t="str">
        <f t="shared" si="13"/>
        <v/>
      </c>
    </row>
    <row r="83" spans="2:22">
      <c r="B83" s="28">
        <f>'1.収穫を予測する'!B93</f>
        <v>81</v>
      </c>
      <c r="C83" s="28" t="str">
        <f>IF('1.収穫を予測する'!C93="","",'1.収穫を予測する'!C93)</f>
        <v/>
      </c>
      <c r="D83" s="28" t="str">
        <f>IF('1.収穫を予測する'!$C$3="なし","",IF('1.収穫を予測する'!D93="",U83,'1.収穫を予測する'!D93))</f>
        <v/>
      </c>
      <c r="E83" s="28" t="str">
        <f t="shared" si="7"/>
        <v/>
      </c>
      <c r="F83" s="28" t="str">
        <f t="shared" si="8"/>
        <v/>
      </c>
      <c r="G83" s="28" t="str">
        <f t="shared" si="9"/>
        <v/>
      </c>
      <c r="H83" s="28">
        <v>81</v>
      </c>
      <c r="I83" s="28" t="e">
        <f t="shared" si="10"/>
        <v>#NUM!</v>
      </c>
      <c r="J83" s="28" t="str">
        <f t="shared" si="11"/>
        <v/>
      </c>
      <c r="U83" s="215" t="str">
        <f t="shared" si="12"/>
        <v/>
      </c>
      <c r="V83" s="215" t="str">
        <f t="shared" si="13"/>
        <v/>
      </c>
    </row>
    <row r="84" spans="2:22">
      <c r="B84" s="28">
        <f>'1.収穫を予測する'!B94</f>
        <v>82</v>
      </c>
      <c r="C84" s="28" t="str">
        <f>IF('1.収穫を予測する'!C94="","",'1.収穫を予測する'!C94)</f>
        <v/>
      </c>
      <c r="D84" s="28" t="str">
        <f>IF('1.収穫を予測する'!$C$3="なし","",IF('1.収穫を予測する'!D94="",U84,'1.収穫を予測する'!D94))</f>
        <v/>
      </c>
      <c r="E84" s="28" t="str">
        <f t="shared" si="7"/>
        <v/>
      </c>
      <c r="F84" s="28" t="str">
        <f t="shared" si="8"/>
        <v/>
      </c>
      <c r="G84" s="28" t="str">
        <f t="shared" si="9"/>
        <v/>
      </c>
      <c r="H84" s="28">
        <v>82</v>
      </c>
      <c r="I84" s="28" t="e">
        <f t="shared" si="10"/>
        <v>#NUM!</v>
      </c>
      <c r="J84" s="28" t="str">
        <f t="shared" si="11"/>
        <v/>
      </c>
      <c r="U84" s="215" t="str">
        <f t="shared" si="12"/>
        <v/>
      </c>
      <c r="V84" s="215" t="str">
        <f t="shared" si="13"/>
        <v/>
      </c>
    </row>
    <row r="85" spans="2:22">
      <c r="B85" s="28">
        <f>'1.収穫を予測する'!B95</f>
        <v>83</v>
      </c>
      <c r="C85" s="28" t="str">
        <f>IF('1.収穫を予測する'!C95="","",'1.収穫を予測する'!C95)</f>
        <v/>
      </c>
      <c r="D85" s="28" t="str">
        <f>IF('1.収穫を予測する'!$C$3="なし","",IF('1.収穫を予測する'!D95="",U85,'1.収穫を予測する'!D95))</f>
        <v/>
      </c>
      <c r="E85" s="28" t="str">
        <f t="shared" si="7"/>
        <v/>
      </c>
      <c r="F85" s="28" t="str">
        <f t="shared" si="8"/>
        <v/>
      </c>
      <c r="G85" s="28" t="str">
        <f t="shared" si="9"/>
        <v/>
      </c>
      <c r="H85" s="28">
        <v>83</v>
      </c>
      <c r="I85" s="28" t="e">
        <f t="shared" si="10"/>
        <v>#NUM!</v>
      </c>
      <c r="J85" s="28" t="str">
        <f t="shared" si="11"/>
        <v/>
      </c>
      <c r="U85" s="215" t="str">
        <f t="shared" si="12"/>
        <v/>
      </c>
      <c r="V85" s="215" t="str">
        <f t="shared" si="13"/>
        <v/>
      </c>
    </row>
    <row r="86" spans="2:22">
      <c r="B86" s="28">
        <f>'1.収穫を予測する'!B96</f>
        <v>84</v>
      </c>
      <c r="C86" s="28" t="str">
        <f>IF('1.収穫を予測する'!C96="","",'1.収穫を予測する'!C96)</f>
        <v/>
      </c>
      <c r="D86" s="28" t="str">
        <f>IF('1.収穫を予測する'!$C$3="なし","",IF('1.収穫を予測する'!D96="",U86,'1.収穫を予測する'!D96))</f>
        <v/>
      </c>
      <c r="E86" s="28" t="str">
        <f t="shared" si="7"/>
        <v/>
      </c>
      <c r="F86" s="28" t="str">
        <f t="shared" si="8"/>
        <v/>
      </c>
      <c r="G86" s="28" t="str">
        <f t="shared" si="9"/>
        <v/>
      </c>
      <c r="H86" s="28">
        <v>84</v>
      </c>
      <c r="I86" s="28" t="e">
        <f t="shared" si="10"/>
        <v>#NUM!</v>
      </c>
      <c r="J86" s="28" t="str">
        <f t="shared" si="11"/>
        <v/>
      </c>
      <c r="U86" s="215" t="str">
        <f t="shared" si="12"/>
        <v/>
      </c>
      <c r="V86" s="215" t="str">
        <f t="shared" si="13"/>
        <v/>
      </c>
    </row>
    <row r="87" spans="2:22">
      <c r="B87" s="28">
        <f>'1.収穫を予測する'!B97</f>
        <v>85</v>
      </c>
      <c r="C87" s="28" t="str">
        <f>IF('1.収穫を予測する'!C97="","",'1.収穫を予測する'!C97)</f>
        <v/>
      </c>
      <c r="D87" s="28" t="str">
        <f>IF('1.収穫を予測する'!$C$3="なし","",IF('1.収穫を予測する'!D97="",U87,'1.収穫を予測する'!D97))</f>
        <v/>
      </c>
      <c r="E87" s="28" t="str">
        <f t="shared" si="7"/>
        <v/>
      </c>
      <c r="F87" s="28" t="str">
        <f t="shared" si="8"/>
        <v/>
      </c>
      <c r="G87" s="28" t="str">
        <f t="shared" si="9"/>
        <v/>
      </c>
      <c r="H87" s="28">
        <v>85</v>
      </c>
      <c r="I87" s="28" t="e">
        <f t="shared" si="10"/>
        <v>#NUM!</v>
      </c>
      <c r="J87" s="28" t="str">
        <f t="shared" si="11"/>
        <v/>
      </c>
      <c r="U87" s="215" t="str">
        <f t="shared" si="12"/>
        <v/>
      </c>
      <c r="V87" s="215" t="str">
        <f t="shared" si="13"/>
        <v/>
      </c>
    </row>
    <row r="88" spans="2:22">
      <c r="B88" s="28">
        <f>'1.収穫を予測する'!B98</f>
        <v>86</v>
      </c>
      <c r="C88" s="28" t="str">
        <f>IF('1.収穫を予測する'!C98="","",'1.収穫を予測する'!C98)</f>
        <v/>
      </c>
      <c r="D88" s="28" t="str">
        <f>IF('1.収穫を予測する'!$C$3="なし","",IF('1.収穫を予測する'!D98="",U88,'1.収穫を予測する'!D98))</f>
        <v/>
      </c>
      <c r="E88" s="28" t="str">
        <f t="shared" si="7"/>
        <v/>
      </c>
      <c r="F88" s="28" t="str">
        <f t="shared" si="8"/>
        <v/>
      </c>
      <c r="G88" s="28" t="str">
        <f t="shared" si="9"/>
        <v/>
      </c>
      <c r="H88" s="28">
        <v>86</v>
      </c>
      <c r="I88" s="28" t="e">
        <f t="shared" si="10"/>
        <v>#NUM!</v>
      </c>
      <c r="J88" s="28" t="str">
        <f t="shared" si="11"/>
        <v/>
      </c>
      <c r="U88" s="215" t="str">
        <f t="shared" si="12"/>
        <v/>
      </c>
      <c r="V88" s="215" t="str">
        <f t="shared" si="13"/>
        <v/>
      </c>
    </row>
    <row r="89" spans="2:22">
      <c r="B89" s="28">
        <f>'1.収穫を予測する'!B99</f>
        <v>87</v>
      </c>
      <c r="C89" s="28" t="str">
        <f>IF('1.収穫を予測する'!C99="","",'1.収穫を予測する'!C99)</f>
        <v/>
      </c>
      <c r="D89" s="28" t="str">
        <f>IF('1.収穫を予測する'!$C$3="なし","",IF('1.収穫を予測する'!D99="",U89,'1.収穫を予測する'!D99))</f>
        <v/>
      </c>
      <c r="E89" s="28" t="str">
        <f t="shared" si="7"/>
        <v/>
      </c>
      <c r="F89" s="28" t="str">
        <f t="shared" si="8"/>
        <v/>
      </c>
      <c r="G89" s="28" t="str">
        <f t="shared" si="9"/>
        <v/>
      </c>
      <c r="H89" s="28">
        <v>87</v>
      </c>
      <c r="I89" s="28" t="e">
        <f t="shared" si="10"/>
        <v>#NUM!</v>
      </c>
      <c r="J89" s="28" t="str">
        <f t="shared" si="11"/>
        <v/>
      </c>
      <c r="U89" s="215" t="str">
        <f t="shared" si="12"/>
        <v/>
      </c>
      <c r="V89" s="215" t="str">
        <f t="shared" si="13"/>
        <v/>
      </c>
    </row>
    <row r="90" spans="2:22">
      <c r="B90" s="28">
        <f>'1.収穫を予測する'!B100</f>
        <v>88</v>
      </c>
      <c r="C90" s="28" t="str">
        <f>IF('1.収穫を予測する'!C100="","",'1.収穫を予測する'!C100)</f>
        <v/>
      </c>
      <c r="D90" s="28" t="str">
        <f>IF('1.収穫を予測する'!$C$3="なし","",IF('1.収穫を予測する'!D100="",U90,'1.収穫を予測する'!D100))</f>
        <v/>
      </c>
      <c r="E90" s="28" t="str">
        <f t="shared" si="7"/>
        <v/>
      </c>
      <c r="F90" s="28" t="str">
        <f t="shared" si="8"/>
        <v/>
      </c>
      <c r="G90" s="28" t="str">
        <f t="shared" si="9"/>
        <v/>
      </c>
      <c r="H90" s="28">
        <v>88</v>
      </c>
      <c r="I90" s="28" t="e">
        <f t="shared" si="10"/>
        <v>#NUM!</v>
      </c>
      <c r="J90" s="28" t="str">
        <f t="shared" si="11"/>
        <v/>
      </c>
      <c r="U90" s="215" t="str">
        <f t="shared" si="12"/>
        <v/>
      </c>
      <c r="V90" s="215" t="str">
        <f t="shared" si="13"/>
        <v/>
      </c>
    </row>
    <row r="91" spans="2:22">
      <c r="B91" s="28">
        <f>'1.収穫を予測する'!B101</f>
        <v>89</v>
      </c>
      <c r="C91" s="28" t="str">
        <f>IF('1.収穫を予測する'!C101="","",'1.収穫を予測する'!C101)</f>
        <v/>
      </c>
      <c r="D91" s="28" t="str">
        <f>IF('1.収穫を予測する'!$C$3="なし","",IF('1.収穫を予測する'!D101="",U91,'1.収穫を予測する'!D101))</f>
        <v/>
      </c>
      <c r="E91" s="28" t="str">
        <f t="shared" si="7"/>
        <v/>
      </c>
      <c r="F91" s="28" t="str">
        <f t="shared" si="8"/>
        <v/>
      </c>
      <c r="G91" s="28" t="str">
        <f t="shared" si="9"/>
        <v/>
      </c>
      <c r="H91" s="28">
        <v>89</v>
      </c>
      <c r="I91" s="28" t="e">
        <f t="shared" si="10"/>
        <v>#NUM!</v>
      </c>
      <c r="J91" s="28" t="str">
        <f t="shared" si="11"/>
        <v/>
      </c>
      <c r="U91" s="215" t="str">
        <f t="shared" si="12"/>
        <v/>
      </c>
      <c r="V91" s="215" t="str">
        <f t="shared" si="13"/>
        <v/>
      </c>
    </row>
    <row r="92" spans="2:22">
      <c r="B92" s="28">
        <f>'1.収穫を予測する'!B102</f>
        <v>90</v>
      </c>
      <c r="C92" s="28" t="str">
        <f>IF('1.収穫を予測する'!C102="","",'1.収穫を予測する'!C102)</f>
        <v/>
      </c>
      <c r="D92" s="28" t="str">
        <f>IF('1.収穫を予測する'!$C$3="なし","",IF('1.収穫を予測する'!D102="",U92,'1.収穫を予測する'!D102))</f>
        <v/>
      </c>
      <c r="E92" s="28" t="str">
        <f t="shared" si="7"/>
        <v/>
      </c>
      <c r="F92" s="28" t="str">
        <f t="shared" si="8"/>
        <v/>
      </c>
      <c r="G92" s="28" t="str">
        <f t="shared" si="9"/>
        <v/>
      </c>
      <c r="H92" s="28">
        <v>90</v>
      </c>
      <c r="I92" s="28" t="e">
        <f t="shared" si="10"/>
        <v>#NUM!</v>
      </c>
      <c r="J92" s="28" t="str">
        <f t="shared" si="11"/>
        <v/>
      </c>
      <c r="U92" s="215" t="str">
        <f t="shared" si="12"/>
        <v/>
      </c>
      <c r="V92" s="215" t="str">
        <f t="shared" si="13"/>
        <v/>
      </c>
    </row>
    <row r="93" spans="2:22">
      <c r="B93" s="28">
        <f>'1.収穫を予測する'!B103</f>
        <v>91</v>
      </c>
      <c r="C93" s="28" t="str">
        <f>IF('1.収穫を予測する'!C103="","",'1.収穫を予測する'!C103)</f>
        <v/>
      </c>
      <c r="D93" s="28" t="str">
        <f>IF('1.収穫を予測する'!$C$3="なし","",IF('1.収穫を予測する'!D103="",U93,'1.収穫を予測する'!D103))</f>
        <v/>
      </c>
      <c r="E93" s="28" t="str">
        <f t="shared" si="7"/>
        <v/>
      </c>
      <c r="F93" s="28" t="str">
        <f t="shared" si="8"/>
        <v/>
      </c>
      <c r="G93" s="28" t="str">
        <f t="shared" si="9"/>
        <v/>
      </c>
      <c r="H93" s="28">
        <v>91</v>
      </c>
      <c r="I93" s="28" t="e">
        <f t="shared" si="10"/>
        <v>#NUM!</v>
      </c>
      <c r="J93" s="28" t="str">
        <f t="shared" si="11"/>
        <v/>
      </c>
      <c r="U93" s="215" t="str">
        <f t="shared" si="12"/>
        <v/>
      </c>
      <c r="V93" s="215" t="str">
        <f t="shared" si="13"/>
        <v/>
      </c>
    </row>
    <row r="94" spans="2:22">
      <c r="B94" s="28">
        <f>'1.収穫を予測する'!B104</f>
        <v>92</v>
      </c>
      <c r="C94" s="28" t="str">
        <f>IF('1.収穫を予測する'!C104="","",'1.収穫を予測する'!C104)</f>
        <v/>
      </c>
      <c r="D94" s="28" t="str">
        <f>IF('1.収穫を予測する'!$C$3="なし","",IF('1.収穫を予測する'!D104="",U94,'1.収穫を予測する'!D104))</f>
        <v/>
      </c>
      <c r="E94" s="28" t="str">
        <f t="shared" si="7"/>
        <v/>
      </c>
      <c r="F94" s="28" t="str">
        <f t="shared" si="8"/>
        <v/>
      </c>
      <c r="G94" s="28" t="str">
        <f t="shared" si="9"/>
        <v/>
      </c>
      <c r="H94" s="28">
        <v>92</v>
      </c>
      <c r="I94" s="28" t="e">
        <f t="shared" si="10"/>
        <v>#NUM!</v>
      </c>
      <c r="J94" s="28" t="str">
        <f t="shared" si="11"/>
        <v/>
      </c>
      <c r="U94" s="215" t="str">
        <f t="shared" si="12"/>
        <v/>
      </c>
      <c r="V94" s="215" t="str">
        <f t="shared" si="13"/>
        <v/>
      </c>
    </row>
    <row r="95" spans="2:22">
      <c r="B95" s="28">
        <f>'1.収穫を予測する'!B105</f>
        <v>93</v>
      </c>
      <c r="C95" s="28" t="str">
        <f>IF('1.収穫を予測する'!C105="","",'1.収穫を予測する'!C105)</f>
        <v/>
      </c>
      <c r="D95" s="28" t="str">
        <f>IF('1.収穫を予測する'!$C$3="なし","",IF('1.収穫を予測する'!D105="",U95,'1.収穫を予測する'!D105))</f>
        <v/>
      </c>
      <c r="E95" s="28" t="str">
        <f t="shared" si="7"/>
        <v/>
      </c>
      <c r="F95" s="28" t="str">
        <f t="shared" si="8"/>
        <v/>
      </c>
      <c r="G95" s="28" t="str">
        <f t="shared" si="9"/>
        <v/>
      </c>
      <c r="H95" s="28">
        <v>93</v>
      </c>
      <c r="I95" s="28" t="e">
        <f t="shared" si="10"/>
        <v>#NUM!</v>
      </c>
      <c r="J95" s="28" t="str">
        <f t="shared" si="11"/>
        <v/>
      </c>
      <c r="U95" s="215" t="str">
        <f t="shared" si="12"/>
        <v/>
      </c>
      <c r="V95" s="215" t="str">
        <f t="shared" si="13"/>
        <v/>
      </c>
    </row>
    <row r="96" spans="2:22">
      <c r="B96" s="28">
        <f>'1.収穫を予測する'!B106</f>
        <v>94</v>
      </c>
      <c r="C96" s="28" t="str">
        <f>IF('1.収穫を予測する'!C106="","",'1.収穫を予測する'!C106)</f>
        <v/>
      </c>
      <c r="D96" s="28" t="str">
        <f>IF('1.収穫を予測する'!$C$3="なし","",IF('1.収穫を予測する'!D106="",U96,'1.収穫を予測する'!D106))</f>
        <v/>
      </c>
      <c r="E96" s="28" t="str">
        <f t="shared" si="7"/>
        <v/>
      </c>
      <c r="F96" s="28" t="str">
        <f t="shared" si="8"/>
        <v/>
      </c>
      <c r="G96" s="28" t="str">
        <f t="shared" si="9"/>
        <v/>
      </c>
      <c r="H96" s="28">
        <v>94</v>
      </c>
      <c r="I96" s="28" t="e">
        <f t="shared" si="10"/>
        <v>#NUM!</v>
      </c>
      <c r="J96" s="28" t="str">
        <f t="shared" si="11"/>
        <v/>
      </c>
      <c r="U96" s="215" t="str">
        <f t="shared" si="12"/>
        <v/>
      </c>
      <c r="V96" s="215" t="str">
        <f t="shared" si="13"/>
        <v/>
      </c>
    </row>
    <row r="97" spans="2:22">
      <c r="B97" s="28">
        <f>'1.収穫を予測する'!B107</f>
        <v>95</v>
      </c>
      <c r="C97" s="28" t="str">
        <f>IF('1.収穫を予測する'!C107="","",'1.収穫を予測する'!C107)</f>
        <v/>
      </c>
      <c r="D97" s="28" t="str">
        <f>IF('1.収穫を予測する'!$C$3="なし","",IF('1.収穫を予測する'!D107="",U97,'1.収穫を予測する'!D107))</f>
        <v/>
      </c>
      <c r="E97" s="28" t="str">
        <f t="shared" si="7"/>
        <v/>
      </c>
      <c r="F97" s="28" t="str">
        <f t="shared" si="8"/>
        <v/>
      </c>
      <c r="G97" s="28" t="str">
        <f t="shared" si="9"/>
        <v/>
      </c>
      <c r="H97" s="28">
        <v>95</v>
      </c>
      <c r="I97" s="28" t="e">
        <f t="shared" si="10"/>
        <v>#NUM!</v>
      </c>
      <c r="J97" s="28" t="str">
        <f t="shared" si="11"/>
        <v/>
      </c>
      <c r="U97" s="215" t="str">
        <f t="shared" si="12"/>
        <v/>
      </c>
      <c r="V97" s="215" t="str">
        <f t="shared" si="13"/>
        <v/>
      </c>
    </row>
    <row r="98" spans="2:22">
      <c r="B98" s="28">
        <f>'1.収穫を予測する'!B108</f>
        <v>96</v>
      </c>
      <c r="C98" s="28" t="str">
        <f>IF('1.収穫を予測する'!C108="","",'1.収穫を予測する'!C108)</f>
        <v/>
      </c>
      <c r="D98" s="28" t="str">
        <f>IF('1.収穫を予測する'!$C$3="なし","",IF('1.収穫を予測する'!D108="",U98,'1.収穫を予測する'!D108))</f>
        <v/>
      </c>
      <c r="E98" s="28" t="str">
        <f t="shared" si="7"/>
        <v/>
      </c>
      <c r="F98" s="28" t="str">
        <f t="shared" si="8"/>
        <v/>
      </c>
      <c r="G98" s="28" t="str">
        <f t="shared" si="9"/>
        <v/>
      </c>
      <c r="H98" s="28">
        <v>96</v>
      </c>
      <c r="I98" s="28" t="e">
        <f t="shared" si="10"/>
        <v>#NUM!</v>
      </c>
      <c r="J98" s="28" t="str">
        <f t="shared" si="11"/>
        <v/>
      </c>
      <c r="U98" s="215" t="str">
        <f t="shared" si="12"/>
        <v/>
      </c>
      <c r="V98" s="215" t="str">
        <f t="shared" si="13"/>
        <v/>
      </c>
    </row>
    <row r="99" spans="2:22">
      <c r="B99" s="28">
        <f>'1.収穫を予測する'!B109</f>
        <v>97</v>
      </c>
      <c r="C99" s="28" t="str">
        <f>IF('1.収穫を予測する'!C109="","",'1.収穫を予測する'!C109)</f>
        <v/>
      </c>
      <c r="D99" s="28" t="str">
        <f>IF('1.収穫を予測する'!$C$3="なし","",IF('1.収穫を予測する'!D109="",U99,'1.収穫を予測する'!D109))</f>
        <v/>
      </c>
      <c r="E99" s="28" t="str">
        <f t="shared" si="7"/>
        <v/>
      </c>
      <c r="F99" s="28" t="str">
        <f t="shared" si="8"/>
        <v/>
      </c>
      <c r="G99" s="28" t="str">
        <f t="shared" si="9"/>
        <v/>
      </c>
      <c r="H99" s="28">
        <v>97</v>
      </c>
      <c r="I99" s="28" t="e">
        <f t="shared" si="10"/>
        <v>#NUM!</v>
      </c>
      <c r="J99" s="28" t="str">
        <f t="shared" si="11"/>
        <v/>
      </c>
      <c r="U99" s="215" t="str">
        <f t="shared" si="12"/>
        <v/>
      </c>
      <c r="V99" s="215" t="str">
        <f t="shared" si="13"/>
        <v/>
      </c>
    </row>
    <row r="100" spans="2:22">
      <c r="B100" s="28">
        <f>'1.収穫を予測する'!B110</f>
        <v>98</v>
      </c>
      <c r="C100" s="28" t="str">
        <f>IF('1.収穫を予測する'!C110="","",'1.収穫を予測する'!C110)</f>
        <v/>
      </c>
      <c r="D100" s="28" t="str">
        <f>IF('1.収穫を予測する'!$C$3="なし","",IF('1.収穫を予測する'!D110="",U100,'1.収穫を予測する'!D110))</f>
        <v/>
      </c>
      <c r="E100" s="28" t="str">
        <f t="shared" si="7"/>
        <v/>
      </c>
      <c r="F100" s="28" t="str">
        <f t="shared" si="8"/>
        <v/>
      </c>
      <c r="G100" s="28" t="str">
        <f t="shared" si="9"/>
        <v/>
      </c>
      <c r="H100" s="28">
        <v>98</v>
      </c>
      <c r="I100" s="28" t="e">
        <f t="shared" si="10"/>
        <v>#NUM!</v>
      </c>
      <c r="J100" s="28" t="str">
        <f t="shared" si="11"/>
        <v/>
      </c>
      <c r="U100" s="215" t="str">
        <f t="shared" si="12"/>
        <v/>
      </c>
      <c r="V100" s="215" t="str">
        <f t="shared" si="13"/>
        <v/>
      </c>
    </row>
    <row r="101" spans="2:22">
      <c r="B101" s="28">
        <f>'1.収穫を予測する'!B111</f>
        <v>99</v>
      </c>
      <c r="C101" s="28" t="str">
        <f>IF('1.収穫を予測する'!C111="","",'1.収穫を予測する'!C111)</f>
        <v/>
      </c>
      <c r="D101" s="28" t="str">
        <f>IF('1.収穫を予測する'!$C$3="なし","",IF('1.収穫を予測する'!D111="",U101,'1.収穫を予測する'!D111))</f>
        <v/>
      </c>
      <c r="E101" s="28" t="str">
        <f t="shared" si="7"/>
        <v/>
      </c>
      <c r="F101" s="28" t="str">
        <f t="shared" si="8"/>
        <v/>
      </c>
      <c r="G101" s="28" t="str">
        <f t="shared" si="9"/>
        <v/>
      </c>
      <c r="H101" s="28">
        <v>99</v>
      </c>
      <c r="I101" s="28" t="e">
        <f t="shared" si="10"/>
        <v>#NUM!</v>
      </c>
      <c r="J101" s="28" t="str">
        <f t="shared" si="11"/>
        <v/>
      </c>
      <c r="U101" s="215" t="str">
        <f t="shared" si="12"/>
        <v/>
      </c>
      <c r="V101" s="215" t="str">
        <f t="shared" si="13"/>
        <v/>
      </c>
    </row>
    <row r="102" spans="2:22">
      <c r="B102" s="28">
        <f>'1.収穫を予測する'!B112</f>
        <v>100</v>
      </c>
      <c r="C102" s="28" t="str">
        <f>IF('1.収穫を予測する'!C112="","",'1.収穫を予測する'!C112)</f>
        <v/>
      </c>
      <c r="D102" s="28" t="str">
        <f>IF('1.収穫を予測する'!$C$3="なし","",IF('1.収穫を予測する'!D112="",U102,'1.収穫を予測する'!D112))</f>
        <v/>
      </c>
      <c r="E102" s="28" t="str">
        <f t="shared" si="7"/>
        <v/>
      </c>
      <c r="F102" s="28" t="str">
        <f t="shared" si="8"/>
        <v/>
      </c>
      <c r="G102" s="28" t="str">
        <f t="shared" si="9"/>
        <v/>
      </c>
      <c r="H102" s="28">
        <v>100</v>
      </c>
      <c r="I102" s="28" t="e">
        <f t="shared" si="10"/>
        <v>#NUM!</v>
      </c>
      <c r="J102" s="28" t="str">
        <f t="shared" si="11"/>
        <v/>
      </c>
      <c r="U102" s="215" t="str">
        <f t="shared" si="12"/>
        <v/>
      </c>
      <c r="V102" s="215" t="str">
        <f t="shared" si="13"/>
        <v/>
      </c>
    </row>
    <row r="103" spans="2:22">
      <c r="B103" s="28">
        <f>'1.収穫を予測する'!B113</f>
        <v>101</v>
      </c>
      <c r="C103" s="28" t="str">
        <f>IF('1.収穫を予測する'!C113="","",'1.収穫を予測する'!C113)</f>
        <v/>
      </c>
      <c r="D103" s="28" t="str">
        <f>IF('1.収穫を予測する'!$C$3="なし","",IF('1.収穫を予測する'!D113="",U103,'1.収穫を予測する'!D113))</f>
        <v/>
      </c>
      <c r="E103" s="28" t="str">
        <f t="shared" si="7"/>
        <v/>
      </c>
      <c r="F103" s="28" t="str">
        <f t="shared" si="8"/>
        <v/>
      </c>
      <c r="G103" s="28" t="str">
        <f t="shared" si="9"/>
        <v/>
      </c>
      <c r="U103" s="215" t="str">
        <f t="shared" si="12"/>
        <v/>
      </c>
      <c r="V103" s="215" t="str">
        <f t="shared" si="13"/>
        <v/>
      </c>
    </row>
    <row r="104" spans="2:22">
      <c r="B104" s="28">
        <f>'1.収穫を予測する'!B114</f>
        <v>102</v>
      </c>
      <c r="C104" s="28" t="str">
        <f>IF('1.収穫を予測する'!C114="","",'1.収穫を予測する'!C114)</f>
        <v/>
      </c>
      <c r="D104" s="28" t="str">
        <f>IF('1.収穫を予測する'!$C$3="なし","",IF('1.収穫を予測する'!D114="",U104,'1.収穫を予測する'!D114))</f>
        <v/>
      </c>
      <c r="E104" s="28" t="str">
        <f t="shared" si="7"/>
        <v/>
      </c>
      <c r="F104" s="28" t="str">
        <f t="shared" si="8"/>
        <v/>
      </c>
      <c r="G104" s="28" t="str">
        <f t="shared" si="9"/>
        <v/>
      </c>
      <c r="U104" s="215" t="str">
        <f t="shared" si="12"/>
        <v/>
      </c>
      <c r="V104" s="215" t="str">
        <f t="shared" si="13"/>
        <v/>
      </c>
    </row>
    <row r="105" spans="2:22">
      <c r="B105" s="28">
        <f>'1.収穫を予測する'!B115</f>
        <v>103</v>
      </c>
      <c r="C105" s="28" t="str">
        <f>IF('1.収穫を予測する'!C115="","",'1.収穫を予測する'!C115)</f>
        <v/>
      </c>
      <c r="D105" s="28" t="str">
        <f>IF('1.収穫を予測する'!$C$3="なし","",IF('1.収穫を予測する'!D115="",U105,'1.収穫を予測する'!D115))</f>
        <v/>
      </c>
      <c r="E105" s="28" t="str">
        <f t="shared" si="7"/>
        <v/>
      </c>
      <c r="F105" s="28" t="str">
        <f t="shared" si="8"/>
        <v/>
      </c>
      <c r="G105" s="28" t="str">
        <f t="shared" si="9"/>
        <v/>
      </c>
      <c r="U105" s="215" t="str">
        <f t="shared" si="12"/>
        <v/>
      </c>
      <c r="V105" s="215" t="str">
        <f t="shared" si="13"/>
        <v/>
      </c>
    </row>
    <row r="106" spans="2:22">
      <c r="B106" s="28">
        <f>'1.収穫を予測する'!B116</f>
        <v>104</v>
      </c>
      <c r="C106" s="28" t="str">
        <f>IF('1.収穫を予測する'!C116="","",'1.収穫を予測する'!C116)</f>
        <v/>
      </c>
      <c r="D106" s="28" t="str">
        <f>IF('1.収穫を予測する'!$C$3="なし","",IF('1.収穫を予測する'!D116="",U106,'1.収穫を予測する'!D116))</f>
        <v/>
      </c>
      <c r="E106" s="28" t="str">
        <f t="shared" si="7"/>
        <v/>
      </c>
      <c r="F106" s="28" t="str">
        <f t="shared" si="8"/>
        <v/>
      </c>
      <c r="G106" s="28" t="str">
        <f t="shared" si="9"/>
        <v/>
      </c>
      <c r="U106" s="215" t="str">
        <f t="shared" si="12"/>
        <v/>
      </c>
      <c r="V106" s="215" t="str">
        <f t="shared" si="13"/>
        <v/>
      </c>
    </row>
    <row r="107" spans="2:22">
      <c r="B107" s="28">
        <f>'1.収穫を予測する'!B117</f>
        <v>105</v>
      </c>
      <c r="C107" s="28" t="str">
        <f>IF('1.収穫を予測する'!C117="","",'1.収穫を予測する'!C117)</f>
        <v/>
      </c>
      <c r="D107" s="28" t="str">
        <f>IF('1.収穫を予測する'!$C$3="なし","",IF('1.収穫を予測する'!D117="",U107,'1.収穫を予測する'!D117))</f>
        <v/>
      </c>
      <c r="E107" s="28" t="str">
        <f t="shared" si="7"/>
        <v/>
      </c>
      <c r="F107" s="28" t="str">
        <f t="shared" si="8"/>
        <v/>
      </c>
      <c r="G107" s="28" t="str">
        <f t="shared" si="9"/>
        <v/>
      </c>
      <c r="U107" s="215" t="str">
        <f t="shared" si="12"/>
        <v/>
      </c>
      <c r="V107" s="215" t="str">
        <f t="shared" si="13"/>
        <v/>
      </c>
    </row>
    <row r="108" spans="2:22">
      <c r="B108" s="28">
        <f>'1.収穫を予測する'!B118</f>
        <v>106</v>
      </c>
      <c r="C108" s="28" t="str">
        <f>IF('1.収穫を予測する'!C118="","",'1.収穫を予測する'!C118)</f>
        <v/>
      </c>
      <c r="D108" s="28" t="str">
        <f>IF('1.収穫を予測する'!$C$3="なし","",IF('1.収穫を予測する'!D118="",U108,'1.収穫を予測する'!D118))</f>
        <v/>
      </c>
      <c r="E108" s="28" t="str">
        <f t="shared" si="7"/>
        <v/>
      </c>
      <c r="F108" s="28" t="str">
        <f t="shared" si="8"/>
        <v/>
      </c>
      <c r="G108" s="28" t="str">
        <f t="shared" si="9"/>
        <v/>
      </c>
      <c r="U108" s="215" t="str">
        <f t="shared" si="12"/>
        <v/>
      </c>
      <c r="V108" s="215" t="str">
        <f t="shared" si="13"/>
        <v/>
      </c>
    </row>
    <row r="109" spans="2:22">
      <c r="B109" s="28">
        <f>'1.収穫を予測する'!B119</f>
        <v>107</v>
      </c>
      <c r="C109" s="28" t="str">
        <f>IF('1.収穫を予測する'!C119="","",'1.収穫を予測する'!C119)</f>
        <v/>
      </c>
      <c r="D109" s="28" t="str">
        <f>IF('1.収穫を予測する'!$C$3="なし","",IF('1.収穫を予測する'!D119="",U109,'1.収穫を予測する'!D119))</f>
        <v/>
      </c>
      <c r="E109" s="28" t="str">
        <f t="shared" si="7"/>
        <v/>
      </c>
      <c r="F109" s="28" t="str">
        <f t="shared" si="8"/>
        <v/>
      </c>
      <c r="G109" s="28" t="str">
        <f t="shared" si="9"/>
        <v/>
      </c>
      <c r="U109" s="215" t="str">
        <f t="shared" si="12"/>
        <v/>
      </c>
      <c r="V109" s="215" t="str">
        <f t="shared" si="13"/>
        <v/>
      </c>
    </row>
    <row r="110" spans="2:22">
      <c r="B110" s="28">
        <f>'1.収穫を予測する'!B120</f>
        <v>108</v>
      </c>
      <c r="C110" s="28" t="str">
        <f>IF('1.収穫を予測する'!C120="","",'1.収穫を予測する'!C120)</f>
        <v/>
      </c>
      <c r="D110" s="28" t="str">
        <f>IF('1.収穫を予測する'!$C$3="なし","",IF('1.収穫を予測する'!D120="",U110,'1.収穫を予測する'!D120))</f>
        <v/>
      </c>
      <c r="E110" s="28" t="str">
        <f t="shared" si="7"/>
        <v/>
      </c>
      <c r="F110" s="28" t="str">
        <f t="shared" si="8"/>
        <v/>
      </c>
      <c r="G110" s="28" t="str">
        <f t="shared" si="9"/>
        <v/>
      </c>
      <c r="U110" s="215" t="str">
        <f t="shared" si="12"/>
        <v/>
      </c>
      <c r="V110" s="215" t="str">
        <f t="shared" si="13"/>
        <v/>
      </c>
    </row>
    <row r="111" spans="2:22">
      <c r="B111" s="28">
        <f>'1.収穫を予測する'!B121</f>
        <v>109</v>
      </c>
      <c r="C111" s="28" t="str">
        <f>IF('1.収穫を予測する'!C121="","",'1.収穫を予測する'!C121)</f>
        <v/>
      </c>
      <c r="D111" s="28" t="str">
        <f>IF('1.収穫を予測する'!$C$3="なし","",IF('1.収穫を予測する'!D121="",U111,'1.収穫を予測する'!D121))</f>
        <v/>
      </c>
      <c r="E111" s="28" t="str">
        <f t="shared" si="7"/>
        <v/>
      </c>
      <c r="F111" s="28" t="str">
        <f t="shared" si="8"/>
        <v/>
      </c>
      <c r="G111" s="28" t="str">
        <f t="shared" si="9"/>
        <v/>
      </c>
      <c r="U111" s="215" t="str">
        <f t="shared" si="12"/>
        <v/>
      </c>
      <c r="V111" s="215" t="str">
        <f t="shared" si="13"/>
        <v/>
      </c>
    </row>
    <row r="112" spans="2:22">
      <c r="B112" s="28">
        <f>'1.収穫を予測する'!B122</f>
        <v>110</v>
      </c>
      <c r="C112" s="28" t="str">
        <f>IF('1.収穫を予測する'!C122="","",'1.収穫を予測する'!C122)</f>
        <v/>
      </c>
      <c r="D112" s="28" t="str">
        <f>IF('1.収穫を予測する'!$C$3="なし","",IF('1.収穫を予測する'!D122="",U112,'1.収穫を予測する'!D122))</f>
        <v/>
      </c>
      <c r="E112" s="28" t="str">
        <f t="shared" si="7"/>
        <v/>
      </c>
      <c r="F112" s="28" t="str">
        <f t="shared" si="8"/>
        <v/>
      </c>
      <c r="G112" s="28" t="str">
        <f t="shared" si="9"/>
        <v/>
      </c>
      <c r="U112" s="215" t="str">
        <f t="shared" si="12"/>
        <v/>
      </c>
      <c r="V112" s="215" t="str">
        <f t="shared" si="13"/>
        <v/>
      </c>
    </row>
    <row r="113" spans="2:22">
      <c r="B113" s="28">
        <f>'1.収穫を予測する'!B123</f>
        <v>111</v>
      </c>
      <c r="C113" s="28" t="str">
        <f>IF('1.収穫を予測する'!C123="","",'1.収穫を予測する'!C123)</f>
        <v/>
      </c>
      <c r="D113" s="28" t="str">
        <f>IF('1.収穫を予測する'!$C$3="なし","",IF('1.収穫を予測する'!D123="",U113,'1.収穫を予測する'!D123))</f>
        <v/>
      </c>
      <c r="E113" s="28" t="str">
        <f t="shared" si="7"/>
        <v/>
      </c>
      <c r="F113" s="28" t="str">
        <f t="shared" si="8"/>
        <v/>
      </c>
      <c r="G113" s="28" t="str">
        <f t="shared" si="9"/>
        <v/>
      </c>
      <c r="U113" s="215" t="str">
        <f t="shared" si="12"/>
        <v/>
      </c>
      <c r="V113" s="215" t="str">
        <f t="shared" si="13"/>
        <v/>
      </c>
    </row>
    <row r="114" spans="2:22">
      <c r="B114" s="28">
        <f>'1.収穫を予測する'!B124</f>
        <v>112</v>
      </c>
      <c r="C114" s="28" t="str">
        <f>IF('1.収穫を予測する'!C124="","",'1.収穫を予測する'!C124)</f>
        <v/>
      </c>
      <c r="D114" s="28" t="str">
        <f>IF('1.収穫を予測する'!$C$3="なし","",IF('1.収穫を予測する'!D124="",U114,'1.収穫を予測する'!D124))</f>
        <v/>
      </c>
      <c r="E114" s="28" t="str">
        <f t="shared" si="7"/>
        <v/>
      </c>
      <c r="F114" s="28" t="str">
        <f t="shared" si="8"/>
        <v/>
      </c>
      <c r="G114" s="28" t="str">
        <f t="shared" si="9"/>
        <v/>
      </c>
      <c r="U114" s="215" t="str">
        <f t="shared" si="12"/>
        <v/>
      </c>
      <c r="V114" s="215" t="str">
        <f t="shared" si="13"/>
        <v/>
      </c>
    </row>
    <row r="115" spans="2:22">
      <c r="B115" s="28">
        <f>'1.収穫を予測する'!B125</f>
        <v>113</v>
      </c>
      <c r="C115" s="28" t="str">
        <f>IF('1.収穫を予測する'!C125="","",'1.収穫を予測する'!C125)</f>
        <v/>
      </c>
      <c r="D115" s="28" t="str">
        <f>IF('1.収穫を予測する'!$C$3="なし","",IF('1.収穫を予測する'!D125="",U115,'1.収穫を予測する'!D125))</f>
        <v/>
      </c>
      <c r="E115" s="28" t="str">
        <f t="shared" si="7"/>
        <v/>
      </c>
      <c r="F115" s="28" t="str">
        <f t="shared" si="8"/>
        <v/>
      </c>
      <c r="G115" s="28" t="str">
        <f t="shared" si="9"/>
        <v/>
      </c>
      <c r="U115" s="215" t="str">
        <f t="shared" si="12"/>
        <v/>
      </c>
      <c r="V115" s="215" t="str">
        <f t="shared" si="13"/>
        <v/>
      </c>
    </row>
    <row r="116" spans="2:22">
      <c r="B116" s="28">
        <f>'1.収穫を予測する'!B126</f>
        <v>114</v>
      </c>
      <c r="C116" s="28" t="str">
        <f>IF('1.収穫を予測する'!C126="","",'1.収穫を予測する'!C126)</f>
        <v/>
      </c>
      <c r="D116" s="28" t="str">
        <f>IF('1.収穫を予測する'!$C$3="なし","",IF('1.収穫を予測する'!D126="",U116,'1.収穫を予測する'!D126))</f>
        <v/>
      </c>
      <c r="E116" s="28" t="str">
        <f t="shared" si="7"/>
        <v/>
      </c>
      <c r="F116" s="28" t="str">
        <f t="shared" si="8"/>
        <v/>
      </c>
      <c r="G116" s="28" t="str">
        <f t="shared" si="9"/>
        <v/>
      </c>
      <c r="U116" s="215" t="str">
        <f t="shared" si="12"/>
        <v/>
      </c>
      <c r="V116" s="215" t="str">
        <f t="shared" si="13"/>
        <v/>
      </c>
    </row>
    <row r="117" spans="2:22">
      <c r="B117" s="28">
        <f>'1.収穫を予測する'!B127</f>
        <v>115</v>
      </c>
      <c r="C117" s="28" t="str">
        <f>IF('1.収穫を予測する'!C127="","",'1.収穫を予測する'!C127)</f>
        <v/>
      </c>
      <c r="D117" s="28" t="str">
        <f>IF('1.収穫を予測する'!$C$3="なし","",IF('1.収穫を予測する'!D127="",U117,'1.収穫を予測する'!D127))</f>
        <v/>
      </c>
      <c r="E117" s="28" t="str">
        <f t="shared" si="7"/>
        <v/>
      </c>
      <c r="F117" s="28" t="str">
        <f t="shared" si="8"/>
        <v/>
      </c>
      <c r="G117" s="28" t="str">
        <f t="shared" si="9"/>
        <v/>
      </c>
      <c r="U117" s="215" t="str">
        <f t="shared" si="12"/>
        <v/>
      </c>
      <c r="V117" s="215" t="str">
        <f t="shared" si="13"/>
        <v/>
      </c>
    </row>
    <row r="118" spans="2:22">
      <c r="B118" s="28">
        <f>'1.収穫を予測する'!B128</f>
        <v>116</v>
      </c>
      <c r="C118" s="28" t="str">
        <f>IF('1.収穫を予測する'!C128="","",'1.収穫を予測する'!C128)</f>
        <v/>
      </c>
      <c r="D118" s="28" t="str">
        <f>IF('1.収穫を予測する'!$C$3="なし","",IF('1.収穫を予測する'!D128="",U118,'1.収穫を予測する'!D128))</f>
        <v/>
      </c>
      <c r="E118" s="28" t="str">
        <f t="shared" si="7"/>
        <v/>
      </c>
      <c r="F118" s="28" t="str">
        <f t="shared" si="8"/>
        <v/>
      </c>
      <c r="G118" s="28" t="str">
        <f t="shared" si="9"/>
        <v/>
      </c>
      <c r="U118" s="215" t="str">
        <f t="shared" si="12"/>
        <v/>
      </c>
      <c r="V118" s="215" t="str">
        <f t="shared" si="13"/>
        <v/>
      </c>
    </row>
    <row r="119" spans="2:22">
      <c r="B119" s="28">
        <f>'1.収穫を予測する'!B129</f>
        <v>117</v>
      </c>
      <c r="C119" s="28" t="str">
        <f>IF('1.収穫を予測する'!C129="","",'1.収穫を予測する'!C129)</f>
        <v/>
      </c>
      <c r="D119" s="28" t="str">
        <f>IF('1.収穫を予測する'!$C$3="なし","",IF('1.収穫を予測する'!D129="",U119,'1.収穫を予測する'!D129))</f>
        <v/>
      </c>
      <c r="E119" s="28" t="str">
        <f t="shared" si="7"/>
        <v/>
      </c>
      <c r="F119" s="28" t="str">
        <f t="shared" si="8"/>
        <v/>
      </c>
      <c r="G119" s="28" t="str">
        <f t="shared" si="9"/>
        <v/>
      </c>
      <c r="U119" s="215" t="str">
        <f t="shared" si="12"/>
        <v/>
      </c>
      <c r="V119" s="215" t="str">
        <f t="shared" si="13"/>
        <v/>
      </c>
    </row>
    <row r="120" spans="2:22">
      <c r="B120" s="28">
        <f>'1.収穫を予測する'!B130</f>
        <v>118</v>
      </c>
      <c r="C120" s="28" t="str">
        <f>IF('1.収穫を予測する'!C130="","",'1.収穫を予測する'!C130)</f>
        <v/>
      </c>
      <c r="D120" s="28" t="str">
        <f>IF('1.収穫を予測する'!$C$3="なし","",IF('1.収穫を予測する'!D130="",U120,'1.収穫を予測する'!D130))</f>
        <v/>
      </c>
      <c r="E120" s="28" t="str">
        <f t="shared" si="7"/>
        <v/>
      </c>
      <c r="F120" s="28" t="str">
        <f t="shared" si="8"/>
        <v/>
      </c>
      <c r="G120" s="28" t="str">
        <f t="shared" si="9"/>
        <v/>
      </c>
      <c r="U120" s="215" t="str">
        <f t="shared" si="12"/>
        <v/>
      </c>
      <c r="V120" s="215" t="str">
        <f t="shared" si="13"/>
        <v/>
      </c>
    </row>
    <row r="121" spans="2:22">
      <c r="B121" s="28">
        <f>'1.収穫を予測する'!B131</f>
        <v>119</v>
      </c>
      <c r="C121" s="28" t="str">
        <f>IF('1.収穫を予測する'!C131="","",'1.収穫を予測する'!C131)</f>
        <v/>
      </c>
      <c r="D121" s="28" t="str">
        <f>IF('1.収穫を予測する'!$C$3="なし","",IF('1.収穫を予測する'!D131="",U121,'1.収穫を予測する'!D131))</f>
        <v/>
      </c>
      <c r="E121" s="28" t="str">
        <f t="shared" si="7"/>
        <v/>
      </c>
      <c r="F121" s="28" t="str">
        <f t="shared" si="8"/>
        <v/>
      </c>
      <c r="G121" s="28" t="str">
        <f t="shared" si="9"/>
        <v/>
      </c>
      <c r="U121" s="215" t="str">
        <f t="shared" si="12"/>
        <v/>
      </c>
      <c r="V121" s="215" t="str">
        <f t="shared" si="13"/>
        <v/>
      </c>
    </row>
    <row r="122" spans="2:22">
      <c r="B122" s="28">
        <f>'1.収穫を予測する'!B132</f>
        <v>120</v>
      </c>
      <c r="C122" s="28" t="str">
        <f>IF('1.収穫を予測する'!C132="","",'1.収穫を予測する'!C132)</f>
        <v/>
      </c>
      <c r="D122" s="28" t="str">
        <f>IF('1.収穫を予測する'!$C$3="なし","",IF('1.収穫を予測する'!D132="",U122,'1.収穫を予測する'!D132))</f>
        <v/>
      </c>
      <c r="E122" s="28" t="str">
        <f t="shared" si="7"/>
        <v/>
      </c>
      <c r="F122" s="28" t="str">
        <f t="shared" si="8"/>
        <v/>
      </c>
      <c r="G122" s="28" t="str">
        <f t="shared" si="9"/>
        <v/>
      </c>
      <c r="U122" s="215" t="str">
        <f t="shared" si="12"/>
        <v/>
      </c>
      <c r="V122" s="215" t="str">
        <f t="shared" si="13"/>
        <v/>
      </c>
    </row>
    <row r="123" spans="2:22">
      <c r="B123" s="28">
        <f>'1.収穫を予測する'!B133</f>
        <v>121</v>
      </c>
      <c r="C123" s="28" t="str">
        <f>IF('1.収穫を予測する'!C133="","",'1.収穫を予測する'!C133)</f>
        <v/>
      </c>
      <c r="D123" s="28" t="str">
        <f>IF('1.収穫を予測する'!$C$3="なし","",IF('1.収穫を予測する'!D133="",U123,'1.収穫を予測する'!D133))</f>
        <v/>
      </c>
      <c r="E123" s="28" t="str">
        <f t="shared" si="7"/>
        <v/>
      </c>
      <c r="F123" s="28" t="str">
        <f t="shared" si="8"/>
        <v/>
      </c>
      <c r="G123" s="28" t="str">
        <f t="shared" si="9"/>
        <v/>
      </c>
      <c r="U123" s="215" t="str">
        <f t="shared" si="12"/>
        <v/>
      </c>
      <c r="V123" s="215" t="str">
        <f t="shared" si="13"/>
        <v/>
      </c>
    </row>
    <row r="124" spans="2:22">
      <c r="B124" s="28">
        <f>'1.収穫を予測する'!B134</f>
        <v>122</v>
      </c>
      <c r="C124" s="28" t="str">
        <f>IF('1.収穫を予測する'!C134="","",'1.収穫を予測する'!C134)</f>
        <v/>
      </c>
      <c r="D124" s="28" t="str">
        <f>IF('1.収穫を予測する'!$C$3="なし","",IF('1.収穫を予測する'!D134="",U124,'1.収穫を予測する'!D134))</f>
        <v/>
      </c>
      <c r="E124" s="28" t="str">
        <f t="shared" si="7"/>
        <v/>
      </c>
      <c r="F124" s="28" t="str">
        <f t="shared" si="8"/>
        <v/>
      </c>
      <c r="G124" s="28" t="str">
        <f t="shared" si="9"/>
        <v/>
      </c>
      <c r="U124" s="215" t="str">
        <f t="shared" si="12"/>
        <v/>
      </c>
      <c r="V124" s="215" t="str">
        <f t="shared" si="13"/>
        <v/>
      </c>
    </row>
    <row r="125" spans="2:22">
      <c r="B125" s="28">
        <f>'1.収穫を予測する'!B135</f>
        <v>123</v>
      </c>
      <c r="C125" s="28" t="str">
        <f>IF('1.収穫を予測する'!C135="","",'1.収穫を予測する'!C135)</f>
        <v/>
      </c>
      <c r="D125" s="28" t="str">
        <f>IF('1.収穫を予測する'!$C$3="なし","",IF('1.収穫を予測する'!D135="",U125,'1.収穫を予測する'!D135))</f>
        <v/>
      </c>
      <c r="E125" s="28" t="str">
        <f t="shared" si="7"/>
        <v/>
      </c>
      <c r="F125" s="28" t="str">
        <f t="shared" si="8"/>
        <v/>
      </c>
      <c r="G125" s="28" t="str">
        <f t="shared" si="9"/>
        <v/>
      </c>
      <c r="U125" s="215" t="str">
        <f t="shared" si="12"/>
        <v/>
      </c>
      <c r="V125" s="215" t="str">
        <f t="shared" si="13"/>
        <v/>
      </c>
    </row>
    <row r="126" spans="2:22">
      <c r="B126" s="28">
        <f>'1.収穫を予測する'!B136</f>
        <v>124</v>
      </c>
      <c r="C126" s="28" t="str">
        <f>IF('1.収穫を予測する'!C136="","",'1.収穫を予測する'!C136)</f>
        <v/>
      </c>
      <c r="D126" s="28" t="str">
        <f>IF('1.収穫を予測する'!$C$3="なし","",IF('1.収穫を予測する'!D136="",U126,'1.収穫を予測する'!D136))</f>
        <v/>
      </c>
      <c r="E126" s="28" t="str">
        <f t="shared" si="7"/>
        <v/>
      </c>
      <c r="F126" s="28" t="str">
        <f t="shared" si="8"/>
        <v/>
      </c>
      <c r="G126" s="28" t="str">
        <f t="shared" si="9"/>
        <v/>
      </c>
      <c r="U126" s="215" t="str">
        <f t="shared" si="12"/>
        <v/>
      </c>
      <c r="V126" s="215" t="str">
        <f t="shared" si="13"/>
        <v/>
      </c>
    </row>
    <row r="127" spans="2:22">
      <c r="B127" s="28">
        <f>'1.収穫を予測する'!B137</f>
        <v>125</v>
      </c>
      <c r="C127" s="28" t="str">
        <f>IF('1.収穫を予測する'!C137="","",'1.収穫を予測する'!C137)</f>
        <v/>
      </c>
      <c r="D127" s="28" t="str">
        <f>IF('1.収穫を予測する'!$C$3="なし","",IF('1.収穫を予測する'!D137="",U127,'1.収穫を予測する'!D137))</f>
        <v/>
      </c>
      <c r="E127" s="28" t="str">
        <f t="shared" si="7"/>
        <v/>
      </c>
      <c r="F127" s="28" t="str">
        <f t="shared" si="8"/>
        <v/>
      </c>
      <c r="G127" s="28" t="str">
        <f t="shared" si="9"/>
        <v/>
      </c>
      <c r="U127" s="215" t="str">
        <f t="shared" si="12"/>
        <v/>
      </c>
      <c r="V127" s="215" t="str">
        <f t="shared" si="13"/>
        <v/>
      </c>
    </row>
    <row r="128" spans="2:22">
      <c r="B128" s="28">
        <f>'1.収穫を予測する'!B138</f>
        <v>126</v>
      </c>
      <c r="C128" s="28" t="str">
        <f>IF('1.収穫を予測する'!C138="","",'1.収穫を予測する'!C138)</f>
        <v/>
      </c>
      <c r="D128" s="28" t="str">
        <f>IF('1.収穫を予測する'!$C$3="なし","",IF('1.収穫を予測する'!D138="",U128,'1.収穫を予測する'!D138))</f>
        <v/>
      </c>
      <c r="E128" s="28" t="str">
        <f t="shared" si="7"/>
        <v/>
      </c>
      <c r="F128" s="28" t="str">
        <f t="shared" si="8"/>
        <v/>
      </c>
      <c r="G128" s="28" t="str">
        <f t="shared" si="9"/>
        <v/>
      </c>
      <c r="U128" s="215" t="str">
        <f t="shared" si="12"/>
        <v/>
      </c>
      <c r="V128" s="215" t="str">
        <f t="shared" si="13"/>
        <v/>
      </c>
    </row>
    <row r="129" spans="2:22">
      <c r="B129" s="28">
        <f>'1.収穫を予測する'!B139</f>
        <v>127</v>
      </c>
      <c r="C129" s="28" t="str">
        <f>IF('1.収穫を予測する'!C139="","",'1.収穫を予測する'!C139)</f>
        <v/>
      </c>
      <c r="D129" s="28" t="str">
        <f>IF('1.収穫を予測する'!$C$3="なし","",IF('1.収穫を予測する'!D139="",U129,'1.収穫を予測する'!D139))</f>
        <v/>
      </c>
      <c r="E129" s="28" t="str">
        <f t="shared" si="7"/>
        <v/>
      </c>
      <c r="F129" s="28" t="str">
        <f t="shared" si="8"/>
        <v/>
      </c>
      <c r="G129" s="28" t="str">
        <f t="shared" si="9"/>
        <v/>
      </c>
      <c r="U129" s="215" t="str">
        <f t="shared" si="12"/>
        <v/>
      </c>
      <c r="V129" s="215" t="str">
        <f t="shared" si="13"/>
        <v/>
      </c>
    </row>
    <row r="130" spans="2:22">
      <c r="B130" s="28">
        <f>'1.収穫を予測する'!B140</f>
        <v>128</v>
      </c>
      <c r="C130" s="28" t="str">
        <f>IF('1.収穫を予測する'!C140="","",'1.収穫を予測する'!C140)</f>
        <v/>
      </c>
      <c r="D130" s="28" t="str">
        <f>IF('1.収穫を予測する'!$C$3="なし","",IF('1.収穫を予測する'!D140="",U130,'1.収穫を予測する'!D140))</f>
        <v/>
      </c>
      <c r="E130" s="28" t="str">
        <f t="shared" si="7"/>
        <v/>
      </c>
      <c r="F130" s="28" t="str">
        <f t="shared" si="8"/>
        <v/>
      </c>
      <c r="G130" s="28" t="str">
        <f t="shared" si="9"/>
        <v/>
      </c>
      <c r="U130" s="215" t="str">
        <f t="shared" si="12"/>
        <v/>
      </c>
      <c r="V130" s="215" t="str">
        <f t="shared" si="13"/>
        <v/>
      </c>
    </row>
    <row r="131" spans="2:22">
      <c r="B131" s="28">
        <f>'1.収穫を予測する'!B141</f>
        <v>129</v>
      </c>
      <c r="C131" s="28" t="str">
        <f>IF('1.収穫を予測する'!C141="","",'1.収穫を予測する'!C141)</f>
        <v/>
      </c>
      <c r="D131" s="28" t="str">
        <f>IF('1.収穫を予測する'!$C$3="なし","",IF('1.収穫を予測する'!D141="",U131,'1.収穫を予測する'!D141))</f>
        <v/>
      </c>
      <c r="E131" s="28" t="str">
        <f t="shared" si="7"/>
        <v/>
      </c>
      <c r="F131" s="28" t="str">
        <f t="shared" si="8"/>
        <v/>
      </c>
      <c r="G131" s="28" t="str">
        <f t="shared" si="9"/>
        <v/>
      </c>
      <c r="U131" s="215" t="str">
        <f t="shared" si="12"/>
        <v/>
      </c>
      <c r="V131" s="215" t="str">
        <f t="shared" si="13"/>
        <v/>
      </c>
    </row>
    <row r="132" spans="2:22">
      <c r="B132" s="28">
        <f>'1.収穫を予測する'!B142</f>
        <v>130</v>
      </c>
      <c r="C132" s="28" t="str">
        <f>IF('1.収穫を予測する'!C142="","",'1.収穫を予測する'!C142)</f>
        <v/>
      </c>
      <c r="D132" s="28" t="str">
        <f>IF('1.収穫を予測する'!$C$3="なし","",IF('1.収穫を予測する'!D142="",U132,'1.収穫を予測する'!D142))</f>
        <v/>
      </c>
      <c r="E132" s="28" t="str">
        <f t="shared" ref="E132:E195" si="14">IF(C132="","",0.61-0.0055*D132+5.48*EXP(-1.025*D132))</f>
        <v/>
      </c>
      <c r="F132" s="28" t="str">
        <f t="shared" ref="F132:F195" si="15">IF(C132="","",0.5-0.0008*C132+0.421*EXP(-0.12*C132))</f>
        <v/>
      </c>
      <c r="G132" s="28" t="str">
        <f t="shared" ref="G132:G195" si="16">IF(C132="","",IF(D132="",0.000089118*C132^2.707623*0.993534^C132,AVERAGE(E132:F132)*PI()*(C132/200)^2*D132))</f>
        <v/>
      </c>
      <c r="U132" s="215" t="str">
        <f t="shared" ref="U132:U195" si="17">IF(C132="","",($N$32+$N$33*$R$6+$N$34*$R$7+$N$35*$R$10+$N$36*$R$11)*(1-$N$37*EXP(-$N$38*C132))^$N$39)</f>
        <v/>
      </c>
      <c r="V132" s="215" t="str">
        <f t="shared" ref="V132:V195" si="18">IF(C132="","",PI()*(C132/2/100)^2)</f>
        <v/>
      </c>
    </row>
    <row r="133" spans="2:22">
      <c r="B133" s="28">
        <f>'1.収穫を予測する'!B143</f>
        <v>131</v>
      </c>
      <c r="C133" s="28" t="str">
        <f>IF('1.収穫を予測する'!C143="","",'1.収穫を予測する'!C143)</f>
        <v/>
      </c>
      <c r="D133" s="28" t="str">
        <f>IF('1.収穫を予測する'!$C$3="なし","",IF('1.収穫を予測する'!D143="",U133,'1.収穫を予測する'!D143))</f>
        <v/>
      </c>
      <c r="E133" s="28" t="str">
        <f t="shared" si="14"/>
        <v/>
      </c>
      <c r="F133" s="28" t="str">
        <f t="shared" si="15"/>
        <v/>
      </c>
      <c r="G133" s="28" t="str">
        <f t="shared" si="16"/>
        <v/>
      </c>
      <c r="U133" s="215" t="str">
        <f t="shared" si="17"/>
        <v/>
      </c>
      <c r="V133" s="215" t="str">
        <f t="shared" si="18"/>
        <v/>
      </c>
    </row>
    <row r="134" spans="2:22">
      <c r="B134" s="28">
        <f>'1.収穫を予測する'!B144</f>
        <v>132</v>
      </c>
      <c r="C134" s="28" t="str">
        <f>IF('1.収穫を予測する'!C144="","",'1.収穫を予測する'!C144)</f>
        <v/>
      </c>
      <c r="D134" s="28" t="str">
        <f>IF('1.収穫を予測する'!$C$3="なし","",IF('1.収穫を予測する'!D144="",U134,'1.収穫を予測する'!D144))</f>
        <v/>
      </c>
      <c r="E134" s="28" t="str">
        <f t="shared" si="14"/>
        <v/>
      </c>
      <c r="F134" s="28" t="str">
        <f t="shared" si="15"/>
        <v/>
      </c>
      <c r="G134" s="28" t="str">
        <f t="shared" si="16"/>
        <v/>
      </c>
      <c r="U134" s="215" t="str">
        <f t="shared" si="17"/>
        <v/>
      </c>
      <c r="V134" s="215" t="str">
        <f t="shared" si="18"/>
        <v/>
      </c>
    </row>
    <row r="135" spans="2:22">
      <c r="B135" s="28">
        <f>'1.収穫を予測する'!B145</f>
        <v>133</v>
      </c>
      <c r="C135" s="28" t="str">
        <f>IF('1.収穫を予測する'!C145="","",'1.収穫を予測する'!C145)</f>
        <v/>
      </c>
      <c r="D135" s="28" t="str">
        <f>IF('1.収穫を予測する'!$C$3="なし","",IF('1.収穫を予測する'!D145="",U135,'1.収穫を予測する'!D145))</f>
        <v/>
      </c>
      <c r="E135" s="28" t="str">
        <f t="shared" si="14"/>
        <v/>
      </c>
      <c r="F135" s="28" t="str">
        <f t="shared" si="15"/>
        <v/>
      </c>
      <c r="G135" s="28" t="str">
        <f t="shared" si="16"/>
        <v/>
      </c>
      <c r="U135" s="215" t="str">
        <f t="shared" si="17"/>
        <v/>
      </c>
      <c r="V135" s="215" t="str">
        <f t="shared" si="18"/>
        <v/>
      </c>
    </row>
    <row r="136" spans="2:22">
      <c r="B136" s="28">
        <f>'1.収穫を予測する'!B146</f>
        <v>134</v>
      </c>
      <c r="C136" s="28" t="str">
        <f>IF('1.収穫を予測する'!C146="","",'1.収穫を予測する'!C146)</f>
        <v/>
      </c>
      <c r="D136" s="28" t="str">
        <f>IF('1.収穫を予測する'!$C$3="なし","",IF('1.収穫を予測する'!D146="",U136,'1.収穫を予測する'!D146))</f>
        <v/>
      </c>
      <c r="E136" s="28" t="str">
        <f t="shared" si="14"/>
        <v/>
      </c>
      <c r="F136" s="28" t="str">
        <f t="shared" si="15"/>
        <v/>
      </c>
      <c r="G136" s="28" t="str">
        <f t="shared" si="16"/>
        <v/>
      </c>
      <c r="U136" s="215" t="str">
        <f t="shared" si="17"/>
        <v/>
      </c>
      <c r="V136" s="215" t="str">
        <f t="shared" si="18"/>
        <v/>
      </c>
    </row>
    <row r="137" spans="2:22">
      <c r="B137" s="28">
        <f>'1.収穫を予測する'!B147</f>
        <v>135</v>
      </c>
      <c r="C137" s="28" t="str">
        <f>IF('1.収穫を予測する'!C147="","",'1.収穫を予測する'!C147)</f>
        <v/>
      </c>
      <c r="D137" s="28" t="str">
        <f>IF('1.収穫を予測する'!$C$3="なし","",IF('1.収穫を予測する'!D147="",U137,'1.収穫を予測する'!D147))</f>
        <v/>
      </c>
      <c r="E137" s="28" t="str">
        <f t="shared" si="14"/>
        <v/>
      </c>
      <c r="F137" s="28" t="str">
        <f t="shared" si="15"/>
        <v/>
      </c>
      <c r="G137" s="28" t="str">
        <f t="shared" si="16"/>
        <v/>
      </c>
      <c r="U137" s="215" t="str">
        <f t="shared" si="17"/>
        <v/>
      </c>
      <c r="V137" s="215" t="str">
        <f t="shared" si="18"/>
        <v/>
      </c>
    </row>
    <row r="138" spans="2:22">
      <c r="B138" s="28">
        <f>'1.収穫を予測する'!B148</f>
        <v>136</v>
      </c>
      <c r="C138" s="28" t="str">
        <f>IF('1.収穫を予測する'!C148="","",'1.収穫を予測する'!C148)</f>
        <v/>
      </c>
      <c r="D138" s="28" t="str">
        <f>IF('1.収穫を予測する'!$C$3="なし","",IF('1.収穫を予測する'!D148="",U138,'1.収穫を予測する'!D148))</f>
        <v/>
      </c>
      <c r="E138" s="28" t="str">
        <f t="shared" si="14"/>
        <v/>
      </c>
      <c r="F138" s="28" t="str">
        <f t="shared" si="15"/>
        <v/>
      </c>
      <c r="G138" s="28" t="str">
        <f t="shared" si="16"/>
        <v/>
      </c>
      <c r="U138" s="215" t="str">
        <f t="shared" si="17"/>
        <v/>
      </c>
      <c r="V138" s="215" t="str">
        <f t="shared" si="18"/>
        <v/>
      </c>
    </row>
    <row r="139" spans="2:22">
      <c r="B139" s="28">
        <f>'1.収穫を予測する'!B149</f>
        <v>137</v>
      </c>
      <c r="C139" s="28" t="str">
        <f>IF('1.収穫を予測する'!C149="","",'1.収穫を予測する'!C149)</f>
        <v/>
      </c>
      <c r="D139" s="28" t="str">
        <f>IF('1.収穫を予測する'!$C$3="なし","",IF('1.収穫を予測する'!D149="",U139,'1.収穫を予測する'!D149))</f>
        <v/>
      </c>
      <c r="E139" s="28" t="str">
        <f t="shared" si="14"/>
        <v/>
      </c>
      <c r="F139" s="28" t="str">
        <f t="shared" si="15"/>
        <v/>
      </c>
      <c r="G139" s="28" t="str">
        <f t="shared" si="16"/>
        <v/>
      </c>
      <c r="U139" s="215" t="str">
        <f t="shared" si="17"/>
        <v/>
      </c>
      <c r="V139" s="215" t="str">
        <f t="shared" si="18"/>
        <v/>
      </c>
    </row>
    <row r="140" spans="2:22">
      <c r="B140" s="28">
        <f>'1.収穫を予測する'!B150</f>
        <v>138</v>
      </c>
      <c r="C140" s="28" t="str">
        <f>IF('1.収穫を予測する'!C150="","",'1.収穫を予測する'!C150)</f>
        <v/>
      </c>
      <c r="D140" s="28" t="str">
        <f>IF('1.収穫を予測する'!$C$3="なし","",IF('1.収穫を予測する'!D150="",U140,'1.収穫を予測する'!D150))</f>
        <v/>
      </c>
      <c r="E140" s="28" t="str">
        <f t="shared" si="14"/>
        <v/>
      </c>
      <c r="F140" s="28" t="str">
        <f t="shared" si="15"/>
        <v/>
      </c>
      <c r="G140" s="28" t="str">
        <f t="shared" si="16"/>
        <v/>
      </c>
      <c r="U140" s="215" t="str">
        <f t="shared" si="17"/>
        <v/>
      </c>
      <c r="V140" s="215" t="str">
        <f t="shared" si="18"/>
        <v/>
      </c>
    </row>
    <row r="141" spans="2:22">
      <c r="B141" s="28">
        <f>'1.収穫を予測する'!B151</f>
        <v>139</v>
      </c>
      <c r="C141" s="28" t="str">
        <f>IF('1.収穫を予測する'!C151="","",'1.収穫を予測する'!C151)</f>
        <v/>
      </c>
      <c r="D141" s="28" t="str">
        <f>IF('1.収穫を予測する'!$C$3="なし","",IF('1.収穫を予測する'!D151="",U141,'1.収穫を予測する'!D151))</f>
        <v/>
      </c>
      <c r="E141" s="28" t="str">
        <f t="shared" si="14"/>
        <v/>
      </c>
      <c r="F141" s="28" t="str">
        <f t="shared" si="15"/>
        <v/>
      </c>
      <c r="G141" s="28" t="str">
        <f t="shared" si="16"/>
        <v/>
      </c>
      <c r="U141" s="215" t="str">
        <f t="shared" si="17"/>
        <v/>
      </c>
      <c r="V141" s="215" t="str">
        <f t="shared" si="18"/>
        <v/>
      </c>
    </row>
    <row r="142" spans="2:22">
      <c r="B142" s="28">
        <f>'1.収穫を予測する'!B152</f>
        <v>140</v>
      </c>
      <c r="C142" s="28" t="str">
        <f>IF('1.収穫を予測する'!C152="","",'1.収穫を予測する'!C152)</f>
        <v/>
      </c>
      <c r="D142" s="28" t="str">
        <f>IF('1.収穫を予測する'!$C$3="なし","",IF('1.収穫を予測する'!D152="",U142,'1.収穫を予測する'!D152))</f>
        <v/>
      </c>
      <c r="E142" s="28" t="str">
        <f t="shared" si="14"/>
        <v/>
      </c>
      <c r="F142" s="28" t="str">
        <f t="shared" si="15"/>
        <v/>
      </c>
      <c r="G142" s="28" t="str">
        <f t="shared" si="16"/>
        <v/>
      </c>
      <c r="U142" s="215" t="str">
        <f t="shared" si="17"/>
        <v/>
      </c>
      <c r="V142" s="215" t="str">
        <f t="shared" si="18"/>
        <v/>
      </c>
    </row>
    <row r="143" spans="2:22">
      <c r="B143" s="28">
        <f>'1.収穫を予測する'!B153</f>
        <v>141</v>
      </c>
      <c r="C143" s="28" t="str">
        <f>IF('1.収穫を予測する'!C153="","",'1.収穫を予測する'!C153)</f>
        <v/>
      </c>
      <c r="D143" s="28" t="str">
        <f>IF('1.収穫を予測する'!$C$3="なし","",IF('1.収穫を予測する'!D153="",U143,'1.収穫を予測する'!D153))</f>
        <v/>
      </c>
      <c r="E143" s="28" t="str">
        <f t="shared" si="14"/>
        <v/>
      </c>
      <c r="F143" s="28" t="str">
        <f t="shared" si="15"/>
        <v/>
      </c>
      <c r="G143" s="28" t="str">
        <f t="shared" si="16"/>
        <v/>
      </c>
      <c r="U143" s="215" t="str">
        <f t="shared" si="17"/>
        <v/>
      </c>
      <c r="V143" s="215" t="str">
        <f t="shared" si="18"/>
        <v/>
      </c>
    </row>
    <row r="144" spans="2:22">
      <c r="B144" s="28">
        <f>'1.収穫を予測する'!B154</f>
        <v>142</v>
      </c>
      <c r="C144" s="28" t="str">
        <f>IF('1.収穫を予測する'!C154="","",'1.収穫を予測する'!C154)</f>
        <v/>
      </c>
      <c r="D144" s="28" t="str">
        <f>IF('1.収穫を予測する'!$C$3="なし","",IF('1.収穫を予測する'!D154="",U144,'1.収穫を予測する'!D154))</f>
        <v/>
      </c>
      <c r="E144" s="28" t="str">
        <f t="shared" si="14"/>
        <v/>
      </c>
      <c r="F144" s="28" t="str">
        <f t="shared" si="15"/>
        <v/>
      </c>
      <c r="G144" s="28" t="str">
        <f t="shared" si="16"/>
        <v/>
      </c>
      <c r="U144" s="215" t="str">
        <f t="shared" si="17"/>
        <v/>
      </c>
      <c r="V144" s="215" t="str">
        <f t="shared" si="18"/>
        <v/>
      </c>
    </row>
    <row r="145" spans="2:22">
      <c r="B145" s="28">
        <f>'1.収穫を予測する'!B155</f>
        <v>143</v>
      </c>
      <c r="C145" s="28" t="str">
        <f>IF('1.収穫を予測する'!C155="","",'1.収穫を予測する'!C155)</f>
        <v/>
      </c>
      <c r="D145" s="28" t="str">
        <f>IF('1.収穫を予測する'!$C$3="なし","",IF('1.収穫を予測する'!D155="",U145,'1.収穫を予測する'!D155))</f>
        <v/>
      </c>
      <c r="E145" s="28" t="str">
        <f t="shared" si="14"/>
        <v/>
      </c>
      <c r="F145" s="28" t="str">
        <f t="shared" si="15"/>
        <v/>
      </c>
      <c r="G145" s="28" t="str">
        <f t="shared" si="16"/>
        <v/>
      </c>
      <c r="U145" s="215" t="str">
        <f t="shared" si="17"/>
        <v/>
      </c>
      <c r="V145" s="215" t="str">
        <f t="shared" si="18"/>
        <v/>
      </c>
    </row>
    <row r="146" spans="2:22">
      <c r="B146" s="28">
        <f>'1.収穫を予測する'!B156</f>
        <v>144</v>
      </c>
      <c r="C146" s="28" t="str">
        <f>IF('1.収穫を予測する'!C156="","",'1.収穫を予測する'!C156)</f>
        <v/>
      </c>
      <c r="D146" s="28" t="str">
        <f>IF('1.収穫を予測する'!$C$3="なし","",IF('1.収穫を予測する'!D156="",U146,'1.収穫を予測する'!D156))</f>
        <v/>
      </c>
      <c r="E146" s="28" t="str">
        <f t="shared" si="14"/>
        <v/>
      </c>
      <c r="F146" s="28" t="str">
        <f t="shared" si="15"/>
        <v/>
      </c>
      <c r="G146" s="28" t="str">
        <f t="shared" si="16"/>
        <v/>
      </c>
      <c r="U146" s="215" t="str">
        <f t="shared" si="17"/>
        <v/>
      </c>
      <c r="V146" s="215" t="str">
        <f t="shared" si="18"/>
        <v/>
      </c>
    </row>
    <row r="147" spans="2:22">
      <c r="B147" s="28">
        <f>'1.収穫を予測する'!B157</f>
        <v>145</v>
      </c>
      <c r="C147" s="28" t="str">
        <f>IF('1.収穫を予測する'!C157="","",'1.収穫を予測する'!C157)</f>
        <v/>
      </c>
      <c r="D147" s="28" t="str">
        <f>IF('1.収穫を予測する'!$C$3="なし","",IF('1.収穫を予測する'!D157="",U147,'1.収穫を予測する'!D157))</f>
        <v/>
      </c>
      <c r="E147" s="28" t="str">
        <f t="shared" si="14"/>
        <v/>
      </c>
      <c r="F147" s="28" t="str">
        <f t="shared" si="15"/>
        <v/>
      </c>
      <c r="G147" s="28" t="str">
        <f t="shared" si="16"/>
        <v/>
      </c>
      <c r="U147" s="215" t="str">
        <f t="shared" si="17"/>
        <v/>
      </c>
      <c r="V147" s="215" t="str">
        <f t="shared" si="18"/>
        <v/>
      </c>
    </row>
    <row r="148" spans="2:22">
      <c r="B148" s="28">
        <f>'1.収穫を予測する'!B158</f>
        <v>146</v>
      </c>
      <c r="C148" s="28" t="str">
        <f>IF('1.収穫を予測する'!C158="","",'1.収穫を予測する'!C158)</f>
        <v/>
      </c>
      <c r="D148" s="28" t="str">
        <f>IF('1.収穫を予測する'!$C$3="なし","",IF('1.収穫を予測する'!D158="",U148,'1.収穫を予測する'!D158))</f>
        <v/>
      </c>
      <c r="E148" s="28" t="str">
        <f t="shared" si="14"/>
        <v/>
      </c>
      <c r="F148" s="28" t="str">
        <f t="shared" si="15"/>
        <v/>
      </c>
      <c r="G148" s="28" t="str">
        <f t="shared" si="16"/>
        <v/>
      </c>
      <c r="U148" s="215" t="str">
        <f t="shared" si="17"/>
        <v/>
      </c>
      <c r="V148" s="215" t="str">
        <f t="shared" si="18"/>
        <v/>
      </c>
    </row>
    <row r="149" spans="2:22">
      <c r="B149" s="28">
        <f>'1.収穫を予測する'!B159</f>
        <v>147</v>
      </c>
      <c r="C149" s="28" t="str">
        <f>IF('1.収穫を予測する'!C159="","",'1.収穫を予測する'!C159)</f>
        <v/>
      </c>
      <c r="D149" s="28" t="str">
        <f>IF('1.収穫を予測する'!$C$3="なし","",IF('1.収穫を予測する'!D159="",U149,'1.収穫を予測する'!D159))</f>
        <v/>
      </c>
      <c r="E149" s="28" t="str">
        <f t="shared" si="14"/>
        <v/>
      </c>
      <c r="F149" s="28" t="str">
        <f t="shared" si="15"/>
        <v/>
      </c>
      <c r="G149" s="28" t="str">
        <f t="shared" si="16"/>
        <v/>
      </c>
      <c r="U149" s="215" t="str">
        <f t="shared" si="17"/>
        <v/>
      </c>
      <c r="V149" s="215" t="str">
        <f t="shared" si="18"/>
        <v/>
      </c>
    </row>
    <row r="150" spans="2:22">
      <c r="B150" s="28">
        <f>'1.収穫を予測する'!B160</f>
        <v>148</v>
      </c>
      <c r="C150" s="28" t="str">
        <f>IF('1.収穫を予測する'!C160="","",'1.収穫を予測する'!C160)</f>
        <v/>
      </c>
      <c r="D150" s="28" t="str">
        <f>IF('1.収穫を予測する'!$C$3="なし","",IF('1.収穫を予測する'!D160="",U150,'1.収穫を予測する'!D160))</f>
        <v/>
      </c>
      <c r="E150" s="28" t="str">
        <f t="shared" si="14"/>
        <v/>
      </c>
      <c r="F150" s="28" t="str">
        <f t="shared" si="15"/>
        <v/>
      </c>
      <c r="G150" s="28" t="str">
        <f t="shared" si="16"/>
        <v/>
      </c>
      <c r="U150" s="215" t="str">
        <f t="shared" si="17"/>
        <v/>
      </c>
      <c r="V150" s="215" t="str">
        <f t="shared" si="18"/>
        <v/>
      </c>
    </row>
    <row r="151" spans="2:22">
      <c r="B151" s="28">
        <f>'1.収穫を予測する'!B161</f>
        <v>149</v>
      </c>
      <c r="C151" s="28" t="str">
        <f>IF('1.収穫を予測する'!C161="","",'1.収穫を予測する'!C161)</f>
        <v/>
      </c>
      <c r="D151" s="28" t="str">
        <f>IF('1.収穫を予測する'!$C$3="なし","",IF('1.収穫を予測する'!D161="",U151,'1.収穫を予測する'!D161))</f>
        <v/>
      </c>
      <c r="E151" s="28" t="str">
        <f t="shared" si="14"/>
        <v/>
      </c>
      <c r="F151" s="28" t="str">
        <f t="shared" si="15"/>
        <v/>
      </c>
      <c r="G151" s="28" t="str">
        <f t="shared" si="16"/>
        <v/>
      </c>
      <c r="U151" s="215" t="str">
        <f t="shared" si="17"/>
        <v/>
      </c>
      <c r="V151" s="215" t="str">
        <f t="shared" si="18"/>
        <v/>
      </c>
    </row>
    <row r="152" spans="2:22">
      <c r="B152" s="28">
        <f>'1.収穫を予測する'!B162</f>
        <v>150</v>
      </c>
      <c r="C152" s="28" t="str">
        <f>IF('1.収穫を予測する'!C162="","",'1.収穫を予測する'!C162)</f>
        <v/>
      </c>
      <c r="D152" s="28" t="str">
        <f>IF('1.収穫を予測する'!$C$3="なし","",IF('1.収穫を予測する'!D162="",U152,'1.収穫を予測する'!D162))</f>
        <v/>
      </c>
      <c r="E152" s="28" t="str">
        <f t="shared" si="14"/>
        <v/>
      </c>
      <c r="F152" s="28" t="str">
        <f t="shared" si="15"/>
        <v/>
      </c>
      <c r="G152" s="28" t="str">
        <f t="shared" si="16"/>
        <v/>
      </c>
      <c r="U152" s="215" t="str">
        <f t="shared" si="17"/>
        <v/>
      </c>
      <c r="V152" s="215" t="str">
        <f t="shared" si="18"/>
        <v/>
      </c>
    </row>
    <row r="153" spans="2:22">
      <c r="B153" s="28">
        <f>'1.収穫を予測する'!B163</f>
        <v>151</v>
      </c>
      <c r="C153" s="28" t="str">
        <f>IF('1.収穫を予測する'!C163="","",'1.収穫を予測する'!C163)</f>
        <v/>
      </c>
      <c r="D153" s="28" t="str">
        <f>IF('1.収穫を予測する'!$C$3="なし","",IF('1.収穫を予測する'!D163="",U153,'1.収穫を予測する'!D163))</f>
        <v/>
      </c>
      <c r="E153" s="28" t="str">
        <f t="shared" si="14"/>
        <v/>
      </c>
      <c r="F153" s="28" t="str">
        <f t="shared" si="15"/>
        <v/>
      </c>
      <c r="G153" s="28" t="str">
        <f t="shared" si="16"/>
        <v/>
      </c>
      <c r="U153" s="215" t="str">
        <f t="shared" si="17"/>
        <v/>
      </c>
      <c r="V153" s="215" t="str">
        <f t="shared" si="18"/>
        <v/>
      </c>
    </row>
    <row r="154" spans="2:22">
      <c r="B154" s="28">
        <f>'1.収穫を予測する'!B164</f>
        <v>152</v>
      </c>
      <c r="C154" s="28" t="str">
        <f>IF('1.収穫を予測する'!C164="","",'1.収穫を予測する'!C164)</f>
        <v/>
      </c>
      <c r="D154" s="28" t="str">
        <f>IF('1.収穫を予測する'!$C$3="なし","",IF('1.収穫を予測する'!D164="",U154,'1.収穫を予測する'!D164))</f>
        <v/>
      </c>
      <c r="E154" s="28" t="str">
        <f t="shared" si="14"/>
        <v/>
      </c>
      <c r="F154" s="28" t="str">
        <f t="shared" si="15"/>
        <v/>
      </c>
      <c r="G154" s="28" t="str">
        <f t="shared" si="16"/>
        <v/>
      </c>
      <c r="U154" s="215" t="str">
        <f t="shared" si="17"/>
        <v/>
      </c>
      <c r="V154" s="215" t="str">
        <f t="shared" si="18"/>
        <v/>
      </c>
    </row>
    <row r="155" spans="2:22">
      <c r="B155" s="28">
        <f>'1.収穫を予測する'!B165</f>
        <v>153</v>
      </c>
      <c r="C155" s="28" t="str">
        <f>IF('1.収穫を予測する'!C165="","",'1.収穫を予測する'!C165)</f>
        <v/>
      </c>
      <c r="D155" s="28" t="str">
        <f>IF('1.収穫を予測する'!$C$3="なし","",IF('1.収穫を予測する'!D165="",U155,'1.収穫を予測する'!D165))</f>
        <v/>
      </c>
      <c r="E155" s="28" t="str">
        <f t="shared" si="14"/>
        <v/>
      </c>
      <c r="F155" s="28" t="str">
        <f t="shared" si="15"/>
        <v/>
      </c>
      <c r="G155" s="28" t="str">
        <f t="shared" si="16"/>
        <v/>
      </c>
      <c r="U155" s="215" t="str">
        <f t="shared" si="17"/>
        <v/>
      </c>
      <c r="V155" s="215" t="str">
        <f t="shared" si="18"/>
        <v/>
      </c>
    </row>
    <row r="156" spans="2:22">
      <c r="B156" s="28">
        <f>'1.収穫を予測する'!B166</f>
        <v>154</v>
      </c>
      <c r="C156" s="28" t="str">
        <f>IF('1.収穫を予測する'!C166="","",'1.収穫を予測する'!C166)</f>
        <v/>
      </c>
      <c r="D156" s="28" t="str">
        <f>IF('1.収穫を予測する'!$C$3="なし","",IF('1.収穫を予測する'!D166="",U156,'1.収穫を予測する'!D166))</f>
        <v/>
      </c>
      <c r="E156" s="28" t="str">
        <f t="shared" si="14"/>
        <v/>
      </c>
      <c r="F156" s="28" t="str">
        <f t="shared" si="15"/>
        <v/>
      </c>
      <c r="G156" s="28" t="str">
        <f t="shared" si="16"/>
        <v/>
      </c>
      <c r="U156" s="215" t="str">
        <f t="shared" si="17"/>
        <v/>
      </c>
      <c r="V156" s="215" t="str">
        <f t="shared" si="18"/>
        <v/>
      </c>
    </row>
    <row r="157" spans="2:22">
      <c r="B157" s="28">
        <f>'1.収穫を予測する'!B167</f>
        <v>155</v>
      </c>
      <c r="C157" s="28" t="str">
        <f>IF('1.収穫を予測する'!C167="","",'1.収穫を予測する'!C167)</f>
        <v/>
      </c>
      <c r="D157" s="28" t="str">
        <f>IF('1.収穫を予測する'!$C$3="なし","",IF('1.収穫を予測する'!D167="",U157,'1.収穫を予測する'!D167))</f>
        <v/>
      </c>
      <c r="E157" s="28" t="str">
        <f t="shared" si="14"/>
        <v/>
      </c>
      <c r="F157" s="28" t="str">
        <f t="shared" si="15"/>
        <v/>
      </c>
      <c r="G157" s="28" t="str">
        <f t="shared" si="16"/>
        <v/>
      </c>
      <c r="U157" s="215" t="str">
        <f t="shared" si="17"/>
        <v/>
      </c>
      <c r="V157" s="215" t="str">
        <f t="shared" si="18"/>
        <v/>
      </c>
    </row>
    <row r="158" spans="2:22">
      <c r="B158" s="28">
        <f>'1.収穫を予測する'!B168</f>
        <v>156</v>
      </c>
      <c r="C158" s="28" t="str">
        <f>IF('1.収穫を予測する'!C168="","",'1.収穫を予測する'!C168)</f>
        <v/>
      </c>
      <c r="D158" s="28" t="str">
        <f>IF('1.収穫を予測する'!$C$3="なし","",IF('1.収穫を予測する'!D168="",U158,'1.収穫を予測する'!D168))</f>
        <v/>
      </c>
      <c r="E158" s="28" t="str">
        <f t="shared" si="14"/>
        <v/>
      </c>
      <c r="F158" s="28" t="str">
        <f t="shared" si="15"/>
        <v/>
      </c>
      <c r="G158" s="28" t="str">
        <f t="shared" si="16"/>
        <v/>
      </c>
      <c r="U158" s="215" t="str">
        <f t="shared" si="17"/>
        <v/>
      </c>
      <c r="V158" s="215" t="str">
        <f t="shared" si="18"/>
        <v/>
      </c>
    </row>
    <row r="159" spans="2:22">
      <c r="B159" s="28">
        <f>'1.収穫を予測する'!B169</f>
        <v>157</v>
      </c>
      <c r="C159" s="28" t="str">
        <f>IF('1.収穫を予測する'!C169="","",'1.収穫を予測する'!C169)</f>
        <v/>
      </c>
      <c r="D159" s="28" t="str">
        <f>IF('1.収穫を予測する'!$C$3="なし","",IF('1.収穫を予測する'!D169="",U159,'1.収穫を予測する'!D169))</f>
        <v/>
      </c>
      <c r="E159" s="28" t="str">
        <f t="shared" si="14"/>
        <v/>
      </c>
      <c r="F159" s="28" t="str">
        <f t="shared" si="15"/>
        <v/>
      </c>
      <c r="G159" s="28" t="str">
        <f t="shared" si="16"/>
        <v/>
      </c>
      <c r="U159" s="215" t="str">
        <f t="shared" si="17"/>
        <v/>
      </c>
      <c r="V159" s="215" t="str">
        <f t="shared" si="18"/>
        <v/>
      </c>
    </row>
    <row r="160" spans="2:22">
      <c r="B160" s="28">
        <f>'1.収穫を予測する'!B170</f>
        <v>158</v>
      </c>
      <c r="C160" s="28" t="str">
        <f>IF('1.収穫を予測する'!C170="","",'1.収穫を予測する'!C170)</f>
        <v/>
      </c>
      <c r="D160" s="28" t="str">
        <f>IF('1.収穫を予測する'!$C$3="なし","",IF('1.収穫を予測する'!D170="",U160,'1.収穫を予測する'!D170))</f>
        <v/>
      </c>
      <c r="E160" s="28" t="str">
        <f t="shared" si="14"/>
        <v/>
      </c>
      <c r="F160" s="28" t="str">
        <f t="shared" si="15"/>
        <v/>
      </c>
      <c r="G160" s="28" t="str">
        <f t="shared" si="16"/>
        <v/>
      </c>
      <c r="U160" s="215" t="str">
        <f t="shared" si="17"/>
        <v/>
      </c>
      <c r="V160" s="215" t="str">
        <f t="shared" si="18"/>
        <v/>
      </c>
    </row>
    <row r="161" spans="2:22">
      <c r="B161" s="28">
        <f>'1.収穫を予測する'!B171</f>
        <v>159</v>
      </c>
      <c r="C161" s="28" t="str">
        <f>IF('1.収穫を予測する'!C171="","",'1.収穫を予測する'!C171)</f>
        <v/>
      </c>
      <c r="D161" s="28" t="str">
        <f>IF('1.収穫を予測する'!$C$3="なし","",IF('1.収穫を予測する'!D171="",U161,'1.収穫を予測する'!D171))</f>
        <v/>
      </c>
      <c r="E161" s="28" t="str">
        <f t="shared" si="14"/>
        <v/>
      </c>
      <c r="F161" s="28" t="str">
        <f t="shared" si="15"/>
        <v/>
      </c>
      <c r="G161" s="28" t="str">
        <f t="shared" si="16"/>
        <v/>
      </c>
      <c r="U161" s="215" t="str">
        <f t="shared" si="17"/>
        <v/>
      </c>
      <c r="V161" s="215" t="str">
        <f t="shared" si="18"/>
        <v/>
      </c>
    </row>
    <row r="162" spans="2:22">
      <c r="B162" s="28">
        <f>'1.収穫を予測する'!B172</f>
        <v>160</v>
      </c>
      <c r="C162" s="28" t="str">
        <f>IF('1.収穫を予測する'!C172="","",'1.収穫を予測する'!C172)</f>
        <v/>
      </c>
      <c r="D162" s="28" t="str">
        <f>IF('1.収穫を予測する'!$C$3="なし","",IF('1.収穫を予測する'!D172="",U162,'1.収穫を予測する'!D172))</f>
        <v/>
      </c>
      <c r="E162" s="28" t="str">
        <f t="shared" si="14"/>
        <v/>
      </c>
      <c r="F162" s="28" t="str">
        <f t="shared" si="15"/>
        <v/>
      </c>
      <c r="G162" s="28" t="str">
        <f t="shared" si="16"/>
        <v/>
      </c>
      <c r="U162" s="215" t="str">
        <f t="shared" si="17"/>
        <v/>
      </c>
      <c r="V162" s="215" t="str">
        <f t="shared" si="18"/>
        <v/>
      </c>
    </row>
    <row r="163" spans="2:22">
      <c r="B163" s="28">
        <f>'1.収穫を予測する'!B173</f>
        <v>161</v>
      </c>
      <c r="C163" s="28" t="str">
        <f>IF('1.収穫を予測する'!C173="","",'1.収穫を予測する'!C173)</f>
        <v/>
      </c>
      <c r="D163" s="28" t="str">
        <f>IF('1.収穫を予測する'!$C$3="なし","",IF('1.収穫を予測する'!D173="",U163,'1.収穫を予測する'!D173))</f>
        <v/>
      </c>
      <c r="E163" s="28" t="str">
        <f t="shared" si="14"/>
        <v/>
      </c>
      <c r="F163" s="28" t="str">
        <f t="shared" si="15"/>
        <v/>
      </c>
      <c r="G163" s="28" t="str">
        <f t="shared" si="16"/>
        <v/>
      </c>
      <c r="U163" s="215" t="str">
        <f t="shared" si="17"/>
        <v/>
      </c>
      <c r="V163" s="215" t="str">
        <f t="shared" si="18"/>
        <v/>
      </c>
    </row>
    <row r="164" spans="2:22">
      <c r="B164" s="28">
        <f>'1.収穫を予測する'!B174</f>
        <v>162</v>
      </c>
      <c r="C164" s="28" t="str">
        <f>IF('1.収穫を予測する'!C174="","",'1.収穫を予測する'!C174)</f>
        <v/>
      </c>
      <c r="D164" s="28" t="str">
        <f>IF('1.収穫を予測する'!$C$3="なし","",IF('1.収穫を予測する'!D174="",U164,'1.収穫を予測する'!D174))</f>
        <v/>
      </c>
      <c r="E164" s="28" t="str">
        <f t="shared" si="14"/>
        <v/>
      </c>
      <c r="F164" s="28" t="str">
        <f t="shared" si="15"/>
        <v/>
      </c>
      <c r="G164" s="28" t="str">
        <f t="shared" si="16"/>
        <v/>
      </c>
      <c r="U164" s="215" t="str">
        <f t="shared" si="17"/>
        <v/>
      </c>
      <c r="V164" s="215" t="str">
        <f t="shared" si="18"/>
        <v/>
      </c>
    </row>
    <row r="165" spans="2:22">
      <c r="B165" s="28">
        <f>'1.収穫を予測する'!B175</f>
        <v>163</v>
      </c>
      <c r="C165" s="28" t="str">
        <f>IF('1.収穫を予測する'!C175="","",'1.収穫を予測する'!C175)</f>
        <v/>
      </c>
      <c r="D165" s="28" t="str">
        <f>IF('1.収穫を予測する'!$C$3="なし","",IF('1.収穫を予測する'!D175="",U165,'1.収穫を予測する'!D175))</f>
        <v/>
      </c>
      <c r="E165" s="28" t="str">
        <f t="shared" si="14"/>
        <v/>
      </c>
      <c r="F165" s="28" t="str">
        <f t="shared" si="15"/>
        <v/>
      </c>
      <c r="G165" s="28" t="str">
        <f t="shared" si="16"/>
        <v/>
      </c>
      <c r="U165" s="215" t="str">
        <f t="shared" si="17"/>
        <v/>
      </c>
      <c r="V165" s="215" t="str">
        <f t="shared" si="18"/>
        <v/>
      </c>
    </row>
    <row r="166" spans="2:22">
      <c r="B166" s="28">
        <f>'1.収穫を予測する'!B176</f>
        <v>164</v>
      </c>
      <c r="C166" s="28" t="str">
        <f>IF('1.収穫を予測する'!C176="","",'1.収穫を予測する'!C176)</f>
        <v/>
      </c>
      <c r="D166" s="28" t="str">
        <f>IF('1.収穫を予測する'!$C$3="なし","",IF('1.収穫を予測する'!D176="",U166,'1.収穫を予測する'!D176))</f>
        <v/>
      </c>
      <c r="E166" s="28" t="str">
        <f t="shared" si="14"/>
        <v/>
      </c>
      <c r="F166" s="28" t="str">
        <f t="shared" si="15"/>
        <v/>
      </c>
      <c r="G166" s="28" t="str">
        <f t="shared" si="16"/>
        <v/>
      </c>
      <c r="U166" s="215" t="str">
        <f t="shared" si="17"/>
        <v/>
      </c>
      <c r="V166" s="215" t="str">
        <f t="shared" si="18"/>
        <v/>
      </c>
    </row>
    <row r="167" spans="2:22">
      <c r="B167" s="28">
        <f>'1.収穫を予測する'!B177</f>
        <v>165</v>
      </c>
      <c r="C167" s="28" t="str">
        <f>IF('1.収穫を予測する'!C177="","",'1.収穫を予測する'!C177)</f>
        <v/>
      </c>
      <c r="D167" s="28" t="str">
        <f>IF('1.収穫を予測する'!$C$3="なし","",IF('1.収穫を予測する'!D177="",U167,'1.収穫を予測する'!D177))</f>
        <v/>
      </c>
      <c r="E167" s="28" t="str">
        <f t="shared" si="14"/>
        <v/>
      </c>
      <c r="F167" s="28" t="str">
        <f t="shared" si="15"/>
        <v/>
      </c>
      <c r="G167" s="28" t="str">
        <f t="shared" si="16"/>
        <v/>
      </c>
      <c r="U167" s="215" t="str">
        <f t="shared" si="17"/>
        <v/>
      </c>
      <c r="V167" s="215" t="str">
        <f t="shared" si="18"/>
        <v/>
      </c>
    </row>
    <row r="168" spans="2:22">
      <c r="B168" s="28">
        <f>'1.収穫を予測する'!B178</f>
        <v>166</v>
      </c>
      <c r="C168" s="28" t="str">
        <f>IF('1.収穫を予測する'!C178="","",'1.収穫を予測する'!C178)</f>
        <v/>
      </c>
      <c r="D168" s="28" t="str">
        <f>IF('1.収穫を予測する'!$C$3="なし","",IF('1.収穫を予測する'!D178="",U168,'1.収穫を予測する'!D178))</f>
        <v/>
      </c>
      <c r="E168" s="28" t="str">
        <f t="shared" si="14"/>
        <v/>
      </c>
      <c r="F168" s="28" t="str">
        <f t="shared" si="15"/>
        <v/>
      </c>
      <c r="G168" s="28" t="str">
        <f t="shared" si="16"/>
        <v/>
      </c>
      <c r="U168" s="215" t="str">
        <f t="shared" si="17"/>
        <v/>
      </c>
      <c r="V168" s="215" t="str">
        <f t="shared" si="18"/>
        <v/>
      </c>
    </row>
    <row r="169" spans="2:22">
      <c r="B169" s="28">
        <f>'1.収穫を予測する'!B179</f>
        <v>167</v>
      </c>
      <c r="C169" s="28" t="str">
        <f>IF('1.収穫を予測する'!C179="","",'1.収穫を予測する'!C179)</f>
        <v/>
      </c>
      <c r="D169" s="28" t="str">
        <f>IF('1.収穫を予測する'!$C$3="なし","",IF('1.収穫を予測する'!D179="",U169,'1.収穫を予測する'!D179))</f>
        <v/>
      </c>
      <c r="E169" s="28" t="str">
        <f t="shared" si="14"/>
        <v/>
      </c>
      <c r="F169" s="28" t="str">
        <f t="shared" si="15"/>
        <v/>
      </c>
      <c r="G169" s="28" t="str">
        <f t="shared" si="16"/>
        <v/>
      </c>
      <c r="U169" s="215" t="str">
        <f t="shared" si="17"/>
        <v/>
      </c>
      <c r="V169" s="215" t="str">
        <f t="shared" si="18"/>
        <v/>
      </c>
    </row>
    <row r="170" spans="2:22">
      <c r="B170" s="28">
        <f>'1.収穫を予測する'!B180</f>
        <v>168</v>
      </c>
      <c r="C170" s="28" t="str">
        <f>IF('1.収穫を予測する'!C180="","",'1.収穫を予測する'!C180)</f>
        <v/>
      </c>
      <c r="D170" s="28" t="str">
        <f>IF('1.収穫を予測する'!$C$3="なし","",IF('1.収穫を予測する'!D180="",U170,'1.収穫を予測する'!D180))</f>
        <v/>
      </c>
      <c r="E170" s="28" t="str">
        <f t="shared" si="14"/>
        <v/>
      </c>
      <c r="F170" s="28" t="str">
        <f t="shared" si="15"/>
        <v/>
      </c>
      <c r="G170" s="28" t="str">
        <f t="shared" si="16"/>
        <v/>
      </c>
      <c r="U170" s="215" t="str">
        <f t="shared" si="17"/>
        <v/>
      </c>
      <c r="V170" s="215" t="str">
        <f t="shared" si="18"/>
        <v/>
      </c>
    </row>
    <row r="171" spans="2:22">
      <c r="B171" s="28">
        <f>'1.収穫を予測する'!B181</f>
        <v>169</v>
      </c>
      <c r="C171" s="28" t="str">
        <f>IF('1.収穫を予測する'!C181="","",'1.収穫を予測する'!C181)</f>
        <v/>
      </c>
      <c r="D171" s="28" t="str">
        <f>IF('1.収穫を予測する'!$C$3="なし","",IF('1.収穫を予測する'!D181="",U171,'1.収穫を予測する'!D181))</f>
        <v/>
      </c>
      <c r="E171" s="28" t="str">
        <f t="shared" si="14"/>
        <v/>
      </c>
      <c r="F171" s="28" t="str">
        <f t="shared" si="15"/>
        <v/>
      </c>
      <c r="G171" s="28" t="str">
        <f t="shared" si="16"/>
        <v/>
      </c>
      <c r="U171" s="215" t="str">
        <f t="shared" si="17"/>
        <v/>
      </c>
      <c r="V171" s="215" t="str">
        <f t="shared" si="18"/>
        <v/>
      </c>
    </row>
    <row r="172" spans="2:22">
      <c r="B172" s="28">
        <f>'1.収穫を予測する'!B182</f>
        <v>170</v>
      </c>
      <c r="C172" s="28" t="str">
        <f>IF('1.収穫を予測する'!C182="","",'1.収穫を予測する'!C182)</f>
        <v/>
      </c>
      <c r="D172" s="28" t="str">
        <f>IF('1.収穫を予測する'!$C$3="なし","",IF('1.収穫を予測する'!D182="",U172,'1.収穫を予測する'!D182))</f>
        <v/>
      </c>
      <c r="E172" s="28" t="str">
        <f t="shared" si="14"/>
        <v/>
      </c>
      <c r="F172" s="28" t="str">
        <f t="shared" si="15"/>
        <v/>
      </c>
      <c r="G172" s="28" t="str">
        <f t="shared" si="16"/>
        <v/>
      </c>
      <c r="U172" s="215" t="str">
        <f t="shared" si="17"/>
        <v/>
      </c>
      <c r="V172" s="215" t="str">
        <f t="shared" si="18"/>
        <v/>
      </c>
    </row>
    <row r="173" spans="2:22">
      <c r="B173" s="28">
        <f>'1.収穫を予測する'!B183</f>
        <v>171</v>
      </c>
      <c r="C173" s="28" t="str">
        <f>IF('1.収穫を予測する'!C183="","",'1.収穫を予測する'!C183)</f>
        <v/>
      </c>
      <c r="D173" s="28" t="str">
        <f>IF('1.収穫を予測する'!$C$3="なし","",IF('1.収穫を予測する'!D183="",U173,'1.収穫を予測する'!D183))</f>
        <v/>
      </c>
      <c r="E173" s="28" t="str">
        <f t="shared" si="14"/>
        <v/>
      </c>
      <c r="F173" s="28" t="str">
        <f t="shared" si="15"/>
        <v/>
      </c>
      <c r="G173" s="28" t="str">
        <f t="shared" si="16"/>
        <v/>
      </c>
      <c r="U173" s="215" t="str">
        <f t="shared" si="17"/>
        <v/>
      </c>
      <c r="V173" s="215" t="str">
        <f t="shared" si="18"/>
        <v/>
      </c>
    </row>
    <row r="174" spans="2:22">
      <c r="B174" s="28">
        <f>'1.収穫を予測する'!B184</f>
        <v>172</v>
      </c>
      <c r="C174" s="28" t="str">
        <f>IF('1.収穫を予測する'!C184="","",'1.収穫を予測する'!C184)</f>
        <v/>
      </c>
      <c r="D174" s="28" t="str">
        <f>IF('1.収穫を予測する'!$C$3="なし","",IF('1.収穫を予測する'!D184="",U174,'1.収穫を予測する'!D184))</f>
        <v/>
      </c>
      <c r="E174" s="28" t="str">
        <f t="shared" si="14"/>
        <v/>
      </c>
      <c r="F174" s="28" t="str">
        <f t="shared" si="15"/>
        <v/>
      </c>
      <c r="G174" s="28" t="str">
        <f t="shared" si="16"/>
        <v/>
      </c>
      <c r="U174" s="215" t="str">
        <f t="shared" si="17"/>
        <v/>
      </c>
      <c r="V174" s="215" t="str">
        <f t="shared" si="18"/>
        <v/>
      </c>
    </row>
    <row r="175" spans="2:22">
      <c r="B175" s="28">
        <f>'1.収穫を予測する'!B185</f>
        <v>173</v>
      </c>
      <c r="C175" s="28" t="str">
        <f>IF('1.収穫を予測する'!C185="","",'1.収穫を予測する'!C185)</f>
        <v/>
      </c>
      <c r="D175" s="28" t="str">
        <f>IF('1.収穫を予測する'!$C$3="なし","",IF('1.収穫を予測する'!D185="",U175,'1.収穫を予測する'!D185))</f>
        <v/>
      </c>
      <c r="E175" s="28" t="str">
        <f t="shared" si="14"/>
        <v/>
      </c>
      <c r="F175" s="28" t="str">
        <f t="shared" si="15"/>
        <v/>
      </c>
      <c r="G175" s="28" t="str">
        <f t="shared" si="16"/>
        <v/>
      </c>
      <c r="U175" s="215" t="str">
        <f t="shared" si="17"/>
        <v/>
      </c>
      <c r="V175" s="215" t="str">
        <f t="shared" si="18"/>
        <v/>
      </c>
    </row>
    <row r="176" spans="2:22">
      <c r="B176" s="28">
        <f>'1.収穫を予測する'!B186</f>
        <v>174</v>
      </c>
      <c r="C176" s="28" t="str">
        <f>IF('1.収穫を予測する'!C186="","",'1.収穫を予測する'!C186)</f>
        <v/>
      </c>
      <c r="D176" s="28" t="str">
        <f>IF('1.収穫を予測する'!$C$3="なし","",IF('1.収穫を予測する'!D186="",U176,'1.収穫を予測する'!D186))</f>
        <v/>
      </c>
      <c r="E176" s="28" t="str">
        <f t="shared" si="14"/>
        <v/>
      </c>
      <c r="F176" s="28" t="str">
        <f t="shared" si="15"/>
        <v/>
      </c>
      <c r="G176" s="28" t="str">
        <f t="shared" si="16"/>
        <v/>
      </c>
      <c r="U176" s="215" t="str">
        <f t="shared" si="17"/>
        <v/>
      </c>
      <c r="V176" s="215" t="str">
        <f t="shared" si="18"/>
        <v/>
      </c>
    </row>
    <row r="177" spans="2:22">
      <c r="B177" s="28">
        <f>'1.収穫を予測する'!B187</f>
        <v>175</v>
      </c>
      <c r="C177" s="28" t="str">
        <f>IF('1.収穫を予測する'!C187="","",'1.収穫を予測する'!C187)</f>
        <v/>
      </c>
      <c r="D177" s="28" t="str">
        <f>IF('1.収穫を予測する'!$C$3="なし","",IF('1.収穫を予測する'!D187="",U177,'1.収穫を予測する'!D187))</f>
        <v/>
      </c>
      <c r="E177" s="28" t="str">
        <f t="shared" si="14"/>
        <v/>
      </c>
      <c r="F177" s="28" t="str">
        <f t="shared" si="15"/>
        <v/>
      </c>
      <c r="G177" s="28" t="str">
        <f t="shared" si="16"/>
        <v/>
      </c>
      <c r="U177" s="215" t="str">
        <f t="shared" si="17"/>
        <v/>
      </c>
      <c r="V177" s="215" t="str">
        <f t="shared" si="18"/>
        <v/>
      </c>
    </row>
    <row r="178" spans="2:22">
      <c r="B178" s="28">
        <f>'1.収穫を予測する'!B188</f>
        <v>176</v>
      </c>
      <c r="C178" s="28" t="str">
        <f>IF('1.収穫を予測する'!C188="","",'1.収穫を予測する'!C188)</f>
        <v/>
      </c>
      <c r="D178" s="28" t="str">
        <f>IF('1.収穫を予測する'!$C$3="なし","",IF('1.収穫を予測する'!D188="",U178,'1.収穫を予測する'!D188))</f>
        <v/>
      </c>
      <c r="E178" s="28" t="str">
        <f t="shared" si="14"/>
        <v/>
      </c>
      <c r="F178" s="28" t="str">
        <f t="shared" si="15"/>
        <v/>
      </c>
      <c r="G178" s="28" t="str">
        <f t="shared" si="16"/>
        <v/>
      </c>
      <c r="U178" s="215" t="str">
        <f t="shared" si="17"/>
        <v/>
      </c>
      <c r="V178" s="215" t="str">
        <f t="shared" si="18"/>
        <v/>
      </c>
    </row>
    <row r="179" spans="2:22">
      <c r="B179" s="28">
        <f>'1.収穫を予測する'!B189</f>
        <v>177</v>
      </c>
      <c r="C179" s="28" t="str">
        <f>IF('1.収穫を予測する'!C189="","",'1.収穫を予測する'!C189)</f>
        <v/>
      </c>
      <c r="D179" s="28" t="str">
        <f>IF('1.収穫を予測する'!$C$3="なし","",IF('1.収穫を予測する'!D189="",U179,'1.収穫を予測する'!D189))</f>
        <v/>
      </c>
      <c r="E179" s="28" t="str">
        <f t="shared" si="14"/>
        <v/>
      </c>
      <c r="F179" s="28" t="str">
        <f t="shared" si="15"/>
        <v/>
      </c>
      <c r="G179" s="28" t="str">
        <f t="shared" si="16"/>
        <v/>
      </c>
      <c r="U179" s="215" t="str">
        <f t="shared" si="17"/>
        <v/>
      </c>
      <c r="V179" s="215" t="str">
        <f t="shared" si="18"/>
        <v/>
      </c>
    </row>
    <row r="180" spans="2:22">
      <c r="B180" s="28">
        <f>'1.収穫を予測する'!B190</f>
        <v>178</v>
      </c>
      <c r="C180" s="28" t="str">
        <f>IF('1.収穫を予測する'!C190="","",'1.収穫を予測する'!C190)</f>
        <v/>
      </c>
      <c r="D180" s="28" t="str">
        <f>IF('1.収穫を予測する'!$C$3="なし","",IF('1.収穫を予測する'!D190="",U180,'1.収穫を予測する'!D190))</f>
        <v/>
      </c>
      <c r="E180" s="28" t="str">
        <f t="shared" si="14"/>
        <v/>
      </c>
      <c r="F180" s="28" t="str">
        <f t="shared" si="15"/>
        <v/>
      </c>
      <c r="G180" s="28" t="str">
        <f t="shared" si="16"/>
        <v/>
      </c>
      <c r="U180" s="215" t="str">
        <f t="shared" si="17"/>
        <v/>
      </c>
      <c r="V180" s="215" t="str">
        <f t="shared" si="18"/>
        <v/>
      </c>
    </row>
    <row r="181" spans="2:22">
      <c r="B181" s="28">
        <f>'1.収穫を予測する'!B191</f>
        <v>179</v>
      </c>
      <c r="C181" s="28" t="str">
        <f>IF('1.収穫を予測する'!C191="","",'1.収穫を予測する'!C191)</f>
        <v/>
      </c>
      <c r="D181" s="28" t="str">
        <f>IF('1.収穫を予測する'!$C$3="なし","",IF('1.収穫を予測する'!D191="",U181,'1.収穫を予測する'!D191))</f>
        <v/>
      </c>
      <c r="E181" s="28" t="str">
        <f t="shared" si="14"/>
        <v/>
      </c>
      <c r="F181" s="28" t="str">
        <f t="shared" si="15"/>
        <v/>
      </c>
      <c r="G181" s="28" t="str">
        <f t="shared" si="16"/>
        <v/>
      </c>
      <c r="U181" s="215" t="str">
        <f t="shared" si="17"/>
        <v/>
      </c>
      <c r="V181" s="215" t="str">
        <f t="shared" si="18"/>
        <v/>
      </c>
    </row>
    <row r="182" spans="2:22">
      <c r="B182" s="28">
        <f>'1.収穫を予測する'!B192</f>
        <v>180</v>
      </c>
      <c r="C182" s="28" t="str">
        <f>IF('1.収穫を予測する'!C192="","",'1.収穫を予測する'!C192)</f>
        <v/>
      </c>
      <c r="D182" s="28" t="str">
        <f>IF('1.収穫を予測する'!$C$3="なし","",IF('1.収穫を予測する'!D192="",U182,'1.収穫を予測する'!D192))</f>
        <v/>
      </c>
      <c r="E182" s="28" t="str">
        <f t="shared" si="14"/>
        <v/>
      </c>
      <c r="F182" s="28" t="str">
        <f t="shared" si="15"/>
        <v/>
      </c>
      <c r="G182" s="28" t="str">
        <f t="shared" si="16"/>
        <v/>
      </c>
      <c r="U182" s="215" t="str">
        <f t="shared" si="17"/>
        <v/>
      </c>
      <c r="V182" s="215" t="str">
        <f t="shared" si="18"/>
        <v/>
      </c>
    </row>
    <row r="183" spans="2:22">
      <c r="B183" s="28">
        <f>'1.収穫を予測する'!B193</f>
        <v>181</v>
      </c>
      <c r="C183" s="28" t="str">
        <f>IF('1.収穫を予測する'!C193="","",'1.収穫を予測する'!C193)</f>
        <v/>
      </c>
      <c r="D183" s="28" t="str">
        <f>IF('1.収穫を予測する'!$C$3="なし","",IF('1.収穫を予測する'!D193="",U183,'1.収穫を予測する'!D193))</f>
        <v/>
      </c>
      <c r="E183" s="28" t="str">
        <f t="shared" si="14"/>
        <v/>
      </c>
      <c r="F183" s="28" t="str">
        <f t="shared" si="15"/>
        <v/>
      </c>
      <c r="G183" s="28" t="str">
        <f t="shared" si="16"/>
        <v/>
      </c>
      <c r="U183" s="215" t="str">
        <f t="shared" si="17"/>
        <v/>
      </c>
      <c r="V183" s="215" t="str">
        <f t="shared" si="18"/>
        <v/>
      </c>
    </row>
    <row r="184" spans="2:22">
      <c r="B184" s="28">
        <f>'1.収穫を予測する'!B194</f>
        <v>182</v>
      </c>
      <c r="C184" s="28" t="str">
        <f>IF('1.収穫を予測する'!C194="","",'1.収穫を予測する'!C194)</f>
        <v/>
      </c>
      <c r="D184" s="28" t="str">
        <f>IF('1.収穫を予測する'!$C$3="なし","",IF('1.収穫を予測する'!D194="",U184,'1.収穫を予測する'!D194))</f>
        <v/>
      </c>
      <c r="E184" s="28" t="str">
        <f t="shared" si="14"/>
        <v/>
      </c>
      <c r="F184" s="28" t="str">
        <f t="shared" si="15"/>
        <v/>
      </c>
      <c r="G184" s="28" t="str">
        <f t="shared" si="16"/>
        <v/>
      </c>
      <c r="U184" s="215" t="str">
        <f t="shared" si="17"/>
        <v/>
      </c>
      <c r="V184" s="215" t="str">
        <f t="shared" si="18"/>
        <v/>
      </c>
    </row>
    <row r="185" spans="2:22">
      <c r="B185" s="28">
        <f>'1.収穫を予測する'!B195</f>
        <v>183</v>
      </c>
      <c r="C185" s="28" t="str">
        <f>IF('1.収穫を予測する'!C195="","",'1.収穫を予測する'!C195)</f>
        <v/>
      </c>
      <c r="D185" s="28" t="str">
        <f>IF('1.収穫を予測する'!$C$3="なし","",IF('1.収穫を予測する'!D195="",U185,'1.収穫を予測する'!D195))</f>
        <v/>
      </c>
      <c r="E185" s="28" t="str">
        <f t="shared" si="14"/>
        <v/>
      </c>
      <c r="F185" s="28" t="str">
        <f t="shared" si="15"/>
        <v/>
      </c>
      <c r="G185" s="28" t="str">
        <f t="shared" si="16"/>
        <v/>
      </c>
      <c r="U185" s="215" t="str">
        <f t="shared" si="17"/>
        <v/>
      </c>
      <c r="V185" s="215" t="str">
        <f t="shared" si="18"/>
        <v/>
      </c>
    </row>
    <row r="186" spans="2:22">
      <c r="B186" s="28">
        <f>'1.収穫を予測する'!B196</f>
        <v>184</v>
      </c>
      <c r="C186" s="28" t="str">
        <f>IF('1.収穫を予測する'!C196="","",'1.収穫を予測する'!C196)</f>
        <v/>
      </c>
      <c r="D186" s="28" t="str">
        <f>IF('1.収穫を予測する'!$C$3="なし","",IF('1.収穫を予測する'!D196="",U186,'1.収穫を予測する'!D196))</f>
        <v/>
      </c>
      <c r="E186" s="28" t="str">
        <f t="shared" si="14"/>
        <v/>
      </c>
      <c r="F186" s="28" t="str">
        <f t="shared" si="15"/>
        <v/>
      </c>
      <c r="G186" s="28" t="str">
        <f t="shared" si="16"/>
        <v/>
      </c>
      <c r="U186" s="215" t="str">
        <f t="shared" si="17"/>
        <v/>
      </c>
      <c r="V186" s="215" t="str">
        <f t="shared" si="18"/>
        <v/>
      </c>
    </row>
    <row r="187" spans="2:22">
      <c r="B187" s="28">
        <f>'1.収穫を予測する'!B197</f>
        <v>185</v>
      </c>
      <c r="C187" s="28" t="str">
        <f>IF('1.収穫を予測する'!C197="","",'1.収穫を予測する'!C197)</f>
        <v/>
      </c>
      <c r="D187" s="28" t="str">
        <f>IF('1.収穫を予測する'!$C$3="なし","",IF('1.収穫を予測する'!D197="",U187,'1.収穫を予測する'!D197))</f>
        <v/>
      </c>
      <c r="E187" s="28" t="str">
        <f t="shared" si="14"/>
        <v/>
      </c>
      <c r="F187" s="28" t="str">
        <f t="shared" si="15"/>
        <v/>
      </c>
      <c r="G187" s="28" t="str">
        <f t="shared" si="16"/>
        <v/>
      </c>
      <c r="U187" s="215" t="str">
        <f t="shared" si="17"/>
        <v/>
      </c>
      <c r="V187" s="215" t="str">
        <f t="shared" si="18"/>
        <v/>
      </c>
    </row>
    <row r="188" spans="2:22">
      <c r="B188" s="28">
        <f>'1.収穫を予測する'!B198</f>
        <v>186</v>
      </c>
      <c r="C188" s="28" t="str">
        <f>IF('1.収穫を予測する'!C198="","",'1.収穫を予測する'!C198)</f>
        <v/>
      </c>
      <c r="D188" s="28" t="str">
        <f>IF('1.収穫を予測する'!$C$3="なし","",IF('1.収穫を予測する'!D198="",U188,'1.収穫を予測する'!D198))</f>
        <v/>
      </c>
      <c r="E188" s="28" t="str">
        <f t="shared" si="14"/>
        <v/>
      </c>
      <c r="F188" s="28" t="str">
        <f t="shared" si="15"/>
        <v/>
      </c>
      <c r="G188" s="28" t="str">
        <f t="shared" si="16"/>
        <v/>
      </c>
      <c r="U188" s="215" t="str">
        <f t="shared" si="17"/>
        <v/>
      </c>
      <c r="V188" s="215" t="str">
        <f t="shared" si="18"/>
        <v/>
      </c>
    </row>
    <row r="189" spans="2:22">
      <c r="B189" s="28">
        <f>'1.収穫を予測する'!B199</f>
        <v>187</v>
      </c>
      <c r="C189" s="28" t="str">
        <f>IF('1.収穫を予測する'!C199="","",'1.収穫を予測する'!C199)</f>
        <v/>
      </c>
      <c r="D189" s="28" t="str">
        <f>IF('1.収穫を予測する'!$C$3="なし","",IF('1.収穫を予測する'!D199="",U189,'1.収穫を予測する'!D199))</f>
        <v/>
      </c>
      <c r="E189" s="28" t="str">
        <f t="shared" si="14"/>
        <v/>
      </c>
      <c r="F189" s="28" t="str">
        <f t="shared" si="15"/>
        <v/>
      </c>
      <c r="G189" s="28" t="str">
        <f t="shared" si="16"/>
        <v/>
      </c>
      <c r="U189" s="215" t="str">
        <f t="shared" si="17"/>
        <v/>
      </c>
      <c r="V189" s="215" t="str">
        <f t="shared" si="18"/>
        <v/>
      </c>
    </row>
    <row r="190" spans="2:22">
      <c r="B190" s="28">
        <f>'1.収穫を予測する'!B200</f>
        <v>188</v>
      </c>
      <c r="C190" s="28" t="str">
        <f>IF('1.収穫を予測する'!C200="","",'1.収穫を予測する'!C200)</f>
        <v/>
      </c>
      <c r="D190" s="28" t="str">
        <f>IF('1.収穫を予測する'!$C$3="なし","",IF('1.収穫を予測する'!D200="",U190,'1.収穫を予測する'!D200))</f>
        <v/>
      </c>
      <c r="E190" s="28" t="str">
        <f t="shared" si="14"/>
        <v/>
      </c>
      <c r="F190" s="28" t="str">
        <f t="shared" si="15"/>
        <v/>
      </c>
      <c r="G190" s="28" t="str">
        <f t="shared" si="16"/>
        <v/>
      </c>
      <c r="U190" s="215" t="str">
        <f t="shared" si="17"/>
        <v/>
      </c>
      <c r="V190" s="215" t="str">
        <f t="shared" si="18"/>
        <v/>
      </c>
    </row>
    <row r="191" spans="2:22">
      <c r="B191" s="28">
        <f>'1.収穫を予測する'!B201</f>
        <v>189</v>
      </c>
      <c r="C191" s="28" t="str">
        <f>IF('1.収穫を予測する'!C201="","",'1.収穫を予測する'!C201)</f>
        <v/>
      </c>
      <c r="D191" s="28" t="str">
        <f>IF('1.収穫を予測する'!$C$3="なし","",IF('1.収穫を予測する'!D201="",U191,'1.収穫を予測する'!D201))</f>
        <v/>
      </c>
      <c r="E191" s="28" t="str">
        <f t="shared" si="14"/>
        <v/>
      </c>
      <c r="F191" s="28" t="str">
        <f t="shared" si="15"/>
        <v/>
      </c>
      <c r="G191" s="28" t="str">
        <f t="shared" si="16"/>
        <v/>
      </c>
      <c r="U191" s="215" t="str">
        <f t="shared" si="17"/>
        <v/>
      </c>
      <c r="V191" s="215" t="str">
        <f t="shared" si="18"/>
        <v/>
      </c>
    </row>
    <row r="192" spans="2:22">
      <c r="B192" s="28">
        <f>'1.収穫を予測する'!B202</f>
        <v>190</v>
      </c>
      <c r="C192" s="28" t="str">
        <f>IF('1.収穫を予測する'!C202="","",'1.収穫を予測する'!C202)</f>
        <v/>
      </c>
      <c r="D192" s="28" t="str">
        <f>IF('1.収穫を予測する'!$C$3="なし","",IF('1.収穫を予測する'!D202="",U192,'1.収穫を予測する'!D202))</f>
        <v/>
      </c>
      <c r="E192" s="28" t="str">
        <f t="shared" si="14"/>
        <v/>
      </c>
      <c r="F192" s="28" t="str">
        <f t="shared" si="15"/>
        <v/>
      </c>
      <c r="G192" s="28" t="str">
        <f t="shared" si="16"/>
        <v/>
      </c>
      <c r="U192" s="215" t="str">
        <f t="shared" si="17"/>
        <v/>
      </c>
      <c r="V192" s="215" t="str">
        <f t="shared" si="18"/>
        <v/>
      </c>
    </row>
    <row r="193" spans="2:22">
      <c r="B193" s="28">
        <f>'1.収穫を予測する'!B203</f>
        <v>191</v>
      </c>
      <c r="C193" s="28" t="str">
        <f>IF('1.収穫を予測する'!C203="","",'1.収穫を予測する'!C203)</f>
        <v/>
      </c>
      <c r="D193" s="28" t="str">
        <f>IF('1.収穫を予測する'!$C$3="なし","",IF('1.収穫を予測する'!D203="",U193,'1.収穫を予測する'!D203))</f>
        <v/>
      </c>
      <c r="E193" s="28" t="str">
        <f t="shared" si="14"/>
        <v/>
      </c>
      <c r="F193" s="28" t="str">
        <f t="shared" si="15"/>
        <v/>
      </c>
      <c r="G193" s="28" t="str">
        <f t="shared" si="16"/>
        <v/>
      </c>
      <c r="U193" s="215" t="str">
        <f t="shared" si="17"/>
        <v/>
      </c>
      <c r="V193" s="215" t="str">
        <f t="shared" si="18"/>
        <v/>
      </c>
    </row>
    <row r="194" spans="2:22">
      <c r="B194" s="28">
        <f>'1.収穫を予測する'!B204</f>
        <v>192</v>
      </c>
      <c r="C194" s="28" t="str">
        <f>IF('1.収穫を予測する'!C204="","",'1.収穫を予測する'!C204)</f>
        <v/>
      </c>
      <c r="D194" s="28" t="str">
        <f>IF('1.収穫を予測する'!$C$3="なし","",IF('1.収穫を予測する'!D204="",U194,'1.収穫を予測する'!D204))</f>
        <v/>
      </c>
      <c r="E194" s="28" t="str">
        <f t="shared" si="14"/>
        <v/>
      </c>
      <c r="F194" s="28" t="str">
        <f t="shared" si="15"/>
        <v/>
      </c>
      <c r="G194" s="28" t="str">
        <f t="shared" si="16"/>
        <v/>
      </c>
      <c r="U194" s="215" t="str">
        <f t="shared" si="17"/>
        <v/>
      </c>
      <c r="V194" s="215" t="str">
        <f t="shared" si="18"/>
        <v/>
      </c>
    </row>
    <row r="195" spans="2:22">
      <c r="B195" s="28">
        <f>'1.収穫を予測する'!B205</f>
        <v>193</v>
      </c>
      <c r="C195" s="28" t="str">
        <f>IF('1.収穫を予測する'!C205="","",'1.収穫を予測する'!C205)</f>
        <v/>
      </c>
      <c r="D195" s="28" t="str">
        <f>IF('1.収穫を予測する'!$C$3="なし","",IF('1.収穫を予測する'!D205="",U195,'1.収穫を予測する'!D205))</f>
        <v/>
      </c>
      <c r="E195" s="28" t="str">
        <f t="shared" si="14"/>
        <v/>
      </c>
      <c r="F195" s="28" t="str">
        <f t="shared" si="15"/>
        <v/>
      </c>
      <c r="G195" s="28" t="str">
        <f t="shared" si="16"/>
        <v/>
      </c>
      <c r="U195" s="215" t="str">
        <f t="shared" si="17"/>
        <v/>
      </c>
      <c r="V195" s="215" t="str">
        <f t="shared" si="18"/>
        <v/>
      </c>
    </row>
    <row r="196" spans="2:22">
      <c r="B196" s="28">
        <f>'1.収穫を予測する'!B206</f>
        <v>194</v>
      </c>
      <c r="C196" s="28" t="str">
        <f>IF('1.収穫を予測する'!C206="","",'1.収穫を予測する'!C206)</f>
        <v/>
      </c>
      <c r="D196" s="28" t="str">
        <f>IF('1.収穫を予測する'!$C$3="なし","",IF('1.収穫を予測する'!D206="",U196,'1.収穫を予測する'!D206))</f>
        <v/>
      </c>
      <c r="E196" s="28" t="str">
        <f t="shared" ref="E196:E259" si="19">IF(C196="","",0.61-0.0055*D196+5.48*EXP(-1.025*D196))</f>
        <v/>
      </c>
      <c r="F196" s="28" t="str">
        <f t="shared" ref="F196:F259" si="20">IF(C196="","",0.5-0.0008*C196+0.421*EXP(-0.12*C196))</f>
        <v/>
      </c>
      <c r="G196" s="28" t="str">
        <f t="shared" ref="G196:G259" si="21">IF(C196="","",IF(D196="",0.000089118*C196^2.707623*0.993534^C196,AVERAGE(E196:F196)*PI()*(C196/200)^2*D196))</f>
        <v/>
      </c>
      <c r="U196" s="215" t="str">
        <f t="shared" ref="U196:U259" si="22">IF(C196="","",($N$32+$N$33*$R$6+$N$34*$R$7+$N$35*$R$10+$N$36*$R$11)*(1-$N$37*EXP(-$N$38*C196))^$N$39)</f>
        <v/>
      </c>
      <c r="V196" s="215" t="str">
        <f t="shared" ref="V196:V259" si="23">IF(C196="","",PI()*(C196/2/100)^2)</f>
        <v/>
      </c>
    </row>
    <row r="197" spans="2:22">
      <c r="B197" s="28">
        <f>'1.収穫を予測する'!B207</f>
        <v>195</v>
      </c>
      <c r="C197" s="28" t="str">
        <f>IF('1.収穫を予測する'!C207="","",'1.収穫を予測する'!C207)</f>
        <v/>
      </c>
      <c r="D197" s="28" t="str">
        <f>IF('1.収穫を予測する'!$C$3="なし","",IF('1.収穫を予測する'!D207="",U197,'1.収穫を予測する'!D207))</f>
        <v/>
      </c>
      <c r="E197" s="28" t="str">
        <f t="shared" si="19"/>
        <v/>
      </c>
      <c r="F197" s="28" t="str">
        <f t="shared" si="20"/>
        <v/>
      </c>
      <c r="G197" s="28" t="str">
        <f t="shared" si="21"/>
        <v/>
      </c>
      <c r="U197" s="215" t="str">
        <f t="shared" si="22"/>
        <v/>
      </c>
      <c r="V197" s="215" t="str">
        <f t="shared" si="23"/>
        <v/>
      </c>
    </row>
    <row r="198" spans="2:22">
      <c r="B198" s="28">
        <f>'1.収穫を予測する'!B208</f>
        <v>196</v>
      </c>
      <c r="C198" s="28" t="str">
        <f>IF('1.収穫を予測する'!C208="","",'1.収穫を予測する'!C208)</f>
        <v/>
      </c>
      <c r="D198" s="28" t="str">
        <f>IF('1.収穫を予測する'!$C$3="なし","",IF('1.収穫を予測する'!D208="",U198,'1.収穫を予測する'!D208))</f>
        <v/>
      </c>
      <c r="E198" s="28" t="str">
        <f t="shared" si="19"/>
        <v/>
      </c>
      <c r="F198" s="28" t="str">
        <f t="shared" si="20"/>
        <v/>
      </c>
      <c r="G198" s="28" t="str">
        <f t="shared" si="21"/>
        <v/>
      </c>
      <c r="U198" s="215" t="str">
        <f t="shared" si="22"/>
        <v/>
      </c>
      <c r="V198" s="215" t="str">
        <f t="shared" si="23"/>
        <v/>
      </c>
    </row>
    <row r="199" spans="2:22">
      <c r="B199" s="28">
        <f>'1.収穫を予測する'!B209</f>
        <v>197</v>
      </c>
      <c r="C199" s="28" t="str">
        <f>IF('1.収穫を予測する'!C209="","",'1.収穫を予測する'!C209)</f>
        <v/>
      </c>
      <c r="D199" s="28" t="str">
        <f>IF('1.収穫を予測する'!$C$3="なし","",IF('1.収穫を予測する'!D209="",U199,'1.収穫を予測する'!D209))</f>
        <v/>
      </c>
      <c r="E199" s="28" t="str">
        <f t="shared" si="19"/>
        <v/>
      </c>
      <c r="F199" s="28" t="str">
        <f t="shared" si="20"/>
        <v/>
      </c>
      <c r="G199" s="28" t="str">
        <f t="shared" si="21"/>
        <v/>
      </c>
      <c r="U199" s="215" t="str">
        <f t="shared" si="22"/>
        <v/>
      </c>
      <c r="V199" s="215" t="str">
        <f t="shared" si="23"/>
        <v/>
      </c>
    </row>
    <row r="200" spans="2:22">
      <c r="B200" s="28">
        <f>'1.収穫を予測する'!B210</f>
        <v>198</v>
      </c>
      <c r="C200" s="28" t="str">
        <f>IF('1.収穫を予測する'!C210="","",'1.収穫を予測する'!C210)</f>
        <v/>
      </c>
      <c r="D200" s="28" t="str">
        <f>IF('1.収穫を予測する'!$C$3="なし","",IF('1.収穫を予測する'!D210="",U200,'1.収穫を予測する'!D210))</f>
        <v/>
      </c>
      <c r="E200" s="28" t="str">
        <f t="shared" si="19"/>
        <v/>
      </c>
      <c r="F200" s="28" t="str">
        <f t="shared" si="20"/>
        <v/>
      </c>
      <c r="G200" s="28" t="str">
        <f t="shared" si="21"/>
        <v/>
      </c>
      <c r="U200" s="215" t="str">
        <f t="shared" si="22"/>
        <v/>
      </c>
      <c r="V200" s="215" t="str">
        <f t="shared" si="23"/>
        <v/>
      </c>
    </row>
    <row r="201" spans="2:22">
      <c r="B201" s="28">
        <f>'1.収穫を予測する'!B211</f>
        <v>199</v>
      </c>
      <c r="C201" s="28" t="str">
        <f>IF('1.収穫を予測する'!C211="","",'1.収穫を予測する'!C211)</f>
        <v/>
      </c>
      <c r="D201" s="28" t="str">
        <f>IF('1.収穫を予測する'!$C$3="なし","",IF('1.収穫を予測する'!D211="",U201,'1.収穫を予測する'!D211))</f>
        <v/>
      </c>
      <c r="E201" s="28" t="str">
        <f t="shared" si="19"/>
        <v/>
      </c>
      <c r="F201" s="28" t="str">
        <f t="shared" si="20"/>
        <v/>
      </c>
      <c r="G201" s="28" t="str">
        <f t="shared" si="21"/>
        <v/>
      </c>
      <c r="U201" s="215" t="str">
        <f t="shared" si="22"/>
        <v/>
      </c>
      <c r="V201" s="215" t="str">
        <f t="shared" si="23"/>
        <v/>
      </c>
    </row>
    <row r="202" spans="2:22">
      <c r="B202" s="28">
        <f>'1.収穫を予測する'!B212</f>
        <v>200</v>
      </c>
      <c r="C202" s="28" t="str">
        <f>IF('1.収穫を予測する'!C212="","",'1.収穫を予測する'!C212)</f>
        <v/>
      </c>
      <c r="D202" s="28" t="str">
        <f>IF('1.収穫を予測する'!$C$3="なし","",IF('1.収穫を予測する'!D212="",U202,'1.収穫を予測する'!D212))</f>
        <v/>
      </c>
      <c r="E202" s="28" t="str">
        <f t="shared" si="19"/>
        <v/>
      </c>
      <c r="F202" s="28" t="str">
        <f t="shared" si="20"/>
        <v/>
      </c>
      <c r="G202" s="28" t="str">
        <f t="shared" si="21"/>
        <v/>
      </c>
      <c r="U202" s="215" t="str">
        <f t="shared" si="22"/>
        <v/>
      </c>
      <c r="V202" s="215" t="str">
        <f t="shared" si="23"/>
        <v/>
      </c>
    </row>
    <row r="203" spans="2:22">
      <c r="B203" s="28">
        <f>'1.収穫を予測する'!B213</f>
        <v>201</v>
      </c>
      <c r="C203" s="28" t="str">
        <f>IF('1.収穫を予測する'!C213="","",'1.収穫を予測する'!C213)</f>
        <v/>
      </c>
      <c r="D203" s="28" t="str">
        <f>IF('1.収穫を予測する'!$C$3="なし","",IF('1.収穫を予測する'!D213="",U203,'1.収穫を予測する'!D213))</f>
        <v/>
      </c>
      <c r="E203" s="28" t="str">
        <f t="shared" si="19"/>
        <v/>
      </c>
      <c r="F203" s="28" t="str">
        <f t="shared" si="20"/>
        <v/>
      </c>
      <c r="G203" s="28" t="str">
        <f t="shared" si="21"/>
        <v/>
      </c>
      <c r="U203" s="215" t="str">
        <f t="shared" si="22"/>
        <v/>
      </c>
      <c r="V203" s="215" t="str">
        <f t="shared" si="23"/>
        <v/>
      </c>
    </row>
    <row r="204" spans="2:22">
      <c r="B204" s="28">
        <f>'1.収穫を予測する'!B214</f>
        <v>202</v>
      </c>
      <c r="C204" s="28" t="str">
        <f>IF('1.収穫を予測する'!C214="","",'1.収穫を予測する'!C214)</f>
        <v/>
      </c>
      <c r="D204" s="28" t="str">
        <f>IF('1.収穫を予測する'!$C$3="なし","",IF('1.収穫を予測する'!D214="",U204,'1.収穫を予測する'!D214))</f>
        <v/>
      </c>
      <c r="E204" s="28" t="str">
        <f t="shared" si="19"/>
        <v/>
      </c>
      <c r="F204" s="28" t="str">
        <f t="shared" si="20"/>
        <v/>
      </c>
      <c r="G204" s="28" t="str">
        <f t="shared" si="21"/>
        <v/>
      </c>
      <c r="U204" s="215" t="str">
        <f t="shared" si="22"/>
        <v/>
      </c>
      <c r="V204" s="215" t="str">
        <f t="shared" si="23"/>
        <v/>
      </c>
    </row>
    <row r="205" spans="2:22">
      <c r="B205" s="28">
        <f>'1.収穫を予測する'!B215</f>
        <v>203</v>
      </c>
      <c r="C205" s="28" t="str">
        <f>IF('1.収穫を予測する'!C215="","",'1.収穫を予測する'!C215)</f>
        <v/>
      </c>
      <c r="D205" s="28" t="str">
        <f>IF('1.収穫を予測する'!$C$3="なし","",IF('1.収穫を予測する'!D215="",U205,'1.収穫を予測する'!D215))</f>
        <v/>
      </c>
      <c r="E205" s="28" t="str">
        <f t="shared" si="19"/>
        <v/>
      </c>
      <c r="F205" s="28" t="str">
        <f t="shared" si="20"/>
        <v/>
      </c>
      <c r="G205" s="28" t="str">
        <f t="shared" si="21"/>
        <v/>
      </c>
      <c r="U205" s="215" t="str">
        <f t="shared" si="22"/>
        <v/>
      </c>
      <c r="V205" s="215" t="str">
        <f t="shared" si="23"/>
        <v/>
      </c>
    </row>
    <row r="206" spans="2:22">
      <c r="B206" s="28">
        <f>'1.収穫を予測する'!B216</f>
        <v>204</v>
      </c>
      <c r="C206" s="28" t="str">
        <f>IF('1.収穫を予測する'!C216="","",'1.収穫を予測する'!C216)</f>
        <v/>
      </c>
      <c r="D206" s="28" t="str">
        <f>IF('1.収穫を予測する'!$C$3="なし","",IF('1.収穫を予測する'!D216="",U206,'1.収穫を予測する'!D216))</f>
        <v/>
      </c>
      <c r="E206" s="28" t="str">
        <f t="shared" si="19"/>
        <v/>
      </c>
      <c r="F206" s="28" t="str">
        <f t="shared" si="20"/>
        <v/>
      </c>
      <c r="G206" s="28" t="str">
        <f t="shared" si="21"/>
        <v/>
      </c>
      <c r="U206" s="215" t="str">
        <f t="shared" si="22"/>
        <v/>
      </c>
      <c r="V206" s="215" t="str">
        <f t="shared" si="23"/>
        <v/>
      </c>
    </row>
    <row r="207" spans="2:22">
      <c r="B207" s="28">
        <f>'1.収穫を予測する'!B217</f>
        <v>205</v>
      </c>
      <c r="C207" s="28" t="str">
        <f>IF('1.収穫を予測する'!C217="","",'1.収穫を予測する'!C217)</f>
        <v/>
      </c>
      <c r="D207" s="28" t="str">
        <f>IF('1.収穫を予測する'!$C$3="なし","",IF('1.収穫を予測する'!D217="",U207,'1.収穫を予測する'!D217))</f>
        <v/>
      </c>
      <c r="E207" s="28" t="str">
        <f t="shared" si="19"/>
        <v/>
      </c>
      <c r="F207" s="28" t="str">
        <f t="shared" si="20"/>
        <v/>
      </c>
      <c r="G207" s="28" t="str">
        <f t="shared" si="21"/>
        <v/>
      </c>
      <c r="U207" s="215" t="str">
        <f t="shared" si="22"/>
        <v/>
      </c>
      <c r="V207" s="215" t="str">
        <f t="shared" si="23"/>
        <v/>
      </c>
    </row>
    <row r="208" spans="2:22">
      <c r="B208" s="28">
        <f>'1.収穫を予測する'!B218</f>
        <v>206</v>
      </c>
      <c r="C208" s="28" t="str">
        <f>IF('1.収穫を予測する'!C218="","",'1.収穫を予測する'!C218)</f>
        <v/>
      </c>
      <c r="D208" s="28" t="str">
        <f>IF('1.収穫を予測する'!$C$3="なし","",IF('1.収穫を予測する'!D218="",U208,'1.収穫を予測する'!D218))</f>
        <v/>
      </c>
      <c r="E208" s="28" t="str">
        <f t="shared" si="19"/>
        <v/>
      </c>
      <c r="F208" s="28" t="str">
        <f t="shared" si="20"/>
        <v/>
      </c>
      <c r="G208" s="28" t="str">
        <f t="shared" si="21"/>
        <v/>
      </c>
      <c r="U208" s="215" t="str">
        <f t="shared" si="22"/>
        <v/>
      </c>
      <c r="V208" s="215" t="str">
        <f t="shared" si="23"/>
        <v/>
      </c>
    </row>
    <row r="209" spans="2:22">
      <c r="B209" s="28">
        <f>'1.収穫を予測する'!B219</f>
        <v>207</v>
      </c>
      <c r="C209" s="28" t="str">
        <f>IF('1.収穫を予測する'!C219="","",'1.収穫を予測する'!C219)</f>
        <v/>
      </c>
      <c r="D209" s="28" t="str">
        <f>IF('1.収穫を予測する'!$C$3="なし","",IF('1.収穫を予測する'!D219="",U209,'1.収穫を予測する'!D219))</f>
        <v/>
      </c>
      <c r="E209" s="28" t="str">
        <f t="shared" si="19"/>
        <v/>
      </c>
      <c r="F209" s="28" t="str">
        <f t="shared" si="20"/>
        <v/>
      </c>
      <c r="G209" s="28" t="str">
        <f t="shared" si="21"/>
        <v/>
      </c>
      <c r="U209" s="215" t="str">
        <f t="shared" si="22"/>
        <v/>
      </c>
      <c r="V209" s="215" t="str">
        <f t="shared" si="23"/>
        <v/>
      </c>
    </row>
    <row r="210" spans="2:22">
      <c r="B210" s="28">
        <f>'1.収穫を予測する'!B220</f>
        <v>208</v>
      </c>
      <c r="C210" s="28" t="str">
        <f>IF('1.収穫を予測する'!C220="","",'1.収穫を予測する'!C220)</f>
        <v/>
      </c>
      <c r="D210" s="28" t="str">
        <f>IF('1.収穫を予測する'!$C$3="なし","",IF('1.収穫を予測する'!D220="",U210,'1.収穫を予測する'!D220))</f>
        <v/>
      </c>
      <c r="E210" s="28" t="str">
        <f t="shared" si="19"/>
        <v/>
      </c>
      <c r="F210" s="28" t="str">
        <f t="shared" si="20"/>
        <v/>
      </c>
      <c r="G210" s="28" t="str">
        <f t="shared" si="21"/>
        <v/>
      </c>
      <c r="U210" s="215" t="str">
        <f t="shared" si="22"/>
        <v/>
      </c>
      <c r="V210" s="215" t="str">
        <f t="shared" si="23"/>
        <v/>
      </c>
    </row>
    <row r="211" spans="2:22">
      <c r="B211" s="28">
        <f>'1.収穫を予測する'!B221</f>
        <v>209</v>
      </c>
      <c r="C211" s="28" t="str">
        <f>IF('1.収穫を予測する'!C221="","",'1.収穫を予測する'!C221)</f>
        <v/>
      </c>
      <c r="D211" s="28" t="str">
        <f>IF('1.収穫を予測する'!$C$3="なし","",IF('1.収穫を予測する'!D221="",U211,'1.収穫を予測する'!D221))</f>
        <v/>
      </c>
      <c r="E211" s="28" t="str">
        <f t="shared" si="19"/>
        <v/>
      </c>
      <c r="F211" s="28" t="str">
        <f t="shared" si="20"/>
        <v/>
      </c>
      <c r="G211" s="28" t="str">
        <f t="shared" si="21"/>
        <v/>
      </c>
      <c r="U211" s="215" t="str">
        <f t="shared" si="22"/>
        <v/>
      </c>
      <c r="V211" s="215" t="str">
        <f t="shared" si="23"/>
        <v/>
      </c>
    </row>
    <row r="212" spans="2:22">
      <c r="B212" s="28">
        <f>'1.収穫を予測する'!B222</f>
        <v>210</v>
      </c>
      <c r="C212" s="28" t="str">
        <f>IF('1.収穫を予測する'!C222="","",'1.収穫を予測する'!C222)</f>
        <v/>
      </c>
      <c r="D212" s="28" t="str">
        <f>IF('1.収穫を予測する'!$C$3="なし","",IF('1.収穫を予測する'!D222="",U212,'1.収穫を予測する'!D222))</f>
        <v/>
      </c>
      <c r="E212" s="28" t="str">
        <f t="shared" si="19"/>
        <v/>
      </c>
      <c r="F212" s="28" t="str">
        <f t="shared" si="20"/>
        <v/>
      </c>
      <c r="G212" s="28" t="str">
        <f t="shared" si="21"/>
        <v/>
      </c>
      <c r="U212" s="215" t="str">
        <f t="shared" si="22"/>
        <v/>
      </c>
      <c r="V212" s="215" t="str">
        <f t="shared" si="23"/>
        <v/>
      </c>
    </row>
    <row r="213" spans="2:22">
      <c r="B213" s="28">
        <f>'1.収穫を予測する'!B223</f>
        <v>211</v>
      </c>
      <c r="C213" s="28" t="str">
        <f>IF('1.収穫を予測する'!C223="","",'1.収穫を予測する'!C223)</f>
        <v/>
      </c>
      <c r="D213" s="28" t="str">
        <f>IF('1.収穫を予測する'!$C$3="なし","",IF('1.収穫を予測する'!D223="",U213,'1.収穫を予測する'!D223))</f>
        <v/>
      </c>
      <c r="E213" s="28" t="str">
        <f t="shared" si="19"/>
        <v/>
      </c>
      <c r="F213" s="28" t="str">
        <f t="shared" si="20"/>
        <v/>
      </c>
      <c r="G213" s="28" t="str">
        <f t="shared" si="21"/>
        <v/>
      </c>
      <c r="U213" s="215" t="str">
        <f t="shared" si="22"/>
        <v/>
      </c>
      <c r="V213" s="215" t="str">
        <f t="shared" si="23"/>
        <v/>
      </c>
    </row>
    <row r="214" spans="2:22">
      <c r="B214" s="28">
        <f>'1.収穫を予測する'!B224</f>
        <v>212</v>
      </c>
      <c r="C214" s="28" t="str">
        <f>IF('1.収穫を予測する'!C224="","",'1.収穫を予測する'!C224)</f>
        <v/>
      </c>
      <c r="D214" s="28" t="str">
        <f>IF('1.収穫を予測する'!$C$3="なし","",IF('1.収穫を予測する'!D224="",U214,'1.収穫を予測する'!D224))</f>
        <v/>
      </c>
      <c r="E214" s="28" t="str">
        <f t="shared" si="19"/>
        <v/>
      </c>
      <c r="F214" s="28" t="str">
        <f t="shared" si="20"/>
        <v/>
      </c>
      <c r="G214" s="28" t="str">
        <f t="shared" si="21"/>
        <v/>
      </c>
      <c r="U214" s="215" t="str">
        <f t="shared" si="22"/>
        <v/>
      </c>
      <c r="V214" s="215" t="str">
        <f t="shared" si="23"/>
        <v/>
      </c>
    </row>
    <row r="215" spans="2:22">
      <c r="B215" s="28">
        <f>'1.収穫を予測する'!B225</f>
        <v>213</v>
      </c>
      <c r="C215" s="28" t="str">
        <f>IF('1.収穫を予測する'!C225="","",'1.収穫を予測する'!C225)</f>
        <v/>
      </c>
      <c r="D215" s="28" t="str">
        <f>IF('1.収穫を予測する'!$C$3="なし","",IF('1.収穫を予測する'!D225="",U215,'1.収穫を予測する'!D225))</f>
        <v/>
      </c>
      <c r="E215" s="28" t="str">
        <f t="shared" si="19"/>
        <v/>
      </c>
      <c r="F215" s="28" t="str">
        <f t="shared" si="20"/>
        <v/>
      </c>
      <c r="G215" s="28" t="str">
        <f t="shared" si="21"/>
        <v/>
      </c>
      <c r="U215" s="215" t="str">
        <f t="shared" si="22"/>
        <v/>
      </c>
      <c r="V215" s="215" t="str">
        <f t="shared" si="23"/>
        <v/>
      </c>
    </row>
    <row r="216" spans="2:22">
      <c r="B216" s="28">
        <f>'1.収穫を予測する'!B226</f>
        <v>214</v>
      </c>
      <c r="C216" s="28" t="str">
        <f>IF('1.収穫を予測する'!C226="","",'1.収穫を予測する'!C226)</f>
        <v/>
      </c>
      <c r="D216" s="28" t="str">
        <f>IF('1.収穫を予測する'!$C$3="なし","",IF('1.収穫を予測する'!D226="",U216,'1.収穫を予測する'!D226))</f>
        <v/>
      </c>
      <c r="E216" s="28" t="str">
        <f t="shared" si="19"/>
        <v/>
      </c>
      <c r="F216" s="28" t="str">
        <f t="shared" si="20"/>
        <v/>
      </c>
      <c r="G216" s="28" t="str">
        <f t="shared" si="21"/>
        <v/>
      </c>
      <c r="U216" s="215" t="str">
        <f t="shared" si="22"/>
        <v/>
      </c>
      <c r="V216" s="215" t="str">
        <f t="shared" si="23"/>
        <v/>
      </c>
    </row>
    <row r="217" spans="2:22">
      <c r="B217" s="28">
        <f>'1.収穫を予測する'!B227</f>
        <v>215</v>
      </c>
      <c r="C217" s="28" t="str">
        <f>IF('1.収穫を予測する'!C227="","",'1.収穫を予測する'!C227)</f>
        <v/>
      </c>
      <c r="D217" s="28" t="str">
        <f>IF('1.収穫を予測する'!$C$3="なし","",IF('1.収穫を予測する'!D227="",U217,'1.収穫を予測する'!D227))</f>
        <v/>
      </c>
      <c r="E217" s="28" t="str">
        <f t="shared" si="19"/>
        <v/>
      </c>
      <c r="F217" s="28" t="str">
        <f t="shared" si="20"/>
        <v/>
      </c>
      <c r="G217" s="28" t="str">
        <f t="shared" si="21"/>
        <v/>
      </c>
      <c r="U217" s="215" t="str">
        <f t="shared" si="22"/>
        <v/>
      </c>
      <c r="V217" s="215" t="str">
        <f t="shared" si="23"/>
        <v/>
      </c>
    </row>
    <row r="218" spans="2:22">
      <c r="B218" s="28">
        <f>'1.収穫を予測する'!B228</f>
        <v>216</v>
      </c>
      <c r="C218" s="28" t="str">
        <f>IF('1.収穫を予測する'!C228="","",'1.収穫を予測する'!C228)</f>
        <v/>
      </c>
      <c r="D218" s="28" t="str">
        <f>IF('1.収穫を予測する'!$C$3="なし","",IF('1.収穫を予測する'!D228="",U218,'1.収穫を予測する'!D228))</f>
        <v/>
      </c>
      <c r="E218" s="28" t="str">
        <f t="shared" si="19"/>
        <v/>
      </c>
      <c r="F218" s="28" t="str">
        <f t="shared" si="20"/>
        <v/>
      </c>
      <c r="G218" s="28" t="str">
        <f t="shared" si="21"/>
        <v/>
      </c>
      <c r="U218" s="215" t="str">
        <f t="shared" si="22"/>
        <v/>
      </c>
      <c r="V218" s="215" t="str">
        <f t="shared" si="23"/>
        <v/>
      </c>
    </row>
    <row r="219" spans="2:22">
      <c r="B219" s="28">
        <f>'1.収穫を予測する'!B229</f>
        <v>217</v>
      </c>
      <c r="C219" s="28" t="str">
        <f>IF('1.収穫を予測する'!C229="","",'1.収穫を予測する'!C229)</f>
        <v/>
      </c>
      <c r="D219" s="28" t="str">
        <f>IF('1.収穫を予測する'!$C$3="なし","",IF('1.収穫を予測する'!D229="",U219,'1.収穫を予測する'!D229))</f>
        <v/>
      </c>
      <c r="E219" s="28" t="str">
        <f t="shared" si="19"/>
        <v/>
      </c>
      <c r="F219" s="28" t="str">
        <f t="shared" si="20"/>
        <v/>
      </c>
      <c r="G219" s="28" t="str">
        <f t="shared" si="21"/>
        <v/>
      </c>
      <c r="U219" s="215" t="str">
        <f t="shared" si="22"/>
        <v/>
      </c>
      <c r="V219" s="215" t="str">
        <f t="shared" si="23"/>
        <v/>
      </c>
    </row>
    <row r="220" spans="2:22">
      <c r="B220" s="28">
        <f>'1.収穫を予測する'!B230</f>
        <v>218</v>
      </c>
      <c r="C220" s="28" t="str">
        <f>IF('1.収穫を予測する'!C230="","",'1.収穫を予測する'!C230)</f>
        <v/>
      </c>
      <c r="D220" s="28" t="str">
        <f>IF('1.収穫を予測する'!$C$3="なし","",IF('1.収穫を予測する'!D230="",U220,'1.収穫を予測する'!D230))</f>
        <v/>
      </c>
      <c r="E220" s="28" t="str">
        <f t="shared" si="19"/>
        <v/>
      </c>
      <c r="F220" s="28" t="str">
        <f t="shared" si="20"/>
        <v/>
      </c>
      <c r="G220" s="28" t="str">
        <f t="shared" si="21"/>
        <v/>
      </c>
      <c r="U220" s="215" t="str">
        <f t="shared" si="22"/>
        <v/>
      </c>
      <c r="V220" s="215" t="str">
        <f t="shared" si="23"/>
        <v/>
      </c>
    </row>
    <row r="221" spans="2:22">
      <c r="B221" s="28">
        <f>'1.収穫を予測する'!B231</f>
        <v>219</v>
      </c>
      <c r="C221" s="28" t="str">
        <f>IF('1.収穫を予測する'!C231="","",'1.収穫を予測する'!C231)</f>
        <v/>
      </c>
      <c r="D221" s="28" t="str">
        <f>IF('1.収穫を予測する'!$C$3="なし","",IF('1.収穫を予測する'!D231="",U221,'1.収穫を予測する'!D231))</f>
        <v/>
      </c>
      <c r="E221" s="28" t="str">
        <f t="shared" si="19"/>
        <v/>
      </c>
      <c r="F221" s="28" t="str">
        <f t="shared" si="20"/>
        <v/>
      </c>
      <c r="G221" s="28" t="str">
        <f t="shared" si="21"/>
        <v/>
      </c>
      <c r="U221" s="215" t="str">
        <f t="shared" si="22"/>
        <v/>
      </c>
      <c r="V221" s="215" t="str">
        <f t="shared" si="23"/>
        <v/>
      </c>
    </row>
    <row r="222" spans="2:22">
      <c r="B222" s="28">
        <f>'1.収穫を予測する'!B232</f>
        <v>220</v>
      </c>
      <c r="C222" s="28" t="str">
        <f>IF('1.収穫を予測する'!C232="","",'1.収穫を予測する'!C232)</f>
        <v/>
      </c>
      <c r="D222" s="28" t="str">
        <f>IF('1.収穫を予測する'!$C$3="なし","",IF('1.収穫を予測する'!D232="",U222,'1.収穫を予測する'!D232))</f>
        <v/>
      </c>
      <c r="E222" s="28" t="str">
        <f t="shared" si="19"/>
        <v/>
      </c>
      <c r="F222" s="28" t="str">
        <f t="shared" si="20"/>
        <v/>
      </c>
      <c r="G222" s="28" t="str">
        <f t="shared" si="21"/>
        <v/>
      </c>
      <c r="U222" s="215" t="str">
        <f t="shared" si="22"/>
        <v/>
      </c>
      <c r="V222" s="215" t="str">
        <f t="shared" si="23"/>
        <v/>
      </c>
    </row>
    <row r="223" spans="2:22">
      <c r="B223" s="28">
        <f>'1.収穫を予測する'!B233</f>
        <v>221</v>
      </c>
      <c r="C223" s="28" t="str">
        <f>IF('1.収穫を予測する'!C233="","",'1.収穫を予測する'!C233)</f>
        <v/>
      </c>
      <c r="D223" s="28" t="str">
        <f>IF('1.収穫を予測する'!$C$3="なし","",IF('1.収穫を予測する'!D233="",U223,'1.収穫を予測する'!D233))</f>
        <v/>
      </c>
      <c r="E223" s="28" t="str">
        <f t="shared" si="19"/>
        <v/>
      </c>
      <c r="F223" s="28" t="str">
        <f t="shared" si="20"/>
        <v/>
      </c>
      <c r="G223" s="28" t="str">
        <f t="shared" si="21"/>
        <v/>
      </c>
      <c r="U223" s="215" t="str">
        <f t="shared" si="22"/>
        <v/>
      </c>
      <c r="V223" s="215" t="str">
        <f t="shared" si="23"/>
        <v/>
      </c>
    </row>
    <row r="224" spans="2:22">
      <c r="B224" s="28">
        <f>'1.収穫を予測する'!B234</f>
        <v>222</v>
      </c>
      <c r="C224" s="28" t="str">
        <f>IF('1.収穫を予測する'!C234="","",'1.収穫を予測する'!C234)</f>
        <v/>
      </c>
      <c r="D224" s="28" t="str">
        <f>IF('1.収穫を予測する'!$C$3="なし","",IF('1.収穫を予測する'!D234="",U224,'1.収穫を予測する'!D234))</f>
        <v/>
      </c>
      <c r="E224" s="28" t="str">
        <f t="shared" si="19"/>
        <v/>
      </c>
      <c r="F224" s="28" t="str">
        <f t="shared" si="20"/>
        <v/>
      </c>
      <c r="G224" s="28" t="str">
        <f t="shared" si="21"/>
        <v/>
      </c>
      <c r="U224" s="215" t="str">
        <f t="shared" si="22"/>
        <v/>
      </c>
      <c r="V224" s="215" t="str">
        <f t="shared" si="23"/>
        <v/>
      </c>
    </row>
    <row r="225" spans="2:22">
      <c r="B225" s="28">
        <f>'1.収穫を予測する'!B235</f>
        <v>223</v>
      </c>
      <c r="C225" s="28" t="str">
        <f>IF('1.収穫を予測する'!C235="","",'1.収穫を予測する'!C235)</f>
        <v/>
      </c>
      <c r="D225" s="28" t="str">
        <f>IF('1.収穫を予測する'!$C$3="なし","",IF('1.収穫を予測する'!D235="",U225,'1.収穫を予測する'!D235))</f>
        <v/>
      </c>
      <c r="E225" s="28" t="str">
        <f t="shared" si="19"/>
        <v/>
      </c>
      <c r="F225" s="28" t="str">
        <f t="shared" si="20"/>
        <v/>
      </c>
      <c r="G225" s="28" t="str">
        <f t="shared" si="21"/>
        <v/>
      </c>
      <c r="U225" s="215" t="str">
        <f t="shared" si="22"/>
        <v/>
      </c>
      <c r="V225" s="215" t="str">
        <f t="shared" si="23"/>
        <v/>
      </c>
    </row>
    <row r="226" spans="2:22">
      <c r="B226" s="28">
        <f>'1.収穫を予測する'!B236</f>
        <v>224</v>
      </c>
      <c r="C226" s="28" t="str">
        <f>IF('1.収穫を予測する'!C236="","",'1.収穫を予測する'!C236)</f>
        <v/>
      </c>
      <c r="D226" s="28" t="str">
        <f>IF('1.収穫を予測する'!$C$3="なし","",IF('1.収穫を予測する'!D236="",U226,'1.収穫を予測する'!D236))</f>
        <v/>
      </c>
      <c r="E226" s="28" t="str">
        <f t="shared" si="19"/>
        <v/>
      </c>
      <c r="F226" s="28" t="str">
        <f t="shared" si="20"/>
        <v/>
      </c>
      <c r="G226" s="28" t="str">
        <f t="shared" si="21"/>
        <v/>
      </c>
      <c r="U226" s="215" t="str">
        <f t="shared" si="22"/>
        <v/>
      </c>
      <c r="V226" s="215" t="str">
        <f t="shared" si="23"/>
        <v/>
      </c>
    </row>
    <row r="227" spans="2:22">
      <c r="B227" s="28">
        <f>'1.収穫を予測する'!B237</f>
        <v>225</v>
      </c>
      <c r="C227" s="28" t="str">
        <f>IF('1.収穫を予測する'!C237="","",'1.収穫を予測する'!C237)</f>
        <v/>
      </c>
      <c r="D227" s="28" t="str">
        <f>IF('1.収穫を予測する'!$C$3="なし","",IF('1.収穫を予測する'!D237="",U227,'1.収穫を予測する'!D237))</f>
        <v/>
      </c>
      <c r="E227" s="28" t="str">
        <f t="shared" si="19"/>
        <v/>
      </c>
      <c r="F227" s="28" t="str">
        <f t="shared" si="20"/>
        <v/>
      </c>
      <c r="G227" s="28" t="str">
        <f t="shared" si="21"/>
        <v/>
      </c>
      <c r="U227" s="215" t="str">
        <f t="shared" si="22"/>
        <v/>
      </c>
      <c r="V227" s="215" t="str">
        <f t="shared" si="23"/>
        <v/>
      </c>
    </row>
    <row r="228" spans="2:22">
      <c r="B228" s="28">
        <f>'1.収穫を予測する'!B238</f>
        <v>226</v>
      </c>
      <c r="C228" s="28" t="str">
        <f>IF('1.収穫を予測する'!C238="","",'1.収穫を予測する'!C238)</f>
        <v/>
      </c>
      <c r="D228" s="28" t="str">
        <f>IF('1.収穫を予測する'!$C$3="なし","",IF('1.収穫を予測する'!D238="",U228,'1.収穫を予測する'!D238))</f>
        <v/>
      </c>
      <c r="E228" s="28" t="str">
        <f t="shared" si="19"/>
        <v/>
      </c>
      <c r="F228" s="28" t="str">
        <f t="shared" si="20"/>
        <v/>
      </c>
      <c r="G228" s="28" t="str">
        <f t="shared" si="21"/>
        <v/>
      </c>
      <c r="U228" s="215" t="str">
        <f t="shared" si="22"/>
        <v/>
      </c>
      <c r="V228" s="215" t="str">
        <f t="shared" si="23"/>
        <v/>
      </c>
    </row>
    <row r="229" spans="2:22">
      <c r="B229" s="28">
        <f>'1.収穫を予測する'!B239</f>
        <v>227</v>
      </c>
      <c r="C229" s="28" t="str">
        <f>IF('1.収穫を予測する'!C239="","",'1.収穫を予測する'!C239)</f>
        <v/>
      </c>
      <c r="D229" s="28" t="str">
        <f>IF('1.収穫を予測する'!$C$3="なし","",IF('1.収穫を予測する'!D239="",U229,'1.収穫を予測する'!D239))</f>
        <v/>
      </c>
      <c r="E229" s="28" t="str">
        <f t="shared" si="19"/>
        <v/>
      </c>
      <c r="F229" s="28" t="str">
        <f t="shared" si="20"/>
        <v/>
      </c>
      <c r="G229" s="28" t="str">
        <f t="shared" si="21"/>
        <v/>
      </c>
      <c r="U229" s="215" t="str">
        <f t="shared" si="22"/>
        <v/>
      </c>
      <c r="V229" s="215" t="str">
        <f t="shared" si="23"/>
        <v/>
      </c>
    </row>
    <row r="230" spans="2:22">
      <c r="B230" s="28">
        <f>'1.収穫を予測する'!B240</f>
        <v>228</v>
      </c>
      <c r="C230" s="28" t="str">
        <f>IF('1.収穫を予測する'!C240="","",'1.収穫を予測する'!C240)</f>
        <v/>
      </c>
      <c r="D230" s="28" t="str">
        <f>IF('1.収穫を予測する'!$C$3="なし","",IF('1.収穫を予測する'!D240="",U230,'1.収穫を予測する'!D240))</f>
        <v/>
      </c>
      <c r="E230" s="28" t="str">
        <f t="shared" si="19"/>
        <v/>
      </c>
      <c r="F230" s="28" t="str">
        <f t="shared" si="20"/>
        <v/>
      </c>
      <c r="G230" s="28" t="str">
        <f t="shared" si="21"/>
        <v/>
      </c>
      <c r="U230" s="215" t="str">
        <f t="shared" si="22"/>
        <v/>
      </c>
      <c r="V230" s="215" t="str">
        <f t="shared" si="23"/>
        <v/>
      </c>
    </row>
    <row r="231" spans="2:22">
      <c r="B231" s="28">
        <f>'1.収穫を予測する'!B241</f>
        <v>229</v>
      </c>
      <c r="C231" s="28" t="str">
        <f>IF('1.収穫を予測する'!C241="","",'1.収穫を予測する'!C241)</f>
        <v/>
      </c>
      <c r="D231" s="28" t="str">
        <f>IF('1.収穫を予測する'!$C$3="なし","",IF('1.収穫を予測する'!D241="",U231,'1.収穫を予測する'!D241))</f>
        <v/>
      </c>
      <c r="E231" s="28" t="str">
        <f t="shared" si="19"/>
        <v/>
      </c>
      <c r="F231" s="28" t="str">
        <f t="shared" si="20"/>
        <v/>
      </c>
      <c r="G231" s="28" t="str">
        <f t="shared" si="21"/>
        <v/>
      </c>
      <c r="U231" s="215" t="str">
        <f t="shared" si="22"/>
        <v/>
      </c>
      <c r="V231" s="215" t="str">
        <f t="shared" si="23"/>
        <v/>
      </c>
    </row>
    <row r="232" spans="2:22">
      <c r="B232" s="28">
        <f>'1.収穫を予測する'!B242</f>
        <v>230</v>
      </c>
      <c r="C232" s="28" t="str">
        <f>IF('1.収穫を予測する'!C242="","",'1.収穫を予測する'!C242)</f>
        <v/>
      </c>
      <c r="D232" s="28" t="str">
        <f>IF('1.収穫を予測する'!$C$3="なし","",IF('1.収穫を予測する'!D242="",U232,'1.収穫を予測する'!D242))</f>
        <v/>
      </c>
      <c r="E232" s="28" t="str">
        <f t="shared" si="19"/>
        <v/>
      </c>
      <c r="F232" s="28" t="str">
        <f t="shared" si="20"/>
        <v/>
      </c>
      <c r="G232" s="28" t="str">
        <f t="shared" si="21"/>
        <v/>
      </c>
      <c r="U232" s="215" t="str">
        <f t="shared" si="22"/>
        <v/>
      </c>
      <c r="V232" s="215" t="str">
        <f t="shared" si="23"/>
        <v/>
      </c>
    </row>
    <row r="233" spans="2:22">
      <c r="B233" s="28">
        <f>'1.収穫を予測する'!B243</f>
        <v>231</v>
      </c>
      <c r="C233" s="28" t="str">
        <f>IF('1.収穫を予測する'!C243="","",'1.収穫を予測する'!C243)</f>
        <v/>
      </c>
      <c r="D233" s="28" t="str">
        <f>IF('1.収穫を予測する'!$C$3="なし","",IF('1.収穫を予測する'!D243="",U233,'1.収穫を予測する'!D243))</f>
        <v/>
      </c>
      <c r="E233" s="28" t="str">
        <f t="shared" si="19"/>
        <v/>
      </c>
      <c r="F233" s="28" t="str">
        <f t="shared" si="20"/>
        <v/>
      </c>
      <c r="G233" s="28" t="str">
        <f t="shared" si="21"/>
        <v/>
      </c>
      <c r="U233" s="215" t="str">
        <f t="shared" si="22"/>
        <v/>
      </c>
      <c r="V233" s="215" t="str">
        <f t="shared" si="23"/>
        <v/>
      </c>
    </row>
    <row r="234" spans="2:22">
      <c r="B234" s="28">
        <f>'1.収穫を予測する'!B244</f>
        <v>232</v>
      </c>
      <c r="C234" s="28" t="str">
        <f>IF('1.収穫を予測する'!C244="","",'1.収穫を予測する'!C244)</f>
        <v/>
      </c>
      <c r="D234" s="28" t="str">
        <f>IF('1.収穫を予測する'!$C$3="なし","",IF('1.収穫を予測する'!D244="",U234,'1.収穫を予測する'!D244))</f>
        <v/>
      </c>
      <c r="E234" s="28" t="str">
        <f t="shared" si="19"/>
        <v/>
      </c>
      <c r="F234" s="28" t="str">
        <f t="shared" si="20"/>
        <v/>
      </c>
      <c r="G234" s="28" t="str">
        <f t="shared" si="21"/>
        <v/>
      </c>
      <c r="U234" s="215" t="str">
        <f t="shared" si="22"/>
        <v/>
      </c>
      <c r="V234" s="215" t="str">
        <f t="shared" si="23"/>
        <v/>
      </c>
    </row>
    <row r="235" spans="2:22">
      <c r="B235" s="28">
        <f>'1.収穫を予測する'!B245</f>
        <v>233</v>
      </c>
      <c r="C235" s="28" t="str">
        <f>IF('1.収穫を予測する'!C245="","",'1.収穫を予測する'!C245)</f>
        <v/>
      </c>
      <c r="D235" s="28" t="str">
        <f>IF('1.収穫を予測する'!$C$3="なし","",IF('1.収穫を予測する'!D245="",U235,'1.収穫を予測する'!D245))</f>
        <v/>
      </c>
      <c r="E235" s="28" t="str">
        <f t="shared" si="19"/>
        <v/>
      </c>
      <c r="F235" s="28" t="str">
        <f t="shared" si="20"/>
        <v/>
      </c>
      <c r="G235" s="28" t="str">
        <f t="shared" si="21"/>
        <v/>
      </c>
      <c r="U235" s="215" t="str">
        <f t="shared" si="22"/>
        <v/>
      </c>
      <c r="V235" s="215" t="str">
        <f t="shared" si="23"/>
        <v/>
      </c>
    </row>
    <row r="236" spans="2:22">
      <c r="B236" s="28">
        <f>'1.収穫を予測する'!B246</f>
        <v>234</v>
      </c>
      <c r="C236" s="28" t="str">
        <f>IF('1.収穫を予測する'!C246="","",'1.収穫を予測する'!C246)</f>
        <v/>
      </c>
      <c r="D236" s="28" t="str">
        <f>IF('1.収穫を予測する'!$C$3="なし","",IF('1.収穫を予測する'!D246="",U236,'1.収穫を予測する'!D246))</f>
        <v/>
      </c>
      <c r="E236" s="28" t="str">
        <f t="shared" si="19"/>
        <v/>
      </c>
      <c r="F236" s="28" t="str">
        <f t="shared" si="20"/>
        <v/>
      </c>
      <c r="G236" s="28" t="str">
        <f t="shared" si="21"/>
        <v/>
      </c>
      <c r="U236" s="215" t="str">
        <f t="shared" si="22"/>
        <v/>
      </c>
      <c r="V236" s="215" t="str">
        <f t="shared" si="23"/>
        <v/>
      </c>
    </row>
    <row r="237" spans="2:22">
      <c r="B237" s="28">
        <f>'1.収穫を予測する'!B247</f>
        <v>235</v>
      </c>
      <c r="C237" s="28" t="str">
        <f>IF('1.収穫を予測する'!C247="","",'1.収穫を予測する'!C247)</f>
        <v/>
      </c>
      <c r="D237" s="28" t="str">
        <f>IF('1.収穫を予測する'!$C$3="なし","",IF('1.収穫を予測する'!D247="",U237,'1.収穫を予測する'!D247))</f>
        <v/>
      </c>
      <c r="E237" s="28" t="str">
        <f t="shared" si="19"/>
        <v/>
      </c>
      <c r="F237" s="28" t="str">
        <f t="shared" si="20"/>
        <v/>
      </c>
      <c r="G237" s="28" t="str">
        <f t="shared" si="21"/>
        <v/>
      </c>
      <c r="U237" s="215" t="str">
        <f t="shared" si="22"/>
        <v/>
      </c>
      <c r="V237" s="215" t="str">
        <f t="shared" si="23"/>
        <v/>
      </c>
    </row>
    <row r="238" spans="2:22">
      <c r="B238" s="28">
        <f>'1.収穫を予測する'!B248</f>
        <v>236</v>
      </c>
      <c r="C238" s="28" t="str">
        <f>IF('1.収穫を予測する'!C248="","",'1.収穫を予測する'!C248)</f>
        <v/>
      </c>
      <c r="D238" s="28" t="str">
        <f>IF('1.収穫を予測する'!$C$3="なし","",IF('1.収穫を予測する'!D248="",U238,'1.収穫を予測する'!D248))</f>
        <v/>
      </c>
      <c r="E238" s="28" t="str">
        <f t="shared" si="19"/>
        <v/>
      </c>
      <c r="F238" s="28" t="str">
        <f t="shared" si="20"/>
        <v/>
      </c>
      <c r="G238" s="28" t="str">
        <f t="shared" si="21"/>
        <v/>
      </c>
      <c r="U238" s="215" t="str">
        <f t="shared" si="22"/>
        <v/>
      </c>
      <c r="V238" s="215" t="str">
        <f t="shared" si="23"/>
        <v/>
      </c>
    </row>
    <row r="239" spans="2:22">
      <c r="B239" s="28">
        <f>'1.収穫を予測する'!B249</f>
        <v>237</v>
      </c>
      <c r="C239" s="28" t="str">
        <f>IF('1.収穫を予測する'!C249="","",'1.収穫を予測する'!C249)</f>
        <v/>
      </c>
      <c r="D239" s="28" t="str">
        <f>IF('1.収穫を予測する'!$C$3="なし","",IF('1.収穫を予測する'!D249="",U239,'1.収穫を予測する'!D249))</f>
        <v/>
      </c>
      <c r="E239" s="28" t="str">
        <f t="shared" si="19"/>
        <v/>
      </c>
      <c r="F239" s="28" t="str">
        <f t="shared" si="20"/>
        <v/>
      </c>
      <c r="G239" s="28" t="str">
        <f t="shared" si="21"/>
        <v/>
      </c>
      <c r="U239" s="215" t="str">
        <f t="shared" si="22"/>
        <v/>
      </c>
      <c r="V239" s="215" t="str">
        <f t="shared" si="23"/>
        <v/>
      </c>
    </row>
    <row r="240" spans="2:22">
      <c r="B240" s="28">
        <f>'1.収穫を予測する'!B250</f>
        <v>238</v>
      </c>
      <c r="C240" s="28" t="str">
        <f>IF('1.収穫を予測する'!C250="","",'1.収穫を予測する'!C250)</f>
        <v/>
      </c>
      <c r="D240" s="28" t="str">
        <f>IF('1.収穫を予測する'!$C$3="なし","",IF('1.収穫を予測する'!D250="",U240,'1.収穫を予測する'!D250))</f>
        <v/>
      </c>
      <c r="E240" s="28" t="str">
        <f t="shared" si="19"/>
        <v/>
      </c>
      <c r="F240" s="28" t="str">
        <f t="shared" si="20"/>
        <v/>
      </c>
      <c r="G240" s="28" t="str">
        <f t="shared" si="21"/>
        <v/>
      </c>
      <c r="U240" s="215" t="str">
        <f t="shared" si="22"/>
        <v/>
      </c>
      <c r="V240" s="215" t="str">
        <f t="shared" si="23"/>
        <v/>
      </c>
    </row>
    <row r="241" spans="2:22">
      <c r="B241" s="28">
        <f>'1.収穫を予測する'!B251</f>
        <v>239</v>
      </c>
      <c r="C241" s="28" t="str">
        <f>IF('1.収穫を予測する'!C251="","",'1.収穫を予測する'!C251)</f>
        <v/>
      </c>
      <c r="D241" s="28" t="str">
        <f>IF('1.収穫を予測する'!$C$3="なし","",IF('1.収穫を予測する'!D251="",U241,'1.収穫を予測する'!D251))</f>
        <v/>
      </c>
      <c r="E241" s="28" t="str">
        <f t="shared" si="19"/>
        <v/>
      </c>
      <c r="F241" s="28" t="str">
        <f t="shared" si="20"/>
        <v/>
      </c>
      <c r="G241" s="28" t="str">
        <f t="shared" si="21"/>
        <v/>
      </c>
      <c r="U241" s="215" t="str">
        <f t="shared" si="22"/>
        <v/>
      </c>
      <c r="V241" s="215" t="str">
        <f t="shared" si="23"/>
        <v/>
      </c>
    </row>
    <row r="242" spans="2:22">
      <c r="B242" s="28">
        <f>'1.収穫を予測する'!B252</f>
        <v>240</v>
      </c>
      <c r="C242" s="28" t="str">
        <f>IF('1.収穫を予測する'!C252="","",'1.収穫を予測する'!C252)</f>
        <v/>
      </c>
      <c r="D242" s="28" t="str">
        <f>IF('1.収穫を予測する'!$C$3="なし","",IF('1.収穫を予測する'!D252="",U242,'1.収穫を予測する'!D252))</f>
        <v/>
      </c>
      <c r="E242" s="28" t="str">
        <f t="shared" si="19"/>
        <v/>
      </c>
      <c r="F242" s="28" t="str">
        <f t="shared" si="20"/>
        <v/>
      </c>
      <c r="G242" s="28" t="str">
        <f t="shared" si="21"/>
        <v/>
      </c>
      <c r="U242" s="215" t="str">
        <f t="shared" si="22"/>
        <v/>
      </c>
      <c r="V242" s="215" t="str">
        <f t="shared" si="23"/>
        <v/>
      </c>
    </row>
    <row r="243" spans="2:22">
      <c r="B243" s="28">
        <f>'1.収穫を予測する'!B253</f>
        <v>241</v>
      </c>
      <c r="C243" s="28" t="str">
        <f>IF('1.収穫を予測する'!C253="","",'1.収穫を予測する'!C253)</f>
        <v/>
      </c>
      <c r="D243" s="28" t="str">
        <f>IF('1.収穫を予測する'!$C$3="なし","",IF('1.収穫を予測する'!D253="",U243,'1.収穫を予測する'!D253))</f>
        <v/>
      </c>
      <c r="E243" s="28" t="str">
        <f t="shared" si="19"/>
        <v/>
      </c>
      <c r="F243" s="28" t="str">
        <f t="shared" si="20"/>
        <v/>
      </c>
      <c r="G243" s="28" t="str">
        <f t="shared" si="21"/>
        <v/>
      </c>
      <c r="U243" s="215" t="str">
        <f t="shared" si="22"/>
        <v/>
      </c>
      <c r="V243" s="215" t="str">
        <f t="shared" si="23"/>
        <v/>
      </c>
    </row>
    <row r="244" spans="2:22">
      <c r="B244" s="28">
        <f>'1.収穫を予測する'!B254</f>
        <v>242</v>
      </c>
      <c r="C244" s="28" t="str">
        <f>IF('1.収穫を予測する'!C254="","",'1.収穫を予測する'!C254)</f>
        <v/>
      </c>
      <c r="D244" s="28" t="str">
        <f>IF('1.収穫を予測する'!$C$3="なし","",IF('1.収穫を予測する'!D254="",U244,'1.収穫を予測する'!D254))</f>
        <v/>
      </c>
      <c r="E244" s="28" t="str">
        <f t="shared" si="19"/>
        <v/>
      </c>
      <c r="F244" s="28" t="str">
        <f t="shared" si="20"/>
        <v/>
      </c>
      <c r="G244" s="28" t="str">
        <f t="shared" si="21"/>
        <v/>
      </c>
      <c r="U244" s="215" t="str">
        <f t="shared" si="22"/>
        <v/>
      </c>
      <c r="V244" s="215" t="str">
        <f t="shared" si="23"/>
        <v/>
      </c>
    </row>
    <row r="245" spans="2:22">
      <c r="B245" s="28">
        <f>'1.収穫を予測する'!B255</f>
        <v>243</v>
      </c>
      <c r="C245" s="28" t="str">
        <f>IF('1.収穫を予測する'!C255="","",'1.収穫を予測する'!C255)</f>
        <v/>
      </c>
      <c r="D245" s="28" t="str">
        <f>IF('1.収穫を予測する'!$C$3="なし","",IF('1.収穫を予測する'!D255="",U245,'1.収穫を予測する'!D255))</f>
        <v/>
      </c>
      <c r="E245" s="28" t="str">
        <f t="shared" si="19"/>
        <v/>
      </c>
      <c r="F245" s="28" t="str">
        <f t="shared" si="20"/>
        <v/>
      </c>
      <c r="G245" s="28" t="str">
        <f t="shared" si="21"/>
        <v/>
      </c>
      <c r="U245" s="215" t="str">
        <f t="shared" si="22"/>
        <v/>
      </c>
      <c r="V245" s="215" t="str">
        <f t="shared" si="23"/>
        <v/>
      </c>
    </row>
    <row r="246" spans="2:22">
      <c r="B246" s="28">
        <f>'1.収穫を予測する'!B256</f>
        <v>244</v>
      </c>
      <c r="C246" s="28" t="str">
        <f>IF('1.収穫を予測する'!C256="","",'1.収穫を予測する'!C256)</f>
        <v/>
      </c>
      <c r="D246" s="28" t="str">
        <f>IF('1.収穫を予測する'!$C$3="なし","",IF('1.収穫を予測する'!D256="",U246,'1.収穫を予測する'!D256))</f>
        <v/>
      </c>
      <c r="E246" s="28" t="str">
        <f t="shared" si="19"/>
        <v/>
      </c>
      <c r="F246" s="28" t="str">
        <f t="shared" si="20"/>
        <v/>
      </c>
      <c r="G246" s="28" t="str">
        <f t="shared" si="21"/>
        <v/>
      </c>
      <c r="U246" s="215" t="str">
        <f t="shared" si="22"/>
        <v/>
      </c>
      <c r="V246" s="215" t="str">
        <f t="shared" si="23"/>
        <v/>
      </c>
    </row>
    <row r="247" spans="2:22">
      <c r="B247" s="28">
        <f>'1.収穫を予測する'!B257</f>
        <v>245</v>
      </c>
      <c r="C247" s="28" t="str">
        <f>IF('1.収穫を予測する'!C257="","",'1.収穫を予測する'!C257)</f>
        <v/>
      </c>
      <c r="D247" s="28" t="str">
        <f>IF('1.収穫を予測する'!$C$3="なし","",IF('1.収穫を予測する'!D257="",U247,'1.収穫を予測する'!D257))</f>
        <v/>
      </c>
      <c r="E247" s="28" t="str">
        <f t="shared" si="19"/>
        <v/>
      </c>
      <c r="F247" s="28" t="str">
        <f t="shared" si="20"/>
        <v/>
      </c>
      <c r="G247" s="28" t="str">
        <f t="shared" si="21"/>
        <v/>
      </c>
      <c r="U247" s="215" t="str">
        <f t="shared" si="22"/>
        <v/>
      </c>
      <c r="V247" s="215" t="str">
        <f t="shared" si="23"/>
        <v/>
      </c>
    </row>
    <row r="248" spans="2:22">
      <c r="B248" s="28">
        <f>'1.収穫を予測する'!B258</f>
        <v>246</v>
      </c>
      <c r="C248" s="28" t="str">
        <f>IF('1.収穫を予測する'!C258="","",'1.収穫を予測する'!C258)</f>
        <v/>
      </c>
      <c r="D248" s="28" t="str">
        <f>IF('1.収穫を予測する'!$C$3="なし","",IF('1.収穫を予測する'!D258="",U248,'1.収穫を予測する'!D258))</f>
        <v/>
      </c>
      <c r="E248" s="28" t="str">
        <f t="shared" si="19"/>
        <v/>
      </c>
      <c r="F248" s="28" t="str">
        <f t="shared" si="20"/>
        <v/>
      </c>
      <c r="G248" s="28" t="str">
        <f t="shared" si="21"/>
        <v/>
      </c>
      <c r="U248" s="215" t="str">
        <f t="shared" si="22"/>
        <v/>
      </c>
      <c r="V248" s="215" t="str">
        <f t="shared" si="23"/>
        <v/>
      </c>
    </row>
    <row r="249" spans="2:22">
      <c r="B249" s="28">
        <f>'1.収穫を予測する'!B259</f>
        <v>247</v>
      </c>
      <c r="C249" s="28" t="str">
        <f>IF('1.収穫を予測する'!C259="","",'1.収穫を予測する'!C259)</f>
        <v/>
      </c>
      <c r="D249" s="28" t="str">
        <f>IF('1.収穫を予測する'!$C$3="なし","",IF('1.収穫を予測する'!D259="",U249,'1.収穫を予測する'!D259))</f>
        <v/>
      </c>
      <c r="E249" s="28" t="str">
        <f t="shared" si="19"/>
        <v/>
      </c>
      <c r="F249" s="28" t="str">
        <f t="shared" si="20"/>
        <v/>
      </c>
      <c r="G249" s="28" t="str">
        <f t="shared" si="21"/>
        <v/>
      </c>
      <c r="U249" s="215" t="str">
        <f t="shared" si="22"/>
        <v/>
      </c>
      <c r="V249" s="215" t="str">
        <f t="shared" si="23"/>
        <v/>
      </c>
    </row>
    <row r="250" spans="2:22">
      <c r="B250" s="28">
        <f>'1.収穫を予測する'!B260</f>
        <v>248</v>
      </c>
      <c r="C250" s="28" t="str">
        <f>IF('1.収穫を予測する'!C260="","",'1.収穫を予測する'!C260)</f>
        <v/>
      </c>
      <c r="D250" s="28" t="str">
        <f>IF('1.収穫を予測する'!$C$3="なし","",IF('1.収穫を予測する'!D260="",U250,'1.収穫を予測する'!D260))</f>
        <v/>
      </c>
      <c r="E250" s="28" t="str">
        <f t="shared" si="19"/>
        <v/>
      </c>
      <c r="F250" s="28" t="str">
        <f t="shared" si="20"/>
        <v/>
      </c>
      <c r="G250" s="28" t="str">
        <f t="shared" si="21"/>
        <v/>
      </c>
      <c r="U250" s="215" t="str">
        <f t="shared" si="22"/>
        <v/>
      </c>
      <c r="V250" s="215" t="str">
        <f t="shared" si="23"/>
        <v/>
      </c>
    </row>
    <row r="251" spans="2:22">
      <c r="B251" s="28">
        <f>'1.収穫を予測する'!B261</f>
        <v>249</v>
      </c>
      <c r="C251" s="28" t="str">
        <f>IF('1.収穫を予測する'!C261="","",'1.収穫を予測する'!C261)</f>
        <v/>
      </c>
      <c r="D251" s="28" t="str">
        <f>IF('1.収穫を予測する'!$C$3="なし","",IF('1.収穫を予測する'!D261="",U251,'1.収穫を予測する'!D261))</f>
        <v/>
      </c>
      <c r="E251" s="28" t="str">
        <f t="shared" si="19"/>
        <v/>
      </c>
      <c r="F251" s="28" t="str">
        <f t="shared" si="20"/>
        <v/>
      </c>
      <c r="G251" s="28" t="str">
        <f t="shared" si="21"/>
        <v/>
      </c>
      <c r="U251" s="215" t="str">
        <f t="shared" si="22"/>
        <v/>
      </c>
      <c r="V251" s="215" t="str">
        <f t="shared" si="23"/>
        <v/>
      </c>
    </row>
    <row r="252" spans="2:22">
      <c r="B252" s="28">
        <f>'1.収穫を予測する'!B262</f>
        <v>250</v>
      </c>
      <c r="C252" s="28" t="str">
        <f>IF('1.収穫を予測する'!C262="","",'1.収穫を予測する'!C262)</f>
        <v/>
      </c>
      <c r="D252" s="28" t="str">
        <f>IF('1.収穫を予測する'!$C$3="なし","",IF('1.収穫を予測する'!D262="",U252,'1.収穫を予測する'!D262))</f>
        <v/>
      </c>
      <c r="E252" s="28" t="str">
        <f t="shared" si="19"/>
        <v/>
      </c>
      <c r="F252" s="28" t="str">
        <f t="shared" si="20"/>
        <v/>
      </c>
      <c r="G252" s="28" t="str">
        <f t="shared" si="21"/>
        <v/>
      </c>
      <c r="U252" s="215" t="str">
        <f t="shared" si="22"/>
        <v/>
      </c>
      <c r="V252" s="215" t="str">
        <f t="shared" si="23"/>
        <v/>
      </c>
    </row>
    <row r="253" spans="2:22">
      <c r="B253" s="28">
        <f>'1.収穫を予測する'!B263</f>
        <v>251</v>
      </c>
      <c r="C253" s="28" t="str">
        <f>IF('1.収穫を予測する'!C263="","",'1.収穫を予測する'!C263)</f>
        <v/>
      </c>
      <c r="D253" s="28" t="str">
        <f>IF('1.収穫を予測する'!$C$3="なし","",IF('1.収穫を予測する'!D263="",U253,'1.収穫を予測する'!D263))</f>
        <v/>
      </c>
      <c r="E253" s="28" t="str">
        <f t="shared" si="19"/>
        <v/>
      </c>
      <c r="F253" s="28" t="str">
        <f t="shared" si="20"/>
        <v/>
      </c>
      <c r="G253" s="28" t="str">
        <f t="shared" si="21"/>
        <v/>
      </c>
      <c r="U253" s="215" t="str">
        <f t="shared" si="22"/>
        <v/>
      </c>
      <c r="V253" s="215" t="str">
        <f t="shared" si="23"/>
        <v/>
      </c>
    </row>
    <row r="254" spans="2:22">
      <c r="B254" s="28">
        <f>'1.収穫を予測する'!B264</f>
        <v>252</v>
      </c>
      <c r="C254" s="28" t="str">
        <f>IF('1.収穫を予測する'!C264="","",'1.収穫を予測する'!C264)</f>
        <v/>
      </c>
      <c r="D254" s="28" t="str">
        <f>IF('1.収穫を予測する'!$C$3="なし","",IF('1.収穫を予測する'!D264="",U254,'1.収穫を予測する'!D264))</f>
        <v/>
      </c>
      <c r="E254" s="28" t="str">
        <f t="shared" si="19"/>
        <v/>
      </c>
      <c r="F254" s="28" t="str">
        <f t="shared" si="20"/>
        <v/>
      </c>
      <c r="G254" s="28" t="str">
        <f t="shared" si="21"/>
        <v/>
      </c>
      <c r="U254" s="215" t="str">
        <f t="shared" si="22"/>
        <v/>
      </c>
      <c r="V254" s="215" t="str">
        <f t="shared" si="23"/>
        <v/>
      </c>
    </row>
    <row r="255" spans="2:22">
      <c r="B255" s="28">
        <f>'1.収穫を予測する'!B265</f>
        <v>253</v>
      </c>
      <c r="C255" s="28" t="str">
        <f>IF('1.収穫を予測する'!C265="","",'1.収穫を予測する'!C265)</f>
        <v/>
      </c>
      <c r="D255" s="28" t="str">
        <f>IF('1.収穫を予測する'!$C$3="なし","",IF('1.収穫を予測する'!D265="",U255,'1.収穫を予測する'!D265))</f>
        <v/>
      </c>
      <c r="E255" s="28" t="str">
        <f t="shared" si="19"/>
        <v/>
      </c>
      <c r="F255" s="28" t="str">
        <f t="shared" si="20"/>
        <v/>
      </c>
      <c r="G255" s="28" t="str">
        <f t="shared" si="21"/>
        <v/>
      </c>
      <c r="U255" s="215" t="str">
        <f t="shared" si="22"/>
        <v/>
      </c>
      <c r="V255" s="215" t="str">
        <f t="shared" si="23"/>
        <v/>
      </c>
    </row>
    <row r="256" spans="2:22">
      <c r="B256" s="28">
        <f>'1.収穫を予測する'!B266</f>
        <v>254</v>
      </c>
      <c r="C256" s="28" t="str">
        <f>IF('1.収穫を予測する'!C266="","",'1.収穫を予測する'!C266)</f>
        <v/>
      </c>
      <c r="D256" s="28" t="str">
        <f>IF('1.収穫を予測する'!$C$3="なし","",IF('1.収穫を予測する'!D266="",U256,'1.収穫を予測する'!D266))</f>
        <v/>
      </c>
      <c r="E256" s="28" t="str">
        <f t="shared" si="19"/>
        <v/>
      </c>
      <c r="F256" s="28" t="str">
        <f t="shared" si="20"/>
        <v/>
      </c>
      <c r="G256" s="28" t="str">
        <f t="shared" si="21"/>
        <v/>
      </c>
      <c r="U256" s="215" t="str">
        <f t="shared" si="22"/>
        <v/>
      </c>
      <c r="V256" s="215" t="str">
        <f t="shared" si="23"/>
        <v/>
      </c>
    </row>
    <row r="257" spans="2:22">
      <c r="B257" s="28">
        <f>'1.収穫を予測する'!B267</f>
        <v>255</v>
      </c>
      <c r="C257" s="28" t="str">
        <f>IF('1.収穫を予測する'!C267="","",'1.収穫を予測する'!C267)</f>
        <v/>
      </c>
      <c r="D257" s="28" t="str">
        <f>IF('1.収穫を予測する'!$C$3="なし","",IF('1.収穫を予測する'!D267="",U257,'1.収穫を予測する'!D267))</f>
        <v/>
      </c>
      <c r="E257" s="28" t="str">
        <f t="shared" si="19"/>
        <v/>
      </c>
      <c r="F257" s="28" t="str">
        <f t="shared" si="20"/>
        <v/>
      </c>
      <c r="G257" s="28" t="str">
        <f t="shared" si="21"/>
        <v/>
      </c>
      <c r="U257" s="215" t="str">
        <f t="shared" si="22"/>
        <v/>
      </c>
      <c r="V257" s="215" t="str">
        <f t="shared" si="23"/>
        <v/>
      </c>
    </row>
    <row r="258" spans="2:22">
      <c r="B258" s="28">
        <f>'1.収穫を予測する'!B268</f>
        <v>256</v>
      </c>
      <c r="C258" s="28" t="str">
        <f>IF('1.収穫を予測する'!C268="","",'1.収穫を予測する'!C268)</f>
        <v/>
      </c>
      <c r="D258" s="28" t="str">
        <f>IF('1.収穫を予測する'!$C$3="なし","",IF('1.収穫を予測する'!D268="",U258,'1.収穫を予測する'!D268))</f>
        <v/>
      </c>
      <c r="E258" s="28" t="str">
        <f t="shared" si="19"/>
        <v/>
      </c>
      <c r="F258" s="28" t="str">
        <f t="shared" si="20"/>
        <v/>
      </c>
      <c r="G258" s="28" t="str">
        <f t="shared" si="21"/>
        <v/>
      </c>
      <c r="U258" s="215" t="str">
        <f t="shared" si="22"/>
        <v/>
      </c>
      <c r="V258" s="215" t="str">
        <f t="shared" si="23"/>
        <v/>
      </c>
    </row>
    <row r="259" spans="2:22">
      <c r="B259" s="28">
        <f>'1.収穫を予測する'!B269</f>
        <v>257</v>
      </c>
      <c r="C259" s="28" t="str">
        <f>IF('1.収穫を予測する'!C269="","",'1.収穫を予測する'!C269)</f>
        <v/>
      </c>
      <c r="D259" s="28" t="str">
        <f>IF('1.収穫を予測する'!$C$3="なし","",IF('1.収穫を予測する'!D269="",U259,'1.収穫を予測する'!D269))</f>
        <v/>
      </c>
      <c r="E259" s="28" t="str">
        <f t="shared" si="19"/>
        <v/>
      </c>
      <c r="F259" s="28" t="str">
        <f t="shared" si="20"/>
        <v/>
      </c>
      <c r="G259" s="28" t="str">
        <f t="shared" si="21"/>
        <v/>
      </c>
      <c r="U259" s="215" t="str">
        <f t="shared" si="22"/>
        <v/>
      </c>
      <c r="V259" s="215" t="str">
        <f t="shared" si="23"/>
        <v/>
      </c>
    </row>
    <row r="260" spans="2:22">
      <c r="B260" s="28">
        <f>'1.収穫を予測する'!B270</f>
        <v>258</v>
      </c>
      <c r="C260" s="28" t="str">
        <f>IF('1.収穫を予測する'!C270="","",'1.収穫を予測する'!C270)</f>
        <v/>
      </c>
      <c r="D260" s="28" t="str">
        <f>IF('1.収穫を予測する'!$C$3="なし","",IF('1.収穫を予測する'!D270="",U260,'1.収穫を予測する'!D270))</f>
        <v/>
      </c>
      <c r="E260" s="28" t="str">
        <f t="shared" ref="E260:E302" si="24">IF(C260="","",0.61-0.0055*D260+5.48*EXP(-1.025*D260))</f>
        <v/>
      </c>
      <c r="F260" s="28" t="str">
        <f t="shared" ref="F260:F302" si="25">IF(C260="","",0.5-0.0008*C260+0.421*EXP(-0.12*C260))</f>
        <v/>
      </c>
      <c r="G260" s="28" t="str">
        <f t="shared" ref="G260:G302" si="26">IF(C260="","",IF(D260="",0.000089118*C260^2.707623*0.993534^C260,AVERAGE(E260:F260)*PI()*(C260/200)^2*D260))</f>
        <v/>
      </c>
      <c r="U260" s="215" t="str">
        <f t="shared" ref="U260:U302" si="27">IF(C260="","",($N$32+$N$33*$R$6+$N$34*$R$7+$N$35*$R$10+$N$36*$R$11)*(1-$N$37*EXP(-$N$38*C260))^$N$39)</f>
        <v/>
      </c>
      <c r="V260" s="215" t="str">
        <f t="shared" ref="V260:V302" si="28">IF(C260="","",PI()*(C260/2/100)^2)</f>
        <v/>
      </c>
    </row>
    <row r="261" spans="2:22">
      <c r="B261" s="28">
        <f>'1.収穫を予測する'!B271</f>
        <v>259</v>
      </c>
      <c r="C261" s="28" t="str">
        <f>IF('1.収穫を予測する'!C271="","",'1.収穫を予測する'!C271)</f>
        <v/>
      </c>
      <c r="D261" s="28" t="str">
        <f>IF('1.収穫を予測する'!$C$3="なし","",IF('1.収穫を予測する'!D271="",U261,'1.収穫を予測する'!D271))</f>
        <v/>
      </c>
      <c r="E261" s="28" t="str">
        <f t="shared" si="24"/>
        <v/>
      </c>
      <c r="F261" s="28" t="str">
        <f t="shared" si="25"/>
        <v/>
      </c>
      <c r="G261" s="28" t="str">
        <f t="shared" si="26"/>
        <v/>
      </c>
      <c r="U261" s="215" t="str">
        <f t="shared" si="27"/>
        <v/>
      </c>
      <c r="V261" s="215" t="str">
        <f t="shared" si="28"/>
        <v/>
      </c>
    </row>
    <row r="262" spans="2:22">
      <c r="B262" s="28">
        <f>'1.収穫を予測する'!B272</f>
        <v>260</v>
      </c>
      <c r="C262" s="28" t="str">
        <f>IF('1.収穫を予測する'!C272="","",'1.収穫を予測する'!C272)</f>
        <v/>
      </c>
      <c r="D262" s="28" t="str">
        <f>IF('1.収穫を予測する'!$C$3="なし","",IF('1.収穫を予測する'!D272="",U262,'1.収穫を予測する'!D272))</f>
        <v/>
      </c>
      <c r="E262" s="28" t="str">
        <f t="shared" si="24"/>
        <v/>
      </c>
      <c r="F262" s="28" t="str">
        <f t="shared" si="25"/>
        <v/>
      </c>
      <c r="G262" s="28" t="str">
        <f t="shared" si="26"/>
        <v/>
      </c>
      <c r="U262" s="215" t="str">
        <f t="shared" si="27"/>
        <v/>
      </c>
      <c r="V262" s="215" t="str">
        <f t="shared" si="28"/>
        <v/>
      </c>
    </row>
    <row r="263" spans="2:22">
      <c r="B263" s="28">
        <f>'1.収穫を予測する'!B273</f>
        <v>261</v>
      </c>
      <c r="C263" s="28" t="str">
        <f>IF('1.収穫を予測する'!C273="","",'1.収穫を予測する'!C273)</f>
        <v/>
      </c>
      <c r="D263" s="28" t="str">
        <f>IF('1.収穫を予測する'!$C$3="なし","",IF('1.収穫を予測する'!D273="",U263,'1.収穫を予測する'!D273))</f>
        <v/>
      </c>
      <c r="E263" s="28" t="str">
        <f t="shared" si="24"/>
        <v/>
      </c>
      <c r="F263" s="28" t="str">
        <f t="shared" si="25"/>
        <v/>
      </c>
      <c r="G263" s="28" t="str">
        <f t="shared" si="26"/>
        <v/>
      </c>
      <c r="U263" s="215" t="str">
        <f t="shared" si="27"/>
        <v/>
      </c>
      <c r="V263" s="215" t="str">
        <f t="shared" si="28"/>
        <v/>
      </c>
    </row>
    <row r="264" spans="2:22">
      <c r="B264" s="28">
        <f>'1.収穫を予測する'!B274</f>
        <v>262</v>
      </c>
      <c r="C264" s="28" t="str">
        <f>IF('1.収穫を予測する'!C274="","",'1.収穫を予測する'!C274)</f>
        <v/>
      </c>
      <c r="D264" s="28" t="str">
        <f>IF('1.収穫を予測する'!$C$3="なし","",IF('1.収穫を予測する'!D274="",U264,'1.収穫を予測する'!D274))</f>
        <v/>
      </c>
      <c r="E264" s="28" t="str">
        <f t="shared" si="24"/>
        <v/>
      </c>
      <c r="F264" s="28" t="str">
        <f t="shared" si="25"/>
        <v/>
      </c>
      <c r="G264" s="28" t="str">
        <f t="shared" si="26"/>
        <v/>
      </c>
      <c r="U264" s="215" t="str">
        <f t="shared" si="27"/>
        <v/>
      </c>
      <c r="V264" s="215" t="str">
        <f t="shared" si="28"/>
        <v/>
      </c>
    </row>
    <row r="265" spans="2:22">
      <c r="B265" s="28">
        <f>'1.収穫を予測する'!B275</f>
        <v>263</v>
      </c>
      <c r="C265" s="28" t="str">
        <f>IF('1.収穫を予測する'!C275="","",'1.収穫を予測する'!C275)</f>
        <v/>
      </c>
      <c r="D265" s="28" t="str">
        <f>IF('1.収穫を予測する'!$C$3="なし","",IF('1.収穫を予測する'!D275="",U265,'1.収穫を予測する'!D275))</f>
        <v/>
      </c>
      <c r="E265" s="28" t="str">
        <f t="shared" si="24"/>
        <v/>
      </c>
      <c r="F265" s="28" t="str">
        <f t="shared" si="25"/>
        <v/>
      </c>
      <c r="G265" s="28" t="str">
        <f t="shared" si="26"/>
        <v/>
      </c>
      <c r="U265" s="215" t="str">
        <f t="shared" si="27"/>
        <v/>
      </c>
      <c r="V265" s="215" t="str">
        <f t="shared" si="28"/>
        <v/>
      </c>
    </row>
    <row r="266" spans="2:22">
      <c r="B266" s="28">
        <f>'1.収穫を予測する'!B276</f>
        <v>264</v>
      </c>
      <c r="C266" s="28" t="str">
        <f>IF('1.収穫を予測する'!C276="","",'1.収穫を予測する'!C276)</f>
        <v/>
      </c>
      <c r="D266" s="28" t="str">
        <f>IF('1.収穫を予測する'!$C$3="なし","",IF('1.収穫を予測する'!D276="",U266,'1.収穫を予測する'!D276))</f>
        <v/>
      </c>
      <c r="E266" s="28" t="str">
        <f t="shared" si="24"/>
        <v/>
      </c>
      <c r="F266" s="28" t="str">
        <f t="shared" si="25"/>
        <v/>
      </c>
      <c r="G266" s="28" t="str">
        <f t="shared" si="26"/>
        <v/>
      </c>
      <c r="U266" s="215" t="str">
        <f t="shared" si="27"/>
        <v/>
      </c>
      <c r="V266" s="215" t="str">
        <f t="shared" si="28"/>
        <v/>
      </c>
    </row>
    <row r="267" spans="2:22">
      <c r="B267" s="28">
        <f>'1.収穫を予測する'!B277</f>
        <v>265</v>
      </c>
      <c r="C267" s="28" t="str">
        <f>IF('1.収穫を予測する'!C277="","",'1.収穫を予測する'!C277)</f>
        <v/>
      </c>
      <c r="D267" s="28" t="str">
        <f>IF('1.収穫を予測する'!$C$3="なし","",IF('1.収穫を予測する'!D277="",U267,'1.収穫を予測する'!D277))</f>
        <v/>
      </c>
      <c r="E267" s="28" t="str">
        <f t="shared" si="24"/>
        <v/>
      </c>
      <c r="F267" s="28" t="str">
        <f t="shared" si="25"/>
        <v/>
      </c>
      <c r="G267" s="28" t="str">
        <f t="shared" si="26"/>
        <v/>
      </c>
      <c r="U267" s="215" t="str">
        <f t="shared" si="27"/>
        <v/>
      </c>
      <c r="V267" s="215" t="str">
        <f t="shared" si="28"/>
        <v/>
      </c>
    </row>
    <row r="268" spans="2:22">
      <c r="B268" s="28">
        <f>'1.収穫を予測する'!B278</f>
        <v>266</v>
      </c>
      <c r="C268" s="28" t="str">
        <f>IF('1.収穫を予測する'!C278="","",'1.収穫を予測する'!C278)</f>
        <v/>
      </c>
      <c r="D268" s="28" t="str">
        <f>IF('1.収穫を予測する'!$C$3="なし","",IF('1.収穫を予測する'!D278="",U268,'1.収穫を予測する'!D278))</f>
        <v/>
      </c>
      <c r="E268" s="28" t="str">
        <f t="shared" si="24"/>
        <v/>
      </c>
      <c r="F268" s="28" t="str">
        <f t="shared" si="25"/>
        <v/>
      </c>
      <c r="G268" s="28" t="str">
        <f t="shared" si="26"/>
        <v/>
      </c>
      <c r="U268" s="215" t="str">
        <f t="shared" si="27"/>
        <v/>
      </c>
      <c r="V268" s="215" t="str">
        <f t="shared" si="28"/>
        <v/>
      </c>
    </row>
    <row r="269" spans="2:22">
      <c r="B269" s="28">
        <f>'1.収穫を予測する'!B279</f>
        <v>267</v>
      </c>
      <c r="C269" s="28" t="str">
        <f>IF('1.収穫を予測する'!C279="","",'1.収穫を予測する'!C279)</f>
        <v/>
      </c>
      <c r="D269" s="28" t="str">
        <f>IF('1.収穫を予測する'!$C$3="なし","",IF('1.収穫を予測する'!D279="",U269,'1.収穫を予測する'!D279))</f>
        <v/>
      </c>
      <c r="E269" s="28" t="str">
        <f t="shared" si="24"/>
        <v/>
      </c>
      <c r="F269" s="28" t="str">
        <f t="shared" si="25"/>
        <v/>
      </c>
      <c r="G269" s="28" t="str">
        <f t="shared" si="26"/>
        <v/>
      </c>
      <c r="U269" s="215" t="str">
        <f t="shared" si="27"/>
        <v/>
      </c>
      <c r="V269" s="215" t="str">
        <f t="shared" si="28"/>
        <v/>
      </c>
    </row>
    <row r="270" spans="2:22">
      <c r="B270" s="28">
        <f>'1.収穫を予測する'!B280</f>
        <v>268</v>
      </c>
      <c r="C270" s="28" t="str">
        <f>IF('1.収穫を予測する'!C280="","",'1.収穫を予測する'!C280)</f>
        <v/>
      </c>
      <c r="D270" s="28" t="str">
        <f>IF('1.収穫を予測する'!$C$3="なし","",IF('1.収穫を予測する'!D280="",U270,'1.収穫を予測する'!D280))</f>
        <v/>
      </c>
      <c r="E270" s="28" t="str">
        <f t="shared" si="24"/>
        <v/>
      </c>
      <c r="F270" s="28" t="str">
        <f t="shared" si="25"/>
        <v/>
      </c>
      <c r="G270" s="28" t="str">
        <f t="shared" si="26"/>
        <v/>
      </c>
      <c r="U270" s="215" t="str">
        <f t="shared" si="27"/>
        <v/>
      </c>
      <c r="V270" s="215" t="str">
        <f t="shared" si="28"/>
        <v/>
      </c>
    </row>
    <row r="271" spans="2:22">
      <c r="B271" s="28">
        <f>'1.収穫を予測する'!B281</f>
        <v>269</v>
      </c>
      <c r="C271" s="28" t="str">
        <f>IF('1.収穫を予測する'!C281="","",'1.収穫を予測する'!C281)</f>
        <v/>
      </c>
      <c r="D271" s="28" t="str">
        <f>IF('1.収穫を予測する'!$C$3="なし","",IF('1.収穫を予測する'!D281="",U271,'1.収穫を予測する'!D281))</f>
        <v/>
      </c>
      <c r="E271" s="28" t="str">
        <f t="shared" si="24"/>
        <v/>
      </c>
      <c r="F271" s="28" t="str">
        <f t="shared" si="25"/>
        <v/>
      </c>
      <c r="G271" s="28" t="str">
        <f t="shared" si="26"/>
        <v/>
      </c>
      <c r="U271" s="215" t="str">
        <f t="shared" si="27"/>
        <v/>
      </c>
      <c r="V271" s="215" t="str">
        <f t="shared" si="28"/>
        <v/>
      </c>
    </row>
    <row r="272" spans="2:22">
      <c r="B272" s="28">
        <f>'1.収穫を予測する'!B282</f>
        <v>270</v>
      </c>
      <c r="C272" s="28" t="str">
        <f>IF('1.収穫を予測する'!C282="","",'1.収穫を予測する'!C282)</f>
        <v/>
      </c>
      <c r="D272" s="28" t="str">
        <f>IF('1.収穫を予測する'!$C$3="なし","",IF('1.収穫を予測する'!D282="",U272,'1.収穫を予測する'!D282))</f>
        <v/>
      </c>
      <c r="E272" s="28" t="str">
        <f t="shared" si="24"/>
        <v/>
      </c>
      <c r="F272" s="28" t="str">
        <f t="shared" si="25"/>
        <v/>
      </c>
      <c r="G272" s="28" t="str">
        <f t="shared" si="26"/>
        <v/>
      </c>
      <c r="U272" s="215" t="str">
        <f t="shared" si="27"/>
        <v/>
      </c>
      <c r="V272" s="215" t="str">
        <f t="shared" si="28"/>
        <v/>
      </c>
    </row>
    <row r="273" spans="2:22">
      <c r="B273" s="28">
        <f>'1.収穫を予測する'!B283</f>
        <v>271</v>
      </c>
      <c r="C273" s="28" t="str">
        <f>IF('1.収穫を予測する'!C283="","",'1.収穫を予測する'!C283)</f>
        <v/>
      </c>
      <c r="D273" s="28" t="str">
        <f>IF('1.収穫を予測する'!$C$3="なし","",IF('1.収穫を予測する'!D283="",U273,'1.収穫を予測する'!D283))</f>
        <v/>
      </c>
      <c r="E273" s="28" t="str">
        <f t="shared" si="24"/>
        <v/>
      </c>
      <c r="F273" s="28" t="str">
        <f t="shared" si="25"/>
        <v/>
      </c>
      <c r="G273" s="28" t="str">
        <f t="shared" si="26"/>
        <v/>
      </c>
      <c r="U273" s="215" t="str">
        <f t="shared" si="27"/>
        <v/>
      </c>
      <c r="V273" s="215" t="str">
        <f t="shared" si="28"/>
        <v/>
      </c>
    </row>
    <row r="274" spans="2:22">
      <c r="B274" s="28">
        <f>'1.収穫を予測する'!B284</f>
        <v>272</v>
      </c>
      <c r="C274" s="28" t="str">
        <f>IF('1.収穫を予測する'!C284="","",'1.収穫を予測する'!C284)</f>
        <v/>
      </c>
      <c r="D274" s="28" t="str">
        <f>IF('1.収穫を予測する'!$C$3="なし","",IF('1.収穫を予測する'!D284="",U274,'1.収穫を予測する'!D284))</f>
        <v/>
      </c>
      <c r="E274" s="28" t="str">
        <f t="shared" si="24"/>
        <v/>
      </c>
      <c r="F274" s="28" t="str">
        <f t="shared" si="25"/>
        <v/>
      </c>
      <c r="G274" s="28" t="str">
        <f t="shared" si="26"/>
        <v/>
      </c>
      <c r="U274" s="215" t="str">
        <f t="shared" si="27"/>
        <v/>
      </c>
      <c r="V274" s="215" t="str">
        <f t="shared" si="28"/>
        <v/>
      </c>
    </row>
    <row r="275" spans="2:22">
      <c r="B275" s="28">
        <f>'1.収穫を予測する'!B285</f>
        <v>273</v>
      </c>
      <c r="C275" s="28" t="str">
        <f>IF('1.収穫を予測する'!C285="","",'1.収穫を予測する'!C285)</f>
        <v/>
      </c>
      <c r="D275" s="28" t="str">
        <f>IF('1.収穫を予測する'!$C$3="なし","",IF('1.収穫を予測する'!D285="",U275,'1.収穫を予測する'!D285))</f>
        <v/>
      </c>
      <c r="E275" s="28" t="str">
        <f t="shared" si="24"/>
        <v/>
      </c>
      <c r="F275" s="28" t="str">
        <f t="shared" si="25"/>
        <v/>
      </c>
      <c r="G275" s="28" t="str">
        <f t="shared" si="26"/>
        <v/>
      </c>
      <c r="U275" s="215" t="str">
        <f t="shared" si="27"/>
        <v/>
      </c>
      <c r="V275" s="215" t="str">
        <f t="shared" si="28"/>
        <v/>
      </c>
    </row>
    <row r="276" spans="2:22">
      <c r="B276" s="28">
        <f>'1.収穫を予測する'!B286</f>
        <v>274</v>
      </c>
      <c r="C276" s="28" t="str">
        <f>IF('1.収穫を予測する'!C286="","",'1.収穫を予測する'!C286)</f>
        <v/>
      </c>
      <c r="D276" s="28" t="str">
        <f>IF('1.収穫を予測する'!$C$3="なし","",IF('1.収穫を予測する'!D286="",U276,'1.収穫を予測する'!D286))</f>
        <v/>
      </c>
      <c r="E276" s="28" t="str">
        <f t="shared" si="24"/>
        <v/>
      </c>
      <c r="F276" s="28" t="str">
        <f t="shared" si="25"/>
        <v/>
      </c>
      <c r="G276" s="28" t="str">
        <f t="shared" si="26"/>
        <v/>
      </c>
      <c r="U276" s="215" t="str">
        <f t="shared" si="27"/>
        <v/>
      </c>
      <c r="V276" s="215" t="str">
        <f t="shared" si="28"/>
        <v/>
      </c>
    </row>
    <row r="277" spans="2:22">
      <c r="B277" s="28">
        <f>'1.収穫を予測する'!B287</f>
        <v>275</v>
      </c>
      <c r="C277" s="28" t="str">
        <f>IF('1.収穫を予測する'!C287="","",'1.収穫を予測する'!C287)</f>
        <v/>
      </c>
      <c r="D277" s="28" t="str">
        <f>IF('1.収穫を予測する'!$C$3="なし","",IF('1.収穫を予測する'!D287="",U277,'1.収穫を予測する'!D287))</f>
        <v/>
      </c>
      <c r="E277" s="28" t="str">
        <f t="shared" si="24"/>
        <v/>
      </c>
      <c r="F277" s="28" t="str">
        <f t="shared" si="25"/>
        <v/>
      </c>
      <c r="G277" s="28" t="str">
        <f t="shared" si="26"/>
        <v/>
      </c>
      <c r="U277" s="215" t="str">
        <f t="shared" si="27"/>
        <v/>
      </c>
      <c r="V277" s="215" t="str">
        <f t="shared" si="28"/>
        <v/>
      </c>
    </row>
    <row r="278" spans="2:22">
      <c r="B278" s="28">
        <f>'1.収穫を予測する'!B288</f>
        <v>276</v>
      </c>
      <c r="C278" s="28" t="str">
        <f>IF('1.収穫を予測する'!C288="","",'1.収穫を予測する'!C288)</f>
        <v/>
      </c>
      <c r="D278" s="28" t="str">
        <f>IF('1.収穫を予測する'!$C$3="なし","",IF('1.収穫を予測する'!D288="",U278,'1.収穫を予測する'!D288))</f>
        <v/>
      </c>
      <c r="E278" s="28" t="str">
        <f t="shared" si="24"/>
        <v/>
      </c>
      <c r="F278" s="28" t="str">
        <f t="shared" si="25"/>
        <v/>
      </c>
      <c r="G278" s="28" t="str">
        <f t="shared" si="26"/>
        <v/>
      </c>
      <c r="U278" s="215" t="str">
        <f t="shared" si="27"/>
        <v/>
      </c>
      <c r="V278" s="215" t="str">
        <f t="shared" si="28"/>
        <v/>
      </c>
    </row>
    <row r="279" spans="2:22">
      <c r="B279" s="28">
        <f>'1.収穫を予測する'!B289</f>
        <v>277</v>
      </c>
      <c r="C279" s="28" t="str">
        <f>IF('1.収穫を予測する'!C289="","",'1.収穫を予測する'!C289)</f>
        <v/>
      </c>
      <c r="D279" s="28" t="str">
        <f>IF('1.収穫を予測する'!$C$3="なし","",IF('1.収穫を予測する'!D289="",U279,'1.収穫を予測する'!D289))</f>
        <v/>
      </c>
      <c r="E279" s="28" t="str">
        <f t="shared" si="24"/>
        <v/>
      </c>
      <c r="F279" s="28" t="str">
        <f t="shared" si="25"/>
        <v/>
      </c>
      <c r="G279" s="28" t="str">
        <f t="shared" si="26"/>
        <v/>
      </c>
      <c r="U279" s="215" t="str">
        <f t="shared" si="27"/>
        <v/>
      </c>
      <c r="V279" s="215" t="str">
        <f t="shared" si="28"/>
        <v/>
      </c>
    </row>
    <row r="280" spans="2:22">
      <c r="B280" s="28">
        <f>'1.収穫を予測する'!B290</f>
        <v>278</v>
      </c>
      <c r="C280" s="28" t="str">
        <f>IF('1.収穫を予測する'!C290="","",'1.収穫を予測する'!C290)</f>
        <v/>
      </c>
      <c r="D280" s="28" t="str">
        <f>IF('1.収穫を予測する'!$C$3="なし","",IF('1.収穫を予測する'!D290="",U280,'1.収穫を予測する'!D290))</f>
        <v/>
      </c>
      <c r="E280" s="28" t="str">
        <f t="shared" si="24"/>
        <v/>
      </c>
      <c r="F280" s="28" t="str">
        <f t="shared" si="25"/>
        <v/>
      </c>
      <c r="G280" s="28" t="str">
        <f t="shared" si="26"/>
        <v/>
      </c>
      <c r="U280" s="215" t="str">
        <f t="shared" si="27"/>
        <v/>
      </c>
      <c r="V280" s="215" t="str">
        <f t="shared" si="28"/>
        <v/>
      </c>
    </row>
    <row r="281" spans="2:22">
      <c r="B281" s="28">
        <f>'1.収穫を予測する'!B291</f>
        <v>279</v>
      </c>
      <c r="C281" s="28" t="str">
        <f>IF('1.収穫を予測する'!C291="","",'1.収穫を予測する'!C291)</f>
        <v/>
      </c>
      <c r="D281" s="28" t="str">
        <f>IF('1.収穫を予測する'!$C$3="なし","",IF('1.収穫を予測する'!D291="",U281,'1.収穫を予測する'!D291))</f>
        <v/>
      </c>
      <c r="E281" s="28" t="str">
        <f t="shared" si="24"/>
        <v/>
      </c>
      <c r="F281" s="28" t="str">
        <f t="shared" si="25"/>
        <v/>
      </c>
      <c r="G281" s="28" t="str">
        <f t="shared" si="26"/>
        <v/>
      </c>
      <c r="U281" s="215" t="str">
        <f t="shared" si="27"/>
        <v/>
      </c>
      <c r="V281" s="215" t="str">
        <f t="shared" si="28"/>
        <v/>
      </c>
    </row>
    <row r="282" spans="2:22">
      <c r="B282" s="28">
        <f>'1.収穫を予測する'!B292</f>
        <v>280</v>
      </c>
      <c r="C282" s="28" t="str">
        <f>IF('1.収穫を予測する'!C292="","",'1.収穫を予測する'!C292)</f>
        <v/>
      </c>
      <c r="D282" s="28" t="str">
        <f>IF('1.収穫を予測する'!$C$3="なし","",IF('1.収穫を予測する'!D292="",U282,'1.収穫を予測する'!D292))</f>
        <v/>
      </c>
      <c r="E282" s="28" t="str">
        <f t="shared" si="24"/>
        <v/>
      </c>
      <c r="F282" s="28" t="str">
        <f t="shared" si="25"/>
        <v/>
      </c>
      <c r="G282" s="28" t="str">
        <f t="shared" si="26"/>
        <v/>
      </c>
      <c r="U282" s="215" t="str">
        <f t="shared" si="27"/>
        <v/>
      </c>
      <c r="V282" s="215" t="str">
        <f t="shared" si="28"/>
        <v/>
      </c>
    </row>
    <row r="283" spans="2:22">
      <c r="B283" s="28">
        <f>'1.収穫を予測する'!B293</f>
        <v>281</v>
      </c>
      <c r="C283" s="28" t="str">
        <f>IF('1.収穫を予測する'!C293="","",'1.収穫を予測する'!C293)</f>
        <v/>
      </c>
      <c r="D283" s="28" t="str">
        <f>IF('1.収穫を予測する'!$C$3="なし","",IF('1.収穫を予測する'!D293="",U283,'1.収穫を予測する'!D293))</f>
        <v/>
      </c>
      <c r="E283" s="28" t="str">
        <f t="shared" si="24"/>
        <v/>
      </c>
      <c r="F283" s="28" t="str">
        <f t="shared" si="25"/>
        <v/>
      </c>
      <c r="G283" s="28" t="str">
        <f t="shared" si="26"/>
        <v/>
      </c>
      <c r="U283" s="215" t="str">
        <f t="shared" si="27"/>
        <v/>
      </c>
      <c r="V283" s="215" t="str">
        <f t="shared" si="28"/>
        <v/>
      </c>
    </row>
    <row r="284" spans="2:22">
      <c r="B284" s="28">
        <f>'1.収穫を予測する'!B294</f>
        <v>282</v>
      </c>
      <c r="C284" s="28" t="str">
        <f>IF('1.収穫を予測する'!C294="","",'1.収穫を予測する'!C294)</f>
        <v/>
      </c>
      <c r="D284" s="28" t="str">
        <f>IF('1.収穫を予測する'!$C$3="なし","",IF('1.収穫を予測する'!D294="",U284,'1.収穫を予測する'!D294))</f>
        <v/>
      </c>
      <c r="E284" s="28" t="str">
        <f t="shared" si="24"/>
        <v/>
      </c>
      <c r="F284" s="28" t="str">
        <f t="shared" si="25"/>
        <v/>
      </c>
      <c r="G284" s="28" t="str">
        <f t="shared" si="26"/>
        <v/>
      </c>
      <c r="U284" s="215" t="str">
        <f t="shared" si="27"/>
        <v/>
      </c>
      <c r="V284" s="215" t="str">
        <f t="shared" si="28"/>
        <v/>
      </c>
    </row>
    <row r="285" spans="2:22">
      <c r="B285" s="28">
        <f>'1.収穫を予測する'!B295</f>
        <v>283</v>
      </c>
      <c r="C285" s="28" t="str">
        <f>IF('1.収穫を予測する'!C295="","",'1.収穫を予測する'!C295)</f>
        <v/>
      </c>
      <c r="D285" s="28" t="str">
        <f>IF('1.収穫を予測する'!$C$3="なし","",IF('1.収穫を予測する'!D295="",U285,'1.収穫を予測する'!D295))</f>
        <v/>
      </c>
      <c r="E285" s="28" t="str">
        <f t="shared" si="24"/>
        <v/>
      </c>
      <c r="F285" s="28" t="str">
        <f t="shared" si="25"/>
        <v/>
      </c>
      <c r="G285" s="28" t="str">
        <f t="shared" si="26"/>
        <v/>
      </c>
      <c r="U285" s="215" t="str">
        <f t="shared" si="27"/>
        <v/>
      </c>
      <c r="V285" s="215" t="str">
        <f t="shared" si="28"/>
        <v/>
      </c>
    </row>
    <row r="286" spans="2:22">
      <c r="B286" s="28">
        <f>'1.収穫を予測する'!B296</f>
        <v>284</v>
      </c>
      <c r="C286" s="28" t="str">
        <f>IF('1.収穫を予測する'!C296="","",'1.収穫を予測する'!C296)</f>
        <v/>
      </c>
      <c r="D286" s="28" t="str">
        <f>IF('1.収穫を予測する'!$C$3="なし","",IF('1.収穫を予測する'!D296="",U286,'1.収穫を予測する'!D296))</f>
        <v/>
      </c>
      <c r="E286" s="28" t="str">
        <f t="shared" si="24"/>
        <v/>
      </c>
      <c r="F286" s="28" t="str">
        <f t="shared" si="25"/>
        <v/>
      </c>
      <c r="G286" s="28" t="str">
        <f t="shared" si="26"/>
        <v/>
      </c>
      <c r="U286" s="215" t="str">
        <f t="shared" si="27"/>
        <v/>
      </c>
      <c r="V286" s="215" t="str">
        <f t="shared" si="28"/>
        <v/>
      </c>
    </row>
    <row r="287" spans="2:22">
      <c r="B287" s="28">
        <f>'1.収穫を予測する'!B297</f>
        <v>285</v>
      </c>
      <c r="C287" s="28" t="str">
        <f>IF('1.収穫を予測する'!C297="","",'1.収穫を予測する'!C297)</f>
        <v/>
      </c>
      <c r="D287" s="28" t="str">
        <f>IF('1.収穫を予測する'!$C$3="なし","",IF('1.収穫を予測する'!D297="",U287,'1.収穫を予測する'!D297))</f>
        <v/>
      </c>
      <c r="E287" s="28" t="str">
        <f t="shared" si="24"/>
        <v/>
      </c>
      <c r="F287" s="28" t="str">
        <f t="shared" si="25"/>
        <v/>
      </c>
      <c r="G287" s="28" t="str">
        <f t="shared" si="26"/>
        <v/>
      </c>
      <c r="U287" s="215" t="str">
        <f t="shared" si="27"/>
        <v/>
      </c>
      <c r="V287" s="215" t="str">
        <f t="shared" si="28"/>
        <v/>
      </c>
    </row>
    <row r="288" spans="2:22">
      <c r="B288" s="28">
        <f>'1.収穫を予測する'!B298</f>
        <v>286</v>
      </c>
      <c r="C288" s="28" t="str">
        <f>IF('1.収穫を予測する'!C298="","",'1.収穫を予測する'!C298)</f>
        <v/>
      </c>
      <c r="D288" s="28" t="str">
        <f>IF('1.収穫を予測する'!$C$3="なし","",IF('1.収穫を予測する'!D298="",U288,'1.収穫を予測する'!D298))</f>
        <v/>
      </c>
      <c r="E288" s="28" t="str">
        <f t="shared" si="24"/>
        <v/>
      </c>
      <c r="F288" s="28" t="str">
        <f t="shared" si="25"/>
        <v/>
      </c>
      <c r="G288" s="28" t="str">
        <f t="shared" si="26"/>
        <v/>
      </c>
      <c r="U288" s="215" t="str">
        <f t="shared" si="27"/>
        <v/>
      </c>
      <c r="V288" s="215" t="str">
        <f t="shared" si="28"/>
        <v/>
      </c>
    </row>
    <row r="289" spans="2:22">
      <c r="B289" s="28">
        <f>'1.収穫を予測する'!B299</f>
        <v>287</v>
      </c>
      <c r="C289" s="28" t="str">
        <f>IF('1.収穫を予測する'!C299="","",'1.収穫を予測する'!C299)</f>
        <v/>
      </c>
      <c r="D289" s="28" t="str">
        <f>IF('1.収穫を予測する'!$C$3="なし","",IF('1.収穫を予測する'!D299="",U289,'1.収穫を予測する'!D299))</f>
        <v/>
      </c>
      <c r="E289" s="28" t="str">
        <f t="shared" si="24"/>
        <v/>
      </c>
      <c r="F289" s="28" t="str">
        <f t="shared" si="25"/>
        <v/>
      </c>
      <c r="G289" s="28" t="str">
        <f t="shared" si="26"/>
        <v/>
      </c>
      <c r="U289" s="215" t="str">
        <f t="shared" si="27"/>
        <v/>
      </c>
      <c r="V289" s="215" t="str">
        <f t="shared" si="28"/>
        <v/>
      </c>
    </row>
    <row r="290" spans="2:22">
      <c r="B290" s="28">
        <f>'1.収穫を予測する'!B300</f>
        <v>288</v>
      </c>
      <c r="C290" s="28" t="str">
        <f>IF('1.収穫を予測する'!C300="","",'1.収穫を予測する'!C300)</f>
        <v/>
      </c>
      <c r="D290" s="28" t="str">
        <f>IF('1.収穫を予測する'!$C$3="なし","",IF('1.収穫を予測する'!D300="",U290,'1.収穫を予測する'!D300))</f>
        <v/>
      </c>
      <c r="E290" s="28" t="str">
        <f t="shared" si="24"/>
        <v/>
      </c>
      <c r="F290" s="28" t="str">
        <f t="shared" si="25"/>
        <v/>
      </c>
      <c r="G290" s="28" t="str">
        <f t="shared" si="26"/>
        <v/>
      </c>
      <c r="U290" s="215" t="str">
        <f t="shared" si="27"/>
        <v/>
      </c>
      <c r="V290" s="215" t="str">
        <f t="shared" si="28"/>
        <v/>
      </c>
    </row>
    <row r="291" spans="2:22">
      <c r="B291" s="28">
        <f>'1.収穫を予測する'!B301</f>
        <v>289</v>
      </c>
      <c r="C291" s="28" t="str">
        <f>IF('1.収穫を予測する'!C301="","",'1.収穫を予測する'!C301)</f>
        <v/>
      </c>
      <c r="D291" s="28" t="str">
        <f>IF('1.収穫を予測する'!$C$3="なし","",IF('1.収穫を予測する'!D301="",U291,'1.収穫を予測する'!D301))</f>
        <v/>
      </c>
      <c r="E291" s="28" t="str">
        <f t="shared" si="24"/>
        <v/>
      </c>
      <c r="F291" s="28" t="str">
        <f t="shared" si="25"/>
        <v/>
      </c>
      <c r="G291" s="28" t="str">
        <f t="shared" si="26"/>
        <v/>
      </c>
      <c r="U291" s="215" t="str">
        <f t="shared" si="27"/>
        <v/>
      </c>
      <c r="V291" s="215" t="str">
        <f t="shared" si="28"/>
        <v/>
      </c>
    </row>
    <row r="292" spans="2:22">
      <c r="B292" s="28">
        <f>'1.収穫を予測する'!B302</f>
        <v>290</v>
      </c>
      <c r="C292" s="28" t="str">
        <f>IF('1.収穫を予測する'!C302="","",'1.収穫を予測する'!C302)</f>
        <v/>
      </c>
      <c r="D292" s="28" t="str">
        <f>IF('1.収穫を予測する'!$C$3="なし","",IF('1.収穫を予測する'!D302="",U292,'1.収穫を予測する'!D302))</f>
        <v/>
      </c>
      <c r="E292" s="28" t="str">
        <f t="shared" si="24"/>
        <v/>
      </c>
      <c r="F292" s="28" t="str">
        <f t="shared" si="25"/>
        <v/>
      </c>
      <c r="G292" s="28" t="str">
        <f t="shared" si="26"/>
        <v/>
      </c>
      <c r="U292" s="215" t="str">
        <f t="shared" si="27"/>
        <v/>
      </c>
      <c r="V292" s="215" t="str">
        <f t="shared" si="28"/>
        <v/>
      </c>
    </row>
    <row r="293" spans="2:22">
      <c r="B293" s="28">
        <f>'1.収穫を予測する'!B303</f>
        <v>291</v>
      </c>
      <c r="C293" s="28" t="str">
        <f>IF('1.収穫を予測する'!C303="","",'1.収穫を予測する'!C303)</f>
        <v/>
      </c>
      <c r="D293" s="28" t="str">
        <f>IF('1.収穫を予測する'!$C$3="なし","",IF('1.収穫を予測する'!D303="",U293,'1.収穫を予測する'!D303))</f>
        <v/>
      </c>
      <c r="E293" s="28" t="str">
        <f t="shared" si="24"/>
        <v/>
      </c>
      <c r="F293" s="28" t="str">
        <f t="shared" si="25"/>
        <v/>
      </c>
      <c r="G293" s="28" t="str">
        <f t="shared" si="26"/>
        <v/>
      </c>
      <c r="U293" s="215" t="str">
        <f t="shared" si="27"/>
        <v/>
      </c>
      <c r="V293" s="215" t="str">
        <f t="shared" si="28"/>
        <v/>
      </c>
    </row>
    <row r="294" spans="2:22">
      <c r="B294" s="28">
        <f>'1.収穫を予測する'!B304</f>
        <v>292</v>
      </c>
      <c r="C294" s="28" t="str">
        <f>IF('1.収穫を予測する'!C304="","",'1.収穫を予測する'!C304)</f>
        <v/>
      </c>
      <c r="D294" s="28" t="str">
        <f>IF('1.収穫を予測する'!$C$3="なし","",IF('1.収穫を予測する'!D304="",U294,'1.収穫を予測する'!D304))</f>
        <v/>
      </c>
      <c r="E294" s="28" t="str">
        <f t="shared" si="24"/>
        <v/>
      </c>
      <c r="F294" s="28" t="str">
        <f t="shared" si="25"/>
        <v/>
      </c>
      <c r="G294" s="28" t="str">
        <f t="shared" si="26"/>
        <v/>
      </c>
      <c r="U294" s="215" t="str">
        <f t="shared" si="27"/>
        <v/>
      </c>
      <c r="V294" s="215" t="str">
        <f t="shared" si="28"/>
        <v/>
      </c>
    </row>
    <row r="295" spans="2:22">
      <c r="B295" s="28">
        <f>'1.収穫を予測する'!B305</f>
        <v>293</v>
      </c>
      <c r="C295" s="28" t="str">
        <f>IF('1.収穫を予測する'!C305="","",'1.収穫を予測する'!C305)</f>
        <v/>
      </c>
      <c r="D295" s="28" t="str">
        <f>IF('1.収穫を予測する'!$C$3="なし","",IF('1.収穫を予測する'!D305="",U295,'1.収穫を予測する'!D305))</f>
        <v/>
      </c>
      <c r="E295" s="28" t="str">
        <f t="shared" si="24"/>
        <v/>
      </c>
      <c r="F295" s="28" t="str">
        <f t="shared" si="25"/>
        <v/>
      </c>
      <c r="G295" s="28" t="str">
        <f t="shared" si="26"/>
        <v/>
      </c>
      <c r="U295" s="215" t="str">
        <f t="shared" si="27"/>
        <v/>
      </c>
      <c r="V295" s="215" t="str">
        <f t="shared" si="28"/>
        <v/>
      </c>
    </row>
    <row r="296" spans="2:22">
      <c r="B296" s="28">
        <f>'1.収穫を予測する'!B306</f>
        <v>294</v>
      </c>
      <c r="C296" s="28" t="str">
        <f>IF('1.収穫を予測する'!C306="","",'1.収穫を予測する'!C306)</f>
        <v/>
      </c>
      <c r="D296" s="28" t="str">
        <f>IF('1.収穫を予測する'!$C$3="なし","",IF('1.収穫を予測する'!D306="",U296,'1.収穫を予測する'!D306))</f>
        <v/>
      </c>
      <c r="E296" s="28" t="str">
        <f t="shared" si="24"/>
        <v/>
      </c>
      <c r="F296" s="28" t="str">
        <f t="shared" si="25"/>
        <v/>
      </c>
      <c r="G296" s="28" t="str">
        <f t="shared" si="26"/>
        <v/>
      </c>
      <c r="U296" s="215" t="str">
        <f t="shared" si="27"/>
        <v/>
      </c>
      <c r="V296" s="215" t="str">
        <f t="shared" si="28"/>
        <v/>
      </c>
    </row>
    <row r="297" spans="2:22">
      <c r="B297" s="28">
        <f>'1.収穫を予測する'!B307</f>
        <v>295</v>
      </c>
      <c r="C297" s="28" t="str">
        <f>IF('1.収穫を予測する'!C307="","",'1.収穫を予測する'!C307)</f>
        <v/>
      </c>
      <c r="D297" s="28" t="str">
        <f>IF('1.収穫を予測する'!$C$3="なし","",IF('1.収穫を予測する'!D307="",U297,'1.収穫を予測する'!D307))</f>
        <v/>
      </c>
      <c r="E297" s="28" t="str">
        <f t="shared" si="24"/>
        <v/>
      </c>
      <c r="F297" s="28" t="str">
        <f t="shared" si="25"/>
        <v/>
      </c>
      <c r="G297" s="28" t="str">
        <f t="shared" si="26"/>
        <v/>
      </c>
      <c r="U297" s="215" t="str">
        <f t="shared" si="27"/>
        <v/>
      </c>
      <c r="V297" s="215" t="str">
        <f t="shared" si="28"/>
        <v/>
      </c>
    </row>
    <row r="298" spans="2:22">
      <c r="B298" s="28">
        <f>'1.収穫を予測する'!B308</f>
        <v>296</v>
      </c>
      <c r="C298" s="28" t="str">
        <f>IF('1.収穫を予測する'!C308="","",'1.収穫を予測する'!C308)</f>
        <v/>
      </c>
      <c r="D298" s="28" t="str">
        <f>IF('1.収穫を予測する'!$C$3="なし","",IF('1.収穫を予測する'!D308="",U298,'1.収穫を予測する'!D308))</f>
        <v/>
      </c>
      <c r="E298" s="28" t="str">
        <f t="shared" si="24"/>
        <v/>
      </c>
      <c r="F298" s="28" t="str">
        <f t="shared" si="25"/>
        <v/>
      </c>
      <c r="G298" s="28" t="str">
        <f t="shared" si="26"/>
        <v/>
      </c>
      <c r="U298" s="215" t="str">
        <f t="shared" si="27"/>
        <v/>
      </c>
      <c r="V298" s="215" t="str">
        <f t="shared" si="28"/>
        <v/>
      </c>
    </row>
    <row r="299" spans="2:22">
      <c r="B299" s="28">
        <f>'1.収穫を予測する'!B309</f>
        <v>297</v>
      </c>
      <c r="C299" s="28" t="str">
        <f>IF('1.収穫を予測する'!C309="","",'1.収穫を予測する'!C309)</f>
        <v/>
      </c>
      <c r="D299" s="28" t="str">
        <f>IF('1.収穫を予測する'!$C$3="なし","",IF('1.収穫を予測する'!D309="",U299,'1.収穫を予測する'!D309))</f>
        <v/>
      </c>
      <c r="E299" s="28" t="str">
        <f t="shared" si="24"/>
        <v/>
      </c>
      <c r="F299" s="28" t="str">
        <f t="shared" si="25"/>
        <v/>
      </c>
      <c r="G299" s="28" t="str">
        <f t="shared" si="26"/>
        <v/>
      </c>
      <c r="U299" s="215" t="str">
        <f t="shared" si="27"/>
        <v/>
      </c>
      <c r="V299" s="215" t="str">
        <f t="shared" si="28"/>
        <v/>
      </c>
    </row>
    <row r="300" spans="2:22">
      <c r="B300" s="28">
        <f>'1.収穫を予測する'!B310</f>
        <v>298</v>
      </c>
      <c r="C300" s="28" t="str">
        <f>IF('1.収穫を予測する'!C310="","",'1.収穫を予測する'!C310)</f>
        <v/>
      </c>
      <c r="D300" s="28" t="str">
        <f>IF('1.収穫を予測する'!$C$3="なし","",IF('1.収穫を予測する'!D310="",U300,'1.収穫を予測する'!D310))</f>
        <v/>
      </c>
      <c r="E300" s="28" t="str">
        <f t="shared" si="24"/>
        <v/>
      </c>
      <c r="F300" s="28" t="str">
        <f t="shared" si="25"/>
        <v/>
      </c>
      <c r="G300" s="28" t="str">
        <f t="shared" si="26"/>
        <v/>
      </c>
      <c r="U300" s="215" t="str">
        <f t="shared" si="27"/>
        <v/>
      </c>
      <c r="V300" s="215" t="str">
        <f t="shared" si="28"/>
        <v/>
      </c>
    </row>
    <row r="301" spans="2:22">
      <c r="B301" s="28">
        <f>'1.収穫を予測する'!B311</f>
        <v>299</v>
      </c>
      <c r="C301" s="28" t="str">
        <f>IF('1.収穫を予測する'!C311="","",'1.収穫を予測する'!C311)</f>
        <v/>
      </c>
      <c r="D301" s="28" t="str">
        <f>IF('1.収穫を予測する'!$C$3="なし","",IF('1.収穫を予測する'!D311="",U301,'1.収穫を予測する'!D311))</f>
        <v/>
      </c>
      <c r="E301" s="28" t="str">
        <f t="shared" si="24"/>
        <v/>
      </c>
      <c r="F301" s="28" t="str">
        <f t="shared" si="25"/>
        <v/>
      </c>
      <c r="G301" s="28" t="str">
        <f t="shared" si="26"/>
        <v/>
      </c>
      <c r="U301" s="215" t="str">
        <f t="shared" si="27"/>
        <v/>
      </c>
      <c r="V301" s="215" t="str">
        <f t="shared" si="28"/>
        <v/>
      </c>
    </row>
    <row r="302" spans="2:22">
      <c r="B302" s="28">
        <f>'1.収穫を予測する'!B312</f>
        <v>300</v>
      </c>
      <c r="C302" s="28" t="str">
        <f>IF('1.収穫を予測する'!C312="","",'1.収穫を予測する'!C312)</f>
        <v/>
      </c>
      <c r="D302" s="28" t="str">
        <f>IF('1.収穫を予測する'!$C$3="なし","",IF('1.収穫を予測する'!D312="",U302,'1.収穫を予測する'!D312))</f>
        <v/>
      </c>
      <c r="E302" s="28" t="str">
        <f t="shared" si="24"/>
        <v/>
      </c>
      <c r="F302" s="28" t="str">
        <f t="shared" si="25"/>
        <v/>
      </c>
      <c r="G302" s="28" t="str">
        <f t="shared" si="26"/>
        <v/>
      </c>
      <c r="U302" s="215" t="str">
        <f t="shared" si="27"/>
        <v/>
      </c>
      <c r="V302" s="215" t="str">
        <f t="shared" si="28"/>
        <v/>
      </c>
    </row>
  </sheetData>
  <sheetProtection algorithmName="SHA-512" hashValue="DgXw2eWQbwTVCFnJf6Gg3NKQ+5Dj+QRzi0wUPSnlRVyoytNyXAk28EQ2bdBwq2E4sO0ZOSLr1INDii+CiA5Yjw==" saltValue="c28cCsb8Om4+4pjVpCP/HQ==" spinCount="100000" sheet="1" objects="1" scenarios="1"/>
  <phoneticPr fontId="4"/>
  <pageMargins left="0.75" right="0.75" top="1" bottom="1" header="0.51200000000000001" footer="0.51200000000000001"/>
  <pageSetup paperSize="0" orientation="portrait" horizontalDpi="4294967292" verticalDpi="429496729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"/>
  <dimension ref="A1:FI86"/>
  <sheetViews>
    <sheetView workbookViewId="0">
      <selection activeCell="FH31" sqref="FH31"/>
    </sheetView>
  </sheetViews>
  <sheetFormatPr baseColWidth="10" defaultColWidth="12.83203125" defaultRowHeight="16"/>
  <cols>
    <col min="1" max="3" width="12.83203125" style="28"/>
    <col min="4" max="4" width="4.5" style="28" customWidth="1"/>
    <col min="5" max="5" width="13.1640625" style="28" customWidth="1"/>
    <col min="6" max="6" width="12.83203125" style="28"/>
    <col min="7" max="7" width="6.5" style="28" customWidth="1"/>
    <col min="8" max="12" width="8.1640625" style="28" customWidth="1"/>
    <col min="13" max="14" width="6.6640625" style="28" customWidth="1"/>
    <col min="15" max="15" width="8.83203125" style="28" customWidth="1"/>
    <col min="16" max="16" width="6.6640625" style="28" customWidth="1"/>
    <col min="17" max="17" width="7.5" style="28" customWidth="1"/>
    <col min="18" max="62" width="6.6640625" style="28" customWidth="1"/>
    <col min="63" max="63" width="6.83203125" style="28" customWidth="1"/>
    <col min="64" max="64" width="12.83203125" style="28"/>
    <col min="65" max="114" width="7.1640625" style="28" customWidth="1"/>
    <col min="115" max="115" width="12.83203125" style="28"/>
    <col min="116" max="123" width="11.6640625" style="28" bestFit="1" customWidth="1"/>
    <col min="124" max="124" width="12.83203125" style="28" bestFit="1" customWidth="1"/>
    <col min="125" max="164" width="14" style="28" bestFit="1" customWidth="1"/>
    <col min="165" max="165" width="11.6640625" style="28" bestFit="1" customWidth="1"/>
    <col min="166" max="16384" width="12.83203125" style="28"/>
  </cols>
  <sheetData>
    <row r="1" spans="1:165">
      <c r="A1" s="28" t="s">
        <v>183</v>
      </c>
      <c r="DL1" s="28" t="s">
        <v>44</v>
      </c>
    </row>
    <row r="2" spans="1:165">
      <c r="A2" s="147" t="s">
        <v>334</v>
      </c>
      <c r="B2" s="148"/>
      <c r="K2" s="28" t="s">
        <v>43</v>
      </c>
      <c r="N2" s="157">
        <f>'inv3.直径階分布'!N2</f>
        <v>0</v>
      </c>
      <c r="O2" s="157">
        <f>'inv3.直径階分布'!O2</f>
        <v>2</v>
      </c>
      <c r="P2" s="157">
        <f>'inv3.直径階分布'!P2</f>
        <v>4</v>
      </c>
      <c r="Q2" s="157">
        <f>'inv3.直径階分布'!Q2</f>
        <v>6</v>
      </c>
      <c r="R2" s="157">
        <f>'inv3.直径階分布'!R2</f>
        <v>8</v>
      </c>
      <c r="S2" s="157">
        <f>'inv3.直径階分布'!S2</f>
        <v>10</v>
      </c>
      <c r="T2" s="157">
        <f>'inv3.直径階分布'!T2</f>
        <v>12</v>
      </c>
      <c r="U2" s="157">
        <f>'inv3.直径階分布'!U2</f>
        <v>14</v>
      </c>
      <c r="V2" s="157">
        <f>'inv3.直径階分布'!V2</f>
        <v>16</v>
      </c>
      <c r="W2" s="157">
        <f>'inv3.直径階分布'!W2</f>
        <v>18</v>
      </c>
      <c r="X2" s="157">
        <f>'inv3.直径階分布'!X2</f>
        <v>20</v>
      </c>
      <c r="Y2" s="157">
        <f>'inv3.直径階分布'!Y2</f>
        <v>22</v>
      </c>
      <c r="Z2" s="157">
        <f>'inv3.直径階分布'!Z2</f>
        <v>24</v>
      </c>
      <c r="AA2" s="157">
        <f>'inv3.直径階分布'!AA2</f>
        <v>26</v>
      </c>
      <c r="AB2" s="157">
        <f>'inv3.直径階分布'!AB2</f>
        <v>28</v>
      </c>
      <c r="AC2" s="157">
        <f>'inv3.直径階分布'!AC2</f>
        <v>30</v>
      </c>
      <c r="AD2" s="157">
        <f>'inv3.直径階分布'!AD2</f>
        <v>32</v>
      </c>
      <c r="AE2" s="157">
        <f>'inv3.直径階分布'!AE2</f>
        <v>34</v>
      </c>
      <c r="AF2" s="157">
        <f>'inv3.直径階分布'!AF2</f>
        <v>36</v>
      </c>
      <c r="AG2" s="157">
        <f>'inv3.直径階分布'!AG2</f>
        <v>38</v>
      </c>
      <c r="AH2" s="157">
        <f>'inv3.直径階分布'!AH2</f>
        <v>40</v>
      </c>
      <c r="AI2" s="157">
        <f>'inv3.直径階分布'!AI2</f>
        <v>42</v>
      </c>
      <c r="AJ2" s="157">
        <f>'inv3.直径階分布'!AJ2</f>
        <v>44</v>
      </c>
      <c r="AK2" s="157">
        <f>'inv3.直径階分布'!AK2</f>
        <v>46</v>
      </c>
      <c r="AL2" s="157">
        <f>'inv3.直径階分布'!AL2</f>
        <v>48</v>
      </c>
      <c r="AM2" s="157">
        <f>'inv3.直径階分布'!AM2</f>
        <v>50</v>
      </c>
      <c r="AN2" s="157">
        <f>'inv3.直径階分布'!AN2</f>
        <v>52</v>
      </c>
      <c r="AO2" s="157">
        <f>'inv3.直径階分布'!AO2</f>
        <v>54</v>
      </c>
      <c r="AP2" s="157">
        <f>'inv3.直径階分布'!AP2</f>
        <v>56</v>
      </c>
      <c r="AQ2" s="157">
        <f>'inv3.直径階分布'!AQ2</f>
        <v>58</v>
      </c>
      <c r="AR2" s="157">
        <f>'inv3.直径階分布'!AR2</f>
        <v>60</v>
      </c>
      <c r="AS2" s="157">
        <f>'inv3.直径階分布'!AS2</f>
        <v>62</v>
      </c>
      <c r="AT2" s="157">
        <f>'inv3.直径階分布'!AT2</f>
        <v>64</v>
      </c>
      <c r="AU2" s="157">
        <f>'inv3.直径階分布'!AU2</f>
        <v>66</v>
      </c>
      <c r="AV2" s="157">
        <f>'inv3.直径階分布'!AV2</f>
        <v>68</v>
      </c>
      <c r="AW2" s="157">
        <f>'inv3.直径階分布'!AW2</f>
        <v>70</v>
      </c>
      <c r="AX2" s="157">
        <f>'inv3.直径階分布'!AX2</f>
        <v>72</v>
      </c>
      <c r="AY2" s="157">
        <f>'inv3.直径階分布'!AY2</f>
        <v>74</v>
      </c>
      <c r="AZ2" s="157">
        <f>'inv3.直径階分布'!AZ2</f>
        <v>76</v>
      </c>
      <c r="BA2" s="157">
        <f>'inv3.直径階分布'!BA2</f>
        <v>78</v>
      </c>
      <c r="BB2" s="157">
        <f>'inv3.直径階分布'!BB2</f>
        <v>80</v>
      </c>
      <c r="BC2" s="157">
        <f>'inv3.直径階分布'!BC2</f>
        <v>82</v>
      </c>
      <c r="BD2" s="157">
        <f>'inv3.直径階分布'!BD2</f>
        <v>84</v>
      </c>
      <c r="BE2" s="157">
        <f>'inv3.直径階分布'!BE2</f>
        <v>86</v>
      </c>
      <c r="BF2" s="157">
        <f>'inv3.直径階分布'!BF2</f>
        <v>88</v>
      </c>
      <c r="BG2" s="157">
        <f>'inv3.直径階分布'!BG2</f>
        <v>90</v>
      </c>
      <c r="BH2" s="157">
        <f>'inv3.直径階分布'!BH2</f>
        <v>92</v>
      </c>
      <c r="BI2" s="157">
        <f>'inv3.直径階分布'!BI2</f>
        <v>94</v>
      </c>
      <c r="BJ2" s="157">
        <f>'inv3.直径階分布'!BJ2</f>
        <v>96</v>
      </c>
      <c r="BK2" s="157">
        <f>'inv3.直径階分布'!BK2</f>
        <v>98</v>
      </c>
    </row>
    <row r="3" spans="1:165">
      <c r="A3" s="126" t="s">
        <v>52</v>
      </c>
      <c r="B3" s="150">
        <v>1.223454E-4</v>
      </c>
      <c r="N3" s="28">
        <f>0.000089118*N2^2.707623*0.993534^N2</f>
        <v>0</v>
      </c>
      <c r="O3" s="28">
        <f>0.000089118*O2^2.707623*0.993534^O2</f>
        <v>5.7465427119972334E-4</v>
      </c>
      <c r="P3" s="28">
        <f>0.000089118*P2^2.707623*0.993534^P2</f>
        <v>3.7055087794618967E-3</v>
      </c>
      <c r="Q3" s="28">
        <f>0.000089118*Q2^2.707623*0.993534^Q2</f>
        <v>1.0964833903366588E-2</v>
      </c>
      <c r="R3" s="28">
        <f t="shared" ref="R3:BK3" si="0">0.000089118*R2^2.707623*0.993534^R2</f>
        <v>2.3586012358920619E-2</v>
      </c>
      <c r="S3" s="28">
        <f t="shared" si="0"/>
        <v>4.260060526366799E-2</v>
      </c>
      <c r="T3" s="28">
        <f t="shared" si="0"/>
        <v>6.8892857750659106E-2</v>
      </c>
      <c r="U3" s="28">
        <f t="shared" si="0"/>
        <v>0.10323009693110434</v>
      </c>
      <c r="V3" s="28">
        <f t="shared" si="0"/>
        <v>0.14628241858573701</v>
      </c>
      <c r="W3" s="28">
        <f t="shared" si="0"/>
        <v>0.19863663347473687</v>
      </c>
      <c r="X3" s="28">
        <f t="shared" si="0"/>
        <v>0.26080676220370891</v>
      </c>
      <c r="Y3" s="28">
        <f t="shared" si="0"/>
        <v>0.33324228337406542</v>
      </c>
      <c r="Z3" s="28">
        <f t="shared" si="0"/>
        <v>0.41633483088929213</v>
      </c>
      <c r="AA3" s="28">
        <f t="shared" si="0"/>
        <v>0.51042377113282733</v>
      </c>
      <c r="AB3" s="28">
        <f t="shared" si="0"/>
        <v>0.6158009413240918</v>
      </c>
      <c r="AC3" s="28">
        <f t="shared" si="0"/>
        <v>0.73271474086873023</v>
      </c>
      <c r="AD3" s="28">
        <f t="shared" si="0"/>
        <v>0.86137371121523221</v>
      </c>
      <c r="AE3" s="28">
        <f t="shared" si="0"/>
        <v>1.0019497028396378</v>
      </c>
      <c r="AF3" s="28">
        <f t="shared" si="0"/>
        <v>1.1545807029711406</v>
      </c>
      <c r="AG3" s="28">
        <f t="shared" si="0"/>
        <v>1.3193733802172118</v>
      </c>
      <c r="AH3" s="28">
        <f t="shared" si="0"/>
        <v>1.4964053897551894</v>
      </c>
      <c r="AI3" s="28">
        <f t="shared" si="0"/>
        <v>1.685727473618809</v>
      </c>
      <c r="AJ3" s="28">
        <f t="shared" si="0"/>
        <v>1.8873653837920812</v>
      </c>
      <c r="AK3" s="28">
        <f t="shared" si="0"/>
        <v>2.1013216506509269</v>
      </c>
      <c r="AL3" s="28">
        <f t="shared" si="0"/>
        <v>2.3275772153074037</v>
      </c>
      <c r="AM3" s="28">
        <f t="shared" si="0"/>
        <v>2.5660929412974003</v>
      </c>
      <c r="AN3" s="28">
        <f t="shared" si="0"/>
        <v>2.8168110185885453</v>
      </c>
      <c r="AO3" s="28">
        <f t="shared" si="0"/>
        <v>3.0796562709131514</v>
      </c>
      <c r="AP3" s="28">
        <f t="shared" si="0"/>
        <v>3.3545373758359385</v>
      </c>
      <c r="AQ3" s="28">
        <f t="shared" si="0"/>
        <v>3.6413480056638106</v>
      </c>
      <c r="AR3" s="28">
        <f t="shared" si="0"/>
        <v>3.939967896231952</v>
      </c>
      <c r="AS3" s="28">
        <f t="shared" si="0"/>
        <v>4.2502638497088734</v>
      </c>
      <c r="AT3" s="28">
        <f t="shared" si="0"/>
        <v>4.5720906768169929</v>
      </c>
      <c r="AU3" s="28">
        <f t="shared" si="0"/>
        <v>4.9052920832364215</v>
      </c>
      <c r="AV3" s="28">
        <f t="shared" si="0"/>
        <v>5.2497015044252073</v>
      </c>
      <c r="AW3" s="28">
        <f t="shared" si="0"/>
        <v>5.6051428926341611</v>
      </c>
      <c r="AX3" s="28">
        <f t="shared" si="0"/>
        <v>5.9714314595022753</v>
      </c>
      <c r="AY3" s="28">
        <f t="shared" si="0"/>
        <v>6.3483743772807104</v>
      </c>
      <c r="AZ3" s="28">
        <f t="shared" si="0"/>
        <v>6.7357714414397334</v>
      </c>
      <c r="BA3" s="28">
        <f t="shared" si="0"/>
        <v>7.1334156971571518</v>
      </c>
      <c r="BB3" s="28">
        <f t="shared" si="0"/>
        <v>7.5410940319616433</v>
      </c>
      <c r="BC3" s="28">
        <f t="shared" si="0"/>
        <v>7.9585877366077087</v>
      </c>
      <c r="BD3" s="28">
        <f t="shared" si="0"/>
        <v>8.3856730360835581</v>
      </c>
      <c r="BE3" s="28">
        <f t="shared" si="0"/>
        <v>8.8221215924989043</v>
      </c>
      <c r="BF3" s="28">
        <f t="shared" si="0"/>
        <v>9.2677009814611022</v>
      </c>
      <c r="BG3" s="28">
        <f t="shared" si="0"/>
        <v>9.7221751434251651</v>
      </c>
      <c r="BH3" s="28">
        <f t="shared" si="0"/>
        <v>10.185304811392426</v>
      </c>
      <c r="BI3" s="28">
        <f t="shared" si="0"/>
        <v>10.656847916232797</v>
      </c>
      <c r="BJ3" s="28">
        <f t="shared" si="0"/>
        <v>11.136559970816375</v>
      </c>
      <c r="BK3" s="28">
        <f t="shared" si="0"/>
        <v>11.624194434058166</v>
      </c>
    </row>
    <row r="4" spans="1:165">
      <c r="A4" s="126" t="s">
        <v>53</v>
      </c>
      <c r="B4" s="150">
        <v>-8.1608929999999998E-4</v>
      </c>
    </row>
    <row r="5" spans="1:165">
      <c r="A5" s="126" t="s">
        <v>103</v>
      </c>
      <c r="B5" s="150">
        <v>0.94027528829999996</v>
      </c>
      <c r="DL5" s="28" t="str">
        <f>N2 &amp; "&lt;= DBH &lt;" &amp; O2</f>
        <v>0&lt;= DBH &lt;2</v>
      </c>
      <c r="DM5" s="28" t="str">
        <f>O2 &amp; "&lt;= DBH &lt;" &amp; P2</f>
        <v>2&lt;= DBH &lt;4</v>
      </c>
      <c r="DN5" s="28" t="str">
        <f t="shared" ref="DN5:FI5" si="1">P2 &amp; "&lt;= DBH &lt;" &amp; Q2</f>
        <v>4&lt;= DBH &lt;6</v>
      </c>
      <c r="DO5" s="28" t="str">
        <f t="shared" si="1"/>
        <v>6&lt;= DBH &lt;8</v>
      </c>
      <c r="DP5" s="28" t="str">
        <f t="shared" si="1"/>
        <v>8&lt;= DBH &lt;10</v>
      </c>
      <c r="DQ5" s="28" t="str">
        <f t="shared" si="1"/>
        <v>10&lt;= DBH &lt;12</v>
      </c>
      <c r="DR5" s="28" t="str">
        <f t="shared" si="1"/>
        <v>12&lt;= DBH &lt;14</v>
      </c>
      <c r="DS5" s="28" t="str">
        <f t="shared" si="1"/>
        <v>14&lt;= DBH &lt;16</v>
      </c>
      <c r="DT5" s="28" t="str">
        <f t="shared" si="1"/>
        <v>16&lt;= DBH &lt;18</v>
      </c>
      <c r="DU5" s="28" t="str">
        <f t="shared" si="1"/>
        <v>18&lt;= DBH &lt;20</v>
      </c>
      <c r="DV5" s="28" t="str">
        <f t="shared" si="1"/>
        <v>20&lt;= DBH &lt;22</v>
      </c>
      <c r="DW5" s="28" t="str">
        <f t="shared" si="1"/>
        <v>22&lt;= DBH &lt;24</v>
      </c>
      <c r="DX5" s="28" t="str">
        <f t="shared" si="1"/>
        <v>24&lt;= DBH &lt;26</v>
      </c>
      <c r="DY5" s="28" t="str">
        <f t="shared" si="1"/>
        <v>26&lt;= DBH &lt;28</v>
      </c>
      <c r="DZ5" s="28" t="str">
        <f t="shared" si="1"/>
        <v>28&lt;= DBH &lt;30</v>
      </c>
      <c r="EA5" s="28" t="str">
        <f t="shared" si="1"/>
        <v>30&lt;= DBH &lt;32</v>
      </c>
      <c r="EB5" s="28" t="str">
        <f t="shared" si="1"/>
        <v>32&lt;= DBH &lt;34</v>
      </c>
      <c r="EC5" s="28" t="str">
        <f t="shared" si="1"/>
        <v>34&lt;= DBH &lt;36</v>
      </c>
      <c r="ED5" s="28" t="str">
        <f t="shared" si="1"/>
        <v>36&lt;= DBH &lt;38</v>
      </c>
      <c r="EE5" s="28" t="str">
        <f t="shared" si="1"/>
        <v>38&lt;= DBH &lt;40</v>
      </c>
      <c r="EF5" s="28" t="str">
        <f t="shared" si="1"/>
        <v>40&lt;= DBH &lt;42</v>
      </c>
      <c r="EG5" s="28" t="str">
        <f t="shared" si="1"/>
        <v>42&lt;= DBH &lt;44</v>
      </c>
      <c r="EH5" s="28" t="str">
        <f t="shared" si="1"/>
        <v>44&lt;= DBH &lt;46</v>
      </c>
      <c r="EI5" s="28" t="str">
        <f t="shared" si="1"/>
        <v>46&lt;= DBH &lt;48</v>
      </c>
      <c r="EJ5" s="28" t="str">
        <f t="shared" si="1"/>
        <v>48&lt;= DBH &lt;50</v>
      </c>
      <c r="EK5" s="28" t="str">
        <f t="shared" si="1"/>
        <v>50&lt;= DBH &lt;52</v>
      </c>
      <c r="EL5" s="28" t="str">
        <f t="shared" si="1"/>
        <v>52&lt;= DBH &lt;54</v>
      </c>
      <c r="EM5" s="28" t="str">
        <f t="shared" si="1"/>
        <v>54&lt;= DBH &lt;56</v>
      </c>
      <c r="EN5" s="28" t="str">
        <f t="shared" si="1"/>
        <v>56&lt;= DBH &lt;58</v>
      </c>
      <c r="EO5" s="28" t="str">
        <f t="shared" si="1"/>
        <v>58&lt;= DBH &lt;60</v>
      </c>
      <c r="EP5" s="28" t="str">
        <f t="shared" si="1"/>
        <v>60&lt;= DBH &lt;62</v>
      </c>
      <c r="EQ5" s="28" t="str">
        <f t="shared" si="1"/>
        <v>62&lt;= DBH &lt;64</v>
      </c>
      <c r="ER5" s="28" t="str">
        <f t="shared" si="1"/>
        <v>64&lt;= DBH &lt;66</v>
      </c>
      <c r="ES5" s="28" t="str">
        <f t="shared" si="1"/>
        <v>66&lt;= DBH &lt;68</v>
      </c>
      <c r="ET5" s="28" t="str">
        <f t="shared" si="1"/>
        <v>68&lt;= DBH &lt;70</v>
      </c>
      <c r="EU5" s="28" t="str">
        <f t="shared" si="1"/>
        <v>70&lt;= DBH &lt;72</v>
      </c>
      <c r="EV5" s="28" t="str">
        <f t="shared" si="1"/>
        <v>72&lt;= DBH &lt;74</v>
      </c>
      <c r="EW5" s="28" t="str">
        <f t="shared" si="1"/>
        <v>74&lt;= DBH &lt;76</v>
      </c>
      <c r="EX5" s="28" t="str">
        <f t="shared" si="1"/>
        <v>76&lt;= DBH &lt;78</v>
      </c>
      <c r="EY5" s="28" t="str">
        <f t="shared" si="1"/>
        <v>78&lt;= DBH &lt;80</v>
      </c>
      <c r="EZ5" s="28" t="str">
        <f t="shared" si="1"/>
        <v>80&lt;= DBH &lt;82</v>
      </c>
      <c r="FA5" s="28" t="str">
        <f t="shared" si="1"/>
        <v>82&lt;= DBH &lt;84</v>
      </c>
      <c r="FB5" s="28" t="str">
        <f t="shared" si="1"/>
        <v>84&lt;= DBH &lt;86</v>
      </c>
      <c r="FC5" s="28" t="str">
        <f t="shared" si="1"/>
        <v>86&lt;= DBH &lt;88</v>
      </c>
      <c r="FD5" s="28" t="str">
        <f t="shared" si="1"/>
        <v>88&lt;= DBH &lt;90</v>
      </c>
      <c r="FE5" s="28" t="str">
        <f t="shared" si="1"/>
        <v>90&lt;= DBH &lt;92</v>
      </c>
      <c r="FF5" s="28" t="str">
        <f t="shared" si="1"/>
        <v>92&lt;= DBH &lt;94</v>
      </c>
      <c r="FG5" s="28" t="str">
        <f t="shared" si="1"/>
        <v>94&lt;= DBH &lt;96</v>
      </c>
      <c r="FH5" s="28" t="str">
        <f t="shared" si="1"/>
        <v>96&lt;= DBH &lt;98</v>
      </c>
      <c r="FI5" s="28" t="str">
        <f t="shared" si="1"/>
        <v>98&lt;= DBH &lt;</v>
      </c>
    </row>
    <row r="6" spans="1:165">
      <c r="A6" s="126"/>
      <c r="B6" s="150"/>
      <c r="D6" s="28" t="s">
        <v>191</v>
      </c>
      <c r="E6" s="28" t="s">
        <v>192</v>
      </c>
      <c r="F6" s="28" t="s">
        <v>329</v>
      </c>
      <c r="G6" s="28" t="s">
        <v>179</v>
      </c>
      <c r="H6" s="28" t="s">
        <v>289</v>
      </c>
      <c r="I6" s="28" t="s">
        <v>290</v>
      </c>
      <c r="J6" s="28" t="s">
        <v>291</v>
      </c>
      <c r="K6" s="28" t="s">
        <v>292</v>
      </c>
      <c r="L6" s="28" t="s">
        <v>293</v>
      </c>
      <c r="N6" s="28" t="str">
        <f>'inv3.直径階分布'!N6</f>
        <v>N0</v>
      </c>
      <c r="O6" s="28" t="str">
        <f>'inv3.直径階分布'!O6</f>
        <v>N2</v>
      </c>
      <c r="P6" s="28" t="str">
        <f>'inv3.直径階分布'!P6</f>
        <v>N4</v>
      </c>
      <c r="Q6" s="28" t="str">
        <f>'inv3.直径階分布'!Q6</f>
        <v>N6</v>
      </c>
      <c r="R6" s="28" t="str">
        <f>'inv3.直径階分布'!R6</f>
        <v>N8</v>
      </c>
      <c r="S6" s="28" t="str">
        <f>'inv3.直径階分布'!S6</f>
        <v>N10</v>
      </c>
      <c r="T6" s="28" t="str">
        <f>'inv3.直径階分布'!T6</f>
        <v>N12</v>
      </c>
      <c r="U6" s="28" t="str">
        <f>'inv3.直径階分布'!U6</f>
        <v>N14</v>
      </c>
      <c r="V6" s="28" t="str">
        <f>'inv3.直径階分布'!V6</f>
        <v>N16</v>
      </c>
      <c r="W6" s="28" t="str">
        <f>'inv3.直径階分布'!W6</f>
        <v>N18</v>
      </c>
      <c r="X6" s="28" t="str">
        <f>'inv3.直径階分布'!X6</f>
        <v>N20</v>
      </c>
      <c r="Y6" s="28" t="str">
        <f>'inv3.直径階分布'!Y6</f>
        <v>N22</v>
      </c>
      <c r="Z6" s="28" t="str">
        <f>'inv3.直径階分布'!Z6</f>
        <v>N24</v>
      </c>
      <c r="AA6" s="28" t="str">
        <f>'inv3.直径階分布'!AA6</f>
        <v>N26</v>
      </c>
      <c r="AB6" s="28" t="str">
        <f>'inv3.直径階分布'!AB6</f>
        <v>N28</v>
      </c>
      <c r="AC6" s="28" t="str">
        <f>'inv3.直径階分布'!AC6</f>
        <v>N30</v>
      </c>
      <c r="AD6" s="28" t="str">
        <f>'inv3.直径階分布'!AD6</f>
        <v>N32</v>
      </c>
      <c r="AE6" s="28" t="str">
        <f>'inv3.直径階分布'!AE6</f>
        <v>N34</v>
      </c>
      <c r="AF6" s="28" t="str">
        <f>'inv3.直径階分布'!AF6</f>
        <v>N36</v>
      </c>
      <c r="AG6" s="28" t="str">
        <f>'inv3.直径階分布'!AG6</f>
        <v>N38</v>
      </c>
      <c r="AH6" s="28" t="str">
        <f>'inv3.直径階分布'!AH6</f>
        <v>N40</v>
      </c>
      <c r="AI6" s="28" t="str">
        <f>'inv3.直径階分布'!AI6</f>
        <v>N42</v>
      </c>
      <c r="AJ6" s="28" t="str">
        <f>'inv3.直径階分布'!AJ6</f>
        <v>N44</v>
      </c>
      <c r="AK6" s="28" t="str">
        <f>'inv3.直径階分布'!AK6</f>
        <v>N46</v>
      </c>
      <c r="AL6" s="28" t="str">
        <f>'inv3.直径階分布'!AL6</f>
        <v>N48</v>
      </c>
      <c r="AM6" s="28" t="str">
        <f>'inv3.直径階分布'!AM6</f>
        <v>N50</v>
      </c>
      <c r="AN6" s="28" t="str">
        <f>'inv3.直径階分布'!AN6</f>
        <v>N52</v>
      </c>
      <c r="AO6" s="28" t="str">
        <f>'inv3.直径階分布'!AO6</f>
        <v>N54</v>
      </c>
      <c r="AP6" s="28" t="str">
        <f>'inv3.直径階分布'!AP6</f>
        <v>N56</v>
      </c>
      <c r="AQ6" s="28" t="str">
        <f>'inv3.直径階分布'!AQ6</f>
        <v>N58</v>
      </c>
      <c r="AR6" s="28" t="str">
        <f>'inv3.直径階分布'!AR6</f>
        <v>N60</v>
      </c>
      <c r="AS6" s="28" t="str">
        <f>'inv3.直径階分布'!AS6</f>
        <v>N62</v>
      </c>
      <c r="AT6" s="28" t="str">
        <f>'inv3.直径階分布'!AT6</f>
        <v>N64</v>
      </c>
      <c r="AU6" s="28" t="str">
        <f>'inv3.直径階分布'!AU6</f>
        <v>N66</v>
      </c>
      <c r="AV6" s="28" t="str">
        <f>'inv3.直径階分布'!AV6</f>
        <v>N68</v>
      </c>
      <c r="AW6" s="28" t="str">
        <f>'inv3.直径階分布'!AW6</f>
        <v>N70</v>
      </c>
      <c r="AX6" s="28" t="str">
        <f>'inv3.直径階分布'!AX6</f>
        <v>N72</v>
      </c>
      <c r="AY6" s="28" t="str">
        <f>'inv3.直径階分布'!AY6</f>
        <v>N74</v>
      </c>
      <c r="AZ6" s="28" t="str">
        <f>'inv3.直径階分布'!AZ6</f>
        <v>N76</v>
      </c>
      <c r="BA6" s="28" t="str">
        <f>'inv3.直径階分布'!BA6</f>
        <v>N78</v>
      </c>
      <c r="BB6" s="28" t="str">
        <f>'inv3.直径階分布'!BB6</f>
        <v>N80</v>
      </c>
      <c r="BC6" s="28" t="str">
        <f>'inv3.直径階分布'!BC6</f>
        <v>N82</v>
      </c>
      <c r="BD6" s="28" t="str">
        <f>'inv3.直径階分布'!BD6</f>
        <v>N84</v>
      </c>
      <c r="BE6" s="28" t="str">
        <f>'inv3.直径階分布'!BE6</f>
        <v>N86</v>
      </c>
      <c r="BF6" s="28" t="str">
        <f>'inv3.直径階分布'!BF6</f>
        <v>N88</v>
      </c>
      <c r="BG6" s="28" t="str">
        <f>'inv3.直径階分布'!BG6</f>
        <v>N90</v>
      </c>
      <c r="BH6" s="28" t="str">
        <f>'inv3.直径階分布'!BH6</f>
        <v>N92</v>
      </c>
      <c r="BI6" s="28" t="str">
        <f>'inv3.直径階分布'!BI6</f>
        <v>N94</v>
      </c>
      <c r="BJ6" s="28" t="str">
        <f>'inv3.直径階分布'!BJ6</f>
        <v>N96</v>
      </c>
      <c r="BK6" s="28" t="str">
        <f>'inv3.直径階分布'!BK6</f>
        <v>N98</v>
      </c>
      <c r="BM6" s="28" t="str">
        <f>N6</f>
        <v>N0</v>
      </c>
      <c r="BN6" s="28" t="str">
        <f t="shared" ref="BN6:DJ6" si="2">O6</f>
        <v>N2</v>
      </c>
      <c r="BO6" s="28" t="str">
        <f t="shared" si="2"/>
        <v>N4</v>
      </c>
      <c r="BP6" s="28" t="str">
        <f t="shared" si="2"/>
        <v>N6</v>
      </c>
      <c r="BQ6" s="28" t="str">
        <f t="shared" si="2"/>
        <v>N8</v>
      </c>
      <c r="BR6" s="28" t="str">
        <f t="shared" si="2"/>
        <v>N10</v>
      </c>
      <c r="BS6" s="28" t="str">
        <f t="shared" si="2"/>
        <v>N12</v>
      </c>
      <c r="BT6" s="28" t="str">
        <f t="shared" si="2"/>
        <v>N14</v>
      </c>
      <c r="BU6" s="28" t="str">
        <f t="shared" si="2"/>
        <v>N16</v>
      </c>
      <c r="BV6" s="28" t="str">
        <f t="shared" si="2"/>
        <v>N18</v>
      </c>
      <c r="BW6" s="28" t="str">
        <f t="shared" si="2"/>
        <v>N20</v>
      </c>
      <c r="BX6" s="28" t="str">
        <f t="shared" si="2"/>
        <v>N22</v>
      </c>
      <c r="BY6" s="28" t="str">
        <f t="shared" si="2"/>
        <v>N24</v>
      </c>
      <c r="BZ6" s="28" t="str">
        <f t="shared" si="2"/>
        <v>N26</v>
      </c>
      <c r="CA6" s="28" t="str">
        <f t="shared" si="2"/>
        <v>N28</v>
      </c>
      <c r="CB6" s="28" t="str">
        <f t="shared" si="2"/>
        <v>N30</v>
      </c>
      <c r="CC6" s="28" t="str">
        <f t="shared" si="2"/>
        <v>N32</v>
      </c>
      <c r="CD6" s="28" t="str">
        <f t="shared" si="2"/>
        <v>N34</v>
      </c>
      <c r="CE6" s="28" t="str">
        <f t="shared" si="2"/>
        <v>N36</v>
      </c>
      <c r="CF6" s="28" t="str">
        <f t="shared" si="2"/>
        <v>N38</v>
      </c>
      <c r="CG6" s="28" t="str">
        <f t="shared" si="2"/>
        <v>N40</v>
      </c>
      <c r="CH6" s="28" t="str">
        <f t="shared" si="2"/>
        <v>N42</v>
      </c>
      <c r="CI6" s="28" t="str">
        <f t="shared" si="2"/>
        <v>N44</v>
      </c>
      <c r="CJ6" s="28" t="str">
        <f t="shared" si="2"/>
        <v>N46</v>
      </c>
      <c r="CK6" s="28" t="str">
        <f t="shared" si="2"/>
        <v>N48</v>
      </c>
      <c r="CL6" s="28" t="str">
        <f t="shared" si="2"/>
        <v>N50</v>
      </c>
      <c r="CM6" s="28" t="str">
        <f t="shared" si="2"/>
        <v>N52</v>
      </c>
      <c r="CN6" s="28" t="str">
        <f t="shared" si="2"/>
        <v>N54</v>
      </c>
      <c r="CO6" s="28" t="str">
        <f t="shared" si="2"/>
        <v>N56</v>
      </c>
      <c r="CP6" s="28" t="str">
        <f t="shared" si="2"/>
        <v>N58</v>
      </c>
      <c r="CQ6" s="28" t="str">
        <f t="shared" si="2"/>
        <v>N60</v>
      </c>
      <c r="CR6" s="28" t="str">
        <f t="shared" si="2"/>
        <v>N62</v>
      </c>
      <c r="CS6" s="28" t="str">
        <f t="shared" si="2"/>
        <v>N64</v>
      </c>
      <c r="CT6" s="28" t="str">
        <f t="shared" si="2"/>
        <v>N66</v>
      </c>
      <c r="CU6" s="28" t="str">
        <f t="shared" si="2"/>
        <v>N68</v>
      </c>
      <c r="CV6" s="28" t="str">
        <f t="shared" si="2"/>
        <v>N70</v>
      </c>
      <c r="CW6" s="28" t="str">
        <f t="shared" si="2"/>
        <v>N72</v>
      </c>
      <c r="CX6" s="28" t="str">
        <f t="shared" si="2"/>
        <v>N74</v>
      </c>
      <c r="CY6" s="28" t="str">
        <f t="shared" si="2"/>
        <v>N76</v>
      </c>
      <c r="CZ6" s="28" t="str">
        <f t="shared" si="2"/>
        <v>N78</v>
      </c>
      <c r="DA6" s="28" t="str">
        <f t="shared" si="2"/>
        <v>N80</v>
      </c>
      <c r="DB6" s="28" t="str">
        <f t="shared" si="2"/>
        <v>N82</v>
      </c>
      <c r="DC6" s="28" t="str">
        <f t="shared" si="2"/>
        <v>N84</v>
      </c>
      <c r="DD6" s="28" t="str">
        <f t="shared" si="2"/>
        <v>N86</v>
      </c>
      <c r="DE6" s="28" t="str">
        <f t="shared" si="2"/>
        <v>N88</v>
      </c>
      <c r="DF6" s="28" t="str">
        <f t="shared" si="2"/>
        <v>N90</v>
      </c>
      <c r="DG6" s="28" t="str">
        <f t="shared" si="2"/>
        <v>N92</v>
      </c>
      <c r="DH6" s="28" t="str">
        <f t="shared" si="2"/>
        <v>N94</v>
      </c>
      <c r="DI6" s="28" t="str">
        <f t="shared" si="2"/>
        <v>N96</v>
      </c>
      <c r="DJ6" s="28" t="str">
        <f t="shared" si="2"/>
        <v>N98</v>
      </c>
      <c r="DL6" s="28" t="str">
        <f>N6</f>
        <v>N0</v>
      </c>
      <c r="DM6" s="28" t="str">
        <f t="shared" ref="DM6:FI6" si="3">O6</f>
        <v>N2</v>
      </c>
      <c r="DN6" s="28" t="str">
        <f t="shared" si="3"/>
        <v>N4</v>
      </c>
      <c r="DO6" s="28" t="str">
        <f t="shared" si="3"/>
        <v>N6</v>
      </c>
      <c r="DP6" s="28" t="str">
        <f t="shared" si="3"/>
        <v>N8</v>
      </c>
      <c r="DQ6" s="28" t="str">
        <f t="shared" si="3"/>
        <v>N10</v>
      </c>
      <c r="DR6" s="28" t="str">
        <f t="shared" si="3"/>
        <v>N12</v>
      </c>
      <c r="DS6" s="28" t="str">
        <f t="shared" si="3"/>
        <v>N14</v>
      </c>
      <c r="DT6" s="28" t="str">
        <f t="shared" si="3"/>
        <v>N16</v>
      </c>
      <c r="DU6" s="28" t="str">
        <f t="shared" si="3"/>
        <v>N18</v>
      </c>
      <c r="DV6" s="28" t="str">
        <f t="shared" si="3"/>
        <v>N20</v>
      </c>
      <c r="DW6" s="28" t="str">
        <f t="shared" si="3"/>
        <v>N22</v>
      </c>
      <c r="DX6" s="28" t="str">
        <f t="shared" si="3"/>
        <v>N24</v>
      </c>
      <c r="DY6" s="28" t="str">
        <f t="shared" si="3"/>
        <v>N26</v>
      </c>
      <c r="DZ6" s="28" t="str">
        <f t="shared" si="3"/>
        <v>N28</v>
      </c>
      <c r="EA6" s="28" t="str">
        <f t="shared" si="3"/>
        <v>N30</v>
      </c>
      <c r="EB6" s="28" t="str">
        <f t="shared" si="3"/>
        <v>N32</v>
      </c>
      <c r="EC6" s="28" t="str">
        <f t="shared" si="3"/>
        <v>N34</v>
      </c>
      <c r="ED6" s="28" t="str">
        <f t="shared" si="3"/>
        <v>N36</v>
      </c>
      <c r="EE6" s="28" t="str">
        <f t="shared" si="3"/>
        <v>N38</v>
      </c>
      <c r="EF6" s="28" t="str">
        <f t="shared" si="3"/>
        <v>N40</v>
      </c>
      <c r="EG6" s="28" t="str">
        <f t="shared" si="3"/>
        <v>N42</v>
      </c>
      <c r="EH6" s="28" t="str">
        <f t="shared" si="3"/>
        <v>N44</v>
      </c>
      <c r="EI6" s="28" t="str">
        <f t="shared" si="3"/>
        <v>N46</v>
      </c>
      <c r="EJ6" s="28" t="str">
        <f t="shared" si="3"/>
        <v>N48</v>
      </c>
      <c r="EK6" s="28" t="str">
        <f t="shared" si="3"/>
        <v>N50</v>
      </c>
      <c r="EL6" s="28" t="str">
        <f t="shared" si="3"/>
        <v>N52</v>
      </c>
      <c r="EM6" s="28" t="str">
        <f t="shared" si="3"/>
        <v>N54</v>
      </c>
      <c r="EN6" s="28" t="str">
        <f t="shared" si="3"/>
        <v>N56</v>
      </c>
      <c r="EO6" s="28" t="str">
        <f t="shared" si="3"/>
        <v>N58</v>
      </c>
      <c r="EP6" s="28" t="str">
        <f t="shared" si="3"/>
        <v>N60</v>
      </c>
      <c r="EQ6" s="28" t="str">
        <f t="shared" si="3"/>
        <v>N62</v>
      </c>
      <c r="ER6" s="28" t="str">
        <f t="shared" si="3"/>
        <v>N64</v>
      </c>
      <c r="ES6" s="28" t="str">
        <f t="shared" si="3"/>
        <v>N66</v>
      </c>
      <c r="ET6" s="28" t="str">
        <f t="shared" si="3"/>
        <v>N68</v>
      </c>
      <c r="EU6" s="28" t="str">
        <f t="shared" si="3"/>
        <v>N70</v>
      </c>
      <c r="EV6" s="28" t="str">
        <f t="shared" si="3"/>
        <v>N72</v>
      </c>
      <c r="EW6" s="28" t="str">
        <f t="shared" si="3"/>
        <v>N74</v>
      </c>
      <c r="EX6" s="28" t="str">
        <f t="shared" si="3"/>
        <v>N76</v>
      </c>
      <c r="EY6" s="28" t="str">
        <f t="shared" si="3"/>
        <v>N78</v>
      </c>
      <c r="EZ6" s="28" t="str">
        <f t="shared" si="3"/>
        <v>N80</v>
      </c>
      <c r="FA6" s="28" t="str">
        <f t="shared" si="3"/>
        <v>N82</v>
      </c>
      <c r="FB6" s="28" t="str">
        <f t="shared" si="3"/>
        <v>N84</v>
      </c>
      <c r="FC6" s="28" t="str">
        <f t="shared" si="3"/>
        <v>N86</v>
      </c>
      <c r="FD6" s="28" t="str">
        <f t="shared" si="3"/>
        <v>N88</v>
      </c>
      <c r="FE6" s="28" t="str">
        <f t="shared" si="3"/>
        <v>N90</v>
      </c>
      <c r="FF6" s="28" t="str">
        <f t="shared" si="3"/>
        <v>N92</v>
      </c>
      <c r="FG6" s="28" t="str">
        <f t="shared" si="3"/>
        <v>N94</v>
      </c>
      <c r="FH6" s="28" t="str">
        <f t="shared" si="3"/>
        <v>N96</v>
      </c>
      <c r="FI6" s="28" t="str">
        <f t="shared" si="3"/>
        <v>N98</v>
      </c>
    </row>
    <row r="7" spans="1:165">
      <c r="A7" s="126" t="s">
        <v>333</v>
      </c>
      <c r="B7" s="150">
        <v>1.0827148247</v>
      </c>
      <c r="D7" s="28">
        <f>IF(OR('1.収穫を予測する'!$C$2="あり",'1.収穫を予測する'!$C$3="あり"),入力方法別計算!W2,'inv2.計算シート'!E2)</f>
        <v>1</v>
      </c>
      <c r="E7" s="28">
        <f>IF(OR('1.収穫を予測する'!$C$2="あり",'1.収穫を予測する'!$C$3="あり"),入力方法別計算!Z2,'inv2.計算シート'!AD2)</f>
        <v>8.6697792647131186E-5</v>
      </c>
      <c r="F7" s="28">
        <f>IF(OR('1.収穫を予測する'!$C$2="あり",'1.収穫を予測する'!$C$3="あり"),入力方法別計算!Y2,'inv2.計算シート'!AE2)</f>
        <v>2500.002556950114</v>
      </c>
      <c r="G7" s="28">
        <f>'inv2.計算シート'!AF2</f>
        <v>0</v>
      </c>
      <c r="H7" s="28">
        <f xml:space="preserve"> EXP( $B$3*F7 + $B$4*E7 + $B$5 ) / ( 1 + EXP( $B$3*F7 + $B$4*E7 + $B$5 ) )</f>
        <v>0.7766307933468134</v>
      </c>
      <c r="I7" s="28">
        <f>$B$7*F7 + $B$8*E7 + $B$9</f>
        <v>2706.1686064225009</v>
      </c>
      <c r="J7" s="28">
        <f>E7 / ( 1 / ( 1 - H7 ) * F7 / I7 - H7 / ( 1 - H7 ) * ( ( F7 / I7 ) ^ ( 1 / H7 ) ) )</f>
        <v>8.7029071234388569E-5</v>
      </c>
      <c r="K7" s="28">
        <f>J7 / I7</f>
        <v>3.2159515496500868E-8</v>
      </c>
      <c r="L7" s="28">
        <f xml:space="preserve"> I7 * H7 * ( J7 / I7 ) ^ ( -H7/(1-H7))</f>
        <v>2.3651100539194506E+29</v>
      </c>
      <c r="N7" s="28">
        <f t="shared" ref="N7:N38" si="4">IF($L7/$H7*(($H7-1)*N$3+$K7)^($H7/(1-$H7))*($H7*N$3+$K7)&gt;$E7,0,$L7/$H7*(($H7-1)*N$3+$K7)^($H7/(1-$H7))*($H7*N$3+$K7))</f>
        <v>0</v>
      </c>
      <c r="O7" s="28" t="e">
        <f t="shared" ref="O7:BK12" si="5">IF($L7/$H7*(($H7-1)*O$3+$K7)^($H7/(1-$H7))*($H7*O$3+$K7)&gt;$E7,0,$L7/$H7*(($H7-1)*O$3+$K7)^($H7/(1-$H7))*($H7*O$3+$K7))</f>
        <v>#NUM!</v>
      </c>
      <c r="P7" s="28" t="e">
        <f t="shared" si="5"/>
        <v>#NUM!</v>
      </c>
      <c r="Q7" s="28" t="e">
        <f t="shared" si="5"/>
        <v>#NUM!</v>
      </c>
      <c r="R7" s="28" t="e">
        <f t="shared" si="5"/>
        <v>#NUM!</v>
      </c>
      <c r="S7" s="28" t="e">
        <f t="shared" si="5"/>
        <v>#NUM!</v>
      </c>
      <c r="T7" s="28" t="e">
        <f t="shared" si="5"/>
        <v>#NUM!</v>
      </c>
      <c r="U7" s="28" t="e">
        <f t="shared" si="5"/>
        <v>#NUM!</v>
      </c>
      <c r="V7" s="28" t="e">
        <f t="shared" si="5"/>
        <v>#NUM!</v>
      </c>
      <c r="W7" s="28" t="e">
        <f t="shared" si="5"/>
        <v>#NUM!</v>
      </c>
      <c r="X7" s="28" t="e">
        <f t="shared" si="5"/>
        <v>#NUM!</v>
      </c>
      <c r="Y7" s="28" t="e">
        <f t="shared" si="5"/>
        <v>#NUM!</v>
      </c>
      <c r="Z7" s="28" t="e">
        <f t="shared" si="5"/>
        <v>#NUM!</v>
      </c>
      <c r="AA7" s="28" t="e">
        <f t="shared" si="5"/>
        <v>#NUM!</v>
      </c>
      <c r="AB7" s="28" t="e">
        <f t="shared" si="5"/>
        <v>#NUM!</v>
      </c>
      <c r="AC7" s="28" t="e">
        <f t="shared" si="5"/>
        <v>#NUM!</v>
      </c>
      <c r="AD7" s="28" t="e">
        <f t="shared" si="5"/>
        <v>#NUM!</v>
      </c>
      <c r="AE7" s="28" t="e">
        <f t="shared" si="5"/>
        <v>#NUM!</v>
      </c>
      <c r="AF7" s="28" t="e">
        <f t="shared" si="5"/>
        <v>#NUM!</v>
      </c>
      <c r="AG7" s="28" t="e">
        <f t="shared" si="5"/>
        <v>#NUM!</v>
      </c>
      <c r="AH7" s="28" t="e">
        <f t="shared" si="5"/>
        <v>#NUM!</v>
      </c>
      <c r="AI7" s="28" t="e">
        <f t="shared" si="5"/>
        <v>#NUM!</v>
      </c>
      <c r="AJ7" s="28" t="e">
        <f t="shared" si="5"/>
        <v>#NUM!</v>
      </c>
      <c r="AK7" s="28" t="e">
        <f t="shared" si="5"/>
        <v>#NUM!</v>
      </c>
      <c r="AL7" s="28" t="e">
        <f t="shared" si="5"/>
        <v>#NUM!</v>
      </c>
      <c r="AM7" s="28" t="e">
        <f t="shared" si="5"/>
        <v>#NUM!</v>
      </c>
      <c r="AN7" s="28" t="e">
        <f t="shared" si="5"/>
        <v>#NUM!</v>
      </c>
      <c r="AO7" s="28" t="e">
        <f t="shared" si="5"/>
        <v>#NUM!</v>
      </c>
      <c r="AP7" s="28" t="e">
        <f t="shared" si="5"/>
        <v>#NUM!</v>
      </c>
      <c r="AQ7" s="28" t="e">
        <f t="shared" si="5"/>
        <v>#NUM!</v>
      </c>
      <c r="AR7" s="28" t="e">
        <f t="shared" si="5"/>
        <v>#NUM!</v>
      </c>
      <c r="AS7" s="28" t="e">
        <f t="shared" si="5"/>
        <v>#NUM!</v>
      </c>
      <c r="AT7" s="28" t="e">
        <f t="shared" si="5"/>
        <v>#NUM!</v>
      </c>
      <c r="AU7" s="28" t="e">
        <f t="shared" si="5"/>
        <v>#NUM!</v>
      </c>
      <c r="AV7" s="28" t="e">
        <f t="shared" si="5"/>
        <v>#NUM!</v>
      </c>
      <c r="AW7" s="28" t="e">
        <f t="shared" si="5"/>
        <v>#NUM!</v>
      </c>
      <c r="AX7" s="28" t="e">
        <f t="shared" si="5"/>
        <v>#NUM!</v>
      </c>
      <c r="AY7" s="28" t="e">
        <f t="shared" si="5"/>
        <v>#NUM!</v>
      </c>
      <c r="AZ7" s="28" t="e">
        <f t="shared" si="5"/>
        <v>#NUM!</v>
      </c>
      <c r="BA7" s="28" t="e">
        <f t="shared" si="5"/>
        <v>#NUM!</v>
      </c>
      <c r="BB7" s="28" t="e">
        <f t="shared" si="5"/>
        <v>#NUM!</v>
      </c>
      <c r="BC7" s="28" t="e">
        <f t="shared" si="5"/>
        <v>#NUM!</v>
      </c>
      <c r="BD7" s="28" t="e">
        <f t="shared" si="5"/>
        <v>#NUM!</v>
      </c>
      <c r="BE7" s="28" t="e">
        <f t="shared" si="5"/>
        <v>#NUM!</v>
      </c>
      <c r="BF7" s="28" t="e">
        <f t="shared" si="5"/>
        <v>#NUM!</v>
      </c>
      <c r="BG7" s="28" t="e">
        <f t="shared" si="5"/>
        <v>#NUM!</v>
      </c>
      <c r="BH7" s="28" t="e">
        <f t="shared" si="5"/>
        <v>#NUM!</v>
      </c>
      <c r="BI7" s="28" t="e">
        <f t="shared" si="5"/>
        <v>#NUM!</v>
      </c>
      <c r="BJ7" s="28" t="e">
        <f t="shared" si="5"/>
        <v>#NUM!</v>
      </c>
      <c r="BK7" s="28" t="e">
        <f t="shared" si="5"/>
        <v>#NUM!</v>
      </c>
      <c r="BM7" s="28">
        <f>IF(ISERROR(N7),0,IF(N7&gt;$E7,0,N7))</f>
        <v>0</v>
      </c>
      <c r="BN7" s="28">
        <f t="shared" ref="BN7:DJ7" si="6">IF(ISERROR(O7),0,IF(O7&gt;$E7,0,O7))</f>
        <v>0</v>
      </c>
      <c r="BO7" s="28">
        <f t="shared" si="6"/>
        <v>0</v>
      </c>
      <c r="BP7" s="28">
        <f t="shared" si="6"/>
        <v>0</v>
      </c>
      <c r="BQ7" s="28">
        <f t="shared" si="6"/>
        <v>0</v>
      </c>
      <c r="BR7" s="28">
        <f t="shared" si="6"/>
        <v>0</v>
      </c>
      <c r="BS7" s="28">
        <f t="shared" si="6"/>
        <v>0</v>
      </c>
      <c r="BT7" s="28">
        <f t="shared" si="6"/>
        <v>0</v>
      </c>
      <c r="BU7" s="28">
        <f t="shared" si="6"/>
        <v>0</v>
      </c>
      <c r="BV7" s="28">
        <f t="shared" si="6"/>
        <v>0</v>
      </c>
      <c r="BW7" s="28">
        <f t="shared" si="6"/>
        <v>0</v>
      </c>
      <c r="BX7" s="28">
        <f t="shared" si="6"/>
        <v>0</v>
      </c>
      <c r="BY7" s="28">
        <f t="shared" si="6"/>
        <v>0</v>
      </c>
      <c r="BZ7" s="28">
        <f t="shared" si="6"/>
        <v>0</v>
      </c>
      <c r="CA7" s="28">
        <f t="shared" si="6"/>
        <v>0</v>
      </c>
      <c r="CB7" s="28">
        <f t="shared" si="6"/>
        <v>0</v>
      </c>
      <c r="CC7" s="28">
        <f t="shared" si="6"/>
        <v>0</v>
      </c>
      <c r="CD7" s="28">
        <f t="shared" si="6"/>
        <v>0</v>
      </c>
      <c r="CE7" s="28">
        <f t="shared" si="6"/>
        <v>0</v>
      </c>
      <c r="CF7" s="28">
        <f t="shared" si="6"/>
        <v>0</v>
      </c>
      <c r="CG7" s="28">
        <f t="shared" si="6"/>
        <v>0</v>
      </c>
      <c r="CH7" s="28">
        <f t="shared" si="6"/>
        <v>0</v>
      </c>
      <c r="CI7" s="28">
        <f t="shared" si="6"/>
        <v>0</v>
      </c>
      <c r="CJ7" s="28">
        <f t="shared" si="6"/>
        <v>0</v>
      </c>
      <c r="CK7" s="28">
        <f t="shared" si="6"/>
        <v>0</v>
      </c>
      <c r="CL7" s="28">
        <f t="shared" si="6"/>
        <v>0</v>
      </c>
      <c r="CM7" s="28">
        <f t="shared" si="6"/>
        <v>0</v>
      </c>
      <c r="CN7" s="28">
        <f t="shared" si="6"/>
        <v>0</v>
      </c>
      <c r="CO7" s="28">
        <f t="shared" si="6"/>
        <v>0</v>
      </c>
      <c r="CP7" s="28">
        <f t="shared" si="6"/>
        <v>0</v>
      </c>
      <c r="CQ7" s="28">
        <f t="shared" si="6"/>
        <v>0</v>
      </c>
      <c r="CR7" s="28">
        <f t="shared" si="6"/>
        <v>0</v>
      </c>
      <c r="CS7" s="28">
        <f t="shared" si="6"/>
        <v>0</v>
      </c>
      <c r="CT7" s="28">
        <f t="shared" si="6"/>
        <v>0</v>
      </c>
      <c r="CU7" s="28">
        <f t="shared" si="6"/>
        <v>0</v>
      </c>
      <c r="CV7" s="28">
        <f t="shared" si="6"/>
        <v>0</v>
      </c>
      <c r="CW7" s="28">
        <f t="shared" si="6"/>
        <v>0</v>
      </c>
      <c r="CX7" s="28">
        <f t="shared" si="6"/>
        <v>0</v>
      </c>
      <c r="CY7" s="28">
        <f t="shared" si="6"/>
        <v>0</v>
      </c>
      <c r="CZ7" s="28">
        <f t="shared" si="6"/>
        <v>0</v>
      </c>
      <c r="DA7" s="28">
        <f t="shared" si="6"/>
        <v>0</v>
      </c>
      <c r="DB7" s="28">
        <f t="shared" si="6"/>
        <v>0</v>
      </c>
      <c r="DC7" s="28">
        <f t="shared" si="6"/>
        <v>0</v>
      </c>
      <c r="DD7" s="28">
        <f t="shared" si="6"/>
        <v>0</v>
      </c>
      <c r="DE7" s="28">
        <f t="shared" si="6"/>
        <v>0</v>
      </c>
      <c r="DF7" s="28">
        <f t="shared" si="6"/>
        <v>0</v>
      </c>
      <c r="DG7" s="28">
        <f t="shared" si="6"/>
        <v>0</v>
      </c>
      <c r="DH7" s="28">
        <f t="shared" si="6"/>
        <v>0</v>
      </c>
      <c r="DI7" s="28">
        <f t="shared" si="6"/>
        <v>0</v>
      </c>
      <c r="DJ7" s="28">
        <f t="shared" si="6"/>
        <v>0</v>
      </c>
      <c r="DL7" s="158">
        <f>IF(AND(BM7=0,BN7&lt;&gt;0),$E7-BN7,BM7-BN7)</f>
        <v>0</v>
      </c>
      <c r="DM7" s="158">
        <f t="shared" ref="DM7:FI7" si="7">IF(AND(BN7=0,BO7&lt;&gt;0),$E7-BO7,BN7-BO7)</f>
        <v>0</v>
      </c>
      <c r="DN7" s="158">
        <f t="shared" si="7"/>
        <v>0</v>
      </c>
      <c r="DO7" s="158">
        <f t="shared" si="7"/>
        <v>0</v>
      </c>
      <c r="DP7" s="158">
        <f t="shared" si="7"/>
        <v>0</v>
      </c>
      <c r="DQ7" s="158">
        <f t="shared" si="7"/>
        <v>0</v>
      </c>
      <c r="DR7" s="158">
        <f t="shared" si="7"/>
        <v>0</v>
      </c>
      <c r="DS7" s="158">
        <f t="shared" si="7"/>
        <v>0</v>
      </c>
      <c r="DT7" s="158">
        <f t="shared" si="7"/>
        <v>0</v>
      </c>
      <c r="DU7" s="158">
        <f t="shared" si="7"/>
        <v>0</v>
      </c>
      <c r="DV7" s="158">
        <f t="shared" si="7"/>
        <v>0</v>
      </c>
      <c r="DW7" s="158">
        <f t="shared" si="7"/>
        <v>0</v>
      </c>
      <c r="DX7" s="158">
        <f t="shared" si="7"/>
        <v>0</v>
      </c>
      <c r="DY7" s="158">
        <f t="shared" si="7"/>
        <v>0</v>
      </c>
      <c r="DZ7" s="158">
        <f t="shared" si="7"/>
        <v>0</v>
      </c>
      <c r="EA7" s="158">
        <f t="shared" si="7"/>
        <v>0</v>
      </c>
      <c r="EB7" s="158">
        <f t="shared" si="7"/>
        <v>0</v>
      </c>
      <c r="EC7" s="158">
        <f t="shared" si="7"/>
        <v>0</v>
      </c>
      <c r="ED7" s="158">
        <f t="shared" si="7"/>
        <v>0</v>
      </c>
      <c r="EE7" s="158">
        <f t="shared" si="7"/>
        <v>0</v>
      </c>
      <c r="EF7" s="158">
        <f t="shared" si="7"/>
        <v>0</v>
      </c>
      <c r="EG7" s="158">
        <f t="shared" si="7"/>
        <v>0</v>
      </c>
      <c r="EH7" s="158">
        <f t="shared" si="7"/>
        <v>0</v>
      </c>
      <c r="EI7" s="158">
        <f t="shared" si="7"/>
        <v>0</v>
      </c>
      <c r="EJ7" s="158">
        <f t="shared" si="7"/>
        <v>0</v>
      </c>
      <c r="EK7" s="158">
        <f t="shared" si="7"/>
        <v>0</v>
      </c>
      <c r="EL7" s="158">
        <f t="shared" si="7"/>
        <v>0</v>
      </c>
      <c r="EM7" s="158">
        <f t="shared" si="7"/>
        <v>0</v>
      </c>
      <c r="EN7" s="158">
        <f t="shared" si="7"/>
        <v>0</v>
      </c>
      <c r="EO7" s="158">
        <f t="shared" si="7"/>
        <v>0</v>
      </c>
      <c r="EP7" s="158">
        <f t="shared" si="7"/>
        <v>0</v>
      </c>
      <c r="EQ7" s="158">
        <f t="shared" si="7"/>
        <v>0</v>
      </c>
      <c r="ER7" s="158">
        <f t="shared" si="7"/>
        <v>0</v>
      </c>
      <c r="ES7" s="158">
        <f t="shared" si="7"/>
        <v>0</v>
      </c>
      <c r="ET7" s="158">
        <f t="shared" si="7"/>
        <v>0</v>
      </c>
      <c r="EU7" s="158">
        <f t="shared" si="7"/>
        <v>0</v>
      </c>
      <c r="EV7" s="158">
        <f t="shared" si="7"/>
        <v>0</v>
      </c>
      <c r="EW7" s="158">
        <f t="shared" si="7"/>
        <v>0</v>
      </c>
      <c r="EX7" s="158">
        <f t="shared" si="7"/>
        <v>0</v>
      </c>
      <c r="EY7" s="158">
        <f t="shared" si="7"/>
        <v>0</v>
      </c>
      <c r="EZ7" s="158">
        <f t="shared" si="7"/>
        <v>0</v>
      </c>
      <c r="FA7" s="158">
        <f t="shared" si="7"/>
        <v>0</v>
      </c>
      <c r="FB7" s="158">
        <f t="shared" si="7"/>
        <v>0</v>
      </c>
      <c r="FC7" s="158">
        <f t="shared" si="7"/>
        <v>0</v>
      </c>
      <c r="FD7" s="158">
        <f t="shared" si="7"/>
        <v>0</v>
      </c>
      <c r="FE7" s="158">
        <f t="shared" si="7"/>
        <v>0</v>
      </c>
      <c r="FF7" s="158">
        <f t="shared" si="7"/>
        <v>0</v>
      </c>
      <c r="FG7" s="158">
        <f t="shared" si="7"/>
        <v>0</v>
      </c>
      <c r="FH7" s="158">
        <f t="shared" si="7"/>
        <v>0</v>
      </c>
      <c r="FI7" s="158">
        <f t="shared" si="7"/>
        <v>0</v>
      </c>
    </row>
    <row r="8" spans="1:165">
      <c r="A8" s="126" t="s">
        <v>148</v>
      </c>
      <c r="B8" s="150">
        <v>0.25449790500000002</v>
      </c>
      <c r="D8" s="28">
        <f>IF(OR('1.収穫を予測する'!$C$2="あり",'1.収穫を予測する'!$C$3="あり"),入力方法別計算!W3,'inv2.計算シート'!E3)</f>
        <v>2</v>
      </c>
      <c r="E8" s="28">
        <f>IF(OR('1.収穫を予測する'!$C$2="あり",'1.収穫を予測する'!$C$3="あり"),入力方法別計算!Z3,'inv2.計算シート'!AD3)</f>
        <v>5.3931754961505079E-3</v>
      </c>
      <c r="F8" s="28">
        <f>IF(OR('1.収穫を予測する'!$C$2="あり",'1.収穫を予測する'!$C$3="あり"),入力方法別計算!Y3,'inv2.計算シート'!AE3)</f>
        <v>2499.9922666997822</v>
      </c>
      <c r="G8" s="28">
        <f>'inv2.計算シート'!AF3</f>
        <v>0</v>
      </c>
      <c r="H8" s="28">
        <f t="shared" ref="H8:H71" si="8" xml:space="preserve"> EXP( $B$3*F8 + $B$4*E8 + $B$5 ) / ( 1 + EXP( $B$3*F8 + $B$4*E8 + $B$5 ) )</f>
        <v>0.77662982370029798</v>
      </c>
      <c r="I8" s="28">
        <f t="shared" ref="I8:I71" si="9">$B$7*F8 + $B$8*E8 + $B$9</f>
        <v>2706.1588155033755</v>
      </c>
      <c r="J8" s="28">
        <f t="shared" ref="J8:J71" si="10">E8 / ( 1 / ( 1 - H8 ) * F8 / I8 - H8 / ( 1 - H8 ) * ( ( F8 / I8 ) ^ ( 1 / H8 ) ) )</f>
        <v>5.4137834901890865E-3</v>
      </c>
      <c r="K8" s="28">
        <f t="shared" ref="K8:K71" si="11">J8 / I8</f>
        <v>2.0005416752239143E-6</v>
      </c>
      <c r="L8" s="28">
        <f t="shared" ref="L8:L71" si="12" xml:space="preserve"> I8 * H8 * ( J8 / I8 ) ^ ( -H8/(1-H8))</f>
        <v>1.3701106366113153E+23</v>
      </c>
      <c r="N8" s="28">
        <f t="shared" si="4"/>
        <v>0</v>
      </c>
      <c r="O8" s="28" t="e">
        <f t="shared" si="5"/>
        <v>#NUM!</v>
      </c>
      <c r="P8" s="28" t="e">
        <f t="shared" si="5"/>
        <v>#NUM!</v>
      </c>
      <c r="Q8" s="28" t="e">
        <f t="shared" si="5"/>
        <v>#NUM!</v>
      </c>
      <c r="R8" s="28" t="e">
        <f t="shared" si="5"/>
        <v>#NUM!</v>
      </c>
      <c r="S8" s="28" t="e">
        <f t="shared" si="5"/>
        <v>#NUM!</v>
      </c>
      <c r="T8" s="28" t="e">
        <f t="shared" si="5"/>
        <v>#NUM!</v>
      </c>
      <c r="U8" s="28" t="e">
        <f t="shared" si="5"/>
        <v>#NUM!</v>
      </c>
      <c r="V8" s="28" t="e">
        <f t="shared" si="5"/>
        <v>#NUM!</v>
      </c>
      <c r="W8" s="28" t="e">
        <f t="shared" si="5"/>
        <v>#NUM!</v>
      </c>
      <c r="X8" s="28" t="e">
        <f t="shared" si="5"/>
        <v>#NUM!</v>
      </c>
      <c r="Y8" s="28" t="e">
        <f t="shared" si="5"/>
        <v>#NUM!</v>
      </c>
      <c r="Z8" s="28" t="e">
        <f t="shared" si="5"/>
        <v>#NUM!</v>
      </c>
      <c r="AA8" s="28" t="e">
        <f t="shared" si="5"/>
        <v>#NUM!</v>
      </c>
      <c r="AB8" s="28" t="e">
        <f t="shared" si="5"/>
        <v>#NUM!</v>
      </c>
      <c r="AC8" s="28" t="e">
        <f t="shared" si="5"/>
        <v>#NUM!</v>
      </c>
      <c r="AD8" s="28" t="e">
        <f t="shared" si="5"/>
        <v>#NUM!</v>
      </c>
      <c r="AE8" s="28" t="e">
        <f t="shared" si="5"/>
        <v>#NUM!</v>
      </c>
      <c r="AF8" s="28" t="e">
        <f t="shared" si="5"/>
        <v>#NUM!</v>
      </c>
      <c r="AG8" s="28" t="e">
        <f t="shared" si="5"/>
        <v>#NUM!</v>
      </c>
      <c r="AH8" s="28" t="e">
        <f t="shared" si="5"/>
        <v>#NUM!</v>
      </c>
      <c r="AI8" s="28" t="e">
        <f t="shared" si="5"/>
        <v>#NUM!</v>
      </c>
      <c r="AJ8" s="28" t="e">
        <f t="shared" si="5"/>
        <v>#NUM!</v>
      </c>
      <c r="AK8" s="28" t="e">
        <f t="shared" si="5"/>
        <v>#NUM!</v>
      </c>
      <c r="AL8" s="28" t="e">
        <f t="shared" si="5"/>
        <v>#NUM!</v>
      </c>
      <c r="AM8" s="28" t="e">
        <f t="shared" si="5"/>
        <v>#NUM!</v>
      </c>
      <c r="AN8" s="28" t="e">
        <f t="shared" si="5"/>
        <v>#NUM!</v>
      </c>
      <c r="AO8" s="28" t="e">
        <f t="shared" si="5"/>
        <v>#NUM!</v>
      </c>
      <c r="AP8" s="28" t="e">
        <f t="shared" si="5"/>
        <v>#NUM!</v>
      </c>
      <c r="AQ8" s="28" t="e">
        <f t="shared" si="5"/>
        <v>#NUM!</v>
      </c>
      <c r="AR8" s="28" t="e">
        <f t="shared" si="5"/>
        <v>#NUM!</v>
      </c>
      <c r="AS8" s="28" t="e">
        <f t="shared" si="5"/>
        <v>#NUM!</v>
      </c>
      <c r="AT8" s="28" t="e">
        <f t="shared" si="5"/>
        <v>#NUM!</v>
      </c>
      <c r="AU8" s="28" t="e">
        <f t="shared" si="5"/>
        <v>#NUM!</v>
      </c>
      <c r="AV8" s="28" t="e">
        <f t="shared" si="5"/>
        <v>#NUM!</v>
      </c>
      <c r="AW8" s="28" t="e">
        <f t="shared" si="5"/>
        <v>#NUM!</v>
      </c>
      <c r="AX8" s="28" t="e">
        <f t="shared" si="5"/>
        <v>#NUM!</v>
      </c>
      <c r="AY8" s="28" t="e">
        <f t="shared" si="5"/>
        <v>#NUM!</v>
      </c>
      <c r="AZ8" s="28" t="e">
        <f t="shared" si="5"/>
        <v>#NUM!</v>
      </c>
      <c r="BA8" s="28" t="e">
        <f t="shared" si="5"/>
        <v>#NUM!</v>
      </c>
      <c r="BB8" s="28" t="e">
        <f t="shared" si="5"/>
        <v>#NUM!</v>
      </c>
      <c r="BC8" s="28" t="e">
        <f t="shared" si="5"/>
        <v>#NUM!</v>
      </c>
      <c r="BD8" s="28" t="e">
        <f t="shared" si="5"/>
        <v>#NUM!</v>
      </c>
      <c r="BE8" s="28" t="e">
        <f t="shared" si="5"/>
        <v>#NUM!</v>
      </c>
      <c r="BF8" s="28" t="e">
        <f t="shared" si="5"/>
        <v>#NUM!</v>
      </c>
      <c r="BG8" s="28" t="e">
        <f t="shared" si="5"/>
        <v>#NUM!</v>
      </c>
      <c r="BH8" s="28" t="e">
        <f t="shared" si="5"/>
        <v>#NUM!</v>
      </c>
      <c r="BI8" s="28" t="e">
        <f t="shared" si="5"/>
        <v>#NUM!</v>
      </c>
      <c r="BJ8" s="28" t="e">
        <f t="shared" si="5"/>
        <v>#NUM!</v>
      </c>
      <c r="BK8" s="28" t="e">
        <f t="shared" si="5"/>
        <v>#NUM!</v>
      </c>
      <c r="BM8" s="28">
        <f t="shared" ref="BM8:BM71" si="13">IF(ISERROR(N8),0,IF(N8&gt;$E8,0,N8))</f>
        <v>0</v>
      </c>
      <c r="BN8" s="28">
        <f t="shared" ref="BN8:BN71" si="14">IF(ISERROR(O8),0,IF(O8&gt;$E8,0,O8))</f>
        <v>0</v>
      </c>
      <c r="BO8" s="28">
        <f t="shared" ref="BO8:BO71" si="15">IF(ISERROR(P8),0,IF(P8&gt;$E8,0,P8))</f>
        <v>0</v>
      </c>
      <c r="BP8" s="28">
        <f t="shared" ref="BP8:BP71" si="16">IF(ISERROR(Q8),0,IF(Q8&gt;$E8,0,Q8))</f>
        <v>0</v>
      </c>
      <c r="BQ8" s="28">
        <f t="shared" ref="BQ8:BQ71" si="17">IF(ISERROR(R8),0,IF(R8&gt;$E8,0,R8))</f>
        <v>0</v>
      </c>
      <c r="BR8" s="28">
        <f t="shared" ref="BR8:BR71" si="18">IF(ISERROR(S8),0,IF(S8&gt;$E8,0,S8))</f>
        <v>0</v>
      </c>
      <c r="BS8" s="28">
        <f t="shared" ref="BS8:BS71" si="19">IF(ISERROR(T8),0,IF(T8&gt;$E8,0,T8))</f>
        <v>0</v>
      </c>
      <c r="BT8" s="28">
        <f t="shared" ref="BT8:BT71" si="20">IF(ISERROR(U8),0,IF(U8&gt;$E8,0,U8))</f>
        <v>0</v>
      </c>
      <c r="BU8" s="28">
        <f t="shared" ref="BU8:BU71" si="21">IF(ISERROR(V8),0,IF(V8&gt;$E8,0,V8))</f>
        <v>0</v>
      </c>
      <c r="BV8" s="28">
        <f t="shared" ref="BV8:BV71" si="22">IF(ISERROR(W8),0,IF(W8&gt;$E8,0,W8))</f>
        <v>0</v>
      </c>
      <c r="BW8" s="28">
        <f t="shared" ref="BW8:BW71" si="23">IF(ISERROR(X8),0,IF(X8&gt;$E8,0,X8))</f>
        <v>0</v>
      </c>
      <c r="BX8" s="28">
        <f t="shared" ref="BX8:BX71" si="24">IF(ISERROR(Y8),0,IF(Y8&gt;$E8,0,Y8))</f>
        <v>0</v>
      </c>
      <c r="BY8" s="28">
        <f t="shared" ref="BY8:BY71" si="25">IF(ISERROR(Z8),0,IF(Z8&gt;$E8,0,Z8))</f>
        <v>0</v>
      </c>
      <c r="BZ8" s="28">
        <f t="shared" ref="BZ8:BZ71" si="26">IF(ISERROR(AA8),0,IF(AA8&gt;$E8,0,AA8))</f>
        <v>0</v>
      </c>
      <c r="CA8" s="28">
        <f t="shared" ref="CA8:CA71" si="27">IF(ISERROR(AB8),0,IF(AB8&gt;$E8,0,AB8))</f>
        <v>0</v>
      </c>
      <c r="CB8" s="28">
        <f t="shared" ref="CB8:CB71" si="28">IF(ISERROR(AC8),0,IF(AC8&gt;$E8,0,AC8))</f>
        <v>0</v>
      </c>
      <c r="CC8" s="28">
        <f t="shared" ref="CC8:CC71" si="29">IF(ISERROR(AD8),0,IF(AD8&gt;$E8,0,AD8))</f>
        <v>0</v>
      </c>
      <c r="CD8" s="28">
        <f t="shared" ref="CD8:CD71" si="30">IF(ISERROR(AE8),0,IF(AE8&gt;$E8,0,AE8))</f>
        <v>0</v>
      </c>
      <c r="CE8" s="28">
        <f t="shared" ref="CE8:CE71" si="31">IF(ISERROR(AF8),0,IF(AF8&gt;$E8,0,AF8))</f>
        <v>0</v>
      </c>
      <c r="CF8" s="28">
        <f t="shared" ref="CF8:CF71" si="32">IF(ISERROR(AG8),0,IF(AG8&gt;$E8,0,AG8))</f>
        <v>0</v>
      </c>
      <c r="CG8" s="28">
        <f t="shared" ref="CG8:CG71" si="33">IF(ISERROR(AH8),0,IF(AH8&gt;$E8,0,AH8))</f>
        <v>0</v>
      </c>
      <c r="CH8" s="28">
        <f t="shared" ref="CH8:CH71" si="34">IF(ISERROR(AI8),0,IF(AI8&gt;$E8,0,AI8))</f>
        <v>0</v>
      </c>
      <c r="CI8" s="28">
        <f t="shared" ref="CI8:CI71" si="35">IF(ISERROR(AJ8),0,IF(AJ8&gt;$E8,0,AJ8))</f>
        <v>0</v>
      </c>
      <c r="CJ8" s="28">
        <f t="shared" ref="CJ8:CJ71" si="36">IF(ISERROR(AK8),0,IF(AK8&gt;$E8,0,AK8))</f>
        <v>0</v>
      </c>
      <c r="CK8" s="28">
        <f t="shared" ref="CK8:CK71" si="37">IF(ISERROR(AL8),0,IF(AL8&gt;$E8,0,AL8))</f>
        <v>0</v>
      </c>
      <c r="CL8" s="28">
        <f t="shared" ref="CL8:CL71" si="38">IF(ISERROR(AM8),0,IF(AM8&gt;$E8,0,AM8))</f>
        <v>0</v>
      </c>
      <c r="CM8" s="28">
        <f t="shared" ref="CM8:CM71" si="39">IF(ISERROR(AN8),0,IF(AN8&gt;$E8,0,AN8))</f>
        <v>0</v>
      </c>
      <c r="CN8" s="28">
        <f t="shared" ref="CN8:CN71" si="40">IF(ISERROR(AO8),0,IF(AO8&gt;$E8,0,AO8))</f>
        <v>0</v>
      </c>
      <c r="CO8" s="28">
        <f t="shared" ref="CO8:CO71" si="41">IF(ISERROR(AP8),0,IF(AP8&gt;$E8,0,AP8))</f>
        <v>0</v>
      </c>
      <c r="CP8" s="28">
        <f t="shared" ref="CP8:CP71" si="42">IF(ISERROR(AQ8),0,IF(AQ8&gt;$E8,0,AQ8))</f>
        <v>0</v>
      </c>
      <c r="CQ8" s="28">
        <f t="shared" ref="CQ8:CQ71" si="43">IF(ISERROR(AR8),0,IF(AR8&gt;$E8,0,AR8))</f>
        <v>0</v>
      </c>
      <c r="CR8" s="28">
        <f t="shared" ref="CR8:CR71" si="44">IF(ISERROR(AS8),0,IF(AS8&gt;$E8,0,AS8))</f>
        <v>0</v>
      </c>
      <c r="CS8" s="28">
        <f t="shared" ref="CS8:CS71" si="45">IF(ISERROR(AT8),0,IF(AT8&gt;$E8,0,AT8))</f>
        <v>0</v>
      </c>
      <c r="CT8" s="28">
        <f t="shared" ref="CT8:CT71" si="46">IF(ISERROR(AU8),0,IF(AU8&gt;$E8,0,AU8))</f>
        <v>0</v>
      </c>
      <c r="CU8" s="28">
        <f t="shared" ref="CU8:CU71" si="47">IF(ISERROR(AV8),0,IF(AV8&gt;$E8,0,AV8))</f>
        <v>0</v>
      </c>
      <c r="CV8" s="28">
        <f t="shared" ref="CV8:CV71" si="48">IF(ISERROR(AW8),0,IF(AW8&gt;$E8,0,AW8))</f>
        <v>0</v>
      </c>
      <c r="CW8" s="28">
        <f t="shared" ref="CW8:CW71" si="49">IF(ISERROR(AX8),0,IF(AX8&gt;$E8,0,AX8))</f>
        <v>0</v>
      </c>
      <c r="CX8" s="28">
        <f t="shared" ref="CX8:CX71" si="50">IF(ISERROR(AY8),0,IF(AY8&gt;$E8,0,AY8))</f>
        <v>0</v>
      </c>
      <c r="CY8" s="28">
        <f t="shared" ref="CY8:CY71" si="51">IF(ISERROR(AZ8),0,IF(AZ8&gt;$E8,0,AZ8))</f>
        <v>0</v>
      </c>
      <c r="CZ8" s="28">
        <f t="shared" ref="CZ8:CZ71" si="52">IF(ISERROR(BA8),0,IF(BA8&gt;$E8,0,BA8))</f>
        <v>0</v>
      </c>
      <c r="DA8" s="28">
        <f t="shared" ref="DA8:DA71" si="53">IF(ISERROR(BB8),0,IF(BB8&gt;$E8,0,BB8))</f>
        <v>0</v>
      </c>
      <c r="DB8" s="28">
        <f t="shared" ref="DB8:DB71" si="54">IF(ISERROR(BC8),0,IF(BC8&gt;$E8,0,BC8))</f>
        <v>0</v>
      </c>
      <c r="DC8" s="28">
        <f t="shared" ref="DC8:DC71" si="55">IF(ISERROR(BD8),0,IF(BD8&gt;$E8,0,BD8))</f>
        <v>0</v>
      </c>
      <c r="DD8" s="28">
        <f t="shared" ref="DD8:DD71" si="56">IF(ISERROR(BE8),0,IF(BE8&gt;$E8,0,BE8))</f>
        <v>0</v>
      </c>
      <c r="DE8" s="28">
        <f t="shared" ref="DE8:DE71" si="57">IF(ISERROR(BF8),0,IF(BF8&gt;$E8,0,BF8))</f>
        <v>0</v>
      </c>
      <c r="DF8" s="28">
        <f t="shared" ref="DF8:DF71" si="58">IF(ISERROR(BG8),0,IF(BG8&gt;$E8,0,BG8))</f>
        <v>0</v>
      </c>
      <c r="DG8" s="28">
        <f t="shared" ref="DG8:DG71" si="59">IF(ISERROR(BH8),0,IF(BH8&gt;$E8,0,BH8))</f>
        <v>0</v>
      </c>
      <c r="DH8" s="28">
        <f t="shared" ref="DH8:DH71" si="60">IF(ISERROR(BI8),0,IF(BI8&gt;$E8,0,BI8))</f>
        <v>0</v>
      </c>
      <c r="DI8" s="28">
        <f t="shared" ref="DI8:DI71" si="61">IF(ISERROR(BJ8),0,IF(BJ8&gt;$E8,0,BJ8))</f>
        <v>0</v>
      </c>
      <c r="DJ8" s="28">
        <f t="shared" ref="DJ8:DJ71" si="62">IF(ISERROR(BK8),0,IF(BK8&gt;$E8,0,BK8))</f>
        <v>0</v>
      </c>
      <c r="DL8" s="158">
        <f t="shared" ref="DL8:DL71" si="63">IF(AND(BM8=0,BN8&lt;&gt;0),$E8-BN8,BM8-BN8)</f>
        <v>0</v>
      </c>
      <c r="DM8" s="158">
        <f t="shared" ref="DM8:DM71" si="64">IF(AND(BN8=0,BO8&lt;&gt;0),$E8-BO8,BN8-BO8)</f>
        <v>0</v>
      </c>
      <c r="DN8" s="158">
        <f t="shared" ref="DN8:DN71" si="65">IF(AND(BO8=0,BP8&lt;&gt;0),$E8-BP8,BO8-BP8)</f>
        <v>0</v>
      </c>
      <c r="DO8" s="158">
        <f t="shared" ref="DO8:DO71" si="66">IF(AND(BP8=0,BQ8&lt;&gt;0),$E8-BQ8,BP8-BQ8)</f>
        <v>0</v>
      </c>
      <c r="DP8" s="158">
        <f t="shared" ref="DP8:DP71" si="67">IF(AND(BQ8=0,BR8&lt;&gt;0),$E8-BR8,BQ8-BR8)</f>
        <v>0</v>
      </c>
      <c r="DQ8" s="158">
        <f t="shared" ref="DQ8:DQ71" si="68">IF(AND(BR8=0,BS8&lt;&gt;0),$E8-BS8,BR8-BS8)</f>
        <v>0</v>
      </c>
      <c r="DR8" s="158">
        <f t="shared" ref="DR8:DR71" si="69">IF(AND(BS8=0,BT8&lt;&gt;0),$E8-BT8,BS8-BT8)</f>
        <v>0</v>
      </c>
      <c r="DS8" s="158">
        <f t="shared" ref="DS8:DS71" si="70">IF(AND(BT8=0,BU8&lt;&gt;0),$E8-BU8,BT8-BU8)</f>
        <v>0</v>
      </c>
      <c r="DT8" s="158">
        <f t="shared" ref="DT8:DT71" si="71">IF(AND(BU8=0,BV8&lt;&gt;0),$E8-BV8,BU8-BV8)</f>
        <v>0</v>
      </c>
      <c r="DU8" s="158">
        <f t="shared" ref="DU8:DU71" si="72">IF(AND(BV8=0,BW8&lt;&gt;0),$E8-BW8,BV8-BW8)</f>
        <v>0</v>
      </c>
      <c r="DV8" s="158">
        <f t="shared" ref="DV8:DV71" si="73">IF(AND(BW8=0,BX8&lt;&gt;0),$E8-BX8,BW8-BX8)</f>
        <v>0</v>
      </c>
      <c r="DW8" s="158">
        <f t="shared" ref="DW8:DW71" si="74">IF(AND(BX8=0,BY8&lt;&gt;0),$E8-BY8,BX8-BY8)</f>
        <v>0</v>
      </c>
      <c r="DX8" s="158">
        <f t="shared" ref="DX8:DX71" si="75">IF(AND(BY8=0,BZ8&lt;&gt;0),$E8-BZ8,BY8-BZ8)</f>
        <v>0</v>
      </c>
      <c r="DY8" s="158">
        <f t="shared" ref="DY8:DY71" si="76">IF(AND(BZ8=0,CA8&lt;&gt;0),$E8-CA8,BZ8-CA8)</f>
        <v>0</v>
      </c>
      <c r="DZ8" s="158">
        <f t="shared" ref="DZ8:DZ71" si="77">IF(AND(CA8=0,CB8&lt;&gt;0),$E8-CB8,CA8-CB8)</f>
        <v>0</v>
      </c>
      <c r="EA8" s="158">
        <f t="shared" ref="EA8:EA71" si="78">IF(AND(CB8=0,CC8&lt;&gt;0),$E8-CC8,CB8-CC8)</f>
        <v>0</v>
      </c>
      <c r="EB8" s="158">
        <f t="shared" ref="EB8:EB71" si="79">IF(AND(CC8=0,CD8&lt;&gt;0),$E8-CD8,CC8-CD8)</f>
        <v>0</v>
      </c>
      <c r="EC8" s="158">
        <f t="shared" ref="EC8:EC71" si="80">IF(AND(CD8=0,CE8&lt;&gt;0),$E8-CE8,CD8-CE8)</f>
        <v>0</v>
      </c>
      <c r="ED8" s="158">
        <f t="shared" ref="ED8:ED71" si="81">IF(AND(CE8=0,CF8&lt;&gt;0),$E8-CF8,CE8-CF8)</f>
        <v>0</v>
      </c>
      <c r="EE8" s="158">
        <f t="shared" ref="EE8:EE71" si="82">IF(AND(CF8=0,CG8&lt;&gt;0),$E8-CG8,CF8-CG8)</f>
        <v>0</v>
      </c>
      <c r="EF8" s="158">
        <f t="shared" ref="EF8:EF71" si="83">IF(AND(CG8=0,CH8&lt;&gt;0),$E8-CH8,CG8-CH8)</f>
        <v>0</v>
      </c>
      <c r="EG8" s="158">
        <f t="shared" ref="EG8:EG71" si="84">IF(AND(CH8=0,CI8&lt;&gt;0),$E8-CI8,CH8-CI8)</f>
        <v>0</v>
      </c>
      <c r="EH8" s="158">
        <f t="shared" ref="EH8:EH71" si="85">IF(AND(CI8=0,CJ8&lt;&gt;0),$E8-CJ8,CI8-CJ8)</f>
        <v>0</v>
      </c>
      <c r="EI8" s="158">
        <f t="shared" ref="EI8:EI71" si="86">IF(AND(CJ8=0,CK8&lt;&gt;0),$E8-CK8,CJ8-CK8)</f>
        <v>0</v>
      </c>
      <c r="EJ8" s="158">
        <f t="shared" ref="EJ8:EJ71" si="87">IF(AND(CK8=0,CL8&lt;&gt;0),$E8-CL8,CK8-CL8)</f>
        <v>0</v>
      </c>
      <c r="EK8" s="158">
        <f t="shared" ref="EK8:EK71" si="88">IF(AND(CL8=0,CM8&lt;&gt;0),$E8-CM8,CL8-CM8)</f>
        <v>0</v>
      </c>
      <c r="EL8" s="158">
        <f t="shared" ref="EL8:EL71" si="89">IF(AND(CM8=0,CN8&lt;&gt;0),$E8-CN8,CM8-CN8)</f>
        <v>0</v>
      </c>
      <c r="EM8" s="158">
        <f t="shared" ref="EM8:EM71" si="90">IF(AND(CN8=0,CO8&lt;&gt;0),$E8-CO8,CN8-CO8)</f>
        <v>0</v>
      </c>
      <c r="EN8" s="158">
        <f t="shared" ref="EN8:EN71" si="91">IF(AND(CO8=0,CP8&lt;&gt;0),$E8-CP8,CO8-CP8)</f>
        <v>0</v>
      </c>
      <c r="EO8" s="158">
        <f t="shared" ref="EO8:EO71" si="92">IF(AND(CP8=0,CQ8&lt;&gt;0),$E8-CQ8,CP8-CQ8)</f>
        <v>0</v>
      </c>
      <c r="EP8" s="158">
        <f t="shared" ref="EP8:EP71" si="93">IF(AND(CQ8=0,CR8&lt;&gt;0),$E8-CR8,CQ8-CR8)</f>
        <v>0</v>
      </c>
      <c r="EQ8" s="158">
        <f t="shared" ref="EQ8:EQ71" si="94">IF(AND(CR8=0,CS8&lt;&gt;0),$E8-CS8,CR8-CS8)</f>
        <v>0</v>
      </c>
      <c r="ER8" s="158">
        <f t="shared" ref="ER8:ER71" si="95">IF(AND(CS8=0,CT8&lt;&gt;0),$E8-CT8,CS8-CT8)</f>
        <v>0</v>
      </c>
      <c r="ES8" s="158">
        <f t="shared" ref="ES8:ES71" si="96">IF(AND(CT8=0,CU8&lt;&gt;0),$E8-CU8,CT8-CU8)</f>
        <v>0</v>
      </c>
      <c r="ET8" s="158">
        <f t="shared" ref="ET8:ET71" si="97">IF(AND(CU8=0,CV8&lt;&gt;0),$E8-CV8,CU8-CV8)</f>
        <v>0</v>
      </c>
      <c r="EU8" s="158">
        <f t="shared" ref="EU8:EU71" si="98">IF(AND(CV8=0,CW8&lt;&gt;0),$E8-CW8,CV8-CW8)</f>
        <v>0</v>
      </c>
      <c r="EV8" s="158">
        <f t="shared" ref="EV8:EV71" si="99">IF(AND(CW8=0,CX8&lt;&gt;0),$E8-CX8,CW8-CX8)</f>
        <v>0</v>
      </c>
      <c r="EW8" s="158">
        <f t="shared" ref="EW8:EW71" si="100">IF(AND(CX8=0,CY8&lt;&gt;0),$E8-CY8,CX8-CY8)</f>
        <v>0</v>
      </c>
      <c r="EX8" s="158">
        <f t="shared" ref="EX8:EX71" si="101">IF(AND(CY8=0,CZ8&lt;&gt;0),$E8-CZ8,CY8-CZ8)</f>
        <v>0</v>
      </c>
      <c r="EY8" s="158">
        <f t="shared" ref="EY8:EY71" si="102">IF(AND(CZ8=0,DA8&lt;&gt;0),$E8-DA8,CZ8-DA8)</f>
        <v>0</v>
      </c>
      <c r="EZ8" s="158">
        <f t="shared" ref="EZ8:EZ71" si="103">IF(AND(DA8=0,DB8&lt;&gt;0),$E8-DB8,DA8-DB8)</f>
        <v>0</v>
      </c>
      <c r="FA8" s="158">
        <f t="shared" ref="FA8:FA71" si="104">IF(AND(DB8=0,DC8&lt;&gt;0),$E8-DC8,DB8-DC8)</f>
        <v>0</v>
      </c>
      <c r="FB8" s="158">
        <f t="shared" ref="FB8:FB71" si="105">IF(AND(DC8=0,DD8&lt;&gt;0),$E8-DD8,DC8-DD8)</f>
        <v>0</v>
      </c>
      <c r="FC8" s="158">
        <f t="shared" ref="FC8:FC71" si="106">IF(AND(DD8=0,DE8&lt;&gt;0),$E8-DE8,DD8-DE8)</f>
        <v>0</v>
      </c>
      <c r="FD8" s="158">
        <f t="shared" ref="FD8:FD71" si="107">IF(AND(DE8=0,DF8&lt;&gt;0),$E8-DF8,DE8-DF8)</f>
        <v>0</v>
      </c>
      <c r="FE8" s="158">
        <f t="shared" ref="FE8:FE71" si="108">IF(AND(DF8=0,DG8&lt;&gt;0),$E8-DG8,DF8-DG8)</f>
        <v>0</v>
      </c>
      <c r="FF8" s="158">
        <f t="shared" ref="FF8:FF71" si="109">IF(AND(DG8=0,DH8&lt;&gt;0),$E8-DH8,DG8-DH8)</f>
        <v>0</v>
      </c>
      <c r="FG8" s="158">
        <f t="shared" ref="FG8:FG71" si="110">IF(AND(DH8=0,DI8&lt;&gt;0),$E8-DI8,DH8-DI8)</f>
        <v>0</v>
      </c>
      <c r="FH8" s="158">
        <f t="shared" ref="FH8:FH71" si="111">IF(AND(DI8=0,DJ8&lt;&gt;0),$E8-DJ8,DI8-DJ8)</f>
        <v>0</v>
      </c>
      <c r="FI8" s="158">
        <f t="shared" ref="FI8:FI71" si="112">IF(AND(DJ8=0,DK8&lt;&gt;0),$E8-DK8,DJ8-DK8)</f>
        <v>0</v>
      </c>
    </row>
    <row r="9" spans="1:165">
      <c r="A9" s="129" t="s">
        <v>149</v>
      </c>
      <c r="B9" s="156">
        <v>-0.62124583970000002</v>
      </c>
      <c r="D9" s="28">
        <f>IF(OR('1.収穫を予測する'!$C$2="あり",'1.収穫を予測する'!$C$3="あり"),入力方法別計算!W4,'inv2.計算シート'!E4)</f>
        <v>3</v>
      </c>
      <c r="E9" s="28">
        <f>IF(OR('1.収穫を予測する'!$C$2="あり",'1.収穫を予測する'!$C$3="あり"),入力方法別計算!Z4,'inv2.計算シート'!AD4)</f>
        <v>5.6541799064596839E-2</v>
      </c>
      <c r="F9" s="28">
        <f>IF(OR('1.収穫を予測する'!$C$2="あり",'1.収穫を予測する'!$C$3="あり"),入力方法別計算!Y4,'inv2.計算シート'!AE4)</f>
        <v>2499.918754728264</v>
      </c>
      <c r="G9" s="28">
        <f>'inv2.計算シート'!AF4</f>
        <v>0</v>
      </c>
      <c r="H9" s="28">
        <f t="shared" si="8"/>
        <v>0.7766210221541886</v>
      </c>
      <c r="I9" s="28">
        <f t="shared" si="9"/>
        <v>2706.092240219562</v>
      </c>
      <c r="J9" s="28">
        <f t="shared" si="10"/>
        <v>5.6757880190051437E-2</v>
      </c>
      <c r="K9" s="28">
        <f t="shared" si="11"/>
        <v>2.0974111431414591E-5</v>
      </c>
      <c r="L9" s="28">
        <f t="shared" si="12"/>
        <v>3.8693715325808779E+19</v>
      </c>
      <c r="N9" s="28">
        <f t="shared" si="4"/>
        <v>0</v>
      </c>
      <c r="O9" s="28" t="e">
        <f t="shared" si="5"/>
        <v>#NUM!</v>
      </c>
      <c r="P9" s="28" t="e">
        <f t="shared" si="5"/>
        <v>#NUM!</v>
      </c>
      <c r="Q9" s="28" t="e">
        <f t="shared" si="5"/>
        <v>#NUM!</v>
      </c>
      <c r="R9" s="28" t="e">
        <f t="shared" si="5"/>
        <v>#NUM!</v>
      </c>
      <c r="S9" s="28" t="e">
        <f t="shared" si="5"/>
        <v>#NUM!</v>
      </c>
      <c r="T9" s="28" t="e">
        <f t="shared" si="5"/>
        <v>#NUM!</v>
      </c>
      <c r="U9" s="28" t="e">
        <f t="shared" si="5"/>
        <v>#NUM!</v>
      </c>
      <c r="V9" s="28" t="e">
        <f t="shared" si="5"/>
        <v>#NUM!</v>
      </c>
      <c r="W9" s="28" t="e">
        <f t="shared" si="5"/>
        <v>#NUM!</v>
      </c>
      <c r="X9" s="28" t="e">
        <f t="shared" si="5"/>
        <v>#NUM!</v>
      </c>
      <c r="Y9" s="28" t="e">
        <f t="shared" si="5"/>
        <v>#NUM!</v>
      </c>
      <c r="Z9" s="28" t="e">
        <f t="shared" si="5"/>
        <v>#NUM!</v>
      </c>
      <c r="AA9" s="28" t="e">
        <f t="shared" si="5"/>
        <v>#NUM!</v>
      </c>
      <c r="AB9" s="28" t="e">
        <f t="shared" si="5"/>
        <v>#NUM!</v>
      </c>
      <c r="AC9" s="28" t="e">
        <f t="shared" si="5"/>
        <v>#NUM!</v>
      </c>
      <c r="AD9" s="28" t="e">
        <f t="shared" si="5"/>
        <v>#NUM!</v>
      </c>
      <c r="AE9" s="28" t="e">
        <f t="shared" si="5"/>
        <v>#NUM!</v>
      </c>
      <c r="AF9" s="28" t="e">
        <f t="shared" si="5"/>
        <v>#NUM!</v>
      </c>
      <c r="AG9" s="28" t="e">
        <f t="shared" si="5"/>
        <v>#NUM!</v>
      </c>
      <c r="AH9" s="28" t="e">
        <f t="shared" si="5"/>
        <v>#NUM!</v>
      </c>
      <c r="AI9" s="28" t="e">
        <f t="shared" si="5"/>
        <v>#NUM!</v>
      </c>
      <c r="AJ9" s="28" t="e">
        <f t="shared" si="5"/>
        <v>#NUM!</v>
      </c>
      <c r="AK9" s="28" t="e">
        <f t="shared" si="5"/>
        <v>#NUM!</v>
      </c>
      <c r="AL9" s="28" t="e">
        <f t="shared" si="5"/>
        <v>#NUM!</v>
      </c>
      <c r="AM9" s="28" t="e">
        <f t="shared" si="5"/>
        <v>#NUM!</v>
      </c>
      <c r="AN9" s="28" t="e">
        <f t="shared" si="5"/>
        <v>#NUM!</v>
      </c>
      <c r="AO9" s="28" t="e">
        <f t="shared" si="5"/>
        <v>#NUM!</v>
      </c>
      <c r="AP9" s="28" t="e">
        <f t="shared" si="5"/>
        <v>#NUM!</v>
      </c>
      <c r="AQ9" s="28" t="e">
        <f t="shared" si="5"/>
        <v>#NUM!</v>
      </c>
      <c r="AR9" s="28" t="e">
        <f t="shared" si="5"/>
        <v>#NUM!</v>
      </c>
      <c r="AS9" s="28" t="e">
        <f t="shared" si="5"/>
        <v>#NUM!</v>
      </c>
      <c r="AT9" s="28" t="e">
        <f t="shared" si="5"/>
        <v>#NUM!</v>
      </c>
      <c r="AU9" s="28" t="e">
        <f t="shared" si="5"/>
        <v>#NUM!</v>
      </c>
      <c r="AV9" s="28" t="e">
        <f t="shared" si="5"/>
        <v>#NUM!</v>
      </c>
      <c r="AW9" s="28" t="e">
        <f t="shared" si="5"/>
        <v>#NUM!</v>
      </c>
      <c r="AX9" s="28" t="e">
        <f t="shared" si="5"/>
        <v>#NUM!</v>
      </c>
      <c r="AY9" s="28" t="e">
        <f t="shared" si="5"/>
        <v>#NUM!</v>
      </c>
      <c r="AZ9" s="28" t="e">
        <f t="shared" si="5"/>
        <v>#NUM!</v>
      </c>
      <c r="BA9" s="28" t="e">
        <f t="shared" si="5"/>
        <v>#NUM!</v>
      </c>
      <c r="BB9" s="28" t="e">
        <f t="shared" si="5"/>
        <v>#NUM!</v>
      </c>
      <c r="BC9" s="28" t="e">
        <f t="shared" si="5"/>
        <v>#NUM!</v>
      </c>
      <c r="BD9" s="28" t="e">
        <f t="shared" si="5"/>
        <v>#NUM!</v>
      </c>
      <c r="BE9" s="28" t="e">
        <f t="shared" si="5"/>
        <v>#NUM!</v>
      </c>
      <c r="BF9" s="28" t="e">
        <f t="shared" si="5"/>
        <v>#NUM!</v>
      </c>
      <c r="BG9" s="28" t="e">
        <f t="shared" si="5"/>
        <v>#NUM!</v>
      </c>
      <c r="BH9" s="28" t="e">
        <f t="shared" si="5"/>
        <v>#NUM!</v>
      </c>
      <c r="BI9" s="28" t="e">
        <f t="shared" si="5"/>
        <v>#NUM!</v>
      </c>
      <c r="BJ9" s="28" t="e">
        <f t="shared" si="5"/>
        <v>#NUM!</v>
      </c>
      <c r="BK9" s="28" t="e">
        <f t="shared" si="5"/>
        <v>#NUM!</v>
      </c>
      <c r="BM9" s="28">
        <f t="shared" si="13"/>
        <v>0</v>
      </c>
      <c r="BN9" s="28">
        <f t="shared" si="14"/>
        <v>0</v>
      </c>
      <c r="BO9" s="28">
        <f t="shared" si="15"/>
        <v>0</v>
      </c>
      <c r="BP9" s="28">
        <f t="shared" si="16"/>
        <v>0</v>
      </c>
      <c r="BQ9" s="28">
        <f t="shared" si="17"/>
        <v>0</v>
      </c>
      <c r="BR9" s="28">
        <f t="shared" si="18"/>
        <v>0</v>
      </c>
      <c r="BS9" s="28">
        <f t="shared" si="19"/>
        <v>0</v>
      </c>
      <c r="BT9" s="28">
        <f t="shared" si="20"/>
        <v>0</v>
      </c>
      <c r="BU9" s="28">
        <f t="shared" si="21"/>
        <v>0</v>
      </c>
      <c r="BV9" s="28">
        <f t="shared" si="22"/>
        <v>0</v>
      </c>
      <c r="BW9" s="28">
        <f t="shared" si="23"/>
        <v>0</v>
      </c>
      <c r="BX9" s="28">
        <f t="shared" si="24"/>
        <v>0</v>
      </c>
      <c r="BY9" s="28">
        <f t="shared" si="25"/>
        <v>0</v>
      </c>
      <c r="BZ9" s="28">
        <f t="shared" si="26"/>
        <v>0</v>
      </c>
      <c r="CA9" s="28">
        <f t="shared" si="27"/>
        <v>0</v>
      </c>
      <c r="CB9" s="28">
        <f t="shared" si="28"/>
        <v>0</v>
      </c>
      <c r="CC9" s="28">
        <f t="shared" si="29"/>
        <v>0</v>
      </c>
      <c r="CD9" s="28">
        <f t="shared" si="30"/>
        <v>0</v>
      </c>
      <c r="CE9" s="28">
        <f t="shared" si="31"/>
        <v>0</v>
      </c>
      <c r="CF9" s="28">
        <f t="shared" si="32"/>
        <v>0</v>
      </c>
      <c r="CG9" s="28">
        <f t="shared" si="33"/>
        <v>0</v>
      </c>
      <c r="CH9" s="28">
        <f t="shared" si="34"/>
        <v>0</v>
      </c>
      <c r="CI9" s="28">
        <f t="shared" si="35"/>
        <v>0</v>
      </c>
      <c r="CJ9" s="28">
        <f t="shared" si="36"/>
        <v>0</v>
      </c>
      <c r="CK9" s="28">
        <f t="shared" si="37"/>
        <v>0</v>
      </c>
      <c r="CL9" s="28">
        <f t="shared" si="38"/>
        <v>0</v>
      </c>
      <c r="CM9" s="28">
        <f t="shared" si="39"/>
        <v>0</v>
      </c>
      <c r="CN9" s="28">
        <f t="shared" si="40"/>
        <v>0</v>
      </c>
      <c r="CO9" s="28">
        <f t="shared" si="41"/>
        <v>0</v>
      </c>
      <c r="CP9" s="28">
        <f t="shared" si="42"/>
        <v>0</v>
      </c>
      <c r="CQ9" s="28">
        <f t="shared" si="43"/>
        <v>0</v>
      </c>
      <c r="CR9" s="28">
        <f t="shared" si="44"/>
        <v>0</v>
      </c>
      <c r="CS9" s="28">
        <f t="shared" si="45"/>
        <v>0</v>
      </c>
      <c r="CT9" s="28">
        <f t="shared" si="46"/>
        <v>0</v>
      </c>
      <c r="CU9" s="28">
        <f t="shared" si="47"/>
        <v>0</v>
      </c>
      <c r="CV9" s="28">
        <f t="shared" si="48"/>
        <v>0</v>
      </c>
      <c r="CW9" s="28">
        <f t="shared" si="49"/>
        <v>0</v>
      </c>
      <c r="CX9" s="28">
        <f t="shared" si="50"/>
        <v>0</v>
      </c>
      <c r="CY9" s="28">
        <f t="shared" si="51"/>
        <v>0</v>
      </c>
      <c r="CZ9" s="28">
        <f t="shared" si="52"/>
        <v>0</v>
      </c>
      <c r="DA9" s="28">
        <f t="shared" si="53"/>
        <v>0</v>
      </c>
      <c r="DB9" s="28">
        <f t="shared" si="54"/>
        <v>0</v>
      </c>
      <c r="DC9" s="28">
        <f t="shared" si="55"/>
        <v>0</v>
      </c>
      <c r="DD9" s="28">
        <f t="shared" si="56"/>
        <v>0</v>
      </c>
      <c r="DE9" s="28">
        <f t="shared" si="57"/>
        <v>0</v>
      </c>
      <c r="DF9" s="28">
        <f t="shared" si="58"/>
        <v>0</v>
      </c>
      <c r="DG9" s="28">
        <f t="shared" si="59"/>
        <v>0</v>
      </c>
      <c r="DH9" s="28">
        <f t="shared" si="60"/>
        <v>0</v>
      </c>
      <c r="DI9" s="28">
        <f t="shared" si="61"/>
        <v>0</v>
      </c>
      <c r="DJ9" s="28">
        <f t="shared" si="62"/>
        <v>0</v>
      </c>
      <c r="DL9" s="158">
        <f t="shared" si="63"/>
        <v>0</v>
      </c>
      <c r="DM9" s="158">
        <f t="shared" si="64"/>
        <v>0</v>
      </c>
      <c r="DN9" s="158">
        <f t="shared" si="65"/>
        <v>0</v>
      </c>
      <c r="DO9" s="158">
        <f t="shared" si="66"/>
        <v>0</v>
      </c>
      <c r="DP9" s="158">
        <f t="shared" si="67"/>
        <v>0</v>
      </c>
      <c r="DQ9" s="158">
        <f t="shared" si="68"/>
        <v>0</v>
      </c>
      <c r="DR9" s="158">
        <f t="shared" si="69"/>
        <v>0</v>
      </c>
      <c r="DS9" s="158">
        <f t="shared" si="70"/>
        <v>0</v>
      </c>
      <c r="DT9" s="158">
        <f t="shared" si="71"/>
        <v>0</v>
      </c>
      <c r="DU9" s="158">
        <f t="shared" si="72"/>
        <v>0</v>
      </c>
      <c r="DV9" s="158">
        <f t="shared" si="73"/>
        <v>0</v>
      </c>
      <c r="DW9" s="158">
        <f t="shared" si="74"/>
        <v>0</v>
      </c>
      <c r="DX9" s="158">
        <f t="shared" si="75"/>
        <v>0</v>
      </c>
      <c r="DY9" s="158">
        <f t="shared" si="76"/>
        <v>0</v>
      </c>
      <c r="DZ9" s="158">
        <f t="shared" si="77"/>
        <v>0</v>
      </c>
      <c r="EA9" s="158">
        <f t="shared" si="78"/>
        <v>0</v>
      </c>
      <c r="EB9" s="158">
        <f t="shared" si="79"/>
        <v>0</v>
      </c>
      <c r="EC9" s="158">
        <f t="shared" si="80"/>
        <v>0</v>
      </c>
      <c r="ED9" s="158">
        <f t="shared" si="81"/>
        <v>0</v>
      </c>
      <c r="EE9" s="158">
        <f t="shared" si="82"/>
        <v>0</v>
      </c>
      <c r="EF9" s="158">
        <f t="shared" si="83"/>
        <v>0</v>
      </c>
      <c r="EG9" s="158">
        <f t="shared" si="84"/>
        <v>0</v>
      </c>
      <c r="EH9" s="158">
        <f t="shared" si="85"/>
        <v>0</v>
      </c>
      <c r="EI9" s="158">
        <f t="shared" si="86"/>
        <v>0</v>
      </c>
      <c r="EJ9" s="158">
        <f t="shared" si="87"/>
        <v>0</v>
      </c>
      <c r="EK9" s="158">
        <f t="shared" si="88"/>
        <v>0</v>
      </c>
      <c r="EL9" s="158">
        <f t="shared" si="89"/>
        <v>0</v>
      </c>
      <c r="EM9" s="158">
        <f t="shared" si="90"/>
        <v>0</v>
      </c>
      <c r="EN9" s="158">
        <f t="shared" si="91"/>
        <v>0</v>
      </c>
      <c r="EO9" s="158">
        <f t="shared" si="92"/>
        <v>0</v>
      </c>
      <c r="EP9" s="158">
        <f t="shared" si="93"/>
        <v>0</v>
      </c>
      <c r="EQ9" s="158">
        <f t="shared" si="94"/>
        <v>0</v>
      </c>
      <c r="ER9" s="158">
        <f t="shared" si="95"/>
        <v>0</v>
      </c>
      <c r="ES9" s="158">
        <f t="shared" si="96"/>
        <v>0</v>
      </c>
      <c r="ET9" s="158">
        <f t="shared" si="97"/>
        <v>0</v>
      </c>
      <c r="EU9" s="158">
        <f t="shared" si="98"/>
        <v>0</v>
      </c>
      <c r="EV9" s="158">
        <f t="shared" si="99"/>
        <v>0</v>
      </c>
      <c r="EW9" s="158">
        <f t="shared" si="100"/>
        <v>0</v>
      </c>
      <c r="EX9" s="158">
        <f t="shared" si="101"/>
        <v>0</v>
      </c>
      <c r="EY9" s="158">
        <f t="shared" si="102"/>
        <v>0</v>
      </c>
      <c r="EZ9" s="158">
        <f t="shared" si="103"/>
        <v>0</v>
      </c>
      <c r="FA9" s="158">
        <f t="shared" si="104"/>
        <v>0</v>
      </c>
      <c r="FB9" s="158">
        <f t="shared" si="105"/>
        <v>0</v>
      </c>
      <c r="FC9" s="158">
        <f t="shared" si="106"/>
        <v>0</v>
      </c>
      <c r="FD9" s="158">
        <f t="shared" si="107"/>
        <v>0</v>
      </c>
      <c r="FE9" s="158">
        <f t="shared" si="108"/>
        <v>0</v>
      </c>
      <c r="FF9" s="158">
        <f t="shared" si="109"/>
        <v>0</v>
      </c>
      <c r="FG9" s="158">
        <f t="shared" si="110"/>
        <v>0</v>
      </c>
      <c r="FH9" s="158">
        <f t="shared" si="111"/>
        <v>0</v>
      </c>
      <c r="FI9" s="158">
        <f t="shared" si="112"/>
        <v>0</v>
      </c>
    </row>
    <row r="10" spans="1:165">
      <c r="D10" s="28">
        <f>IF(OR('1.収穫を予測する'!$C$2="あり",'1.収穫を予測する'!$C$3="あり"),入力方法別計算!W5,'inv2.計算シート'!E5)</f>
        <v>4</v>
      </c>
      <c r="E10" s="28">
        <f>IF(OR('1.収穫を予測する'!$C$2="あり",'1.収穫を予測する'!$C$3="あり"),入力方法別計算!Z5,'inv2.計算シート'!AD5)</f>
        <v>0.28508721040078971</v>
      </c>
      <c r="F10" s="28">
        <f>IF(OR('1.収穫を予測する'!$C$2="あり",'1.収穫を予測する'!$C$3="あり"),入力方法別計算!Y5,'inv2.計算シート'!AE5)</f>
        <v>2499.5903551165238</v>
      </c>
      <c r="G10" s="28">
        <f>'inv2.計算シート'!AF5</f>
        <v>0</v>
      </c>
      <c r="H10" s="28">
        <f t="shared" si="8"/>
        <v>0.77658169303762181</v>
      </c>
      <c r="I10" s="28">
        <f t="shared" si="9"/>
        <v>2705.7948414198872</v>
      </c>
      <c r="J10" s="28">
        <f t="shared" si="10"/>
        <v>0.28617733303085685</v>
      </c>
      <c r="K10" s="28">
        <f t="shared" si="11"/>
        <v>1.0576460884990195E-4</v>
      </c>
      <c r="L10" s="28">
        <f t="shared" si="12"/>
        <v>1.3852013820266934E+17</v>
      </c>
      <c r="N10" s="28">
        <f t="shared" si="4"/>
        <v>0</v>
      </c>
      <c r="O10" s="28" t="e">
        <f t="shared" si="5"/>
        <v>#NUM!</v>
      </c>
      <c r="P10" s="28" t="e">
        <f t="shared" si="5"/>
        <v>#NUM!</v>
      </c>
      <c r="Q10" s="28" t="e">
        <f t="shared" si="5"/>
        <v>#NUM!</v>
      </c>
      <c r="R10" s="28" t="e">
        <f t="shared" si="5"/>
        <v>#NUM!</v>
      </c>
      <c r="S10" s="28" t="e">
        <f t="shared" si="5"/>
        <v>#NUM!</v>
      </c>
      <c r="T10" s="28" t="e">
        <f t="shared" si="5"/>
        <v>#NUM!</v>
      </c>
      <c r="U10" s="28" t="e">
        <f t="shared" si="5"/>
        <v>#NUM!</v>
      </c>
      <c r="V10" s="28" t="e">
        <f t="shared" si="5"/>
        <v>#NUM!</v>
      </c>
      <c r="W10" s="28" t="e">
        <f t="shared" si="5"/>
        <v>#NUM!</v>
      </c>
      <c r="X10" s="28" t="e">
        <f t="shared" si="5"/>
        <v>#NUM!</v>
      </c>
      <c r="Y10" s="28" t="e">
        <f t="shared" si="5"/>
        <v>#NUM!</v>
      </c>
      <c r="Z10" s="28" t="e">
        <f t="shared" si="5"/>
        <v>#NUM!</v>
      </c>
      <c r="AA10" s="28" t="e">
        <f t="shared" si="5"/>
        <v>#NUM!</v>
      </c>
      <c r="AB10" s="28" t="e">
        <f t="shared" si="5"/>
        <v>#NUM!</v>
      </c>
      <c r="AC10" s="28" t="e">
        <f t="shared" si="5"/>
        <v>#NUM!</v>
      </c>
      <c r="AD10" s="28" t="e">
        <f t="shared" si="5"/>
        <v>#NUM!</v>
      </c>
      <c r="AE10" s="28" t="e">
        <f t="shared" si="5"/>
        <v>#NUM!</v>
      </c>
      <c r="AF10" s="28" t="e">
        <f t="shared" si="5"/>
        <v>#NUM!</v>
      </c>
      <c r="AG10" s="28" t="e">
        <f t="shared" si="5"/>
        <v>#NUM!</v>
      </c>
      <c r="AH10" s="28" t="e">
        <f t="shared" si="5"/>
        <v>#NUM!</v>
      </c>
      <c r="AI10" s="28" t="e">
        <f t="shared" si="5"/>
        <v>#NUM!</v>
      </c>
      <c r="AJ10" s="28" t="e">
        <f t="shared" si="5"/>
        <v>#NUM!</v>
      </c>
      <c r="AK10" s="28" t="e">
        <f t="shared" si="5"/>
        <v>#NUM!</v>
      </c>
      <c r="AL10" s="28" t="e">
        <f t="shared" si="5"/>
        <v>#NUM!</v>
      </c>
      <c r="AM10" s="28" t="e">
        <f t="shared" si="5"/>
        <v>#NUM!</v>
      </c>
      <c r="AN10" s="28" t="e">
        <f t="shared" si="5"/>
        <v>#NUM!</v>
      </c>
      <c r="AO10" s="28" t="e">
        <f t="shared" si="5"/>
        <v>#NUM!</v>
      </c>
      <c r="AP10" s="28" t="e">
        <f t="shared" si="5"/>
        <v>#NUM!</v>
      </c>
      <c r="AQ10" s="28" t="e">
        <f t="shared" si="5"/>
        <v>#NUM!</v>
      </c>
      <c r="AR10" s="28" t="e">
        <f t="shared" si="5"/>
        <v>#NUM!</v>
      </c>
      <c r="AS10" s="28" t="e">
        <f t="shared" si="5"/>
        <v>#NUM!</v>
      </c>
      <c r="AT10" s="28" t="e">
        <f t="shared" si="5"/>
        <v>#NUM!</v>
      </c>
      <c r="AU10" s="28" t="e">
        <f t="shared" si="5"/>
        <v>#NUM!</v>
      </c>
      <c r="AV10" s="28" t="e">
        <f t="shared" si="5"/>
        <v>#NUM!</v>
      </c>
      <c r="AW10" s="28" t="e">
        <f t="shared" si="5"/>
        <v>#NUM!</v>
      </c>
      <c r="AX10" s="28" t="e">
        <f t="shared" si="5"/>
        <v>#NUM!</v>
      </c>
      <c r="AY10" s="28" t="e">
        <f t="shared" si="5"/>
        <v>#NUM!</v>
      </c>
      <c r="AZ10" s="28" t="e">
        <f t="shared" si="5"/>
        <v>#NUM!</v>
      </c>
      <c r="BA10" s="28" t="e">
        <f t="shared" si="5"/>
        <v>#NUM!</v>
      </c>
      <c r="BB10" s="28" t="e">
        <f t="shared" si="5"/>
        <v>#NUM!</v>
      </c>
      <c r="BC10" s="28" t="e">
        <f t="shared" si="5"/>
        <v>#NUM!</v>
      </c>
      <c r="BD10" s="28" t="e">
        <f t="shared" si="5"/>
        <v>#NUM!</v>
      </c>
      <c r="BE10" s="28" t="e">
        <f t="shared" si="5"/>
        <v>#NUM!</v>
      </c>
      <c r="BF10" s="28" t="e">
        <f t="shared" si="5"/>
        <v>#NUM!</v>
      </c>
      <c r="BG10" s="28" t="e">
        <f t="shared" si="5"/>
        <v>#NUM!</v>
      </c>
      <c r="BH10" s="28" t="e">
        <f t="shared" si="5"/>
        <v>#NUM!</v>
      </c>
      <c r="BI10" s="28" t="e">
        <f t="shared" si="5"/>
        <v>#NUM!</v>
      </c>
      <c r="BJ10" s="28" t="e">
        <f t="shared" si="5"/>
        <v>#NUM!</v>
      </c>
      <c r="BK10" s="28" t="e">
        <f t="shared" si="5"/>
        <v>#NUM!</v>
      </c>
      <c r="BM10" s="28">
        <f t="shared" si="13"/>
        <v>0</v>
      </c>
      <c r="BN10" s="28">
        <f t="shared" si="14"/>
        <v>0</v>
      </c>
      <c r="BO10" s="28">
        <f t="shared" si="15"/>
        <v>0</v>
      </c>
      <c r="BP10" s="28">
        <f t="shared" si="16"/>
        <v>0</v>
      </c>
      <c r="BQ10" s="28">
        <f t="shared" si="17"/>
        <v>0</v>
      </c>
      <c r="BR10" s="28">
        <f t="shared" si="18"/>
        <v>0</v>
      </c>
      <c r="BS10" s="28">
        <f t="shared" si="19"/>
        <v>0</v>
      </c>
      <c r="BT10" s="28">
        <f t="shared" si="20"/>
        <v>0</v>
      </c>
      <c r="BU10" s="28">
        <f t="shared" si="21"/>
        <v>0</v>
      </c>
      <c r="BV10" s="28">
        <f t="shared" si="22"/>
        <v>0</v>
      </c>
      <c r="BW10" s="28">
        <f t="shared" si="23"/>
        <v>0</v>
      </c>
      <c r="BX10" s="28">
        <f t="shared" si="24"/>
        <v>0</v>
      </c>
      <c r="BY10" s="28">
        <f t="shared" si="25"/>
        <v>0</v>
      </c>
      <c r="BZ10" s="28">
        <f t="shared" si="26"/>
        <v>0</v>
      </c>
      <c r="CA10" s="28">
        <f t="shared" si="27"/>
        <v>0</v>
      </c>
      <c r="CB10" s="28">
        <f t="shared" si="28"/>
        <v>0</v>
      </c>
      <c r="CC10" s="28">
        <f t="shared" si="29"/>
        <v>0</v>
      </c>
      <c r="CD10" s="28">
        <f t="shared" si="30"/>
        <v>0</v>
      </c>
      <c r="CE10" s="28">
        <f t="shared" si="31"/>
        <v>0</v>
      </c>
      <c r="CF10" s="28">
        <f t="shared" si="32"/>
        <v>0</v>
      </c>
      <c r="CG10" s="28">
        <f t="shared" si="33"/>
        <v>0</v>
      </c>
      <c r="CH10" s="28">
        <f t="shared" si="34"/>
        <v>0</v>
      </c>
      <c r="CI10" s="28">
        <f t="shared" si="35"/>
        <v>0</v>
      </c>
      <c r="CJ10" s="28">
        <f t="shared" si="36"/>
        <v>0</v>
      </c>
      <c r="CK10" s="28">
        <f t="shared" si="37"/>
        <v>0</v>
      </c>
      <c r="CL10" s="28">
        <f t="shared" si="38"/>
        <v>0</v>
      </c>
      <c r="CM10" s="28">
        <f t="shared" si="39"/>
        <v>0</v>
      </c>
      <c r="CN10" s="28">
        <f t="shared" si="40"/>
        <v>0</v>
      </c>
      <c r="CO10" s="28">
        <f t="shared" si="41"/>
        <v>0</v>
      </c>
      <c r="CP10" s="28">
        <f t="shared" si="42"/>
        <v>0</v>
      </c>
      <c r="CQ10" s="28">
        <f t="shared" si="43"/>
        <v>0</v>
      </c>
      <c r="CR10" s="28">
        <f t="shared" si="44"/>
        <v>0</v>
      </c>
      <c r="CS10" s="28">
        <f t="shared" si="45"/>
        <v>0</v>
      </c>
      <c r="CT10" s="28">
        <f t="shared" si="46"/>
        <v>0</v>
      </c>
      <c r="CU10" s="28">
        <f t="shared" si="47"/>
        <v>0</v>
      </c>
      <c r="CV10" s="28">
        <f t="shared" si="48"/>
        <v>0</v>
      </c>
      <c r="CW10" s="28">
        <f t="shared" si="49"/>
        <v>0</v>
      </c>
      <c r="CX10" s="28">
        <f t="shared" si="50"/>
        <v>0</v>
      </c>
      <c r="CY10" s="28">
        <f t="shared" si="51"/>
        <v>0</v>
      </c>
      <c r="CZ10" s="28">
        <f t="shared" si="52"/>
        <v>0</v>
      </c>
      <c r="DA10" s="28">
        <f t="shared" si="53"/>
        <v>0</v>
      </c>
      <c r="DB10" s="28">
        <f t="shared" si="54"/>
        <v>0</v>
      </c>
      <c r="DC10" s="28">
        <f t="shared" si="55"/>
        <v>0</v>
      </c>
      <c r="DD10" s="28">
        <f t="shared" si="56"/>
        <v>0</v>
      </c>
      <c r="DE10" s="28">
        <f t="shared" si="57"/>
        <v>0</v>
      </c>
      <c r="DF10" s="28">
        <f t="shared" si="58"/>
        <v>0</v>
      </c>
      <c r="DG10" s="28">
        <f t="shared" si="59"/>
        <v>0</v>
      </c>
      <c r="DH10" s="28">
        <f t="shared" si="60"/>
        <v>0</v>
      </c>
      <c r="DI10" s="28">
        <f t="shared" si="61"/>
        <v>0</v>
      </c>
      <c r="DJ10" s="28">
        <f t="shared" si="62"/>
        <v>0</v>
      </c>
      <c r="DL10" s="158">
        <f t="shared" si="63"/>
        <v>0</v>
      </c>
      <c r="DM10" s="158">
        <f t="shared" si="64"/>
        <v>0</v>
      </c>
      <c r="DN10" s="158">
        <f t="shared" si="65"/>
        <v>0</v>
      </c>
      <c r="DO10" s="158">
        <f t="shared" si="66"/>
        <v>0</v>
      </c>
      <c r="DP10" s="158">
        <f t="shared" si="67"/>
        <v>0</v>
      </c>
      <c r="DQ10" s="158">
        <f t="shared" si="68"/>
        <v>0</v>
      </c>
      <c r="DR10" s="158">
        <f t="shared" si="69"/>
        <v>0</v>
      </c>
      <c r="DS10" s="158">
        <f t="shared" si="70"/>
        <v>0</v>
      </c>
      <c r="DT10" s="158">
        <f t="shared" si="71"/>
        <v>0</v>
      </c>
      <c r="DU10" s="158">
        <f t="shared" si="72"/>
        <v>0</v>
      </c>
      <c r="DV10" s="158">
        <f t="shared" si="73"/>
        <v>0</v>
      </c>
      <c r="DW10" s="158">
        <f t="shared" si="74"/>
        <v>0</v>
      </c>
      <c r="DX10" s="158">
        <f t="shared" si="75"/>
        <v>0</v>
      </c>
      <c r="DY10" s="158">
        <f t="shared" si="76"/>
        <v>0</v>
      </c>
      <c r="DZ10" s="158">
        <f t="shared" si="77"/>
        <v>0</v>
      </c>
      <c r="EA10" s="158">
        <f t="shared" si="78"/>
        <v>0</v>
      </c>
      <c r="EB10" s="158">
        <f t="shared" si="79"/>
        <v>0</v>
      </c>
      <c r="EC10" s="158">
        <f t="shared" si="80"/>
        <v>0</v>
      </c>
      <c r="ED10" s="158">
        <f t="shared" si="81"/>
        <v>0</v>
      </c>
      <c r="EE10" s="158">
        <f t="shared" si="82"/>
        <v>0</v>
      </c>
      <c r="EF10" s="158">
        <f t="shared" si="83"/>
        <v>0</v>
      </c>
      <c r="EG10" s="158">
        <f t="shared" si="84"/>
        <v>0</v>
      </c>
      <c r="EH10" s="158">
        <f t="shared" si="85"/>
        <v>0</v>
      </c>
      <c r="EI10" s="158">
        <f t="shared" si="86"/>
        <v>0</v>
      </c>
      <c r="EJ10" s="158">
        <f t="shared" si="87"/>
        <v>0</v>
      </c>
      <c r="EK10" s="158">
        <f t="shared" si="88"/>
        <v>0</v>
      </c>
      <c r="EL10" s="158">
        <f t="shared" si="89"/>
        <v>0</v>
      </c>
      <c r="EM10" s="158">
        <f t="shared" si="90"/>
        <v>0</v>
      </c>
      <c r="EN10" s="158">
        <f t="shared" si="91"/>
        <v>0</v>
      </c>
      <c r="EO10" s="158">
        <f t="shared" si="92"/>
        <v>0</v>
      </c>
      <c r="EP10" s="158">
        <f t="shared" si="93"/>
        <v>0</v>
      </c>
      <c r="EQ10" s="158">
        <f t="shared" si="94"/>
        <v>0</v>
      </c>
      <c r="ER10" s="158">
        <f t="shared" si="95"/>
        <v>0</v>
      </c>
      <c r="ES10" s="158">
        <f t="shared" si="96"/>
        <v>0</v>
      </c>
      <c r="ET10" s="158">
        <f t="shared" si="97"/>
        <v>0</v>
      </c>
      <c r="EU10" s="158">
        <f t="shared" si="98"/>
        <v>0</v>
      </c>
      <c r="EV10" s="158">
        <f t="shared" si="99"/>
        <v>0</v>
      </c>
      <c r="EW10" s="158">
        <f t="shared" si="100"/>
        <v>0</v>
      </c>
      <c r="EX10" s="158">
        <f t="shared" si="101"/>
        <v>0</v>
      </c>
      <c r="EY10" s="158">
        <f t="shared" si="102"/>
        <v>0</v>
      </c>
      <c r="EZ10" s="158">
        <f t="shared" si="103"/>
        <v>0</v>
      </c>
      <c r="FA10" s="158">
        <f t="shared" si="104"/>
        <v>0</v>
      </c>
      <c r="FB10" s="158">
        <f t="shared" si="105"/>
        <v>0</v>
      </c>
      <c r="FC10" s="158">
        <f t="shared" si="106"/>
        <v>0</v>
      </c>
      <c r="FD10" s="158">
        <f t="shared" si="107"/>
        <v>0</v>
      </c>
      <c r="FE10" s="158">
        <f t="shared" si="108"/>
        <v>0</v>
      </c>
      <c r="FF10" s="158">
        <f t="shared" si="109"/>
        <v>0</v>
      </c>
      <c r="FG10" s="158">
        <f t="shared" si="110"/>
        <v>0</v>
      </c>
      <c r="FH10" s="158">
        <f t="shared" si="111"/>
        <v>0</v>
      </c>
      <c r="FI10" s="158">
        <f t="shared" si="112"/>
        <v>0</v>
      </c>
    </row>
    <row r="11" spans="1:165">
      <c r="D11" s="28">
        <f>IF(OR('1.収穫を予測する'!$C$2="あり",'1.収穫を予測する'!$C$3="あり"),入力方法別計算!W6,'inv2.計算シート'!E6)</f>
        <v>5</v>
      </c>
      <c r="E11" s="28">
        <f>IF(OR('1.収穫を予測する'!$C$2="あり",'1.収穫を予測する'!$C$3="あり"),入力方法別計算!Z6,'inv2.計算シート'!AD6)</f>
        <v>0.95918366737149308</v>
      </c>
      <c r="F11" s="28">
        <f>IF(OR('1.収穫を予測する'!$C$2="あり",'1.収穫を予測する'!$C$3="あり"),入力方法別計算!Y6,'inv2.計算シート'!AE6)</f>
        <v>2498.6217385396253</v>
      </c>
      <c r="G11" s="28">
        <f>'inv2.計算シート'!AF6</f>
        <v>0</v>
      </c>
      <c r="H11" s="28">
        <f t="shared" si="8"/>
        <v>0.77646566279058593</v>
      </c>
      <c r="I11" s="28">
        <f t="shared" si="9"/>
        <v>2704.9176620286962</v>
      </c>
      <c r="J11" s="28">
        <f t="shared" si="10"/>
        <v>0.96285765725593708</v>
      </c>
      <c r="K11" s="28">
        <f t="shared" si="11"/>
        <v>3.5596560692860093E-4</v>
      </c>
      <c r="L11" s="28">
        <f t="shared" si="12"/>
        <v>2001040155261533.8</v>
      </c>
      <c r="N11" s="28">
        <f t="shared" si="4"/>
        <v>0</v>
      </c>
      <c r="O11" s="28">
        <f t="shared" si="5"/>
        <v>0.4582798101625204</v>
      </c>
      <c r="P11" s="28" t="e">
        <f t="shared" si="5"/>
        <v>#NUM!</v>
      </c>
      <c r="Q11" s="28" t="e">
        <f t="shared" si="5"/>
        <v>#NUM!</v>
      </c>
      <c r="R11" s="28" t="e">
        <f t="shared" si="5"/>
        <v>#NUM!</v>
      </c>
      <c r="S11" s="28" t="e">
        <f t="shared" si="5"/>
        <v>#NUM!</v>
      </c>
      <c r="T11" s="28" t="e">
        <f t="shared" si="5"/>
        <v>#NUM!</v>
      </c>
      <c r="U11" s="28" t="e">
        <f t="shared" si="5"/>
        <v>#NUM!</v>
      </c>
      <c r="V11" s="28" t="e">
        <f t="shared" si="5"/>
        <v>#NUM!</v>
      </c>
      <c r="W11" s="28" t="e">
        <f t="shared" si="5"/>
        <v>#NUM!</v>
      </c>
      <c r="X11" s="28" t="e">
        <f t="shared" si="5"/>
        <v>#NUM!</v>
      </c>
      <c r="Y11" s="28" t="e">
        <f t="shared" si="5"/>
        <v>#NUM!</v>
      </c>
      <c r="Z11" s="28" t="e">
        <f t="shared" si="5"/>
        <v>#NUM!</v>
      </c>
      <c r="AA11" s="28" t="e">
        <f t="shared" si="5"/>
        <v>#NUM!</v>
      </c>
      <c r="AB11" s="28" t="e">
        <f t="shared" si="5"/>
        <v>#NUM!</v>
      </c>
      <c r="AC11" s="28" t="e">
        <f t="shared" si="5"/>
        <v>#NUM!</v>
      </c>
      <c r="AD11" s="28" t="e">
        <f t="shared" si="5"/>
        <v>#NUM!</v>
      </c>
      <c r="AE11" s="28" t="e">
        <f t="shared" si="5"/>
        <v>#NUM!</v>
      </c>
      <c r="AF11" s="28" t="e">
        <f t="shared" si="5"/>
        <v>#NUM!</v>
      </c>
      <c r="AG11" s="28" t="e">
        <f t="shared" si="5"/>
        <v>#NUM!</v>
      </c>
      <c r="AH11" s="28" t="e">
        <f t="shared" si="5"/>
        <v>#NUM!</v>
      </c>
      <c r="AI11" s="28" t="e">
        <f t="shared" si="5"/>
        <v>#NUM!</v>
      </c>
      <c r="AJ11" s="28" t="e">
        <f t="shared" si="5"/>
        <v>#NUM!</v>
      </c>
      <c r="AK11" s="28" t="e">
        <f t="shared" si="5"/>
        <v>#NUM!</v>
      </c>
      <c r="AL11" s="28" t="e">
        <f t="shared" si="5"/>
        <v>#NUM!</v>
      </c>
      <c r="AM11" s="28" t="e">
        <f t="shared" si="5"/>
        <v>#NUM!</v>
      </c>
      <c r="AN11" s="28" t="e">
        <f t="shared" si="5"/>
        <v>#NUM!</v>
      </c>
      <c r="AO11" s="28" t="e">
        <f t="shared" si="5"/>
        <v>#NUM!</v>
      </c>
      <c r="AP11" s="28" t="e">
        <f t="shared" si="5"/>
        <v>#NUM!</v>
      </c>
      <c r="AQ11" s="28" t="e">
        <f t="shared" si="5"/>
        <v>#NUM!</v>
      </c>
      <c r="AR11" s="28" t="e">
        <f t="shared" si="5"/>
        <v>#NUM!</v>
      </c>
      <c r="AS11" s="28" t="e">
        <f t="shared" si="5"/>
        <v>#NUM!</v>
      </c>
      <c r="AT11" s="28" t="e">
        <f t="shared" si="5"/>
        <v>#NUM!</v>
      </c>
      <c r="AU11" s="28" t="e">
        <f t="shared" si="5"/>
        <v>#NUM!</v>
      </c>
      <c r="AV11" s="28" t="e">
        <f t="shared" si="5"/>
        <v>#NUM!</v>
      </c>
      <c r="AW11" s="28" t="e">
        <f t="shared" si="5"/>
        <v>#NUM!</v>
      </c>
      <c r="AX11" s="28" t="e">
        <f t="shared" si="5"/>
        <v>#NUM!</v>
      </c>
      <c r="AY11" s="28" t="e">
        <f t="shared" si="5"/>
        <v>#NUM!</v>
      </c>
      <c r="AZ11" s="28" t="e">
        <f t="shared" si="5"/>
        <v>#NUM!</v>
      </c>
      <c r="BA11" s="28" t="e">
        <f t="shared" si="5"/>
        <v>#NUM!</v>
      </c>
      <c r="BB11" s="28" t="e">
        <f t="shared" si="5"/>
        <v>#NUM!</v>
      </c>
      <c r="BC11" s="28" t="e">
        <f t="shared" si="5"/>
        <v>#NUM!</v>
      </c>
      <c r="BD11" s="28" t="e">
        <f t="shared" si="5"/>
        <v>#NUM!</v>
      </c>
      <c r="BE11" s="28" t="e">
        <f t="shared" si="5"/>
        <v>#NUM!</v>
      </c>
      <c r="BF11" s="28" t="e">
        <f t="shared" si="5"/>
        <v>#NUM!</v>
      </c>
      <c r="BG11" s="28" t="e">
        <f t="shared" si="5"/>
        <v>#NUM!</v>
      </c>
      <c r="BH11" s="28" t="e">
        <f t="shared" si="5"/>
        <v>#NUM!</v>
      </c>
      <c r="BI11" s="28" t="e">
        <f t="shared" si="5"/>
        <v>#NUM!</v>
      </c>
      <c r="BJ11" s="28" t="e">
        <f t="shared" si="5"/>
        <v>#NUM!</v>
      </c>
      <c r="BK11" s="28" t="e">
        <f t="shared" si="5"/>
        <v>#NUM!</v>
      </c>
      <c r="BM11" s="28">
        <f t="shared" si="13"/>
        <v>0</v>
      </c>
      <c r="BN11" s="28">
        <f t="shared" si="14"/>
        <v>0.4582798101625204</v>
      </c>
      <c r="BO11" s="28">
        <f t="shared" si="15"/>
        <v>0</v>
      </c>
      <c r="BP11" s="28">
        <f t="shared" si="16"/>
        <v>0</v>
      </c>
      <c r="BQ11" s="28">
        <f t="shared" si="17"/>
        <v>0</v>
      </c>
      <c r="BR11" s="28">
        <f t="shared" si="18"/>
        <v>0</v>
      </c>
      <c r="BS11" s="28">
        <f t="shared" si="19"/>
        <v>0</v>
      </c>
      <c r="BT11" s="28">
        <f t="shared" si="20"/>
        <v>0</v>
      </c>
      <c r="BU11" s="28">
        <f t="shared" si="21"/>
        <v>0</v>
      </c>
      <c r="BV11" s="28">
        <f t="shared" si="22"/>
        <v>0</v>
      </c>
      <c r="BW11" s="28">
        <f t="shared" si="23"/>
        <v>0</v>
      </c>
      <c r="BX11" s="28">
        <f t="shared" si="24"/>
        <v>0</v>
      </c>
      <c r="BY11" s="28">
        <f t="shared" si="25"/>
        <v>0</v>
      </c>
      <c r="BZ11" s="28">
        <f t="shared" si="26"/>
        <v>0</v>
      </c>
      <c r="CA11" s="28">
        <f t="shared" si="27"/>
        <v>0</v>
      </c>
      <c r="CB11" s="28">
        <f t="shared" si="28"/>
        <v>0</v>
      </c>
      <c r="CC11" s="28">
        <f t="shared" si="29"/>
        <v>0</v>
      </c>
      <c r="CD11" s="28">
        <f t="shared" si="30"/>
        <v>0</v>
      </c>
      <c r="CE11" s="28">
        <f t="shared" si="31"/>
        <v>0</v>
      </c>
      <c r="CF11" s="28">
        <f t="shared" si="32"/>
        <v>0</v>
      </c>
      <c r="CG11" s="28">
        <f t="shared" si="33"/>
        <v>0</v>
      </c>
      <c r="CH11" s="28">
        <f t="shared" si="34"/>
        <v>0</v>
      </c>
      <c r="CI11" s="28">
        <f t="shared" si="35"/>
        <v>0</v>
      </c>
      <c r="CJ11" s="28">
        <f t="shared" si="36"/>
        <v>0</v>
      </c>
      <c r="CK11" s="28">
        <f t="shared" si="37"/>
        <v>0</v>
      </c>
      <c r="CL11" s="28">
        <f t="shared" si="38"/>
        <v>0</v>
      </c>
      <c r="CM11" s="28">
        <f t="shared" si="39"/>
        <v>0</v>
      </c>
      <c r="CN11" s="28">
        <f t="shared" si="40"/>
        <v>0</v>
      </c>
      <c r="CO11" s="28">
        <f t="shared" si="41"/>
        <v>0</v>
      </c>
      <c r="CP11" s="28">
        <f t="shared" si="42"/>
        <v>0</v>
      </c>
      <c r="CQ11" s="28">
        <f t="shared" si="43"/>
        <v>0</v>
      </c>
      <c r="CR11" s="28">
        <f t="shared" si="44"/>
        <v>0</v>
      </c>
      <c r="CS11" s="28">
        <f t="shared" si="45"/>
        <v>0</v>
      </c>
      <c r="CT11" s="28">
        <f t="shared" si="46"/>
        <v>0</v>
      </c>
      <c r="CU11" s="28">
        <f t="shared" si="47"/>
        <v>0</v>
      </c>
      <c r="CV11" s="28">
        <f t="shared" si="48"/>
        <v>0</v>
      </c>
      <c r="CW11" s="28">
        <f t="shared" si="49"/>
        <v>0</v>
      </c>
      <c r="CX11" s="28">
        <f t="shared" si="50"/>
        <v>0</v>
      </c>
      <c r="CY11" s="28">
        <f t="shared" si="51"/>
        <v>0</v>
      </c>
      <c r="CZ11" s="28">
        <f t="shared" si="52"/>
        <v>0</v>
      </c>
      <c r="DA11" s="28">
        <f t="shared" si="53"/>
        <v>0</v>
      </c>
      <c r="DB11" s="28">
        <f t="shared" si="54"/>
        <v>0</v>
      </c>
      <c r="DC11" s="28">
        <f t="shared" si="55"/>
        <v>0</v>
      </c>
      <c r="DD11" s="28">
        <f t="shared" si="56"/>
        <v>0</v>
      </c>
      <c r="DE11" s="28">
        <f t="shared" si="57"/>
        <v>0</v>
      </c>
      <c r="DF11" s="28">
        <f t="shared" si="58"/>
        <v>0</v>
      </c>
      <c r="DG11" s="28">
        <f t="shared" si="59"/>
        <v>0</v>
      </c>
      <c r="DH11" s="28">
        <f t="shared" si="60"/>
        <v>0</v>
      </c>
      <c r="DI11" s="28">
        <f t="shared" si="61"/>
        <v>0</v>
      </c>
      <c r="DJ11" s="28">
        <f t="shared" si="62"/>
        <v>0</v>
      </c>
      <c r="DL11" s="158">
        <f t="shared" si="63"/>
        <v>0.50090385720897268</v>
      </c>
      <c r="DM11" s="158">
        <f t="shared" si="64"/>
        <v>0.4582798101625204</v>
      </c>
      <c r="DN11" s="158">
        <f t="shared" si="65"/>
        <v>0</v>
      </c>
      <c r="DO11" s="158">
        <f t="shared" si="66"/>
        <v>0</v>
      </c>
      <c r="DP11" s="158">
        <f t="shared" si="67"/>
        <v>0</v>
      </c>
      <c r="DQ11" s="158">
        <f t="shared" si="68"/>
        <v>0</v>
      </c>
      <c r="DR11" s="158">
        <f t="shared" si="69"/>
        <v>0</v>
      </c>
      <c r="DS11" s="158">
        <f t="shared" si="70"/>
        <v>0</v>
      </c>
      <c r="DT11" s="158">
        <f t="shared" si="71"/>
        <v>0</v>
      </c>
      <c r="DU11" s="158">
        <f t="shared" si="72"/>
        <v>0</v>
      </c>
      <c r="DV11" s="158">
        <f t="shared" si="73"/>
        <v>0</v>
      </c>
      <c r="DW11" s="158">
        <f t="shared" si="74"/>
        <v>0</v>
      </c>
      <c r="DX11" s="158">
        <f t="shared" si="75"/>
        <v>0</v>
      </c>
      <c r="DY11" s="158">
        <f t="shared" si="76"/>
        <v>0</v>
      </c>
      <c r="DZ11" s="158">
        <f t="shared" si="77"/>
        <v>0</v>
      </c>
      <c r="EA11" s="158">
        <f t="shared" si="78"/>
        <v>0</v>
      </c>
      <c r="EB11" s="158">
        <f t="shared" si="79"/>
        <v>0</v>
      </c>
      <c r="EC11" s="158">
        <f t="shared" si="80"/>
        <v>0</v>
      </c>
      <c r="ED11" s="158">
        <f t="shared" si="81"/>
        <v>0</v>
      </c>
      <c r="EE11" s="158">
        <f t="shared" si="82"/>
        <v>0</v>
      </c>
      <c r="EF11" s="158">
        <f t="shared" si="83"/>
        <v>0</v>
      </c>
      <c r="EG11" s="158">
        <f t="shared" si="84"/>
        <v>0</v>
      </c>
      <c r="EH11" s="158">
        <f t="shared" si="85"/>
        <v>0</v>
      </c>
      <c r="EI11" s="158">
        <f t="shared" si="86"/>
        <v>0</v>
      </c>
      <c r="EJ11" s="158">
        <f t="shared" si="87"/>
        <v>0</v>
      </c>
      <c r="EK11" s="158">
        <f t="shared" si="88"/>
        <v>0</v>
      </c>
      <c r="EL11" s="158">
        <f t="shared" si="89"/>
        <v>0</v>
      </c>
      <c r="EM11" s="158">
        <f t="shared" si="90"/>
        <v>0</v>
      </c>
      <c r="EN11" s="158">
        <f t="shared" si="91"/>
        <v>0</v>
      </c>
      <c r="EO11" s="158">
        <f t="shared" si="92"/>
        <v>0</v>
      </c>
      <c r="EP11" s="158">
        <f t="shared" si="93"/>
        <v>0</v>
      </c>
      <c r="EQ11" s="158">
        <f t="shared" si="94"/>
        <v>0</v>
      </c>
      <c r="ER11" s="158">
        <f t="shared" si="95"/>
        <v>0</v>
      </c>
      <c r="ES11" s="158">
        <f t="shared" si="96"/>
        <v>0</v>
      </c>
      <c r="ET11" s="158">
        <f t="shared" si="97"/>
        <v>0</v>
      </c>
      <c r="EU11" s="158">
        <f t="shared" si="98"/>
        <v>0</v>
      </c>
      <c r="EV11" s="158">
        <f t="shared" si="99"/>
        <v>0</v>
      </c>
      <c r="EW11" s="158">
        <f t="shared" si="100"/>
        <v>0</v>
      </c>
      <c r="EX11" s="158">
        <f t="shared" si="101"/>
        <v>0</v>
      </c>
      <c r="EY11" s="158">
        <f t="shared" si="102"/>
        <v>0</v>
      </c>
      <c r="EZ11" s="158">
        <f t="shared" si="103"/>
        <v>0</v>
      </c>
      <c r="FA11" s="158">
        <f t="shared" si="104"/>
        <v>0</v>
      </c>
      <c r="FB11" s="158">
        <f t="shared" si="105"/>
        <v>0</v>
      </c>
      <c r="FC11" s="158">
        <f t="shared" si="106"/>
        <v>0</v>
      </c>
      <c r="FD11" s="158">
        <f t="shared" si="107"/>
        <v>0</v>
      </c>
      <c r="FE11" s="158">
        <f t="shared" si="108"/>
        <v>0</v>
      </c>
      <c r="FF11" s="158">
        <f t="shared" si="109"/>
        <v>0</v>
      </c>
      <c r="FG11" s="158">
        <f t="shared" si="110"/>
        <v>0</v>
      </c>
      <c r="FH11" s="158">
        <f t="shared" si="111"/>
        <v>0</v>
      </c>
      <c r="FI11" s="158">
        <f t="shared" si="112"/>
        <v>0</v>
      </c>
    </row>
    <row r="12" spans="1:165">
      <c r="D12" s="28">
        <f>IF(OR('1.収穫を予測する'!$C$2="あり",'1.収穫を予測する'!$C$3="あり"),入力方法別計算!W7,'inv2.計算シート'!E7)</f>
        <v>6</v>
      </c>
      <c r="E12" s="28">
        <f>IF(OR('1.収穫を予測する'!$C$2="あり",'1.収穫を予測する'!$C$3="あり"),入力方法別計算!Z7,'inv2.計算シート'!AD7)</f>
        <v>2.4903908135700763</v>
      </c>
      <c r="F12" s="28">
        <f>IF(OR('1.収穫を予測する'!$C$2="あり",'1.収穫を予測する'!$C$3="あり"),入力方法別計算!Y7,'inv2.計算シート'!AE7)</f>
        <v>2496.4215303110159</v>
      </c>
      <c r="G12" s="28">
        <f>'inv2.計算シート'!AF7</f>
        <v>0</v>
      </c>
      <c r="H12" s="28">
        <f t="shared" si="8"/>
        <v>0.77620194118081043</v>
      </c>
      <c r="I12" s="28">
        <f t="shared" si="9"/>
        <v>2702.9251529729822</v>
      </c>
      <c r="J12" s="28">
        <f t="shared" si="10"/>
        <v>2.4999667481164165</v>
      </c>
      <c r="K12" s="28">
        <f t="shared" si="11"/>
        <v>9.2491157047640434E-4</v>
      </c>
      <c r="L12" s="28">
        <f t="shared" si="12"/>
        <v>69875649920857.32</v>
      </c>
      <c r="N12" s="28">
        <f t="shared" si="4"/>
        <v>0</v>
      </c>
      <c r="O12" s="28">
        <f t="shared" si="5"/>
        <v>2.2046835369830329</v>
      </c>
      <c r="P12" s="28">
        <f t="shared" si="5"/>
        <v>3.9231798690424263E-3</v>
      </c>
      <c r="Q12" s="28" t="e">
        <f t="shared" si="5"/>
        <v>#NUM!</v>
      </c>
      <c r="R12" s="28" t="e">
        <f t="shared" si="5"/>
        <v>#NUM!</v>
      </c>
      <c r="S12" s="28" t="e">
        <f t="shared" si="5"/>
        <v>#NUM!</v>
      </c>
      <c r="T12" s="28" t="e">
        <f t="shared" si="5"/>
        <v>#NUM!</v>
      </c>
      <c r="U12" s="28" t="e">
        <f t="shared" si="5"/>
        <v>#NUM!</v>
      </c>
      <c r="V12" s="28" t="e">
        <f t="shared" si="5"/>
        <v>#NUM!</v>
      </c>
      <c r="W12" s="28" t="e">
        <f t="shared" si="5"/>
        <v>#NUM!</v>
      </c>
      <c r="X12" s="28" t="e">
        <f t="shared" si="5"/>
        <v>#NUM!</v>
      </c>
      <c r="Y12" s="28" t="e">
        <f t="shared" ref="Y12:AH21" si="113">IF($L12/$H12*(($H12-1)*Y$3+$K12)^($H12/(1-$H12))*($H12*Y$3+$K12)&gt;$E12,0,$L12/$H12*(($H12-1)*Y$3+$K12)^($H12/(1-$H12))*($H12*Y$3+$K12))</f>
        <v>#NUM!</v>
      </c>
      <c r="Z12" s="28" t="e">
        <f t="shared" si="113"/>
        <v>#NUM!</v>
      </c>
      <c r="AA12" s="28" t="e">
        <f t="shared" si="113"/>
        <v>#NUM!</v>
      </c>
      <c r="AB12" s="28" t="e">
        <f t="shared" si="113"/>
        <v>#NUM!</v>
      </c>
      <c r="AC12" s="28" t="e">
        <f t="shared" si="113"/>
        <v>#NUM!</v>
      </c>
      <c r="AD12" s="28" t="e">
        <f t="shared" si="113"/>
        <v>#NUM!</v>
      </c>
      <c r="AE12" s="28" t="e">
        <f t="shared" si="113"/>
        <v>#NUM!</v>
      </c>
      <c r="AF12" s="28" t="e">
        <f t="shared" si="113"/>
        <v>#NUM!</v>
      </c>
      <c r="AG12" s="28" t="e">
        <f t="shared" si="113"/>
        <v>#NUM!</v>
      </c>
      <c r="AH12" s="28" t="e">
        <f t="shared" si="113"/>
        <v>#NUM!</v>
      </c>
      <c r="AI12" s="28" t="e">
        <f t="shared" ref="AI12:AR21" si="114">IF($L12/$H12*(($H12-1)*AI$3+$K12)^($H12/(1-$H12))*($H12*AI$3+$K12)&gt;$E12,0,$L12/$H12*(($H12-1)*AI$3+$K12)^($H12/(1-$H12))*($H12*AI$3+$K12))</f>
        <v>#NUM!</v>
      </c>
      <c r="AJ12" s="28" t="e">
        <f t="shared" si="114"/>
        <v>#NUM!</v>
      </c>
      <c r="AK12" s="28" t="e">
        <f t="shared" si="114"/>
        <v>#NUM!</v>
      </c>
      <c r="AL12" s="28" t="e">
        <f t="shared" si="114"/>
        <v>#NUM!</v>
      </c>
      <c r="AM12" s="28" t="e">
        <f t="shared" si="114"/>
        <v>#NUM!</v>
      </c>
      <c r="AN12" s="28" t="e">
        <f t="shared" si="114"/>
        <v>#NUM!</v>
      </c>
      <c r="AO12" s="28" t="e">
        <f t="shared" si="114"/>
        <v>#NUM!</v>
      </c>
      <c r="AP12" s="28" t="e">
        <f t="shared" si="114"/>
        <v>#NUM!</v>
      </c>
      <c r="AQ12" s="28" t="e">
        <f t="shared" si="114"/>
        <v>#NUM!</v>
      </c>
      <c r="AR12" s="28" t="e">
        <f t="shared" si="114"/>
        <v>#NUM!</v>
      </c>
      <c r="AS12" s="28" t="e">
        <f t="shared" ref="AS12:BB21" si="115">IF($L12/$H12*(($H12-1)*AS$3+$K12)^($H12/(1-$H12))*($H12*AS$3+$K12)&gt;$E12,0,$L12/$H12*(($H12-1)*AS$3+$K12)^($H12/(1-$H12))*($H12*AS$3+$K12))</f>
        <v>#NUM!</v>
      </c>
      <c r="AT12" s="28" t="e">
        <f t="shared" si="115"/>
        <v>#NUM!</v>
      </c>
      <c r="AU12" s="28" t="e">
        <f t="shared" si="115"/>
        <v>#NUM!</v>
      </c>
      <c r="AV12" s="28" t="e">
        <f t="shared" si="115"/>
        <v>#NUM!</v>
      </c>
      <c r="AW12" s="28" t="e">
        <f t="shared" si="115"/>
        <v>#NUM!</v>
      </c>
      <c r="AX12" s="28" t="e">
        <f t="shared" si="115"/>
        <v>#NUM!</v>
      </c>
      <c r="AY12" s="28" t="e">
        <f t="shared" si="115"/>
        <v>#NUM!</v>
      </c>
      <c r="AZ12" s="28" t="e">
        <f t="shared" si="115"/>
        <v>#NUM!</v>
      </c>
      <c r="BA12" s="28" t="e">
        <f t="shared" si="115"/>
        <v>#NUM!</v>
      </c>
      <c r="BB12" s="28" t="e">
        <f t="shared" si="115"/>
        <v>#NUM!</v>
      </c>
      <c r="BC12" s="28" t="e">
        <f t="shared" ref="BC12:BK21" si="116">IF($L12/$H12*(($H12-1)*BC$3+$K12)^($H12/(1-$H12))*($H12*BC$3+$K12)&gt;$E12,0,$L12/$H12*(($H12-1)*BC$3+$K12)^($H12/(1-$H12))*($H12*BC$3+$K12))</f>
        <v>#NUM!</v>
      </c>
      <c r="BD12" s="28" t="e">
        <f t="shared" si="116"/>
        <v>#NUM!</v>
      </c>
      <c r="BE12" s="28" t="e">
        <f t="shared" si="116"/>
        <v>#NUM!</v>
      </c>
      <c r="BF12" s="28" t="e">
        <f t="shared" si="116"/>
        <v>#NUM!</v>
      </c>
      <c r="BG12" s="28" t="e">
        <f t="shared" si="116"/>
        <v>#NUM!</v>
      </c>
      <c r="BH12" s="28" t="e">
        <f t="shared" si="116"/>
        <v>#NUM!</v>
      </c>
      <c r="BI12" s="28" t="e">
        <f t="shared" si="116"/>
        <v>#NUM!</v>
      </c>
      <c r="BJ12" s="28" t="e">
        <f t="shared" si="116"/>
        <v>#NUM!</v>
      </c>
      <c r="BK12" s="28" t="e">
        <f t="shared" si="116"/>
        <v>#NUM!</v>
      </c>
      <c r="BM12" s="28">
        <f t="shared" si="13"/>
        <v>0</v>
      </c>
      <c r="BN12" s="28">
        <f t="shared" si="14"/>
        <v>2.2046835369830329</v>
      </c>
      <c r="BO12" s="28">
        <f t="shared" si="15"/>
        <v>3.9231798690424263E-3</v>
      </c>
      <c r="BP12" s="28">
        <f t="shared" si="16"/>
        <v>0</v>
      </c>
      <c r="BQ12" s="28">
        <f t="shared" si="17"/>
        <v>0</v>
      </c>
      <c r="BR12" s="28">
        <f t="shared" si="18"/>
        <v>0</v>
      </c>
      <c r="BS12" s="28">
        <f t="shared" si="19"/>
        <v>0</v>
      </c>
      <c r="BT12" s="28">
        <f t="shared" si="20"/>
        <v>0</v>
      </c>
      <c r="BU12" s="28">
        <f t="shared" si="21"/>
        <v>0</v>
      </c>
      <c r="BV12" s="28">
        <f t="shared" si="22"/>
        <v>0</v>
      </c>
      <c r="BW12" s="28">
        <f t="shared" si="23"/>
        <v>0</v>
      </c>
      <c r="BX12" s="28">
        <f t="shared" si="24"/>
        <v>0</v>
      </c>
      <c r="BY12" s="28">
        <f t="shared" si="25"/>
        <v>0</v>
      </c>
      <c r="BZ12" s="28">
        <f t="shared" si="26"/>
        <v>0</v>
      </c>
      <c r="CA12" s="28">
        <f t="shared" si="27"/>
        <v>0</v>
      </c>
      <c r="CB12" s="28">
        <f t="shared" si="28"/>
        <v>0</v>
      </c>
      <c r="CC12" s="28">
        <f t="shared" si="29"/>
        <v>0</v>
      </c>
      <c r="CD12" s="28">
        <f t="shared" si="30"/>
        <v>0</v>
      </c>
      <c r="CE12" s="28">
        <f t="shared" si="31"/>
        <v>0</v>
      </c>
      <c r="CF12" s="28">
        <f t="shared" si="32"/>
        <v>0</v>
      </c>
      <c r="CG12" s="28">
        <f t="shared" si="33"/>
        <v>0</v>
      </c>
      <c r="CH12" s="28">
        <f t="shared" si="34"/>
        <v>0</v>
      </c>
      <c r="CI12" s="28">
        <f t="shared" si="35"/>
        <v>0</v>
      </c>
      <c r="CJ12" s="28">
        <f t="shared" si="36"/>
        <v>0</v>
      </c>
      <c r="CK12" s="28">
        <f t="shared" si="37"/>
        <v>0</v>
      </c>
      <c r="CL12" s="28">
        <f t="shared" si="38"/>
        <v>0</v>
      </c>
      <c r="CM12" s="28">
        <f t="shared" si="39"/>
        <v>0</v>
      </c>
      <c r="CN12" s="28">
        <f t="shared" si="40"/>
        <v>0</v>
      </c>
      <c r="CO12" s="28">
        <f t="shared" si="41"/>
        <v>0</v>
      </c>
      <c r="CP12" s="28">
        <f t="shared" si="42"/>
        <v>0</v>
      </c>
      <c r="CQ12" s="28">
        <f t="shared" si="43"/>
        <v>0</v>
      </c>
      <c r="CR12" s="28">
        <f t="shared" si="44"/>
        <v>0</v>
      </c>
      <c r="CS12" s="28">
        <f t="shared" si="45"/>
        <v>0</v>
      </c>
      <c r="CT12" s="28">
        <f t="shared" si="46"/>
        <v>0</v>
      </c>
      <c r="CU12" s="28">
        <f t="shared" si="47"/>
        <v>0</v>
      </c>
      <c r="CV12" s="28">
        <f t="shared" si="48"/>
        <v>0</v>
      </c>
      <c r="CW12" s="28">
        <f t="shared" si="49"/>
        <v>0</v>
      </c>
      <c r="CX12" s="28">
        <f t="shared" si="50"/>
        <v>0</v>
      </c>
      <c r="CY12" s="28">
        <f t="shared" si="51"/>
        <v>0</v>
      </c>
      <c r="CZ12" s="28">
        <f t="shared" si="52"/>
        <v>0</v>
      </c>
      <c r="DA12" s="28">
        <f t="shared" si="53"/>
        <v>0</v>
      </c>
      <c r="DB12" s="28">
        <f t="shared" si="54"/>
        <v>0</v>
      </c>
      <c r="DC12" s="28">
        <f t="shared" si="55"/>
        <v>0</v>
      </c>
      <c r="DD12" s="28">
        <f t="shared" si="56"/>
        <v>0</v>
      </c>
      <c r="DE12" s="28">
        <f t="shared" si="57"/>
        <v>0</v>
      </c>
      <c r="DF12" s="28">
        <f t="shared" si="58"/>
        <v>0</v>
      </c>
      <c r="DG12" s="28">
        <f t="shared" si="59"/>
        <v>0</v>
      </c>
      <c r="DH12" s="28">
        <f t="shared" si="60"/>
        <v>0</v>
      </c>
      <c r="DI12" s="28">
        <f t="shared" si="61"/>
        <v>0</v>
      </c>
      <c r="DJ12" s="28">
        <f t="shared" si="62"/>
        <v>0</v>
      </c>
      <c r="DL12" s="158">
        <f t="shared" si="63"/>
        <v>0.28570727658704342</v>
      </c>
      <c r="DM12" s="158">
        <f t="shared" si="64"/>
        <v>2.2007603571139907</v>
      </c>
      <c r="DN12" s="158">
        <f t="shared" si="65"/>
        <v>3.9231798690424263E-3</v>
      </c>
      <c r="DO12" s="158">
        <f t="shared" si="66"/>
        <v>0</v>
      </c>
      <c r="DP12" s="158">
        <f t="shared" si="67"/>
        <v>0</v>
      </c>
      <c r="DQ12" s="158">
        <f t="shared" si="68"/>
        <v>0</v>
      </c>
      <c r="DR12" s="158">
        <f t="shared" si="69"/>
        <v>0</v>
      </c>
      <c r="DS12" s="158">
        <f t="shared" si="70"/>
        <v>0</v>
      </c>
      <c r="DT12" s="158">
        <f t="shared" si="71"/>
        <v>0</v>
      </c>
      <c r="DU12" s="158">
        <f t="shared" si="72"/>
        <v>0</v>
      </c>
      <c r="DV12" s="158">
        <f t="shared" si="73"/>
        <v>0</v>
      </c>
      <c r="DW12" s="158">
        <f t="shared" si="74"/>
        <v>0</v>
      </c>
      <c r="DX12" s="158">
        <f t="shared" si="75"/>
        <v>0</v>
      </c>
      <c r="DY12" s="158">
        <f t="shared" si="76"/>
        <v>0</v>
      </c>
      <c r="DZ12" s="158">
        <f t="shared" si="77"/>
        <v>0</v>
      </c>
      <c r="EA12" s="158">
        <f t="shared" si="78"/>
        <v>0</v>
      </c>
      <c r="EB12" s="158">
        <f t="shared" si="79"/>
        <v>0</v>
      </c>
      <c r="EC12" s="158">
        <f t="shared" si="80"/>
        <v>0</v>
      </c>
      <c r="ED12" s="158">
        <f t="shared" si="81"/>
        <v>0</v>
      </c>
      <c r="EE12" s="158">
        <f t="shared" si="82"/>
        <v>0</v>
      </c>
      <c r="EF12" s="158">
        <f t="shared" si="83"/>
        <v>0</v>
      </c>
      <c r="EG12" s="158">
        <f t="shared" si="84"/>
        <v>0</v>
      </c>
      <c r="EH12" s="158">
        <f t="shared" si="85"/>
        <v>0</v>
      </c>
      <c r="EI12" s="158">
        <f t="shared" si="86"/>
        <v>0</v>
      </c>
      <c r="EJ12" s="158">
        <f t="shared" si="87"/>
        <v>0</v>
      </c>
      <c r="EK12" s="158">
        <f t="shared" si="88"/>
        <v>0</v>
      </c>
      <c r="EL12" s="158">
        <f t="shared" si="89"/>
        <v>0</v>
      </c>
      <c r="EM12" s="158">
        <f t="shared" si="90"/>
        <v>0</v>
      </c>
      <c r="EN12" s="158">
        <f t="shared" si="91"/>
        <v>0</v>
      </c>
      <c r="EO12" s="158">
        <f t="shared" si="92"/>
        <v>0</v>
      </c>
      <c r="EP12" s="158">
        <f t="shared" si="93"/>
        <v>0</v>
      </c>
      <c r="EQ12" s="158">
        <f t="shared" si="94"/>
        <v>0</v>
      </c>
      <c r="ER12" s="158">
        <f t="shared" si="95"/>
        <v>0</v>
      </c>
      <c r="ES12" s="158">
        <f t="shared" si="96"/>
        <v>0</v>
      </c>
      <c r="ET12" s="158">
        <f t="shared" si="97"/>
        <v>0</v>
      </c>
      <c r="EU12" s="158">
        <f t="shared" si="98"/>
        <v>0</v>
      </c>
      <c r="EV12" s="158">
        <f t="shared" si="99"/>
        <v>0</v>
      </c>
      <c r="EW12" s="158">
        <f t="shared" si="100"/>
        <v>0</v>
      </c>
      <c r="EX12" s="158">
        <f t="shared" si="101"/>
        <v>0</v>
      </c>
      <c r="EY12" s="158">
        <f t="shared" si="102"/>
        <v>0</v>
      </c>
      <c r="EZ12" s="158">
        <f t="shared" si="103"/>
        <v>0</v>
      </c>
      <c r="FA12" s="158">
        <f t="shared" si="104"/>
        <v>0</v>
      </c>
      <c r="FB12" s="158">
        <f t="shared" si="105"/>
        <v>0</v>
      </c>
      <c r="FC12" s="158">
        <f t="shared" si="106"/>
        <v>0</v>
      </c>
      <c r="FD12" s="158">
        <f t="shared" si="107"/>
        <v>0</v>
      </c>
      <c r="FE12" s="158">
        <f t="shared" si="108"/>
        <v>0</v>
      </c>
      <c r="FF12" s="158">
        <f t="shared" si="109"/>
        <v>0</v>
      </c>
      <c r="FG12" s="158">
        <f t="shared" si="110"/>
        <v>0</v>
      </c>
      <c r="FH12" s="158">
        <f t="shared" si="111"/>
        <v>0</v>
      </c>
      <c r="FI12" s="158">
        <f t="shared" si="112"/>
        <v>0</v>
      </c>
    </row>
    <row r="13" spans="1:165">
      <c r="D13" s="28">
        <f>IF(OR('1.収穫を予測する'!$C$2="あり",'1.収穫を予測する'!$C$3="あり"),入力方法別計算!W8,'inv2.計算シート'!E8)</f>
        <v>7</v>
      </c>
      <c r="E13" s="28">
        <f>IF(OR('1.収穫を予測する'!$C$2="あり",'1.収穫を予測する'!$C$3="あり"),入力方法別計算!Z8,'inv2.計算シート'!AD8)</f>
        <v>5.3917603267866685</v>
      </c>
      <c r="F13" s="28">
        <f>IF(OR('1.収穫を予測する'!$C$2="あり",'1.収穫を予測する'!$C$3="あり"),入力方法別計算!Y8,'inv2.計算シート'!AE8)</f>
        <v>2492.2525208525976</v>
      </c>
      <c r="G13" s="28">
        <f>'inv2.計算シート'!AF8</f>
        <v>0</v>
      </c>
      <c r="H13" s="28">
        <f t="shared" si="8"/>
        <v>0.77570162783873375</v>
      </c>
      <c r="I13" s="28">
        <f t="shared" si="9"/>
        <v>2699.1496970907829</v>
      </c>
      <c r="J13" s="28">
        <f t="shared" si="10"/>
        <v>5.4126447362139887</v>
      </c>
      <c r="K13" s="28">
        <f t="shared" si="11"/>
        <v>2.0053147634041509E-3</v>
      </c>
      <c r="L13" s="28">
        <f t="shared" si="12"/>
        <v>4476214196403.666</v>
      </c>
      <c r="N13" s="28">
        <f t="shared" si="4"/>
        <v>0</v>
      </c>
      <c r="O13" s="28">
        <f t="shared" ref="O13:X22" si="117">IF($L13/$H13*(($H13-1)*O$3+$K13)^($H13/(1-$H13))*($H13*O$3+$K13)&gt;$E13,0,$L13/$H13*(($H13-1)*O$3+$K13)^($H13/(1-$H13))*($H13*O$3+$K13))</f>
        <v>5.2577776881109974</v>
      </c>
      <c r="P13" s="28">
        <f t="shared" si="117"/>
        <v>2.0688407753918856</v>
      </c>
      <c r="Q13" s="28" t="e">
        <f t="shared" si="117"/>
        <v>#NUM!</v>
      </c>
      <c r="R13" s="28" t="e">
        <f t="shared" si="117"/>
        <v>#NUM!</v>
      </c>
      <c r="S13" s="28" t="e">
        <f t="shared" si="117"/>
        <v>#NUM!</v>
      </c>
      <c r="T13" s="28" t="e">
        <f t="shared" si="117"/>
        <v>#NUM!</v>
      </c>
      <c r="U13" s="28" t="e">
        <f t="shared" si="117"/>
        <v>#NUM!</v>
      </c>
      <c r="V13" s="28" t="e">
        <f t="shared" si="117"/>
        <v>#NUM!</v>
      </c>
      <c r="W13" s="28" t="e">
        <f t="shared" si="117"/>
        <v>#NUM!</v>
      </c>
      <c r="X13" s="28" t="e">
        <f t="shared" si="117"/>
        <v>#NUM!</v>
      </c>
      <c r="Y13" s="28" t="e">
        <f t="shared" si="113"/>
        <v>#NUM!</v>
      </c>
      <c r="Z13" s="28" t="e">
        <f t="shared" si="113"/>
        <v>#NUM!</v>
      </c>
      <c r="AA13" s="28" t="e">
        <f t="shared" si="113"/>
        <v>#NUM!</v>
      </c>
      <c r="AB13" s="28" t="e">
        <f t="shared" si="113"/>
        <v>#NUM!</v>
      </c>
      <c r="AC13" s="28" t="e">
        <f t="shared" si="113"/>
        <v>#NUM!</v>
      </c>
      <c r="AD13" s="28" t="e">
        <f t="shared" si="113"/>
        <v>#NUM!</v>
      </c>
      <c r="AE13" s="28" t="e">
        <f t="shared" si="113"/>
        <v>#NUM!</v>
      </c>
      <c r="AF13" s="28" t="e">
        <f t="shared" si="113"/>
        <v>#NUM!</v>
      </c>
      <c r="AG13" s="28" t="e">
        <f t="shared" si="113"/>
        <v>#NUM!</v>
      </c>
      <c r="AH13" s="28" t="e">
        <f t="shared" si="113"/>
        <v>#NUM!</v>
      </c>
      <c r="AI13" s="28" t="e">
        <f t="shared" si="114"/>
        <v>#NUM!</v>
      </c>
      <c r="AJ13" s="28" t="e">
        <f t="shared" si="114"/>
        <v>#NUM!</v>
      </c>
      <c r="AK13" s="28" t="e">
        <f t="shared" si="114"/>
        <v>#NUM!</v>
      </c>
      <c r="AL13" s="28" t="e">
        <f t="shared" si="114"/>
        <v>#NUM!</v>
      </c>
      <c r="AM13" s="28" t="e">
        <f t="shared" si="114"/>
        <v>#NUM!</v>
      </c>
      <c r="AN13" s="28" t="e">
        <f t="shared" si="114"/>
        <v>#NUM!</v>
      </c>
      <c r="AO13" s="28" t="e">
        <f t="shared" si="114"/>
        <v>#NUM!</v>
      </c>
      <c r="AP13" s="28" t="e">
        <f t="shared" si="114"/>
        <v>#NUM!</v>
      </c>
      <c r="AQ13" s="28" t="e">
        <f t="shared" si="114"/>
        <v>#NUM!</v>
      </c>
      <c r="AR13" s="28" t="e">
        <f t="shared" si="114"/>
        <v>#NUM!</v>
      </c>
      <c r="AS13" s="28" t="e">
        <f t="shared" si="115"/>
        <v>#NUM!</v>
      </c>
      <c r="AT13" s="28" t="e">
        <f t="shared" si="115"/>
        <v>#NUM!</v>
      </c>
      <c r="AU13" s="28" t="e">
        <f t="shared" si="115"/>
        <v>#NUM!</v>
      </c>
      <c r="AV13" s="28" t="e">
        <f t="shared" si="115"/>
        <v>#NUM!</v>
      </c>
      <c r="AW13" s="28" t="e">
        <f t="shared" si="115"/>
        <v>#NUM!</v>
      </c>
      <c r="AX13" s="28" t="e">
        <f t="shared" si="115"/>
        <v>#NUM!</v>
      </c>
      <c r="AY13" s="28" t="e">
        <f t="shared" si="115"/>
        <v>#NUM!</v>
      </c>
      <c r="AZ13" s="28" t="e">
        <f t="shared" si="115"/>
        <v>#NUM!</v>
      </c>
      <c r="BA13" s="28" t="e">
        <f t="shared" si="115"/>
        <v>#NUM!</v>
      </c>
      <c r="BB13" s="28" t="e">
        <f t="shared" si="115"/>
        <v>#NUM!</v>
      </c>
      <c r="BC13" s="28" t="e">
        <f t="shared" si="116"/>
        <v>#NUM!</v>
      </c>
      <c r="BD13" s="28" t="e">
        <f t="shared" si="116"/>
        <v>#NUM!</v>
      </c>
      <c r="BE13" s="28" t="e">
        <f t="shared" si="116"/>
        <v>#NUM!</v>
      </c>
      <c r="BF13" s="28" t="e">
        <f t="shared" si="116"/>
        <v>#NUM!</v>
      </c>
      <c r="BG13" s="28" t="e">
        <f t="shared" si="116"/>
        <v>#NUM!</v>
      </c>
      <c r="BH13" s="28" t="e">
        <f t="shared" si="116"/>
        <v>#NUM!</v>
      </c>
      <c r="BI13" s="28" t="e">
        <f t="shared" si="116"/>
        <v>#NUM!</v>
      </c>
      <c r="BJ13" s="28" t="e">
        <f t="shared" si="116"/>
        <v>#NUM!</v>
      </c>
      <c r="BK13" s="28" t="e">
        <f t="shared" si="116"/>
        <v>#NUM!</v>
      </c>
      <c r="BM13" s="28">
        <f t="shared" si="13"/>
        <v>0</v>
      </c>
      <c r="BN13" s="28">
        <f t="shared" si="14"/>
        <v>5.2577776881109974</v>
      </c>
      <c r="BO13" s="28">
        <f t="shared" si="15"/>
        <v>2.0688407753918856</v>
      </c>
      <c r="BP13" s="28">
        <f t="shared" si="16"/>
        <v>0</v>
      </c>
      <c r="BQ13" s="28">
        <f t="shared" si="17"/>
        <v>0</v>
      </c>
      <c r="BR13" s="28">
        <f t="shared" si="18"/>
        <v>0</v>
      </c>
      <c r="BS13" s="28">
        <f t="shared" si="19"/>
        <v>0</v>
      </c>
      <c r="BT13" s="28">
        <f t="shared" si="20"/>
        <v>0</v>
      </c>
      <c r="BU13" s="28">
        <f t="shared" si="21"/>
        <v>0</v>
      </c>
      <c r="BV13" s="28">
        <f t="shared" si="22"/>
        <v>0</v>
      </c>
      <c r="BW13" s="28">
        <f t="shared" si="23"/>
        <v>0</v>
      </c>
      <c r="BX13" s="28">
        <f t="shared" si="24"/>
        <v>0</v>
      </c>
      <c r="BY13" s="28">
        <f t="shared" si="25"/>
        <v>0</v>
      </c>
      <c r="BZ13" s="28">
        <f t="shared" si="26"/>
        <v>0</v>
      </c>
      <c r="CA13" s="28">
        <f t="shared" si="27"/>
        <v>0</v>
      </c>
      <c r="CB13" s="28">
        <f t="shared" si="28"/>
        <v>0</v>
      </c>
      <c r="CC13" s="28">
        <f t="shared" si="29"/>
        <v>0</v>
      </c>
      <c r="CD13" s="28">
        <f t="shared" si="30"/>
        <v>0</v>
      </c>
      <c r="CE13" s="28">
        <f t="shared" si="31"/>
        <v>0</v>
      </c>
      <c r="CF13" s="28">
        <f t="shared" si="32"/>
        <v>0</v>
      </c>
      <c r="CG13" s="28">
        <f t="shared" si="33"/>
        <v>0</v>
      </c>
      <c r="CH13" s="28">
        <f t="shared" si="34"/>
        <v>0</v>
      </c>
      <c r="CI13" s="28">
        <f t="shared" si="35"/>
        <v>0</v>
      </c>
      <c r="CJ13" s="28">
        <f t="shared" si="36"/>
        <v>0</v>
      </c>
      <c r="CK13" s="28">
        <f t="shared" si="37"/>
        <v>0</v>
      </c>
      <c r="CL13" s="28">
        <f t="shared" si="38"/>
        <v>0</v>
      </c>
      <c r="CM13" s="28">
        <f t="shared" si="39"/>
        <v>0</v>
      </c>
      <c r="CN13" s="28">
        <f t="shared" si="40"/>
        <v>0</v>
      </c>
      <c r="CO13" s="28">
        <f t="shared" si="41"/>
        <v>0</v>
      </c>
      <c r="CP13" s="28">
        <f t="shared" si="42"/>
        <v>0</v>
      </c>
      <c r="CQ13" s="28">
        <f t="shared" si="43"/>
        <v>0</v>
      </c>
      <c r="CR13" s="28">
        <f t="shared" si="44"/>
        <v>0</v>
      </c>
      <c r="CS13" s="28">
        <f t="shared" si="45"/>
        <v>0</v>
      </c>
      <c r="CT13" s="28">
        <f t="shared" si="46"/>
        <v>0</v>
      </c>
      <c r="CU13" s="28">
        <f t="shared" si="47"/>
        <v>0</v>
      </c>
      <c r="CV13" s="28">
        <f t="shared" si="48"/>
        <v>0</v>
      </c>
      <c r="CW13" s="28">
        <f t="shared" si="49"/>
        <v>0</v>
      </c>
      <c r="CX13" s="28">
        <f t="shared" si="50"/>
        <v>0</v>
      </c>
      <c r="CY13" s="28">
        <f t="shared" si="51"/>
        <v>0</v>
      </c>
      <c r="CZ13" s="28">
        <f t="shared" si="52"/>
        <v>0</v>
      </c>
      <c r="DA13" s="28">
        <f t="shared" si="53"/>
        <v>0</v>
      </c>
      <c r="DB13" s="28">
        <f t="shared" si="54"/>
        <v>0</v>
      </c>
      <c r="DC13" s="28">
        <f t="shared" si="55"/>
        <v>0</v>
      </c>
      <c r="DD13" s="28">
        <f t="shared" si="56"/>
        <v>0</v>
      </c>
      <c r="DE13" s="28">
        <f t="shared" si="57"/>
        <v>0</v>
      </c>
      <c r="DF13" s="28">
        <f t="shared" si="58"/>
        <v>0</v>
      </c>
      <c r="DG13" s="28">
        <f t="shared" si="59"/>
        <v>0</v>
      </c>
      <c r="DH13" s="28">
        <f t="shared" si="60"/>
        <v>0</v>
      </c>
      <c r="DI13" s="28">
        <f t="shared" si="61"/>
        <v>0</v>
      </c>
      <c r="DJ13" s="28">
        <f t="shared" si="62"/>
        <v>0</v>
      </c>
      <c r="DL13" s="158">
        <f t="shared" si="63"/>
        <v>0.13398263867567106</v>
      </c>
      <c r="DM13" s="158">
        <f t="shared" si="64"/>
        <v>3.1889369127191118</v>
      </c>
      <c r="DN13" s="158">
        <f t="shared" si="65"/>
        <v>2.0688407753918856</v>
      </c>
      <c r="DO13" s="158">
        <f t="shared" si="66"/>
        <v>0</v>
      </c>
      <c r="DP13" s="158">
        <f t="shared" si="67"/>
        <v>0</v>
      </c>
      <c r="DQ13" s="158">
        <f t="shared" si="68"/>
        <v>0</v>
      </c>
      <c r="DR13" s="158">
        <f t="shared" si="69"/>
        <v>0</v>
      </c>
      <c r="DS13" s="158">
        <f t="shared" si="70"/>
        <v>0</v>
      </c>
      <c r="DT13" s="158">
        <f t="shared" si="71"/>
        <v>0</v>
      </c>
      <c r="DU13" s="158">
        <f t="shared" si="72"/>
        <v>0</v>
      </c>
      <c r="DV13" s="158">
        <f t="shared" si="73"/>
        <v>0</v>
      </c>
      <c r="DW13" s="158">
        <f t="shared" si="74"/>
        <v>0</v>
      </c>
      <c r="DX13" s="158">
        <f t="shared" si="75"/>
        <v>0</v>
      </c>
      <c r="DY13" s="158">
        <f t="shared" si="76"/>
        <v>0</v>
      </c>
      <c r="DZ13" s="158">
        <f t="shared" si="77"/>
        <v>0</v>
      </c>
      <c r="EA13" s="158">
        <f t="shared" si="78"/>
        <v>0</v>
      </c>
      <c r="EB13" s="158">
        <f t="shared" si="79"/>
        <v>0</v>
      </c>
      <c r="EC13" s="158">
        <f t="shared" si="80"/>
        <v>0</v>
      </c>
      <c r="ED13" s="158">
        <f t="shared" si="81"/>
        <v>0</v>
      </c>
      <c r="EE13" s="158">
        <f t="shared" si="82"/>
        <v>0</v>
      </c>
      <c r="EF13" s="158">
        <f t="shared" si="83"/>
        <v>0</v>
      </c>
      <c r="EG13" s="158">
        <f t="shared" si="84"/>
        <v>0</v>
      </c>
      <c r="EH13" s="158">
        <f t="shared" si="85"/>
        <v>0</v>
      </c>
      <c r="EI13" s="158">
        <f t="shared" si="86"/>
        <v>0</v>
      </c>
      <c r="EJ13" s="158">
        <f t="shared" si="87"/>
        <v>0</v>
      </c>
      <c r="EK13" s="158">
        <f t="shared" si="88"/>
        <v>0</v>
      </c>
      <c r="EL13" s="158">
        <f t="shared" si="89"/>
        <v>0</v>
      </c>
      <c r="EM13" s="158">
        <f t="shared" si="90"/>
        <v>0</v>
      </c>
      <c r="EN13" s="158">
        <f t="shared" si="91"/>
        <v>0</v>
      </c>
      <c r="EO13" s="158">
        <f t="shared" si="92"/>
        <v>0</v>
      </c>
      <c r="EP13" s="158">
        <f t="shared" si="93"/>
        <v>0</v>
      </c>
      <c r="EQ13" s="158">
        <f t="shared" si="94"/>
        <v>0</v>
      </c>
      <c r="ER13" s="158">
        <f t="shared" si="95"/>
        <v>0</v>
      </c>
      <c r="ES13" s="158">
        <f t="shared" si="96"/>
        <v>0</v>
      </c>
      <c r="ET13" s="158">
        <f t="shared" si="97"/>
        <v>0</v>
      </c>
      <c r="EU13" s="158">
        <f t="shared" si="98"/>
        <v>0</v>
      </c>
      <c r="EV13" s="158">
        <f t="shared" si="99"/>
        <v>0</v>
      </c>
      <c r="EW13" s="158">
        <f t="shared" si="100"/>
        <v>0</v>
      </c>
      <c r="EX13" s="158">
        <f t="shared" si="101"/>
        <v>0</v>
      </c>
      <c r="EY13" s="158">
        <f t="shared" si="102"/>
        <v>0</v>
      </c>
      <c r="EZ13" s="158">
        <f t="shared" si="103"/>
        <v>0</v>
      </c>
      <c r="FA13" s="158">
        <f t="shared" si="104"/>
        <v>0</v>
      </c>
      <c r="FB13" s="158">
        <f t="shared" si="105"/>
        <v>0</v>
      </c>
      <c r="FC13" s="158">
        <f t="shared" si="106"/>
        <v>0</v>
      </c>
      <c r="FD13" s="158">
        <f t="shared" si="107"/>
        <v>0</v>
      </c>
      <c r="FE13" s="158">
        <f t="shared" si="108"/>
        <v>0</v>
      </c>
      <c r="FF13" s="158">
        <f t="shared" si="109"/>
        <v>0</v>
      </c>
      <c r="FG13" s="158">
        <f t="shared" si="110"/>
        <v>0</v>
      </c>
      <c r="FH13" s="158">
        <f t="shared" si="111"/>
        <v>0</v>
      </c>
      <c r="FI13" s="158">
        <f t="shared" si="112"/>
        <v>0</v>
      </c>
    </row>
    <row r="14" spans="1:165">
      <c r="D14" s="28">
        <f>IF(OR('1.収穫を予測する'!$C$2="あり",'1.収穫を予測する'!$C$3="あり"),入力方法別計算!W9,'inv2.計算シート'!E9)</f>
        <v>8</v>
      </c>
      <c r="E14" s="28">
        <f>IF(OR('1.収穫を予測する'!$C$2="あり",'1.収穫を予測する'!$C$3="あり"),入力方法別計算!Z9,'inv2.計算シート'!AD9)</f>
        <v>10.198189587226441</v>
      </c>
      <c r="F14" s="28">
        <f>IF(OR('1.収穫を予測する'!$C$2="あり",'1.収穫を予測する'!$C$3="あり"),入力方法別計算!Y9,'inv2.計算シート'!AE9)</f>
        <v>2485.346110289895</v>
      </c>
      <c r="G14" s="28">
        <f>'inv2.計算シート'!AF9</f>
        <v>0</v>
      </c>
      <c r="H14" s="28">
        <f t="shared" si="8"/>
        <v>0.77487105691463953</v>
      </c>
      <c r="I14" s="28">
        <f t="shared" si="9"/>
        <v>2692.8952501663925</v>
      </c>
      <c r="J14" s="28">
        <f t="shared" si="10"/>
        <v>10.238172801375763</v>
      </c>
      <c r="K14" s="28">
        <f t="shared" si="11"/>
        <v>3.8019201826521667E-3</v>
      </c>
      <c r="L14" s="28">
        <f t="shared" si="12"/>
        <v>445485814012.37469</v>
      </c>
      <c r="N14" s="28">
        <f t="shared" si="4"/>
        <v>0</v>
      </c>
      <c r="O14" s="28">
        <f t="shared" si="117"/>
        <v>10.15247970294206</v>
      </c>
      <c r="P14" s="28">
        <f t="shared" si="117"/>
        <v>7.6606571308084641</v>
      </c>
      <c r="Q14" s="28">
        <f t="shared" si="117"/>
        <v>0.89923546506156959</v>
      </c>
      <c r="R14" s="28" t="e">
        <f t="shared" si="117"/>
        <v>#NUM!</v>
      </c>
      <c r="S14" s="28" t="e">
        <f t="shared" si="117"/>
        <v>#NUM!</v>
      </c>
      <c r="T14" s="28" t="e">
        <f t="shared" si="117"/>
        <v>#NUM!</v>
      </c>
      <c r="U14" s="28" t="e">
        <f t="shared" si="117"/>
        <v>#NUM!</v>
      </c>
      <c r="V14" s="28" t="e">
        <f t="shared" si="117"/>
        <v>#NUM!</v>
      </c>
      <c r="W14" s="28" t="e">
        <f t="shared" si="117"/>
        <v>#NUM!</v>
      </c>
      <c r="X14" s="28" t="e">
        <f t="shared" si="117"/>
        <v>#NUM!</v>
      </c>
      <c r="Y14" s="28" t="e">
        <f t="shared" si="113"/>
        <v>#NUM!</v>
      </c>
      <c r="Z14" s="28" t="e">
        <f t="shared" si="113"/>
        <v>#NUM!</v>
      </c>
      <c r="AA14" s="28" t="e">
        <f t="shared" si="113"/>
        <v>#NUM!</v>
      </c>
      <c r="AB14" s="28" t="e">
        <f t="shared" si="113"/>
        <v>#NUM!</v>
      </c>
      <c r="AC14" s="28" t="e">
        <f t="shared" si="113"/>
        <v>#NUM!</v>
      </c>
      <c r="AD14" s="28" t="e">
        <f t="shared" si="113"/>
        <v>#NUM!</v>
      </c>
      <c r="AE14" s="28" t="e">
        <f t="shared" si="113"/>
        <v>#NUM!</v>
      </c>
      <c r="AF14" s="28" t="e">
        <f t="shared" si="113"/>
        <v>#NUM!</v>
      </c>
      <c r="AG14" s="28" t="e">
        <f t="shared" si="113"/>
        <v>#NUM!</v>
      </c>
      <c r="AH14" s="28" t="e">
        <f t="shared" si="113"/>
        <v>#NUM!</v>
      </c>
      <c r="AI14" s="28" t="e">
        <f t="shared" si="114"/>
        <v>#NUM!</v>
      </c>
      <c r="AJ14" s="28" t="e">
        <f t="shared" si="114"/>
        <v>#NUM!</v>
      </c>
      <c r="AK14" s="28" t="e">
        <f t="shared" si="114"/>
        <v>#NUM!</v>
      </c>
      <c r="AL14" s="28" t="e">
        <f t="shared" si="114"/>
        <v>#NUM!</v>
      </c>
      <c r="AM14" s="28" t="e">
        <f t="shared" si="114"/>
        <v>#NUM!</v>
      </c>
      <c r="AN14" s="28" t="e">
        <f t="shared" si="114"/>
        <v>#NUM!</v>
      </c>
      <c r="AO14" s="28" t="e">
        <f t="shared" si="114"/>
        <v>#NUM!</v>
      </c>
      <c r="AP14" s="28" t="e">
        <f t="shared" si="114"/>
        <v>#NUM!</v>
      </c>
      <c r="AQ14" s="28" t="e">
        <f t="shared" si="114"/>
        <v>#NUM!</v>
      </c>
      <c r="AR14" s="28" t="e">
        <f t="shared" si="114"/>
        <v>#NUM!</v>
      </c>
      <c r="AS14" s="28" t="e">
        <f t="shared" si="115"/>
        <v>#NUM!</v>
      </c>
      <c r="AT14" s="28" t="e">
        <f t="shared" si="115"/>
        <v>#NUM!</v>
      </c>
      <c r="AU14" s="28" t="e">
        <f t="shared" si="115"/>
        <v>#NUM!</v>
      </c>
      <c r="AV14" s="28" t="e">
        <f t="shared" si="115"/>
        <v>#NUM!</v>
      </c>
      <c r="AW14" s="28" t="e">
        <f t="shared" si="115"/>
        <v>#NUM!</v>
      </c>
      <c r="AX14" s="28" t="e">
        <f t="shared" si="115"/>
        <v>#NUM!</v>
      </c>
      <c r="AY14" s="28" t="e">
        <f t="shared" si="115"/>
        <v>#NUM!</v>
      </c>
      <c r="AZ14" s="28" t="e">
        <f t="shared" si="115"/>
        <v>#NUM!</v>
      </c>
      <c r="BA14" s="28" t="e">
        <f t="shared" si="115"/>
        <v>#NUM!</v>
      </c>
      <c r="BB14" s="28" t="e">
        <f t="shared" si="115"/>
        <v>#NUM!</v>
      </c>
      <c r="BC14" s="28" t="e">
        <f t="shared" si="116"/>
        <v>#NUM!</v>
      </c>
      <c r="BD14" s="28" t="e">
        <f t="shared" si="116"/>
        <v>#NUM!</v>
      </c>
      <c r="BE14" s="28" t="e">
        <f t="shared" si="116"/>
        <v>#NUM!</v>
      </c>
      <c r="BF14" s="28" t="e">
        <f t="shared" si="116"/>
        <v>#NUM!</v>
      </c>
      <c r="BG14" s="28" t="e">
        <f t="shared" si="116"/>
        <v>#NUM!</v>
      </c>
      <c r="BH14" s="28" t="e">
        <f t="shared" si="116"/>
        <v>#NUM!</v>
      </c>
      <c r="BI14" s="28" t="e">
        <f t="shared" si="116"/>
        <v>#NUM!</v>
      </c>
      <c r="BJ14" s="28" t="e">
        <f t="shared" si="116"/>
        <v>#NUM!</v>
      </c>
      <c r="BK14" s="28" t="e">
        <f t="shared" si="116"/>
        <v>#NUM!</v>
      </c>
      <c r="BM14" s="28">
        <f t="shared" si="13"/>
        <v>0</v>
      </c>
      <c r="BN14" s="28">
        <f t="shared" si="14"/>
        <v>10.15247970294206</v>
      </c>
      <c r="BO14" s="28">
        <f t="shared" si="15"/>
        <v>7.6606571308084641</v>
      </c>
      <c r="BP14" s="28">
        <f t="shared" si="16"/>
        <v>0.89923546506156959</v>
      </c>
      <c r="BQ14" s="28">
        <f t="shared" si="17"/>
        <v>0</v>
      </c>
      <c r="BR14" s="28">
        <f t="shared" si="18"/>
        <v>0</v>
      </c>
      <c r="BS14" s="28">
        <f t="shared" si="19"/>
        <v>0</v>
      </c>
      <c r="BT14" s="28">
        <f t="shared" si="20"/>
        <v>0</v>
      </c>
      <c r="BU14" s="28">
        <f t="shared" si="21"/>
        <v>0</v>
      </c>
      <c r="BV14" s="28">
        <f t="shared" si="22"/>
        <v>0</v>
      </c>
      <c r="BW14" s="28">
        <f t="shared" si="23"/>
        <v>0</v>
      </c>
      <c r="BX14" s="28">
        <f t="shared" si="24"/>
        <v>0</v>
      </c>
      <c r="BY14" s="28">
        <f t="shared" si="25"/>
        <v>0</v>
      </c>
      <c r="BZ14" s="28">
        <f t="shared" si="26"/>
        <v>0</v>
      </c>
      <c r="CA14" s="28">
        <f t="shared" si="27"/>
        <v>0</v>
      </c>
      <c r="CB14" s="28">
        <f t="shared" si="28"/>
        <v>0</v>
      </c>
      <c r="CC14" s="28">
        <f t="shared" si="29"/>
        <v>0</v>
      </c>
      <c r="CD14" s="28">
        <f t="shared" si="30"/>
        <v>0</v>
      </c>
      <c r="CE14" s="28">
        <f t="shared" si="31"/>
        <v>0</v>
      </c>
      <c r="CF14" s="28">
        <f t="shared" si="32"/>
        <v>0</v>
      </c>
      <c r="CG14" s="28">
        <f t="shared" si="33"/>
        <v>0</v>
      </c>
      <c r="CH14" s="28">
        <f t="shared" si="34"/>
        <v>0</v>
      </c>
      <c r="CI14" s="28">
        <f t="shared" si="35"/>
        <v>0</v>
      </c>
      <c r="CJ14" s="28">
        <f t="shared" si="36"/>
        <v>0</v>
      </c>
      <c r="CK14" s="28">
        <f t="shared" si="37"/>
        <v>0</v>
      </c>
      <c r="CL14" s="28">
        <f t="shared" si="38"/>
        <v>0</v>
      </c>
      <c r="CM14" s="28">
        <f t="shared" si="39"/>
        <v>0</v>
      </c>
      <c r="CN14" s="28">
        <f t="shared" si="40"/>
        <v>0</v>
      </c>
      <c r="CO14" s="28">
        <f t="shared" si="41"/>
        <v>0</v>
      </c>
      <c r="CP14" s="28">
        <f t="shared" si="42"/>
        <v>0</v>
      </c>
      <c r="CQ14" s="28">
        <f t="shared" si="43"/>
        <v>0</v>
      </c>
      <c r="CR14" s="28">
        <f t="shared" si="44"/>
        <v>0</v>
      </c>
      <c r="CS14" s="28">
        <f t="shared" si="45"/>
        <v>0</v>
      </c>
      <c r="CT14" s="28">
        <f t="shared" si="46"/>
        <v>0</v>
      </c>
      <c r="CU14" s="28">
        <f t="shared" si="47"/>
        <v>0</v>
      </c>
      <c r="CV14" s="28">
        <f t="shared" si="48"/>
        <v>0</v>
      </c>
      <c r="CW14" s="28">
        <f t="shared" si="49"/>
        <v>0</v>
      </c>
      <c r="CX14" s="28">
        <f t="shared" si="50"/>
        <v>0</v>
      </c>
      <c r="CY14" s="28">
        <f t="shared" si="51"/>
        <v>0</v>
      </c>
      <c r="CZ14" s="28">
        <f t="shared" si="52"/>
        <v>0</v>
      </c>
      <c r="DA14" s="28">
        <f t="shared" si="53"/>
        <v>0</v>
      </c>
      <c r="DB14" s="28">
        <f t="shared" si="54"/>
        <v>0</v>
      </c>
      <c r="DC14" s="28">
        <f t="shared" si="55"/>
        <v>0</v>
      </c>
      <c r="DD14" s="28">
        <f t="shared" si="56"/>
        <v>0</v>
      </c>
      <c r="DE14" s="28">
        <f t="shared" si="57"/>
        <v>0</v>
      </c>
      <c r="DF14" s="28">
        <f t="shared" si="58"/>
        <v>0</v>
      </c>
      <c r="DG14" s="28">
        <f t="shared" si="59"/>
        <v>0</v>
      </c>
      <c r="DH14" s="28">
        <f t="shared" si="60"/>
        <v>0</v>
      </c>
      <c r="DI14" s="28">
        <f t="shared" si="61"/>
        <v>0</v>
      </c>
      <c r="DJ14" s="28">
        <f t="shared" si="62"/>
        <v>0</v>
      </c>
      <c r="DL14" s="158">
        <f t="shared" si="63"/>
        <v>4.5709884284381275E-2</v>
      </c>
      <c r="DM14" s="158">
        <f t="shared" si="64"/>
        <v>2.4918225721335956</v>
      </c>
      <c r="DN14" s="158">
        <f t="shared" si="65"/>
        <v>6.7614216657468944</v>
      </c>
      <c r="DO14" s="158">
        <f t="shared" si="66"/>
        <v>0.89923546506156959</v>
      </c>
      <c r="DP14" s="158">
        <f t="shared" si="67"/>
        <v>0</v>
      </c>
      <c r="DQ14" s="158">
        <f t="shared" si="68"/>
        <v>0</v>
      </c>
      <c r="DR14" s="158">
        <f t="shared" si="69"/>
        <v>0</v>
      </c>
      <c r="DS14" s="158">
        <f t="shared" si="70"/>
        <v>0</v>
      </c>
      <c r="DT14" s="158">
        <f t="shared" si="71"/>
        <v>0</v>
      </c>
      <c r="DU14" s="158">
        <f t="shared" si="72"/>
        <v>0</v>
      </c>
      <c r="DV14" s="158">
        <f t="shared" si="73"/>
        <v>0</v>
      </c>
      <c r="DW14" s="158">
        <f t="shared" si="74"/>
        <v>0</v>
      </c>
      <c r="DX14" s="158">
        <f t="shared" si="75"/>
        <v>0</v>
      </c>
      <c r="DY14" s="158">
        <f t="shared" si="76"/>
        <v>0</v>
      </c>
      <c r="DZ14" s="158">
        <f t="shared" si="77"/>
        <v>0</v>
      </c>
      <c r="EA14" s="158">
        <f t="shared" si="78"/>
        <v>0</v>
      </c>
      <c r="EB14" s="158">
        <f t="shared" si="79"/>
        <v>0</v>
      </c>
      <c r="EC14" s="158">
        <f t="shared" si="80"/>
        <v>0</v>
      </c>
      <c r="ED14" s="158">
        <f t="shared" si="81"/>
        <v>0</v>
      </c>
      <c r="EE14" s="158">
        <f t="shared" si="82"/>
        <v>0</v>
      </c>
      <c r="EF14" s="158">
        <f t="shared" si="83"/>
        <v>0</v>
      </c>
      <c r="EG14" s="158">
        <f t="shared" si="84"/>
        <v>0</v>
      </c>
      <c r="EH14" s="158">
        <f t="shared" si="85"/>
        <v>0</v>
      </c>
      <c r="EI14" s="158">
        <f t="shared" si="86"/>
        <v>0</v>
      </c>
      <c r="EJ14" s="158">
        <f t="shared" si="87"/>
        <v>0</v>
      </c>
      <c r="EK14" s="158">
        <f t="shared" si="88"/>
        <v>0</v>
      </c>
      <c r="EL14" s="158">
        <f t="shared" si="89"/>
        <v>0</v>
      </c>
      <c r="EM14" s="158">
        <f t="shared" si="90"/>
        <v>0</v>
      </c>
      <c r="EN14" s="158">
        <f t="shared" si="91"/>
        <v>0</v>
      </c>
      <c r="EO14" s="158">
        <f t="shared" si="92"/>
        <v>0</v>
      </c>
      <c r="EP14" s="158">
        <f t="shared" si="93"/>
        <v>0</v>
      </c>
      <c r="EQ14" s="158">
        <f t="shared" si="94"/>
        <v>0</v>
      </c>
      <c r="ER14" s="158">
        <f t="shared" si="95"/>
        <v>0</v>
      </c>
      <c r="ES14" s="158">
        <f t="shared" si="96"/>
        <v>0</v>
      </c>
      <c r="ET14" s="158">
        <f t="shared" si="97"/>
        <v>0</v>
      </c>
      <c r="EU14" s="158">
        <f t="shared" si="98"/>
        <v>0</v>
      </c>
      <c r="EV14" s="158">
        <f t="shared" si="99"/>
        <v>0</v>
      </c>
      <c r="EW14" s="158">
        <f t="shared" si="100"/>
        <v>0</v>
      </c>
      <c r="EX14" s="158">
        <f t="shared" si="101"/>
        <v>0</v>
      </c>
      <c r="EY14" s="158">
        <f t="shared" si="102"/>
        <v>0</v>
      </c>
      <c r="EZ14" s="158">
        <f t="shared" si="103"/>
        <v>0</v>
      </c>
      <c r="FA14" s="158">
        <f t="shared" si="104"/>
        <v>0</v>
      </c>
      <c r="FB14" s="158">
        <f t="shared" si="105"/>
        <v>0</v>
      </c>
      <c r="FC14" s="158">
        <f t="shared" si="106"/>
        <v>0</v>
      </c>
      <c r="FD14" s="158">
        <f t="shared" si="107"/>
        <v>0</v>
      </c>
      <c r="FE14" s="158">
        <f t="shared" si="108"/>
        <v>0</v>
      </c>
      <c r="FF14" s="158">
        <f t="shared" si="109"/>
        <v>0</v>
      </c>
      <c r="FG14" s="158">
        <f t="shared" si="110"/>
        <v>0</v>
      </c>
      <c r="FH14" s="158">
        <f t="shared" si="111"/>
        <v>0</v>
      </c>
      <c r="FI14" s="158">
        <f t="shared" si="112"/>
        <v>0</v>
      </c>
    </row>
    <row r="15" spans="1:165">
      <c r="D15" s="28">
        <f>IF(OR('1.収穫を予測する'!$C$2="あり",'1.収穫を予測する'!$C$3="あり"),入力方法別計算!W10,'inv2.計算シート'!E10)</f>
        <v>9</v>
      </c>
      <c r="E15" s="28">
        <f>IF(OR('1.収穫を予測する'!$C$2="あり",'1.収穫を予測する'!$C$3="あり"),入力方法別計算!Z10,'inv2.計算シート'!AD10)</f>
        <v>17.375524120742284</v>
      </c>
      <c r="F15" s="28">
        <f>IF(OR('1.収穫を予測する'!$C$2="あり",'1.収穫を予測する'!$C$3="あり"),入力方法別計算!Y10,'inv2.計算シート'!AE10)</f>
        <v>2475.0329201134377</v>
      </c>
      <c r="G15" s="28">
        <f>'inv2.計算シート'!AF10</f>
        <v>0</v>
      </c>
      <c r="H15" s="28">
        <f t="shared" si="8"/>
        <v>0.77362672637707808</v>
      </c>
      <c r="I15" s="28">
        <f t="shared" si="9"/>
        <v>2683.5556228746559</v>
      </c>
      <c r="J15" s="28">
        <f t="shared" si="10"/>
        <v>17.444890343610769</v>
      </c>
      <c r="K15" s="28">
        <f t="shared" si="11"/>
        <v>6.50066285003014E-3</v>
      </c>
      <c r="L15" s="28">
        <f t="shared" si="12"/>
        <v>61861620816.312454</v>
      </c>
      <c r="N15" s="28">
        <f t="shared" si="4"/>
        <v>0</v>
      </c>
      <c r="O15" s="28">
        <f t="shared" si="117"/>
        <v>0</v>
      </c>
      <c r="P15" s="28">
        <f t="shared" si="117"/>
        <v>15.677489858637259</v>
      </c>
      <c r="Q15" s="28">
        <f t="shared" si="117"/>
        <v>7.7702599441625564</v>
      </c>
      <c r="R15" s="28">
        <f t="shared" si="117"/>
        <v>0.1845321200465192</v>
      </c>
      <c r="S15" s="28" t="e">
        <f t="shared" si="117"/>
        <v>#NUM!</v>
      </c>
      <c r="T15" s="28" t="e">
        <f t="shared" si="117"/>
        <v>#NUM!</v>
      </c>
      <c r="U15" s="28" t="e">
        <f t="shared" si="117"/>
        <v>#NUM!</v>
      </c>
      <c r="V15" s="28" t="e">
        <f t="shared" si="117"/>
        <v>#NUM!</v>
      </c>
      <c r="W15" s="28" t="e">
        <f t="shared" si="117"/>
        <v>#NUM!</v>
      </c>
      <c r="X15" s="28" t="e">
        <f t="shared" si="117"/>
        <v>#NUM!</v>
      </c>
      <c r="Y15" s="28" t="e">
        <f t="shared" si="113"/>
        <v>#NUM!</v>
      </c>
      <c r="Z15" s="28" t="e">
        <f t="shared" si="113"/>
        <v>#NUM!</v>
      </c>
      <c r="AA15" s="28" t="e">
        <f t="shared" si="113"/>
        <v>#NUM!</v>
      </c>
      <c r="AB15" s="28" t="e">
        <f t="shared" si="113"/>
        <v>#NUM!</v>
      </c>
      <c r="AC15" s="28" t="e">
        <f t="shared" si="113"/>
        <v>#NUM!</v>
      </c>
      <c r="AD15" s="28" t="e">
        <f t="shared" si="113"/>
        <v>#NUM!</v>
      </c>
      <c r="AE15" s="28" t="e">
        <f t="shared" si="113"/>
        <v>#NUM!</v>
      </c>
      <c r="AF15" s="28" t="e">
        <f t="shared" si="113"/>
        <v>#NUM!</v>
      </c>
      <c r="AG15" s="28" t="e">
        <f t="shared" si="113"/>
        <v>#NUM!</v>
      </c>
      <c r="AH15" s="28" t="e">
        <f t="shared" si="113"/>
        <v>#NUM!</v>
      </c>
      <c r="AI15" s="28" t="e">
        <f t="shared" si="114"/>
        <v>#NUM!</v>
      </c>
      <c r="AJ15" s="28" t="e">
        <f t="shared" si="114"/>
        <v>#NUM!</v>
      </c>
      <c r="AK15" s="28" t="e">
        <f t="shared" si="114"/>
        <v>#NUM!</v>
      </c>
      <c r="AL15" s="28" t="e">
        <f t="shared" si="114"/>
        <v>#NUM!</v>
      </c>
      <c r="AM15" s="28" t="e">
        <f t="shared" si="114"/>
        <v>#NUM!</v>
      </c>
      <c r="AN15" s="28" t="e">
        <f t="shared" si="114"/>
        <v>#NUM!</v>
      </c>
      <c r="AO15" s="28" t="e">
        <f t="shared" si="114"/>
        <v>#NUM!</v>
      </c>
      <c r="AP15" s="28" t="e">
        <f t="shared" si="114"/>
        <v>#NUM!</v>
      </c>
      <c r="AQ15" s="28" t="e">
        <f t="shared" si="114"/>
        <v>#NUM!</v>
      </c>
      <c r="AR15" s="28" t="e">
        <f t="shared" si="114"/>
        <v>#NUM!</v>
      </c>
      <c r="AS15" s="28" t="e">
        <f t="shared" si="115"/>
        <v>#NUM!</v>
      </c>
      <c r="AT15" s="28" t="e">
        <f t="shared" si="115"/>
        <v>#NUM!</v>
      </c>
      <c r="AU15" s="28" t="e">
        <f t="shared" si="115"/>
        <v>#NUM!</v>
      </c>
      <c r="AV15" s="28" t="e">
        <f t="shared" si="115"/>
        <v>#NUM!</v>
      </c>
      <c r="AW15" s="28" t="e">
        <f t="shared" si="115"/>
        <v>#NUM!</v>
      </c>
      <c r="AX15" s="28" t="e">
        <f t="shared" si="115"/>
        <v>#NUM!</v>
      </c>
      <c r="AY15" s="28" t="e">
        <f t="shared" si="115"/>
        <v>#NUM!</v>
      </c>
      <c r="AZ15" s="28" t="e">
        <f t="shared" si="115"/>
        <v>#NUM!</v>
      </c>
      <c r="BA15" s="28" t="e">
        <f t="shared" si="115"/>
        <v>#NUM!</v>
      </c>
      <c r="BB15" s="28" t="e">
        <f t="shared" si="115"/>
        <v>#NUM!</v>
      </c>
      <c r="BC15" s="28" t="e">
        <f t="shared" si="116"/>
        <v>#NUM!</v>
      </c>
      <c r="BD15" s="28" t="e">
        <f t="shared" si="116"/>
        <v>#NUM!</v>
      </c>
      <c r="BE15" s="28" t="e">
        <f t="shared" si="116"/>
        <v>#NUM!</v>
      </c>
      <c r="BF15" s="28" t="e">
        <f t="shared" si="116"/>
        <v>#NUM!</v>
      </c>
      <c r="BG15" s="28" t="e">
        <f t="shared" si="116"/>
        <v>#NUM!</v>
      </c>
      <c r="BH15" s="28" t="e">
        <f t="shared" si="116"/>
        <v>#NUM!</v>
      </c>
      <c r="BI15" s="28" t="e">
        <f t="shared" si="116"/>
        <v>#NUM!</v>
      </c>
      <c r="BJ15" s="28" t="e">
        <f t="shared" si="116"/>
        <v>#NUM!</v>
      </c>
      <c r="BK15" s="28" t="e">
        <f t="shared" si="116"/>
        <v>#NUM!</v>
      </c>
      <c r="BM15" s="28">
        <f t="shared" si="13"/>
        <v>0</v>
      </c>
      <c r="BN15" s="28">
        <f t="shared" si="14"/>
        <v>0</v>
      </c>
      <c r="BO15" s="28">
        <f t="shared" si="15"/>
        <v>15.677489858637259</v>
      </c>
      <c r="BP15" s="28">
        <f t="shared" si="16"/>
        <v>7.7702599441625564</v>
      </c>
      <c r="BQ15" s="28">
        <f t="shared" si="17"/>
        <v>0.1845321200465192</v>
      </c>
      <c r="BR15" s="28">
        <f t="shared" si="18"/>
        <v>0</v>
      </c>
      <c r="BS15" s="28">
        <f t="shared" si="19"/>
        <v>0</v>
      </c>
      <c r="BT15" s="28">
        <f t="shared" si="20"/>
        <v>0</v>
      </c>
      <c r="BU15" s="28">
        <f t="shared" si="21"/>
        <v>0</v>
      </c>
      <c r="BV15" s="28">
        <f t="shared" si="22"/>
        <v>0</v>
      </c>
      <c r="BW15" s="28">
        <f t="shared" si="23"/>
        <v>0</v>
      </c>
      <c r="BX15" s="28">
        <f t="shared" si="24"/>
        <v>0</v>
      </c>
      <c r="BY15" s="28">
        <f t="shared" si="25"/>
        <v>0</v>
      </c>
      <c r="BZ15" s="28">
        <f t="shared" si="26"/>
        <v>0</v>
      </c>
      <c r="CA15" s="28">
        <f t="shared" si="27"/>
        <v>0</v>
      </c>
      <c r="CB15" s="28">
        <f t="shared" si="28"/>
        <v>0</v>
      </c>
      <c r="CC15" s="28">
        <f t="shared" si="29"/>
        <v>0</v>
      </c>
      <c r="CD15" s="28">
        <f t="shared" si="30"/>
        <v>0</v>
      </c>
      <c r="CE15" s="28">
        <f t="shared" si="31"/>
        <v>0</v>
      </c>
      <c r="CF15" s="28">
        <f t="shared" si="32"/>
        <v>0</v>
      </c>
      <c r="CG15" s="28">
        <f t="shared" si="33"/>
        <v>0</v>
      </c>
      <c r="CH15" s="28">
        <f t="shared" si="34"/>
        <v>0</v>
      </c>
      <c r="CI15" s="28">
        <f t="shared" si="35"/>
        <v>0</v>
      </c>
      <c r="CJ15" s="28">
        <f t="shared" si="36"/>
        <v>0</v>
      </c>
      <c r="CK15" s="28">
        <f t="shared" si="37"/>
        <v>0</v>
      </c>
      <c r="CL15" s="28">
        <f t="shared" si="38"/>
        <v>0</v>
      </c>
      <c r="CM15" s="28">
        <f t="shared" si="39"/>
        <v>0</v>
      </c>
      <c r="CN15" s="28">
        <f t="shared" si="40"/>
        <v>0</v>
      </c>
      <c r="CO15" s="28">
        <f t="shared" si="41"/>
        <v>0</v>
      </c>
      <c r="CP15" s="28">
        <f t="shared" si="42"/>
        <v>0</v>
      </c>
      <c r="CQ15" s="28">
        <f t="shared" si="43"/>
        <v>0</v>
      </c>
      <c r="CR15" s="28">
        <f t="shared" si="44"/>
        <v>0</v>
      </c>
      <c r="CS15" s="28">
        <f t="shared" si="45"/>
        <v>0</v>
      </c>
      <c r="CT15" s="28">
        <f t="shared" si="46"/>
        <v>0</v>
      </c>
      <c r="CU15" s="28">
        <f t="shared" si="47"/>
        <v>0</v>
      </c>
      <c r="CV15" s="28">
        <f t="shared" si="48"/>
        <v>0</v>
      </c>
      <c r="CW15" s="28">
        <f t="shared" si="49"/>
        <v>0</v>
      </c>
      <c r="CX15" s="28">
        <f t="shared" si="50"/>
        <v>0</v>
      </c>
      <c r="CY15" s="28">
        <f t="shared" si="51"/>
        <v>0</v>
      </c>
      <c r="CZ15" s="28">
        <f t="shared" si="52"/>
        <v>0</v>
      </c>
      <c r="DA15" s="28">
        <f t="shared" si="53"/>
        <v>0</v>
      </c>
      <c r="DB15" s="28">
        <f t="shared" si="54"/>
        <v>0</v>
      </c>
      <c r="DC15" s="28">
        <f t="shared" si="55"/>
        <v>0</v>
      </c>
      <c r="DD15" s="28">
        <f t="shared" si="56"/>
        <v>0</v>
      </c>
      <c r="DE15" s="28">
        <f t="shared" si="57"/>
        <v>0</v>
      </c>
      <c r="DF15" s="28">
        <f t="shared" si="58"/>
        <v>0</v>
      </c>
      <c r="DG15" s="28">
        <f t="shared" si="59"/>
        <v>0</v>
      </c>
      <c r="DH15" s="28">
        <f t="shared" si="60"/>
        <v>0</v>
      </c>
      <c r="DI15" s="28">
        <f t="shared" si="61"/>
        <v>0</v>
      </c>
      <c r="DJ15" s="28">
        <f t="shared" si="62"/>
        <v>0</v>
      </c>
      <c r="DL15" s="158">
        <f t="shared" si="63"/>
        <v>0</v>
      </c>
      <c r="DM15" s="158">
        <f t="shared" si="64"/>
        <v>1.6980342621050255</v>
      </c>
      <c r="DN15" s="158">
        <f t="shared" si="65"/>
        <v>7.9072299144747022</v>
      </c>
      <c r="DO15" s="158">
        <f t="shared" si="66"/>
        <v>7.5857278241160371</v>
      </c>
      <c r="DP15" s="158">
        <f t="shared" si="67"/>
        <v>0.1845321200465192</v>
      </c>
      <c r="DQ15" s="158">
        <f t="shared" si="68"/>
        <v>0</v>
      </c>
      <c r="DR15" s="158">
        <f t="shared" si="69"/>
        <v>0</v>
      </c>
      <c r="DS15" s="158">
        <f t="shared" si="70"/>
        <v>0</v>
      </c>
      <c r="DT15" s="158">
        <f t="shared" si="71"/>
        <v>0</v>
      </c>
      <c r="DU15" s="158">
        <f t="shared" si="72"/>
        <v>0</v>
      </c>
      <c r="DV15" s="158">
        <f t="shared" si="73"/>
        <v>0</v>
      </c>
      <c r="DW15" s="158">
        <f t="shared" si="74"/>
        <v>0</v>
      </c>
      <c r="DX15" s="158">
        <f t="shared" si="75"/>
        <v>0</v>
      </c>
      <c r="DY15" s="158">
        <f t="shared" si="76"/>
        <v>0</v>
      </c>
      <c r="DZ15" s="158">
        <f t="shared" si="77"/>
        <v>0</v>
      </c>
      <c r="EA15" s="158">
        <f t="shared" si="78"/>
        <v>0</v>
      </c>
      <c r="EB15" s="158">
        <f t="shared" si="79"/>
        <v>0</v>
      </c>
      <c r="EC15" s="158">
        <f t="shared" si="80"/>
        <v>0</v>
      </c>
      <c r="ED15" s="158">
        <f t="shared" si="81"/>
        <v>0</v>
      </c>
      <c r="EE15" s="158">
        <f t="shared" si="82"/>
        <v>0</v>
      </c>
      <c r="EF15" s="158">
        <f t="shared" si="83"/>
        <v>0</v>
      </c>
      <c r="EG15" s="158">
        <f t="shared" si="84"/>
        <v>0</v>
      </c>
      <c r="EH15" s="158">
        <f t="shared" si="85"/>
        <v>0</v>
      </c>
      <c r="EI15" s="158">
        <f t="shared" si="86"/>
        <v>0</v>
      </c>
      <c r="EJ15" s="158">
        <f t="shared" si="87"/>
        <v>0</v>
      </c>
      <c r="EK15" s="158">
        <f t="shared" si="88"/>
        <v>0</v>
      </c>
      <c r="EL15" s="158">
        <f t="shared" si="89"/>
        <v>0</v>
      </c>
      <c r="EM15" s="158">
        <f t="shared" si="90"/>
        <v>0</v>
      </c>
      <c r="EN15" s="158">
        <f t="shared" si="91"/>
        <v>0</v>
      </c>
      <c r="EO15" s="158">
        <f t="shared" si="92"/>
        <v>0</v>
      </c>
      <c r="EP15" s="158">
        <f t="shared" si="93"/>
        <v>0</v>
      </c>
      <c r="EQ15" s="158">
        <f t="shared" si="94"/>
        <v>0</v>
      </c>
      <c r="ER15" s="158">
        <f t="shared" si="95"/>
        <v>0</v>
      </c>
      <c r="ES15" s="158">
        <f t="shared" si="96"/>
        <v>0</v>
      </c>
      <c r="ET15" s="158">
        <f t="shared" si="97"/>
        <v>0</v>
      </c>
      <c r="EU15" s="158">
        <f t="shared" si="98"/>
        <v>0</v>
      </c>
      <c r="EV15" s="158">
        <f t="shared" si="99"/>
        <v>0</v>
      </c>
      <c r="EW15" s="158">
        <f t="shared" si="100"/>
        <v>0</v>
      </c>
      <c r="EX15" s="158">
        <f t="shared" si="101"/>
        <v>0</v>
      </c>
      <c r="EY15" s="158">
        <f t="shared" si="102"/>
        <v>0</v>
      </c>
      <c r="EZ15" s="158">
        <f t="shared" si="103"/>
        <v>0</v>
      </c>
      <c r="FA15" s="158">
        <f t="shared" si="104"/>
        <v>0</v>
      </c>
      <c r="FB15" s="158">
        <f t="shared" si="105"/>
        <v>0</v>
      </c>
      <c r="FC15" s="158">
        <f t="shared" si="106"/>
        <v>0</v>
      </c>
      <c r="FD15" s="158">
        <f t="shared" si="107"/>
        <v>0</v>
      </c>
      <c r="FE15" s="158">
        <f t="shared" si="108"/>
        <v>0</v>
      </c>
      <c r="FF15" s="158">
        <f t="shared" si="109"/>
        <v>0</v>
      </c>
      <c r="FG15" s="158">
        <f t="shared" si="110"/>
        <v>0</v>
      </c>
      <c r="FH15" s="158">
        <f t="shared" si="111"/>
        <v>0</v>
      </c>
      <c r="FI15" s="158">
        <f t="shared" si="112"/>
        <v>0</v>
      </c>
    </row>
    <row r="16" spans="1:165">
      <c r="D16" s="28">
        <f>IF(OR('1.収穫を予測する'!$C$2="あり",'1.収穫を予測する'!$C$3="あり"),入力方法別計算!W11,'inv2.計算シート'!E11)</f>
        <v>10</v>
      </c>
      <c r="E16" s="28">
        <f>IF(OR('1.収穫を予測する'!$C$2="あり",'1.収穫を予測する'!$C$3="あり"),入力方法別計算!Z11,'inv2.計算シート'!AD11)</f>
        <v>27.247810839413628</v>
      </c>
      <c r="F16" s="28">
        <f>IF(OR('1.収穫を予測する'!$C$2="あり",'1.収穫を予測する'!$C$3="あり"),入力方法別計算!Y11,'inv2.計算シート'!AE11)</f>
        <v>2460.8473237852068</v>
      </c>
      <c r="G16" s="28">
        <f>'inv2.計算シート'!AF11</f>
        <v>0</v>
      </c>
      <c r="H16" s="28">
        <f t="shared" si="8"/>
        <v>0.77190723868825872</v>
      </c>
      <c r="I16" s="28">
        <f t="shared" si="9"/>
        <v>2670.7091437203317</v>
      </c>
      <c r="J16" s="28">
        <f t="shared" si="10"/>
        <v>27.359327623287381</v>
      </c>
      <c r="K16" s="28">
        <f t="shared" si="11"/>
        <v>1.0244218352124818E-2</v>
      </c>
      <c r="L16" s="28">
        <f t="shared" si="12"/>
        <v>11145303347.296577</v>
      </c>
      <c r="N16" s="28">
        <f t="shared" si="4"/>
        <v>0</v>
      </c>
      <c r="O16" s="28">
        <f t="shared" si="117"/>
        <v>0</v>
      </c>
      <c r="P16" s="28">
        <f t="shared" si="117"/>
        <v>26.15122541376298</v>
      </c>
      <c r="Q16" s="28">
        <f t="shared" si="117"/>
        <v>19.376856718636677</v>
      </c>
      <c r="R16" s="28">
        <f t="shared" si="117"/>
        <v>6.1109610959323142</v>
      </c>
      <c r="S16" s="28">
        <f t="shared" si="117"/>
        <v>5.0259111083179311E-3</v>
      </c>
      <c r="T16" s="28" t="e">
        <f t="shared" si="117"/>
        <v>#NUM!</v>
      </c>
      <c r="U16" s="28" t="e">
        <f t="shared" si="117"/>
        <v>#NUM!</v>
      </c>
      <c r="V16" s="28" t="e">
        <f t="shared" si="117"/>
        <v>#NUM!</v>
      </c>
      <c r="W16" s="28" t="e">
        <f t="shared" si="117"/>
        <v>#NUM!</v>
      </c>
      <c r="X16" s="28" t="e">
        <f t="shared" si="117"/>
        <v>#NUM!</v>
      </c>
      <c r="Y16" s="28" t="e">
        <f t="shared" si="113"/>
        <v>#NUM!</v>
      </c>
      <c r="Z16" s="28" t="e">
        <f t="shared" si="113"/>
        <v>#NUM!</v>
      </c>
      <c r="AA16" s="28" t="e">
        <f t="shared" si="113"/>
        <v>#NUM!</v>
      </c>
      <c r="AB16" s="28" t="e">
        <f t="shared" si="113"/>
        <v>#NUM!</v>
      </c>
      <c r="AC16" s="28" t="e">
        <f t="shared" si="113"/>
        <v>#NUM!</v>
      </c>
      <c r="AD16" s="28" t="e">
        <f t="shared" si="113"/>
        <v>#NUM!</v>
      </c>
      <c r="AE16" s="28" t="e">
        <f t="shared" si="113"/>
        <v>#NUM!</v>
      </c>
      <c r="AF16" s="28" t="e">
        <f t="shared" si="113"/>
        <v>#NUM!</v>
      </c>
      <c r="AG16" s="28" t="e">
        <f t="shared" si="113"/>
        <v>#NUM!</v>
      </c>
      <c r="AH16" s="28" t="e">
        <f t="shared" si="113"/>
        <v>#NUM!</v>
      </c>
      <c r="AI16" s="28" t="e">
        <f t="shared" si="114"/>
        <v>#NUM!</v>
      </c>
      <c r="AJ16" s="28" t="e">
        <f t="shared" si="114"/>
        <v>#NUM!</v>
      </c>
      <c r="AK16" s="28" t="e">
        <f t="shared" si="114"/>
        <v>#NUM!</v>
      </c>
      <c r="AL16" s="28" t="e">
        <f t="shared" si="114"/>
        <v>#NUM!</v>
      </c>
      <c r="AM16" s="28" t="e">
        <f t="shared" si="114"/>
        <v>#NUM!</v>
      </c>
      <c r="AN16" s="28" t="e">
        <f t="shared" si="114"/>
        <v>#NUM!</v>
      </c>
      <c r="AO16" s="28" t="e">
        <f t="shared" si="114"/>
        <v>#NUM!</v>
      </c>
      <c r="AP16" s="28" t="e">
        <f t="shared" si="114"/>
        <v>#NUM!</v>
      </c>
      <c r="AQ16" s="28" t="e">
        <f t="shared" si="114"/>
        <v>#NUM!</v>
      </c>
      <c r="AR16" s="28" t="e">
        <f t="shared" si="114"/>
        <v>#NUM!</v>
      </c>
      <c r="AS16" s="28" t="e">
        <f t="shared" si="115"/>
        <v>#NUM!</v>
      </c>
      <c r="AT16" s="28" t="e">
        <f t="shared" si="115"/>
        <v>#NUM!</v>
      </c>
      <c r="AU16" s="28" t="e">
        <f t="shared" si="115"/>
        <v>#NUM!</v>
      </c>
      <c r="AV16" s="28" t="e">
        <f t="shared" si="115"/>
        <v>#NUM!</v>
      </c>
      <c r="AW16" s="28" t="e">
        <f t="shared" si="115"/>
        <v>#NUM!</v>
      </c>
      <c r="AX16" s="28" t="e">
        <f t="shared" si="115"/>
        <v>#NUM!</v>
      </c>
      <c r="AY16" s="28" t="e">
        <f t="shared" si="115"/>
        <v>#NUM!</v>
      </c>
      <c r="AZ16" s="28" t="e">
        <f t="shared" si="115"/>
        <v>#NUM!</v>
      </c>
      <c r="BA16" s="28" t="e">
        <f t="shared" si="115"/>
        <v>#NUM!</v>
      </c>
      <c r="BB16" s="28" t="e">
        <f t="shared" si="115"/>
        <v>#NUM!</v>
      </c>
      <c r="BC16" s="28" t="e">
        <f t="shared" si="116"/>
        <v>#NUM!</v>
      </c>
      <c r="BD16" s="28" t="e">
        <f t="shared" si="116"/>
        <v>#NUM!</v>
      </c>
      <c r="BE16" s="28" t="e">
        <f t="shared" si="116"/>
        <v>#NUM!</v>
      </c>
      <c r="BF16" s="28" t="e">
        <f t="shared" si="116"/>
        <v>#NUM!</v>
      </c>
      <c r="BG16" s="28" t="e">
        <f t="shared" si="116"/>
        <v>#NUM!</v>
      </c>
      <c r="BH16" s="28" t="e">
        <f t="shared" si="116"/>
        <v>#NUM!</v>
      </c>
      <c r="BI16" s="28" t="e">
        <f t="shared" si="116"/>
        <v>#NUM!</v>
      </c>
      <c r="BJ16" s="28" t="e">
        <f t="shared" si="116"/>
        <v>#NUM!</v>
      </c>
      <c r="BK16" s="28" t="e">
        <f t="shared" si="116"/>
        <v>#NUM!</v>
      </c>
      <c r="BM16" s="28">
        <f t="shared" si="13"/>
        <v>0</v>
      </c>
      <c r="BN16" s="28">
        <f t="shared" si="14"/>
        <v>0</v>
      </c>
      <c r="BO16" s="28">
        <f t="shared" si="15"/>
        <v>26.15122541376298</v>
      </c>
      <c r="BP16" s="28">
        <f t="shared" si="16"/>
        <v>19.376856718636677</v>
      </c>
      <c r="BQ16" s="28">
        <f t="shared" si="17"/>
        <v>6.1109610959323142</v>
      </c>
      <c r="BR16" s="28">
        <f t="shared" si="18"/>
        <v>5.0259111083179311E-3</v>
      </c>
      <c r="BS16" s="28">
        <f t="shared" si="19"/>
        <v>0</v>
      </c>
      <c r="BT16" s="28">
        <f t="shared" si="20"/>
        <v>0</v>
      </c>
      <c r="BU16" s="28">
        <f t="shared" si="21"/>
        <v>0</v>
      </c>
      <c r="BV16" s="28">
        <f t="shared" si="22"/>
        <v>0</v>
      </c>
      <c r="BW16" s="28">
        <f t="shared" si="23"/>
        <v>0</v>
      </c>
      <c r="BX16" s="28">
        <f t="shared" si="24"/>
        <v>0</v>
      </c>
      <c r="BY16" s="28">
        <f t="shared" si="25"/>
        <v>0</v>
      </c>
      <c r="BZ16" s="28">
        <f t="shared" si="26"/>
        <v>0</v>
      </c>
      <c r="CA16" s="28">
        <f t="shared" si="27"/>
        <v>0</v>
      </c>
      <c r="CB16" s="28">
        <f t="shared" si="28"/>
        <v>0</v>
      </c>
      <c r="CC16" s="28">
        <f t="shared" si="29"/>
        <v>0</v>
      </c>
      <c r="CD16" s="28">
        <f t="shared" si="30"/>
        <v>0</v>
      </c>
      <c r="CE16" s="28">
        <f t="shared" si="31"/>
        <v>0</v>
      </c>
      <c r="CF16" s="28">
        <f t="shared" si="32"/>
        <v>0</v>
      </c>
      <c r="CG16" s="28">
        <f t="shared" si="33"/>
        <v>0</v>
      </c>
      <c r="CH16" s="28">
        <f t="shared" si="34"/>
        <v>0</v>
      </c>
      <c r="CI16" s="28">
        <f t="shared" si="35"/>
        <v>0</v>
      </c>
      <c r="CJ16" s="28">
        <f t="shared" si="36"/>
        <v>0</v>
      </c>
      <c r="CK16" s="28">
        <f t="shared" si="37"/>
        <v>0</v>
      </c>
      <c r="CL16" s="28">
        <f t="shared" si="38"/>
        <v>0</v>
      </c>
      <c r="CM16" s="28">
        <f t="shared" si="39"/>
        <v>0</v>
      </c>
      <c r="CN16" s="28">
        <f t="shared" si="40"/>
        <v>0</v>
      </c>
      <c r="CO16" s="28">
        <f t="shared" si="41"/>
        <v>0</v>
      </c>
      <c r="CP16" s="28">
        <f t="shared" si="42"/>
        <v>0</v>
      </c>
      <c r="CQ16" s="28">
        <f t="shared" si="43"/>
        <v>0</v>
      </c>
      <c r="CR16" s="28">
        <f t="shared" si="44"/>
        <v>0</v>
      </c>
      <c r="CS16" s="28">
        <f t="shared" si="45"/>
        <v>0</v>
      </c>
      <c r="CT16" s="28">
        <f t="shared" si="46"/>
        <v>0</v>
      </c>
      <c r="CU16" s="28">
        <f t="shared" si="47"/>
        <v>0</v>
      </c>
      <c r="CV16" s="28">
        <f t="shared" si="48"/>
        <v>0</v>
      </c>
      <c r="CW16" s="28">
        <f t="shared" si="49"/>
        <v>0</v>
      </c>
      <c r="CX16" s="28">
        <f t="shared" si="50"/>
        <v>0</v>
      </c>
      <c r="CY16" s="28">
        <f t="shared" si="51"/>
        <v>0</v>
      </c>
      <c r="CZ16" s="28">
        <f t="shared" si="52"/>
        <v>0</v>
      </c>
      <c r="DA16" s="28">
        <f t="shared" si="53"/>
        <v>0</v>
      </c>
      <c r="DB16" s="28">
        <f t="shared" si="54"/>
        <v>0</v>
      </c>
      <c r="DC16" s="28">
        <f t="shared" si="55"/>
        <v>0</v>
      </c>
      <c r="DD16" s="28">
        <f t="shared" si="56"/>
        <v>0</v>
      </c>
      <c r="DE16" s="28">
        <f t="shared" si="57"/>
        <v>0</v>
      </c>
      <c r="DF16" s="28">
        <f t="shared" si="58"/>
        <v>0</v>
      </c>
      <c r="DG16" s="28">
        <f t="shared" si="59"/>
        <v>0</v>
      </c>
      <c r="DH16" s="28">
        <f t="shared" si="60"/>
        <v>0</v>
      </c>
      <c r="DI16" s="28">
        <f t="shared" si="61"/>
        <v>0</v>
      </c>
      <c r="DJ16" s="28">
        <f t="shared" si="62"/>
        <v>0</v>
      </c>
      <c r="DL16" s="158">
        <f t="shared" si="63"/>
        <v>0</v>
      </c>
      <c r="DM16" s="158">
        <f t="shared" si="64"/>
        <v>1.0965854256506482</v>
      </c>
      <c r="DN16" s="158">
        <f t="shared" si="65"/>
        <v>6.7743686951263022</v>
      </c>
      <c r="DO16" s="158">
        <f t="shared" si="66"/>
        <v>13.265895622704363</v>
      </c>
      <c r="DP16" s="158">
        <f t="shared" si="67"/>
        <v>6.1059351848239967</v>
      </c>
      <c r="DQ16" s="158">
        <f t="shared" si="68"/>
        <v>5.0259111083179311E-3</v>
      </c>
      <c r="DR16" s="158">
        <f t="shared" si="69"/>
        <v>0</v>
      </c>
      <c r="DS16" s="158">
        <f t="shared" si="70"/>
        <v>0</v>
      </c>
      <c r="DT16" s="158">
        <f t="shared" si="71"/>
        <v>0</v>
      </c>
      <c r="DU16" s="158">
        <f t="shared" si="72"/>
        <v>0</v>
      </c>
      <c r="DV16" s="158">
        <f t="shared" si="73"/>
        <v>0</v>
      </c>
      <c r="DW16" s="158">
        <f t="shared" si="74"/>
        <v>0</v>
      </c>
      <c r="DX16" s="158">
        <f t="shared" si="75"/>
        <v>0</v>
      </c>
      <c r="DY16" s="158">
        <f t="shared" si="76"/>
        <v>0</v>
      </c>
      <c r="DZ16" s="158">
        <f t="shared" si="77"/>
        <v>0</v>
      </c>
      <c r="EA16" s="158">
        <f t="shared" si="78"/>
        <v>0</v>
      </c>
      <c r="EB16" s="158">
        <f t="shared" si="79"/>
        <v>0</v>
      </c>
      <c r="EC16" s="158">
        <f t="shared" si="80"/>
        <v>0</v>
      </c>
      <c r="ED16" s="158">
        <f t="shared" si="81"/>
        <v>0</v>
      </c>
      <c r="EE16" s="158">
        <f t="shared" si="82"/>
        <v>0</v>
      </c>
      <c r="EF16" s="158">
        <f t="shared" si="83"/>
        <v>0</v>
      </c>
      <c r="EG16" s="158">
        <f t="shared" si="84"/>
        <v>0</v>
      </c>
      <c r="EH16" s="158">
        <f t="shared" si="85"/>
        <v>0</v>
      </c>
      <c r="EI16" s="158">
        <f t="shared" si="86"/>
        <v>0</v>
      </c>
      <c r="EJ16" s="158">
        <f t="shared" si="87"/>
        <v>0</v>
      </c>
      <c r="EK16" s="158">
        <f t="shared" si="88"/>
        <v>0</v>
      </c>
      <c r="EL16" s="158">
        <f t="shared" si="89"/>
        <v>0</v>
      </c>
      <c r="EM16" s="158">
        <f t="shared" si="90"/>
        <v>0</v>
      </c>
      <c r="EN16" s="158">
        <f t="shared" si="91"/>
        <v>0</v>
      </c>
      <c r="EO16" s="158">
        <f t="shared" si="92"/>
        <v>0</v>
      </c>
      <c r="EP16" s="158">
        <f t="shared" si="93"/>
        <v>0</v>
      </c>
      <c r="EQ16" s="158">
        <f t="shared" si="94"/>
        <v>0</v>
      </c>
      <c r="ER16" s="158">
        <f t="shared" si="95"/>
        <v>0</v>
      </c>
      <c r="ES16" s="158">
        <f t="shared" si="96"/>
        <v>0</v>
      </c>
      <c r="ET16" s="158">
        <f t="shared" si="97"/>
        <v>0</v>
      </c>
      <c r="EU16" s="158">
        <f t="shared" si="98"/>
        <v>0</v>
      </c>
      <c r="EV16" s="158">
        <f t="shared" si="99"/>
        <v>0</v>
      </c>
      <c r="EW16" s="158">
        <f t="shared" si="100"/>
        <v>0</v>
      </c>
      <c r="EX16" s="158">
        <f t="shared" si="101"/>
        <v>0</v>
      </c>
      <c r="EY16" s="158">
        <f t="shared" si="102"/>
        <v>0</v>
      </c>
      <c r="EZ16" s="158">
        <f t="shared" si="103"/>
        <v>0</v>
      </c>
      <c r="FA16" s="158">
        <f t="shared" si="104"/>
        <v>0</v>
      </c>
      <c r="FB16" s="158">
        <f t="shared" si="105"/>
        <v>0</v>
      </c>
      <c r="FC16" s="158">
        <f t="shared" si="106"/>
        <v>0</v>
      </c>
      <c r="FD16" s="158">
        <f t="shared" si="107"/>
        <v>0</v>
      </c>
      <c r="FE16" s="158">
        <f t="shared" si="108"/>
        <v>0</v>
      </c>
      <c r="FF16" s="158">
        <f t="shared" si="109"/>
        <v>0</v>
      </c>
      <c r="FG16" s="158">
        <f t="shared" si="110"/>
        <v>0</v>
      </c>
      <c r="FH16" s="158">
        <f t="shared" si="111"/>
        <v>0</v>
      </c>
      <c r="FI16" s="158">
        <f t="shared" si="112"/>
        <v>0</v>
      </c>
    </row>
    <row r="17" spans="4:165">
      <c r="D17" s="28">
        <f>IF(OR('1.収穫を予測する'!$C$2="あり",'1.収穫を予測する'!$C$3="あり"),入力方法別計算!W12,'inv2.計算シート'!E12)</f>
        <v>11</v>
      </c>
      <c r="E17" s="28">
        <f>IF(OR('1.収穫を予測する'!$C$2="あり",'1.収穫を予測する'!$C$3="あり"),入力方法別計算!Z12,'inv2.計算シート'!AD12)</f>
        <v>39.961536772659677</v>
      </c>
      <c r="F17" s="28">
        <f>IF(OR('1.収穫を予測する'!$C$2="あり",'1.収穫を予測する'!$C$3="あり"),入力方法別計算!Y12,'inv2.計算シート'!AE12)</f>
        <v>2442.5788324968266</v>
      </c>
      <c r="G17" s="28">
        <f>'inv2.計算シート'!AF12</f>
        <v>0</v>
      </c>
      <c r="H17" s="28">
        <f t="shared" si="8"/>
        <v>0.76967932499318903</v>
      </c>
      <c r="I17" s="28">
        <f t="shared" si="9"/>
        <v>2654.1651939922549</v>
      </c>
      <c r="J17" s="28">
        <f t="shared" si="10"/>
        <v>40.130404653044664</v>
      </c>
      <c r="K17" s="28">
        <f t="shared" si="11"/>
        <v>1.5119784082724193E-2</v>
      </c>
      <c r="L17" s="28">
        <f t="shared" si="12"/>
        <v>2476181483.1519518</v>
      </c>
      <c r="N17" s="28">
        <f t="shared" si="4"/>
        <v>0</v>
      </c>
      <c r="O17" s="28">
        <f t="shared" si="117"/>
        <v>0</v>
      </c>
      <c r="P17" s="28">
        <f t="shared" si="117"/>
        <v>39.282243416127976</v>
      </c>
      <c r="Q17" s="28">
        <f t="shared" si="117"/>
        <v>33.951040159674911</v>
      </c>
      <c r="R17" s="28">
        <f t="shared" si="117"/>
        <v>19.949803425729463</v>
      </c>
      <c r="S17" s="28">
        <f t="shared" si="117"/>
        <v>3.8469634752252833</v>
      </c>
      <c r="T17" s="28" t="e">
        <f t="shared" si="117"/>
        <v>#NUM!</v>
      </c>
      <c r="U17" s="28" t="e">
        <f t="shared" si="117"/>
        <v>#NUM!</v>
      </c>
      <c r="V17" s="28" t="e">
        <f t="shared" si="117"/>
        <v>#NUM!</v>
      </c>
      <c r="W17" s="28" t="e">
        <f t="shared" si="117"/>
        <v>#NUM!</v>
      </c>
      <c r="X17" s="28" t="e">
        <f t="shared" si="117"/>
        <v>#NUM!</v>
      </c>
      <c r="Y17" s="28" t="e">
        <f t="shared" si="113"/>
        <v>#NUM!</v>
      </c>
      <c r="Z17" s="28" t="e">
        <f t="shared" si="113"/>
        <v>#NUM!</v>
      </c>
      <c r="AA17" s="28" t="e">
        <f t="shared" si="113"/>
        <v>#NUM!</v>
      </c>
      <c r="AB17" s="28" t="e">
        <f t="shared" si="113"/>
        <v>#NUM!</v>
      </c>
      <c r="AC17" s="28" t="e">
        <f t="shared" si="113"/>
        <v>#NUM!</v>
      </c>
      <c r="AD17" s="28" t="e">
        <f t="shared" si="113"/>
        <v>#NUM!</v>
      </c>
      <c r="AE17" s="28" t="e">
        <f t="shared" si="113"/>
        <v>#NUM!</v>
      </c>
      <c r="AF17" s="28" t="e">
        <f t="shared" si="113"/>
        <v>#NUM!</v>
      </c>
      <c r="AG17" s="28" t="e">
        <f t="shared" si="113"/>
        <v>#NUM!</v>
      </c>
      <c r="AH17" s="28" t="e">
        <f t="shared" si="113"/>
        <v>#NUM!</v>
      </c>
      <c r="AI17" s="28" t="e">
        <f t="shared" si="114"/>
        <v>#NUM!</v>
      </c>
      <c r="AJ17" s="28" t="e">
        <f t="shared" si="114"/>
        <v>#NUM!</v>
      </c>
      <c r="AK17" s="28" t="e">
        <f t="shared" si="114"/>
        <v>#NUM!</v>
      </c>
      <c r="AL17" s="28" t="e">
        <f t="shared" si="114"/>
        <v>#NUM!</v>
      </c>
      <c r="AM17" s="28" t="e">
        <f t="shared" si="114"/>
        <v>#NUM!</v>
      </c>
      <c r="AN17" s="28" t="e">
        <f t="shared" si="114"/>
        <v>#NUM!</v>
      </c>
      <c r="AO17" s="28" t="e">
        <f t="shared" si="114"/>
        <v>#NUM!</v>
      </c>
      <c r="AP17" s="28" t="e">
        <f t="shared" si="114"/>
        <v>#NUM!</v>
      </c>
      <c r="AQ17" s="28" t="e">
        <f t="shared" si="114"/>
        <v>#NUM!</v>
      </c>
      <c r="AR17" s="28" t="e">
        <f t="shared" si="114"/>
        <v>#NUM!</v>
      </c>
      <c r="AS17" s="28" t="e">
        <f t="shared" si="115"/>
        <v>#NUM!</v>
      </c>
      <c r="AT17" s="28" t="e">
        <f t="shared" si="115"/>
        <v>#NUM!</v>
      </c>
      <c r="AU17" s="28" t="e">
        <f t="shared" si="115"/>
        <v>#NUM!</v>
      </c>
      <c r="AV17" s="28" t="e">
        <f t="shared" si="115"/>
        <v>#NUM!</v>
      </c>
      <c r="AW17" s="28" t="e">
        <f t="shared" si="115"/>
        <v>#NUM!</v>
      </c>
      <c r="AX17" s="28" t="e">
        <f t="shared" si="115"/>
        <v>#NUM!</v>
      </c>
      <c r="AY17" s="28" t="e">
        <f t="shared" si="115"/>
        <v>#NUM!</v>
      </c>
      <c r="AZ17" s="28" t="e">
        <f t="shared" si="115"/>
        <v>#NUM!</v>
      </c>
      <c r="BA17" s="28" t="e">
        <f t="shared" si="115"/>
        <v>#NUM!</v>
      </c>
      <c r="BB17" s="28" t="e">
        <f t="shared" si="115"/>
        <v>#NUM!</v>
      </c>
      <c r="BC17" s="28" t="e">
        <f t="shared" si="116"/>
        <v>#NUM!</v>
      </c>
      <c r="BD17" s="28" t="e">
        <f t="shared" si="116"/>
        <v>#NUM!</v>
      </c>
      <c r="BE17" s="28" t="e">
        <f t="shared" si="116"/>
        <v>#NUM!</v>
      </c>
      <c r="BF17" s="28" t="e">
        <f t="shared" si="116"/>
        <v>#NUM!</v>
      </c>
      <c r="BG17" s="28" t="e">
        <f t="shared" si="116"/>
        <v>#NUM!</v>
      </c>
      <c r="BH17" s="28" t="e">
        <f t="shared" si="116"/>
        <v>#NUM!</v>
      </c>
      <c r="BI17" s="28" t="e">
        <f t="shared" si="116"/>
        <v>#NUM!</v>
      </c>
      <c r="BJ17" s="28" t="e">
        <f t="shared" si="116"/>
        <v>#NUM!</v>
      </c>
      <c r="BK17" s="28" t="e">
        <f t="shared" si="116"/>
        <v>#NUM!</v>
      </c>
      <c r="BM17" s="28">
        <f t="shared" si="13"/>
        <v>0</v>
      </c>
      <c r="BN17" s="28">
        <f t="shared" si="14"/>
        <v>0</v>
      </c>
      <c r="BO17" s="28">
        <f t="shared" si="15"/>
        <v>39.282243416127976</v>
      </c>
      <c r="BP17" s="28">
        <f t="shared" si="16"/>
        <v>33.951040159674911</v>
      </c>
      <c r="BQ17" s="28">
        <f t="shared" si="17"/>
        <v>19.949803425729463</v>
      </c>
      <c r="BR17" s="28">
        <f t="shared" si="18"/>
        <v>3.8469634752252833</v>
      </c>
      <c r="BS17" s="28">
        <f t="shared" si="19"/>
        <v>0</v>
      </c>
      <c r="BT17" s="28">
        <f t="shared" si="20"/>
        <v>0</v>
      </c>
      <c r="BU17" s="28">
        <f t="shared" si="21"/>
        <v>0</v>
      </c>
      <c r="BV17" s="28">
        <f t="shared" si="22"/>
        <v>0</v>
      </c>
      <c r="BW17" s="28">
        <f t="shared" si="23"/>
        <v>0</v>
      </c>
      <c r="BX17" s="28">
        <f t="shared" si="24"/>
        <v>0</v>
      </c>
      <c r="BY17" s="28">
        <f t="shared" si="25"/>
        <v>0</v>
      </c>
      <c r="BZ17" s="28">
        <f t="shared" si="26"/>
        <v>0</v>
      </c>
      <c r="CA17" s="28">
        <f t="shared" si="27"/>
        <v>0</v>
      </c>
      <c r="CB17" s="28">
        <f t="shared" si="28"/>
        <v>0</v>
      </c>
      <c r="CC17" s="28">
        <f t="shared" si="29"/>
        <v>0</v>
      </c>
      <c r="CD17" s="28">
        <f t="shared" si="30"/>
        <v>0</v>
      </c>
      <c r="CE17" s="28">
        <f t="shared" si="31"/>
        <v>0</v>
      </c>
      <c r="CF17" s="28">
        <f t="shared" si="32"/>
        <v>0</v>
      </c>
      <c r="CG17" s="28">
        <f t="shared" si="33"/>
        <v>0</v>
      </c>
      <c r="CH17" s="28">
        <f t="shared" si="34"/>
        <v>0</v>
      </c>
      <c r="CI17" s="28">
        <f t="shared" si="35"/>
        <v>0</v>
      </c>
      <c r="CJ17" s="28">
        <f t="shared" si="36"/>
        <v>0</v>
      </c>
      <c r="CK17" s="28">
        <f t="shared" si="37"/>
        <v>0</v>
      </c>
      <c r="CL17" s="28">
        <f t="shared" si="38"/>
        <v>0</v>
      </c>
      <c r="CM17" s="28">
        <f t="shared" si="39"/>
        <v>0</v>
      </c>
      <c r="CN17" s="28">
        <f t="shared" si="40"/>
        <v>0</v>
      </c>
      <c r="CO17" s="28">
        <f t="shared" si="41"/>
        <v>0</v>
      </c>
      <c r="CP17" s="28">
        <f t="shared" si="42"/>
        <v>0</v>
      </c>
      <c r="CQ17" s="28">
        <f t="shared" si="43"/>
        <v>0</v>
      </c>
      <c r="CR17" s="28">
        <f t="shared" si="44"/>
        <v>0</v>
      </c>
      <c r="CS17" s="28">
        <f t="shared" si="45"/>
        <v>0</v>
      </c>
      <c r="CT17" s="28">
        <f t="shared" si="46"/>
        <v>0</v>
      </c>
      <c r="CU17" s="28">
        <f t="shared" si="47"/>
        <v>0</v>
      </c>
      <c r="CV17" s="28">
        <f t="shared" si="48"/>
        <v>0</v>
      </c>
      <c r="CW17" s="28">
        <f t="shared" si="49"/>
        <v>0</v>
      </c>
      <c r="CX17" s="28">
        <f t="shared" si="50"/>
        <v>0</v>
      </c>
      <c r="CY17" s="28">
        <f t="shared" si="51"/>
        <v>0</v>
      </c>
      <c r="CZ17" s="28">
        <f t="shared" si="52"/>
        <v>0</v>
      </c>
      <c r="DA17" s="28">
        <f t="shared" si="53"/>
        <v>0</v>
      </c>
      <c r="DB17" s="28">
        <f t="shared" si="54"/>
        <v>0</v>
      </c>
      <c r="DC17" s="28">
        <f t="shared" si="55"/>
        <v>0</v>
      </c>
      <c r="DD17" s="28">
        <f t="shared" si="56"/>
        <v>0</v>
      </c>
      <c r="DE17" s="28">
        <f t="shared" si="57"/>
        <v>0</v>
      </c>
      <c r="DF17" s="28">
        <f t="shared" si="58"/>
        <v>0</v>
      </c>
      <c r="DG17" s="28">
        <f t="shared" si="59"/>
        <v>0</v>
      </c>
      <c r="DH17" s="28">
        <f t="shared" si="60"/>
        <v>0</v>
      </c>
      <c r="DI17" s="28">
        <f t="shared" si="61"/>
        <v>0</v>
      </c>
      <c r="DJ17" s="28">
        <f t="shared" si="62"/>
        <v>0</v>
      </c>
      <c r="DL17" s="158">
        <f t="shared" si="63"/>
        <v>0</v>
      </c>
      <c r="DM17" s="158">
        <f t="shared" si="64"/>
        <v>0.67929335653170142</v>
      </c>
      <c r="DN17" s="158">
        <f t="shared" si="65"/>
        <v>5.3312032564530654</v>
      </c>
      <c r="DO17" s="158">
        <f t="shared" si="66"/>
        <v>14.001236733945447</v>
      </c>
      <c r="DP17" s="158">
        <f t="shared" si="67"/>
        <v>16.10283995050418</v>
      </c>
      <c r="DQ17" s="158">
        <f t="shared" si="68"/>
        <v>3.8469634752252833</v>
      </c>
      <c r="DR17" s="158">
        <f t="shared" si="69"/>
        <v>0</v>
      </c>
      <c r="DS17" s="158">
        <f t="shared" si="70"/>
        <v>0</v>
      </c>
      <c r="DT17" s="158">
        <f t="shared" si="71"/>
        <v>0</v>
      </c>
      <c r="DU17" s="158">
        <f t="shared" si="72"/>
        <v>0</v>
      </c>
      <c r="DV17" s="158">
        <f t="shared" si="73"/>
        <v>0</v>
      </c>
      <c r="DW17" s="158">
        <f t="shared" si="74"/>
        <v>0</v>
      </c>
      <c r="DX17" s="158">
        <f t="shared" si="75"/>
        <v>0</v>
      </c>
      <c r="DY17" s="158">
        <f t="shared" si="76"/>
        <v>0</v>
      </c>
      <c r="DZ17" s="158">
        <f t="shared" si="77"/>
        <v>0</v>
      </c>
      <c r="EA17" s="158">
        <f t="shared" si="78"/>
        <v>0</v>
      </c>
      <c r="EB17" s="158">
        <f t="shared" si="79"/>
        <v>0</v>
      </c>
      <c r="EC17" s="158">
        <f t="shared" si="80"/>
        <v>0</v>
      </c>
      <c r="ED17" s="158">
        <f t="shared" si="81"/>
        <v>0</v>
      </c>
      <c r="EE17" s="158">
        <f t="shared" si="82"/>
        <v>0</v>
      </c>
      <c r="EF17" s="158">
        <f t="shared" si="83"/>
        <v>0</v>
      </c>
      <c r="EG17" s="158">
        <f t="shared" si="84"/>
        <v>0</v>
      </c>
      <c r="EH17" s="158">
        <f t="shared" si="85"/>
        <v>0</v>
      </c>
      <c r="EI17" s="158">
        <f t="shared" si="86"/>
        <v>0</v>
      </c>
      <c r="EJ17" s="158">
        <f t="shared" si="87"/>
        <v>0</v>
      </c>
      <c r="EK17" s="158">
        <f t="shared" si="88"/>
        <v>0</v>
      </c>
      <c r="EL17" s="158">
        <f t="shared" si="89"/>
        <v>0</v>
      </c>
      <c r="EM17" s="158">
        <f t="shared" si="90"/>
        <v>0</v>
      </c>
      <c r="EN17" s="158">
        <f t="shared" si="91"/>
        <v>0</v>
      </c>
      <c r="EO17" s="158">
        <f t="shared" si="92"/>
        <v>0</v>
      </c>
      <c r="EP17" s="158">
        <f t="shared" si="93"/>
        <v>0</v>
      </c>
      <c r="EQ17" s="158">
        <f t="shared" si="94"/>
        <v>0</v>
      </c>
      <c r="ER17" s="158">
        <f t="shared" si="95"/>
        <v>0</v>
      </c>
      <c r="ES17" s="158">
        <f t="shared" si="96"/>
        <v>0</v>
      </c>
      <c r="ET17" s="158">
        <f t="shared" si="97"/>
        <v>0</v>
      </c>
      <c r="EU17" s="158">
        <f t="shared" si="98"/>
        <v>0</v>
      </c>
      <c r="EV17" s="158">
        <f t="shared" si="99"/>
        <v>0</v>
      </c>
      <c r="EW17" s="158">
        <f t="shared" si="100"/>
        <v>0</v>
      </c>
      <c r="EX17" s="158">
        <f t="shared" si="101"/>
        <v>0</v>
      </c>
      <c r="EY17" s="158">
        <f t="shared" si="102"/>
        <v>0</v>
      </c>
      <c r="EZ17" s="158">
        <f t="shared" si="103"/>
        <v>0</v>
      </c>
      <c r="FA17" s="158">
        <f t="shared" si="104"/>
        <v>0</v>
      </c>
      <c r="FB17" s="158">
        <f t="shared" si="105"/>
        <v>0</v>
      </c>
      <c r="FC17" s="158">
        <f t="shared" si="106"/>
        <v>0</v>
      </c>
      <c r="FD17" s="158">
        <f t="shared" si="107"/>
        <v>0</v>
      </c>
      <c r="FE17" s="158">
        <f t="shared" si="108"/>
        <v>0</v>
      </c>
      <c r="FF17" s="158">
        <f t="shared" si="109"/>
        <v>0</v>
      </c>
      <c r="FG17" s="158">
        <f t="shared" si="110"/>
        <v>0</v>
      </c>
      <c r="FH17" s="158">
        <f t="shared" si="111"/>
        <v>0</v>
      </c>
      <c r="FI17" s="158">
        <f t="shared" si="112"/>
        <v>0</v>
      </c>
    </row>
    <row r="18" spans="4:165">
      <c r="D18" s="28">
        <f>IF(OR('1.収穫を予測する'!$C$2="あり",'1.収穫を予測する'!$C$3="あり"),入力方法別計算!W13,'inv2.計算シート'!E13)</f>
        <v>12</v>
      </c>
      <c r="E18" s="28">
        <f>IF(OR('1.収穫を予測する'!$C$2="あり",'1.収穫を予測する'!$C$3="あり"),入力方法別計算!Z13,'inv2.計算シート'!AD13)</f>
        <v>55.4889430592875</v>
      </c>
      <c r="F18" s="28">
        <f>IF(OR('1.収穫を予測する'!$C$2="あり",'1.収穫を予測する'!$C$3="あり"),入力方法別計算!Y13,'inv2.計算シート'!AE13)</f>
        <v>2420.2673332583104</v>
      </c>
      <c r="G18" s="28">
        <f>'inv2.計算シート'!AF13</f>
        <v>0</v>
      </c>
      <c r="H18" s="28">
        <f t="shared" si="8"/>
        <v>0.76693772822032413</v>
      </c>
      <c r="I18" s="28">
        <f t="shared" si="9"/>
        <v>2633.9598953754612</v>
      </c>
      <c r="J18" s="28">
        <f t="shared" si="10"/>
        <v>55.732763051357992</v>
      </c>
      <c r="K18" s="28">
        <f t="shared" si="11"/>
        <v>2.1159305860810568E-2</v>
      </c>
      <c r="L18" s="28">
        <f t="shared" si="12"/>
        <v>654093253.4515909</v>
      </c>
      <c r="N18" s="28">
        <f t="shared" si="4"/>
        <v>0</v>
      </c>
      <c r="O18" s="28">
        <f t="shared" si="117"/>
        <v>0</v>
      </c>
      <c r="P18" s="28">
        <f t="shared" si="117"/>
        <v>55.117371103156728</v>
      </c>
      <c r="Q18" s="28">
        <f t="shared" si="117"/>
        <v>50.990902617981561</v>
      </c>
      <c r="R18" s="28">
        <f t="shared" si="117"/>
        <v>38.416122866638581</v>
      </c>
      <c r="S18" s="28">
        <f t="shared" si="117"/>
        <v>17.63568240080432</v>
      </c>
      <c r="T18" s="28">
        <f t="shared" si="117"/>
        <v>1.8081134666316785</v>
      </c>
      <c r="U18" s="28" t="e">
        <f t="shared" si="117"/>
        <v>#NUM!</v>
      </c>
      <c r="V18" s="28" t="e">
        <f t="shared" si="117"/>
        <v>#NUM!</v>
      </c>
      <c r="W18" s="28" t="e">
        <f t="shared" si="117"/>
        <v>#NUM!</v>
      </c>
      <c r="X18" s="28" t="e">
        <f t="shared" si="117"/>
        <v>#NUM!</v>
      </c>
      <c r="Y18" s="28" t="e">
        <f t="shared" si="113"/>
        <v>#NUM!</v>
      </c>
      <c r="Z18" s="28" t="e">
        <f t="shared" si="113"/>
        <v>#NUM!</v>
      </c>
      <c r="AA18" s="28" t="e">
        <f t="shared" si="113"/>
        <v>#NUM!</v>
      </c>
      <c r="AB18" s="28" t="e">
        <f t="shared" si="113"/>
        <v>#NUM!</v>
      </c>
      <c r="AC18" s="28" t="e">
        <f t="shared" si="113"/>
        <v>#NUM!</v>
      </c>
      <c r="AD18" s="28" t="e">
        <f t="shared" si="113"/>
        <v>#NUM!</v>
      </c>
      <c r="AE18" s="28" t="e">
        <f t="shared" si="113"/>
        <v>#NUM!</v>
      </c>
      <c r="AF18" s="28" t="e">
        <f t="shared" si="113"/>
        <v>#NUM!</v>
      </c>
      <c r="AG18" s="28" t="e">
        <f t="shared" si="113"/>
        <v>#NUM!</v>
      </c>
      <c r="AH18" s="28" t="e">
        <f t="shared" si="113"/>
        <v>#NUM!</v>
      </c>
      <c r="AI18" s="28" t="e">
        <f t="shared" si="114"/>
        <v>#NUM!</v>
      </c>
      <c r="AJ18" s="28" t="e">
        <f t="shared" si="114"/>
        <v>#NUM!</v>
      </c>
      <c r="AK18" s="28" t="e">
        <f t="shared" si="114"/>
        <v>#NUM!</v>
      </c>
      <c r="AL18" s="28" t="e">
        <f t="shared" si="114"/>
        <v>#NUM!</v>
      </c>
      <c r="AM18" s="28" t="e">
        <f t="shared" si="114"/>
        <v>#NUM!</v>
      </c>
      <c r="AN18" s="28" t="e">
        <f t="shared" si="114"/>
        <v>#NUM!</v>
      </c>
      <c r="AO18" s="28" t="e">
        <f t="shared" si="114"/>
        <v>#NUM!</v>
      </c>
      <c r="AP18" s="28" t="e">
        <f t="shared" si="114"/>
        <v>#NUM!</v>
      </c>
      <c r="AQ18" s="28" t="e">
        <f t="shared" si="114"/>
        <v>#NUM!</v>
      </c>
      <c r="AR18" s="28" t="e">
        <f t="shared" si="114"/>
        <v>#NUM!</v>
      </c>
      <c r="AS18" s="28" t="e">
        <f t="shared" si="115"/>
        <v>#NUM!</v>
      </c>
      <c r="AT18" s="28" t="e">
        <f t="shared" si="115"/>
        <v>#NUM!</v>
      </c>
      <c r="AU18" s="28" t="e">
        <f t="shared" si="115"/>
        <v>#NUM!</v>
      </c>
      <c r="AV18" s="28" t="e">
        <f t="shared" si="115"/>
        <v>#NUM!</v>
      </c>
      <c r="AW18" s="28" t="e">
        <f t="shared" si="115"/>
        <v>#NUM!</v>
      </c>
      <c r="AX18" s="28" t="e">
        <f t="shared" si="115"/>
        <v>#NUM!</v>
      </c>
      <c r="AY18" s="28" t="e">
        <f t="shared" si="115"/>
        <v>#NUM!</v>
      </c>
      <c r="AZ18" s="28" t="e">
        <f t="shared" si="115"/>
        <v>#NUM!</v>
      </c>
      <c r="BA18" s="28" t="e">
        <f t="shared" si="115"/>
        <v>#NUM!</v>
      </c>
      <c r="BB18" s="28" t="e">
        <f t="shared" si="115"/>
        <v>#NUM!</v>
      </c>
      <c r="BC18" s="28" t="e">
        <f t="shared" si="116"/>
        <v>#NUM!</v>
      </c>
      <c r="BD18" s="28" t="e">
        <f t="shared" si="116"/>
        <v>#NUM!</v>
      </c>
      <c r="BE18" s="28" t="e">
        <f t="shared" si="116"/>
        <v>#NUM!</v>
      </c>
      <c r="BF18" s="28" t="e">
        <f t="shared" si="116"/>
        <v>#NUM!</v>
      </c>
      <c r="BG18" s="28" t="e">
        <f t="shared" si="116"/>
        <v>#NUM!</v>
      </c>
      <c r="BH18" s="28" t="e">
        <f t="shared" si="116"/>
        <v>#NUM!</v>
      </c>
      <c r="BI18" s="28" t="e">
        <f t="shared" si="116"/>
        <v>#NUM!</v>
      </c>
      <c r="BJ18" s="28" t="e">
        <f t="shared" si="116"/>
        <v>#NUM!</v>
      </c>
      <c r="BK18" s="28" t="e">
        <f t="shared" si="116"/>
        <v>#NUM!</v>
      </c>
      <c r="BM18" s="28">
        <f t="shared" si="13"/>
        <v>0</v>
      </c>
      <c r="BN18" s="28">
        <f t="shared" si="14"/>
        <v>0</v>
      </c>
      <c r="BO18" s="28">
        <f t="shared" si="15"/>
        <v>55.117371103156728</v>
      </c>
      <c r="BP18" s="28">
        <f t="shared" si="16"/>
        <v>50.990902617981561</v>
      </c>
      <c r="BQ18" s="28">
        <f t="shared" si="17"/>
        <v>38.416122866638581</v>
      </c>
      <c r="BR18" s="28">
        <f t="shared" si="18"/>
        <v>17.63568240080432</v>
      </c>
      <c r="BS18" s="28">
        <f t="shared" si="19"/>
        <v>1.8081134666316785</v>
      </c>
      <c r="BT18" s="28">
        <f t="shared" si="20"/>
        <v>0</v>
      </c>
      <c r="BU18" s="28">
        <f t="shared" si="21"/>
        <v>0</v>
      </c>
      <c r="BV18" s="28">
        <f t="shared" si="22"/>
        <v>0</v>
      </c>
      <c r="BW18" s="28">
        <f t="shared" si="23"/>
        <v>0</v>
      </c>
      <c r="BX18" s="28">
        <f t="shared" si="24"/>
        <v>0</v>
      </c>
      <c r="BY18" s="28">
        <f t="shared" si="25"/>
        <v>0</v>
      </c>
      <c r="BZ18" s="28">
        <f t="shared" si="26"/>
        <v>0</v>
      </c>
      <c r="CA18" s="28">
        <f t="shared" si="27"/>
        <v>0</v>
      </c>
      <c r="CB18" s="28">
        <f t="shared" si="28"/>
        <v>0</v>
      </c>
      <c r="CC18" s="28">
        <f t="shared" si="29"/>
        <v>0</v>
      </c>
      <c r="CD18" s="28">
        <f t="shared" si="30"/>
        <v>0</v>
      </c>
      <c r="CE18" s="28">
        <f t="shared" si="31"/>
        <v>0</v>
      </c>
      <c r="CF18" s="28">
        <f t="shared" si="32"/>
        <v>0</v>
      </c>
      <c r="CG18" s="28">
        <f t="shared" si="33"/>
        <v>0</v>
      </c>
      <c r="CH18" s="28">
        <f t="shared" si="34"/>
        <v>0</v>
      </c>
      <c r="CI18" s="28">
        <f t="shared" si="35"/>
        <v>0</v>
      </c>
      <c r="CJ18" s="28">
        <f t="shared" si="36"/>
        <v>0</v>
      </c>
      <c r="CK18" s="28">
        <f t="shared" si="37"/>
        <v>0</v>
      </c>
      <c r="CL18" s="28">
        <f t="shared" si="38"/>
        <v>0</v>
      </c>
      <c r="CM18" s="28">
        <f t="shared" si="39"/>
        <v>0</v>
      </c>
      <c r="CN18" s="28">
        <f t="shared" si="40"/>
        <v>0</v>
      </c>
      <c r="CO18" s="28">
        <f t="shared" si="41"/>
        <v>0</v>
      </c>
      <c r="CP18" s="28">
        <f t="shared" si="42"/>
        <v>0</v>
      </c>
      <c r="CQ18" s="28">
        <f t="shared" si="43"/>
        <v>0</v>
      </c>
      <c r="CR18" s="28">
        <f t="shared" si="44"/>
        <v>0</v>
      </c>
      <c r="CS18" s="28">
        <f t="shared" si="45"/>
        <v>0</v>
      </c>
      <c r="CT18" s="28">
        <f t="shared" si="46"/>
        <v>0</v>
      </c>
      <c r="CU18" s="28">
        <f t="shared" si="47"/>
        <v>0</v>
      </c>
      <c r="CV18" s="28">
        <f t="shared" si="48"/>
        <v>0</v>
      </c>
      <c r="CW18" s="28">
        <f t="shared" si="49"/>
        <v>0</v>
      </c>
      <c r="CX18" s="28">
        <f t="shared" si="50"/>
        <v>0</v>
      </c>
      <c r="CY18" s="28">
        <f t="shared" si="51"/>
        <v>0</v>
      </c>
      <c r="CZ18" s="28">
        <f t="shared" si="52"/>
        <v>0</v>
      </c>
      <c r="DA18" s="28">
        <f t="shared" si="53"/>
        <v>0</v>
      </c>
      <c r="DB18" s="28">
        <f t="shared" si="54"/>
        <v>0</v>
      </c>
      <c r="DC18" s="28">
        <f t="shared" si="55"/>
        <v>0</v>
      </c>
      <c r="DD18" s="28">
        <f t="shared" si="56"/>
        <v>0</v>
      </c>
      <c r="DE18" s="28">
        <f t="shared" si="57"/>
        <v>0</v>
      </c>
      <c r="DF18" s="28">
        <f t="shared" si="58"/>
        <v>0</v>
      </c>
      <c r="DG18" s="28">
        <f t="shared" si="59"/>
        <v>0</v>
      </c>
      <c r="DH18" s="28">
        <f t="shared" si="60"/>
        <v>0</v>
      </c>
      <c r="DI18" s="28">
        <f t="shared" si="61"/>
        <v>0</v>
      </c>
      <c r="DJ18" s="28">
        <f t="shared" si="62"/>
        <v>0</v>
      </c>
      <c r="DL18" s="158">
        <f t="shared" si="63"/>
        <v>0</v>
      </c>
      <c r="DM18" s="158">
        <f t="shared" si="64"/>
        <v>0.37157195613077221</v>
      </c>
      <c r="DN18" s="158">
        <f t="shared" si="65"/>
        <v>4.1264684851751667</v>
      </c>
      <c r="DO18" s="158">
        <f t="shared" si="66"/>
        <v>12.57477975134298</v>
      </c>
      <c r="DP18" s="158">
        <f t="shared" si="67"/>
        <v>20.780440465834261</v>
      </c>
      <c r="DQ18" s="158">
        <f t="shared" si="68"/>
        <v>15.827568934172643</v>
      </c>
      <c r="DR18" s="158">
        <f t="shared" si="69"/>
        <v>1.8081134666316785</v>
      </c>
      <c r="DS18" s="158">
        <f t="shared" si="70"/>
        <v>0</v>
      </c>
      <c r="DT18" s="158">
        <f t="shared" si="71"/>
        <v>0</v>
      </c>
      <c r="DU18" s="158">
        <f t="shared" si="72"/>
        <v>0</v>
      </c>
      <c r="DV18" s="158">
        <f t="shared" si="73"/>
        <v>0</v>
      </c>
      <c r="DW18" s="158">
        <f t="shared" si="74"/>
        <v>0</v>
      </c>
      <c r="DX18" s="158">
        <f t="shared" si="75"/>
        <v>0</v>
      </c>
      <c r="DY18" s="158">
        <f t="shared" si="76"/>
        <v>0</v>
      </c>
      <c r="DZ18" s="158">
        <f t="shared" si="77"/>
        <v>0</v>
      </c>
      <c r="EA18" s="158">
        <f t="shared" si="78"/>
        <v>0</v>
      </c>
      <c r="EB18" s="158">
        <f t="shared" si="79"/>
        <v>0</v>
      </c>
      <c r="EC18" s="158">
        <f t="shared" si="80"/>
        <v>0</v>
      </c>
      <c r="ED18" s="158">
        <f t="shared" si="81"/>
        <v>0</v>
      </c>
      <c r="EE18" s="158">
        <f t="shared" si="82"/>
        <v>0</v>
      </c>
      <c r="EF18" s="158">
        <f t="shared" si="83"/>
        <v>0</v>
      </c>
      <c r="EG18" s="158">
        <f t="shared" si="84"/>
        <v>0</v>
      </c>
      <c r="EH18" s="158">
        <f t="shared" si="85"/>
        <v>0</v>
      </c>
      <c r="EI18" s="158">
        <f t="shared" si="86"/>
        <v>0</v>
      </c>
      <c r="EJ18" s="158">
        <f t="shared" si="87"/>
        <v>0</v>
      </c>
      <c r="EK18" s="158">
        <f t="shared" si="88"/>
        <v>0</v>
      </c>
      <c r="EL18" s="158">
        <f t="shared" si="89"/>
        <v>0</v>
      </c>
      <c r="EM18" s="158">
        <f t="shared" si="90"/>
        <v>0</v>
      </c>
      <c r="EN18" s="158">
        <f t="shared" si="91"/>
        <v>0</v>
      </c>
      <c r="EO18" s="158">
        <f t="shared" si="92"/>
        <v>0</v>
      </c>
      <c r="EP18" s="158">
        <f t="shared" si="93"/>
        <v>0</v>
      </c>
      <c r="EQ18" s="158">
        <f t="shared" si="94"/>
        <v>0</v>
      </c>
      <c r="ER18" s="158">
        <f t="shared" si="95"/>
        <v>0</v>
      </c>
      <c r="ES18" s="158">
        <f t="shared" si="96"/>
        <v>0</v>
      </c>
      <c r="ET18" s="158">
        <f t="shared" si="97"/>
        <v>0</v>
      </c>
      <c r="EU18" s="158">
        <f t="shared" si="98"/>
        <v>0</v>
      </c>
      <c r="EV18" s="158">
        <f t="shared" si="99"/>
        <v>0</v>
      </c>
      <c r="EW18" s="158">
        <f t="shared" si="100"/>
        <v>0</v>
      </c>
      <c r="EX18" s="158">
        <f t="shared" si="101"/>
        <v>0</v>
      </c>
      <c r="EY18" s="158">
        <f t="shared" si="102"/>
        <v>0</v>
      </c>
      <c r="EZ18" s="158">
        <f t="shared" si="103"/>
        <v>0</v>
      </c>
      <c r="FA18" s="158">
        <f t="shared" si="104"/>
        <v>0</v>
      </c>
      <c r="FB18" s="158">
        <f t="shared" si="105"/>
        <v>0</v>
      </c>
      <c r="FC18" s="158">
        <f t="shared" si="106"/>
        <v>0</v>
      </c>
      <c r="FD18" s="158">
        <f t="shared" si="107"/>
        <v>0</v>
      </c>
      <c r="FE18" s="158">
        <f t="shared" si="108"/>
        <v>0</v>
      </c>
      <c r="FF18" s="158">
        <f t="shared" si="109"/>
        <v>0</v>
      </c>
      <c r="FG18" s="158">
        <f t="shared" si="110"/>
        <v>0</v>
      </c>
      <c r="FH18" s="158">
        <f t="shared" si="111"/>
        <v>0</v>
      </c>
      <c r="FI18" s="158">
        <f t="shared" si="112"/>
        <v>0</v>
      </c>
    </row>
    <row r="19" spans="4:165">
      <c r="D19" s="28">
        <f>IF(OR('1.収穫を予測する'!$C$2="あり",'1.収穫を予測する'!$C$3="あり"),入力方法別計算!W14,'inv2.計算シート'!E14)</f>
        <v>13</v>
      </c>
      <c r="E19" s="28">
        <f>IF(OR('1.収穫を予測する'!$C$2="あり",'1.収穫を予測する'!$C$3="あり"),入力方法別計算!Z14,'inv2.計算シート'!AD14)</f>
        <v>73.659346899816143</v>
      </c>
      <c r="F19" s="28">
        <f>IF(OR('1.収穫を予測する'!$C$2="あり",'1.収穫を予測する'!$C$3="あり"),入力方法別計算!Y14,'inv2.計算シート'!AE14)</f>
        <v>2394.1580820435138</v>
      </c>
      <c r="G19" s="28">
        <f>'inv2.計算シート'!AF14</f>
        <v>0</v>
      </c>
      <c r="H19" s="28">
        <f t="shared" si="8"/>
        <v>0.76370073158610352</v>
      </c>
      <c r="I19" s="28">
        <f t="shared" si="9"/>
        <v>2610.3153517338028</v>
      </c>
      <c r="J19" s="28">
        <f t="shared" si="10"/>
        <v>73.998128292876245</v>
      </c>
      <c r="K19" s="28">
        <f t="shared" si="11"/>
        <v>2.8348348119596276E-2</v>
      </c>
      <c r="L19" s="28">
        <f t="shared" si="12"/>
        <v>199951789.12213889</v>
      </c>
      <c r="N19" s="28">
        <f t="shared" si="4"/>
        <v>0</v>
      </c>
      <c r="O19" s="28">
        <f t="shared" si="117"/>
        <v>0</v>
      </c>
      <c r="P19" s="28">
        <f t="shared" si="117"/>
        <v>73.537215210388382</v>
      </c>
      <c r="Q19" s="28">
        <f t="shared" si="117"/>
        <v>70.321591717217331</v>
      </c>
      <c r="R19" s="28">
        <f t="shared" si="117"/>
        <v>59.646980087817603</v>
      </c>
      <c r="S19" s="28">
        <f t="shared" si="117"/>
        <v>38.501705211882083</v>
      </c>
      <c r="T19" s="28">
        <f t="shared" si="117"/>
        <v>13.378158815345087</v>
      </c>
      <c r="U19" s="28">
        <f t="shared" si="117"/>
        <v>0.48123429136217738</v>
      </c>
      <c r="V19" s="28" t="e">
        <f t="shared" si="117"/>
        <v>#NUM!</v>
      </c>
      <c r="W19" s="28" t="e">
        <f t="shared" si="117"/>
        <v>#NUM!</v>
      </c>
      <c r="X19" s="28" t="e">
        <f t="shared" si="117"/>
        <v>#NUM!</v>
      </c>
      <c r="Y19" s="28" t="e">
        <f t="shared" si="113"/>
        <v>#NUM!</v>
      </c>
      <c r="Z19" s="28" t="e">
        <f t="shared" si="113"/>
        <v>#NUM!</v>
      </c>
      <c r="AA19" s="28" t="e">
        <f t="shared" si="113"/>
        <v>#NUM!</v>
      </c>
      <c r="AB19" s="28" t="e">
        <f t="shared" si="113"/>
        <v>#NUM!</v>
      </c>
      <c r="AC19" s="28" t="e">
        <f t="shared" si="113"/>
        <v>#NUM!</v>
      </c>
      <c r="AD19" s="28" t="e">
        <f t="shared" si="113"/>
        <v>#NUM!</v>
      </c>
      <c r="AE19" s="28" t="e">
        <f t="shared" si="113"/>
        <v>#NUM!</v>
      </c>
      <c r="AF19" s="28" t="e">
        <f t="shared" si="113"/>
        <v>#NUM!</v>
      </c>
      <c r="AG19" s="28" t="e">
        <f t="shared" si="113"/>
        <v>#NUM!</v>
      </c>
      <c r="AH19" s="28" t="e">
        <f t="shared" si="113"/>
        <v>#NUM!</v>
      </c>
      <c r="AI19" s="28" t="e">
        <f t="shared" si="114"/>
        <v>#NUM!</v>
      </c>
      <c r="AJ19" s="28" t="e">
        <f t="shared" si="114"/>
        <v>#NUM!</v>
      </c>
      <c r="AK19" s="28" t="e">
        <f t="shared" si="114"/>
        <v>#NUM!</v>
      </c>
      <c r="AL19" s="28" t="e">
        <f t="shared" si="114"/>
        <v>#NUM!</v>
      </c>
      <c r="AM19" s="28" t="e">
        <f t="shared" si="114"/>
        <v>#NUM!</v>
      </c>
      <c r="AN19" s="28" t="e">
        <f t="shared" si="114"/>
        <v>#NUM!</v>
      </c>
      <c r="AO19" s="28" t="e">
        <f t="shared" si="114"/>
        <v>#NUM!</v>
      </c>
      <c r="AP19" s="28" t="e">
        <f t="shared" si="114"/>
        <v>#NUM!</v>
      </c>
      <c r="AQ19" s="28" t="e">
        <f t="shared" si="114"/>
        <v>#NUM!</v>
      </c>
      <c r="AR19" s="28" t="e">
        <f t="shared" si="114"/>
        <v>#NUM!</v>
      </c>
      <c r="AS19" s="28" t="e">
        <f t="shared" si="115"/>
        <v>#NUM!</v>
      </c>
      <c r="AT19" s="28" t="e">
        <f t="shared" si="115"/>
        <v>#NUM!</v>
      </c>
      <c r="AU19" s="28" t="e">
        <f t="shared" si="115"/>
        <v>#NUM!</v>
      </c>
      <c r="AV19" s="28" t="e">
        <f t="shared" si="115"/>
        <v>#NUM!</v>
      </c>
      <c r="AW19" s="28" t="e">
        <f t="shared" si="115"/>
        <v>#NUM!</v>
      </c>
      <c r="AX19" s="28" t="e">
        <f t="shared" si="115"/>
        <v>#NUM!</v>
      </c>
      <c r="AY19" s="28" t="e">
        <f t="shared" si="115"/>
        <v>#NUM!</v>
      </c>
      <c r="AZ19" s="28" t="e">
        <f t="shared" si="115"/>
        <v>#NUM!</v>
      </c>
      <c r="BA19" s="28" t="e">
        <f t="shared" si="115"/>
        <v>#NUM!</v>
      </c>
      <c r="BB19" s="28" t="e">
        <f t="shared" si="115"/>
        <v>#NUM!</v>
      </c>
      <c r="BC19" s="28" t="e">
        <f t="shared" si="116"/>
        <v>#NUM!</v>
      </c>
      <c r="BD19" s="28" t="e">
        <f t="shared" si="116"/>
        <v>#NUM!</v>
      </c>
      <c r="BE19" s="28" t="e">
        <f t="shared" si="116"/>
        <v>#NUM!</v>
      </c>
      <c r="BF19" s="28" t="e">
        <f t="shared" si="116"/>
        <v>#NUM!</v>
      </c>
      <c r="BG19" s="28" t="e">
        <f t="shared" si="116"/>
        <v>#NUM!</v>
      </c>
      <c r="BH19" s="28" t="e">
        <f t="shared" si="116"/>
        <v>#NUM!</v>
      </c>
      <c r="BI19" s="28" t="e">
        <f t="shared" si="116"/>
        <v>#NUM!</v>
      </c>
      <c r="BJ19" s="28" t="e">
        <f t="shared" si="116"/>
        <v>#NUM!</v>
      </c>
      <c r="BK19" s="28" t="e">
        <f t="shared" si="116"/>
        <v>#NUM!</v>
      </c>
      <c r="BM19" s="28">
        <f t="shared" si="13"/>
        <v>0</v>
      </c>
      <c r="BN19" s="28">
        <f t="shared" si="14"/>
        <v>0</v>
      </c>
      <c r="BO19" s="28">
        <f t="shared" si="15"/>
        <v>73.537215210388382</v>
      </c>
      <c r="BP19" s="28">
        <f t="shared" si="16"/>
        <v>70.321591717217331</v>
      </c>
      <c r="BQ19" s="28">
        <f t="shared" si="17"/>
        <v>59.646980087817603</v>
      </c>
      <c r="BR19" s="28">
        <f t="shared" si="18"/>
        <v>38.501705211882083</v>
      </c>
      <c r="BS19" s="28">
        <f t="shared" si="19"/>
        <v>13.378158815345087</v>
      </c>
      <c r="BT19" s="28">
        <f t="shared" si="20"/>
        <v>0.48123429136217738</v>
      </c>
      <c r="BU19" s="28">
        <f t="shared" si="21"/>
        <v>0</v>
      </c>
      <c r="BV19" s="28">
        <f t="shared" si="22"/>
        <v>0</v>
      </c>
      <c r="BW19" s="28">
        <f t="shared" si="23"/>
        <v>0</v>
      </c>
      <c r="BX19" s="28">
        <f t="shared" si="24"/>
        <v>0</v>
      </c>
      <c r="BY19" s="28">
        <f t="shared" si="25"/>
        <v>0</v>
      </c>
      <c r="BZ19" s="28">
        <f t="shared" si="26"/>
        <v>0</v>
      </c>
      <c r="CA19" s="28">
        <f t="shared" si="27"/>
        <v>0</v>
      </c>
      <c r="CB19" s="28">
        <f t="shared" si="28"/>
        <v>0</v>
      </c>
      <c r="CC19" s="28">
        <f t="shared" si="29"/>
        <v>0</v>
      </c>
      <c r="CD19" s="28">
        <f t="shared" si="30"/>
        <v>0</v>
      </c>
      <c r="CE19" s="28">
        <f t="shared" si="31"/>
        <v>0</v>
      </c>
      <c r="CF19" s="28">
        <f t="shared" si="32"/>
        <v>0</v>
      </c>
      <c r="CG19" s="28">
        <f t="shared" si="33"/>
        <v>0</v>
      </c>
      <c r="CH19" s="28">
        <f t="shared" si="34"/>
        <v>0</v>
      </c>
      <c r="CI19" s="28">
        <f t="shared" si="35"/>
        <v>0</v>
      </c>
      <c r="CJ19" s="28">
        <f t="shared" si="36"/>
        <v>0</v>
      </c>
      <c r="CK19" s="28">
        <f t="shared" si="37"/>
        <v>0</v>
      </c>
      <c r="CL19" s="28">
        <f t="shared" si="38"/>
        <v>0</v>
      </c>
      <c r="CM19" s="28">
        <f t="shared" si="39"/>
        <v>0</v>
      </c>
      <c r="CN19" s="28">
        <f t="shared" si="40"/>
        <v>0</v>
      </c>
      <c r="CO19" s="28">
        <f t="shared" si="41"/>
        <v>0</v>
      </c>
      <c r="CP19" s="28">
        <f t="shared" si="42"/>
        <v>0</v>
      </c>
      <c r="CQ19" s="28">
        <f t="shared" si="43"/>
        <v>0</v>
      </c>
      <c r="CR19" s="28">
        <f t="shared" si="44"/>
        <v>0</v>
      </c>
      <c r="CS19" s="28">
        <f t="shared" si="45"/>
        <v>0</v>
      </c>
      <c r="CT19" s="28">
        <f t="shared" si="46"/>
        <v>0</v>
      </c>
      <c r="CU19" s="28">
        <f t="shared" si="47"/>
        <v>0</v>
      </c>
      <c r="CV19" s="28">
        <f t="shared" si="48"/>
        <v>0</v>
      </c>
      <c r="CW19" s="28">
        <f t="shared" si="49"/>
        <v>0</v>
      </c>
      <c r="CX19" s="28">
        <f t="shared" si="50"/>
        <v>0</v>
      </c>
      <c r="CY19" s="28">
        <f t="shared" si="51"/>
        <v>0</v>
      </c>
      <c r="CZ19" s="28">
        <f t="shared" si="52"/>
        <v>0</v>
      </c>
      <c r="DA19" s="28">
        <f t="shared" si="53"/>
        <v>0</v>
      </c>
      <c r="DB19" s="28">
        <f t="shared" si="54"/>
        <v>0</v>
      </c>
      <c r="DC19" s="28">
        <f t="shared" si="55"/>
        <v>0</v>
      </c>
      <c r="DD19" s="28">
        <f t="shared" si="56"/>
        <v>0</v>
      </c>
      <c r="DE19" s="28">
        <f t="shared" si="57"/>
        <v>0</v>
      </c>
      <c r="DF19" s="28">
        <f t="shared" si="58"/>
        <v>0</v>
      </c>
      <c r="DG19" s="28">
        <f t="shared" si="59"/>
        <v>0</v>
      </c>
      <c r="DH19" s="28">
        <f t="shared" si="60"/>
        <v>0</v>
      </c>
      <c r="DI19" s="28">
        <f t="shared" si="61"/>
        <v>0</v>
      </c>
      <c r="DJ19" s="28">
        <f t="shared" si="62"/>
        <v>0</v>
      </c>
      <c r="DL19" s="158">
        <f t="shared" si="63"/>
        <v>0</v>
      </c>
      <c r="DM19" s="158">
        <f t="shared" si="64"/>
        <v>0.12213168942776065</v>
      </c>
      <c r="DN19" s="158">
        <f t="shared" si="65"/>
        <v>3.2156234931710515</v>
      </c>
      <c r="DO19" s="158">
        <f t="shared" si="66"/>
        <v>10.674611629399728</v>
      </c>
      <c r="DP19" s="158">
        <f t="shared" si="67"/>
        <v>21.14527487593552</v>
      </c>
      <c r="DQ19" s="158">
        <f t="shared" si="68"/>
        <v>25.123546396536995</v>
      </c>
      <c r="DR19" s="158">
        <f t="shared" si="69"/>
        <v>12.896924523982909</v>
      </c>
      <c r="DS19" s="158">
        <f t="shared" si="70"/>
        <v>0.48123429136217738</v>
      </c>
      <c r="DT19" s="158">
        <f t="shared" si="71"/>
        <v>0</v>
      </c>
      <c r="DU19" s="158">
        <f t="shared" si="72"/>
        <v>0</v>
      </c>
      <c r="DV19" s="158">
        <f t="shared" si="73"/>
        <v>0</v>
      </c>
      <c r="DW19" s="158">
        <f t="shared" si="74"/>
        <v>0</v>
      </c>
      <c r="DX19" s="158">
        <f t="shared" si="75"/>
        <v>0</v>
      </c>
      <c r="DY19" s="158">
        <f t="shared" si="76"/>
        <v>0</v>
      </c>
      <c r="DZ19" s="158">
        <f t="shared" si="77"/>
        <v>0</v>
      </c>
      <c r="EA19" s="158">
        <f t="shared" si="78"/>
        <v>0</v>
      </c>
      <c r="EB19" s="158">
        <f t="shared" si="79"/>
        <v>0</v>
      </c>
      <c r="EC19" s="158">
        <f t="shared" si="80"/>
        <v>0</v>
      </c>
      <c r="ED19" s="158">
        <f t="shared" si="81"/>
        <v>0</v>
      </c>
      <c r="EE19" s="158">
        <f t="shared" si="82"/>
        <v>0</v>
      </c>
      <c r="EF19" s="158">
        <f t="shared" si="83"/>
        <v>0</v>
      </c>
      <c r="EG19" s="158">
        <f t="shared" si="84"/>
        <v>0</v>
      </c>
      <c r="EH19" s="158">
        <f t="shared" si="85"/>
        <v>0</v>
      </c>
      <c r="EI19" s="158">
        <f t="shared" si="86"/>
        <v>0</v>
      </c>
      <c r="EJ19" s="158">
        <f t="shared" si="87"/>
        <v>0</v>
      </c>
      <c r="EK19" s="158">
        <f t="shared" si="88"/>
        <v>0</v>
      </c>
      <c r="EL19" s="158">
        <f t="shared" si="89"/>
        <v>0</v>
      </c>
      <c r="EM19" s="158">
        <f t="shared" si="90"/>
        <v>0</v>
      </c>
      <c r="EN19" s="158">
        <f t="shared" si="91"/>
        <v>0</v>
      </c>
      <c r="EO19" s="158">
        <f t="shared" si="92"/>
        <v>0</v>
      </c>
      <c r="EP19" s="158">
        <f t="shared" si="93"/>
        <v>0</v>
      </c>
      <c r="EQ19" s="158">
        <f t="shared" si="94"/>
        <v>0</v>
      </c>
      <c r="ER19" s="158">
        <f t="shared" si="95"/>
        <v>0</v>
      </c>
      <c r="ES19" s="158">
        <f t="shared" si="96"/>
        <v>0</v>
      </c>
      <c r="ET19" s="158">
        <f t="shared" si="97"/>
        <v>0</v>
      </c>
      <c r="EU19" s="158">
        <f t="shared" si="98"/>
        <v>0</v>
      </c>
      <c r="EV19" s="158">
        <f t="shared" si="99"/>
        <v>0</v>
      </c>
      <c r="EW19" s="158">
        <f t="shared" si="100"/>
        <v>0</v>
      </c>
      <c r="EX19" s="158">
        <f t="shared" si="101"/>
        <v>0</v>
      </c>
      <c r="EY19" s="158">
        <f t="shared" si="102"/>
        <v>0</v>
      </c>
      <c r="EZ19" s="158">
        <f t="shared" si="103"/>
        <v>0</v>
      </c>
      <c r="FA19" s="158">
        <f t="shared" si="104"/>
        <v>0</v>
      </c>
      <c r="FB19" s="158">
        <f t="shared" si="105"/>
        <v>0</v>
      </c>
      <c r="FC19" s="158">
        <f t="shared" si="106"/>
        <v>0</v>
      </c>
      <c r="FD19" s="158">
        <f t="shared" si="107"/>
        <v>0</v>
      </c>
      <c r="FE19" s="158">
        <f t="shared" si="108"/>
        <v>0</v>
      </c>
      <c r="FF19" s="158">
        <f t="shared" si="109"/>
        <v>0</v>
      </c>
      <c r="FG19" s="158">
        <f t="shared" si="110"/>
        <v>0</v>
      </c>
      <c r="FH19" s="158">
        <f t="shared" si="111"/>
        <v>0</v>
      </c>
      <c r="FI19" s="158">
        <f t="shared" si="112"/>
        <v>0</v>
      </c>
    </row>
    <row r="20" spans="4:165">
      <c r="D20" s="28">
        <f>IF(OR('1.収穫を予測する'!$C$2="あり",'1.収穫を予測する'!$C$3="あり"),入力方法別計算!W15,'inv2.計算シート'!E15)</f>
        <v>14</v>
      </c>
      <c r="E20" s="28">
        <f>IF(OR('1.収穫を予測する'!$C$2="あり",'1.収穫を予測する'!$C$3="あり"),入力方法別計算!Z15,'inv2.計算シート'!AD15)</f>
        <v>94.202860874994769</v>
      </c>
      <c r="F20" s="28">
        <f>IF(OR('1.収穫を予測する'!$C$2="あり",'1.収穫を予測する'!$C$3="あり"),入力方法別計算!Y15,'inv2.計算シート'!AE15)</f>
        <v>2364.6388830251394</v>
      </c>
      <c r="G20" s="28">
        <f>'inv2.計算シート'!AF15</f>
        <v>0</v>
      </c>
      <c r="H20" s="28">
        <f t="shared" si="8"/>
        <v>0.76000374311465269</v>
      </c>
      <c r="I20" s="28">
        <f t="shared" si="9"/>
        <v>2583.5827586113605</v>
      </c>
      <c r="J20" s="28">
        <f t="shared" si="10"/>
        <v>94.659064824487189</v>
      </c>
      <c r="K20" s="28">
        <f t="shared" si="11"/>
        <v>3.6638681114037591E-2</v>
      </c>
      <c r="L20" s="28">
        <f t="shared" si="12"/>
        <v>69287564.789827421</v>
      </c>
      <c r="N20" s="28">
        <f t="shared" si="4"/>
        <v>0</v>
      </c>
      <c r="O20" s="28">
        <f t="shared" si="117"/>
        <v>0</v>
      </c>
      <c r="P20" s="28">
        <f t="shared" si="117"/>
        <v>0</v>
      </c>
      <c r="Q20" s="28">
        <f t="shared" si="117"/>
        <v>91.761225600497411</v>
      </c>
      <c r="R20" s="28">
        <f t="shared" si="117"/>
        <v>82.855901477773529</v>
      </c>
      <c r="S20" s="28">
        <f t="shared" si="117"/>
        <v>63.269365185030985</v>
      </c>
      <c r="T20" s="28">
        <f t="shared" si="117"/>
        <v>34.372650027265955</v>
      </c>
      <c r="U20" s="28">
        <f t="shared" si="117"/>
        <v>8.3652854209278118</v>
      </c>
      <c r="V20" s="28">
        <f t="shared" si="117"/>
        <v>1.6425898769998296E-2</v>
      </c>
      <c r="W20" s="28" t="e">
        <f t="shared" si="117"/>
        <v>#NUM!</v>
      </c>
      <c r="X20" s="28" t="e">
        <f t="shared" si="117"/>
        <v>#NUM!</v>
      </c>
      <c r="Y20" s="28" t="e">
        <f t="shared" si="113"/>
        <v>#NUM!</v>
      </c>
      <c r="Z20" s="28" t="e">
        <f t="shared" si="113"/>
        <v>#NUM!</v>
      </c>
      <c r="AA20" s="28" t="e">
        <f t="shared" si="113"/>
        <v>#NUM!</v>
      </c>
      <c r="AB20" s="28" t="e">
        <f t="shared" si="113"/>
        <v>#NUM!</v>
      </c>
      <c r="AC20" s="28" t="e">
        <f t="shared" si="113"/>
        <v>#NUM!</v>
      </c>
      <c r="AD20" s="28" t="e">
        <f t="shared" si="113"/>
        <v>#NUM!</v>
      </c>
      <c r="AE20" s="28" t="e">
        <f t="shared" si="113"/>
        <v>#NUM!</v>
      </c>
      <c r="AF20" s="28" t="e">
        <f t="shared" si="113"/>
        <v>#NUM!</v>
      </c>
      <c r="AG20" s="28" t="e">
        <f t="shared" si="113"/>
        <v>#NUM!</v>
      </c>
      <c r="AH20" s="28" t="e">
        <f t="shared" si="113"/>
        <v>#NUM!</v>
      </c>
      <c r="AI20" s="28" t="e">
        <f t="shared" si="114"/>
        <v>#NUM!</v>
      </c>
      <c r="AJ20" s="28" t="e">
        <f t="shared" si="114"/>
        <v>#NUM!</v>
      </c>
      <c r="AK20" s="28" t="e">
        <f t="shared" si="114"/>
        <v>#NUM!</v>
      </c>
      <c r="AL20" s="28" t="e">
        <f t="shared" si="114"/>
        <v>#NUM!</v>
      </c>
      <c r="AM20" s="28" t="e">
        <f t="shared" si="114"/>
        <v>#NUM!</v>
      </c>
      <c r="AN20" s="28" t="e">
        <f t="shared" si="114"/>
        <v>#NUM!</v>
      </c>
      <c r="AO20" s="28" t="e">
        <f t="shared" si="114"/>
        <v>#NUM!</v>
      </c>
      <c r="AP20" s="28" t="e">
        <f t="shared" si="114"/>
        <v>#NUM!</v>
      </c>
      <c r="AQ20" s="28" t="e">
        <f t="shared" si="114"/>
        <v>#NUM!</v>
      </c>
      <c r="AR20" s="28" t="e">
        <f t="shared" si="114"/>
        <v>#NUM!</v>
      </c>
      <c r="AS20" s="28" t="e">
        <f t="shared" si="115"/>
        <v>#NUM!</v>
      </c>
      <c r="AT20" s="28" t="e">
        <f t="shared" si="115"/>
        <v>#NUM!</v>
      </c>
      <c r="AU20" s="28" t="e">
        <f t="shared" si="115"/>
        <v>#NUM!</v>
      </c>
      <c r="AV20" s="28" t="e">
        <f t="shared" si="115"/>
        <v>#NUM!</v>
      </c>
      <c r="AW20" s="28" t="e">
        <f t="shared" si="115"/>
        <v>#NUM!</v>
      </c>
      <c r="AX20" s="28" t="e">
        <f t="shared" si="115"/>
        <v>#NUM!</v>
      </c>
      <c r="AY20" s="28" t="e">
        <f t="shared" si="115"/>
        <v>#NUM!</v>
      </c>
      <c r="AZ20" s="28" t="e">
        <f t="shared" si="115"/>
        <v>#NUM!</v>
      </c>
      <c r="BA20" s="28" t="e">
        <f t="shared" si="115"/>
        <v>#NUM!</v>
      </c>
      <c r="BB20" s="28" t="e">
        <f t="shared" si="115"/>
        <v>#NUM!</v>
      </c>
      <c r="BC20" s="28" t="e">
        <f t="shared" si="116"/>
        <v>#NUM!</v>
      </c>
      <c r="BD20" s="28" t="e">
        <f t="shared" si="116"/>
        <v>#NUM!</v>
      </c>
      <c r="BE20" s="28" t="e">
        <f t="shared" si="116"/>
        <v>#NUM!</v>
      </c>
      <c r="BF20" s="28" t="e">
        <f t="shared" si="116"/>
        <v>#NUM!</v>
      </c>
      <c r="BG20" s="28" t="e">
        <f t="shared" si="116"/>
        <v>#NUM!</v>
      </c>
      <c r="BH20" s="28" t="e">
        <f t="shared" si="116"/>
        <v>#NUM!</v>
      </c>
      <c r="BI20" s="28" t="e">
        <f t="shared" si="116"/>
        <v>#NUM!</v>
      </c>
      <c r="BJ20" s="28" t="e">
        <f t="shared" si="116"/>
        <v>#NUM!</v>
      </c>
      <c r="BK20" s="28" t="e">
        <f t="shared" si="116"/>
        <v>#NUM!</v>
      </c>
      <c r="BM20" s="28">
        <f t="shared" si="13"/>
        <v>0</v>
      </c>
      <c r="BN20" s="28">
        <f t="shared" si="14"/>
        <v>0</v>
      </c>
      <c r="BO20" s="28">
        <f t="shared" si="15"/>
        <v>0</v>
      </c>
      <c r="BP20" s="28">
        <f t="shared" si="16"/>
        <v>91.761225600497411</v>
      </c>
      <c r="BQ20" s="28">
        <f t="shared" si="17"/>
        <v>82.855901477773529</v>
      </c>
      <c r="BR20" s="28">
        <f t="shared" si="18"/>
        <v>63.269365185030985</v>
      </c>
      <c r="BS20" s="28">
        <f t="shared" si="19"/>
        <v>34.372650027265955</v>
      </c>
      <c r="BT20" s="28">
        <f t="shared" si="20"/>
        <v>8.3652854209278118</v>
      </c>
      <c r="BU20" s="28">
        <f t="shared" si="21"/>
        <v>1.6425898769998296E-2</v>
      </c>
      <c r="BV20" s="28">
        <f t="shared" si="22"/>
        <v>0</v>
      </c>
      <c r="BW20" s="28">
        <f t="shared" si="23"/>
        <v>0</v>
      </c>
      <c r="BX20" s="28">
        <f t="shared" si="24"/>
        <v>0</v>
      </c>
      <c r="BY20" s="28">
        <f t="shared" si="25"/>
        <v>0</v>
      </c>
      <c r="BZ20" s="28">
        <f t="shared" si="26"/>
        <v>0</v>
      </c>
      <c r="CA20" s="28">
        <f t="shared" si="27"/>
        <v>0</v>
      </c>
      <c r="CB20" s="28">
        <f t="shared" si="28"/>
        <v>0</v>
      </c>
      <c r="CC20" s="28">
        <f t="shared" si="29"/>
        <v>0</v>
      </c>
      <c r="CD20" s="28">
        <f t="shared" si="30"/>
        <v>0</v>
      </c>
      <c r="CE20" s="28">
        <f t="shared" si="31"/>
        <v>0</v>
      </c>
      <c r="CF20" s="28">
        <f t="shared" si="32"/>
        <v>0</v>
      </c>
      <c r="CG20" s="28">
        <f t="shared" si="33"/>
        <v>0</v>
      </c>
      <c r="CH20" s="28">
        <f t="shared" si="34"/>
        <v>0</v>
      </c>
      <c r="CI20" s="28">
        <f t="shared" si="35"/>
        <v>0</v>
      </c>
      <c r="CJ20" s="28">
        <f t="shared" si="36"/>
        <v>0</v>
      </c>
      <c r="CK20" s="28">
        <f t="shared" si="37"/>
        <v>0</v>
      </c>
      <c r="CL20" s="28">
        <f t="shared" si="38"/>
        <v>0</v>
      </c>
      <c r="CM20" s="28">
        <f t="shared" si="39"/>
        <v>0</v>
      </c>
      <c r="CN20" s="28">
        <f t="shared" si="40"/>
        <v>0</v>
      </c>
      <c r="CO20" s="28">
        <f t="shared" si="41"/>
        <v>0</v>
      </c>
      <c r="CP20" s="28">
        <f t="shared" si="42"/>
        <v>0</v>
      </c>
      <c r="CQ20" s="28">
        <f t="shared" si="43"/>
        <v>0</v>
      </c>
      <c r="CR20" s="28">
        <f t="shared" si="44"/>
        <v>0</v>
      </c>
      <c r="CS20" s="28">
        <f t="shared" si="45"/>
        <v>0</v>
      </c>
      <c r="CT20" s="28">
        <f t="shared" si="46"/>
        <v>0</v>
      </c>
      <c r="CU20" s="28">
        <f t="shared" si="47"/>
        <v>0</v>
      </c>
      <c r="CV20" s="28">
        <f t="shared" si="48"/>
        <v>0</v>
      </c>
      <c r="CW20" s="28">
        <f t="shared" si="49"/>
        <v>0</v>
      </c>
      <c r="CX20" s="28">
        <f t="shared" si="50"/>
        <v>0</v>
      </c>
      <c r="CY20" s="28">
        <f t="shared" si="51"/>
        <v>0</v>
      </c>
      <c r="CZ20" s="28">
        <f t="shared" si="52"/>
        <v>0</v>
      </c>
      <c r="DA20" s="28">
        <f t="shared" si="53"/>
        <v>0</v>
      </c>
      <c r="DB20" s="28">
        <f t="shared" si="54"/>
        <v>0</v>
      </c>
      <c r="DC20" s="28">
        <f t="shared" si="55"/>
        <v>0</v>
      </c>
      <c r="DD20" s="28">
        <f t="shared" si="56"/>
        <v>0</v>
      </c>
      <c r="DE20" s="28">
        <f t="shared" si="57"/>
        <v>0</v>
      </c>
      <c r="DF20" s="28">
        <f t="shared" si="58"/>
        <v>0</v>
      </c>
      <c r="DG20" s="28">
        <f t="shared" si="59"/>
        <v>0</v>
      </c>
      <c r="DH20" s="28">
        <f t="shared" si="60"/>
        <v>0</v>
      </c>
      <c r="DI20" s="28">
        <f t="shared" si="61"/>
        <v>0</v>
      </c>
      <c r="DJ20" s="28">
        <f t="shared" si="62"/>
        <v>0</v>
      </c>
      <c r="DL20" s="158">
        <f t="shared" si="63"/>
        <v>0</v>
      </c>
      <c r="DM20" s="158">
        <f t="shared" si="64"/>
        <v>0</v>
      </c>
      <c r="DN20" s="158">
        <f t="shared" si="65"/>
        <v>2.441635274497358</v>
      </c>
      <c r="DO20" s="158">
        <f t="shared" si="66"/>
        <v>8.9053241227238829</v>
      </c>
      <c r="DP20" s="158">
        <f t="shared" si="67"/>
        <v>19.586536292742544</v>
      </c>
      <c r="DQ20" s="158">
        <f t="shared" si="68"/>
        <v>28.89671515776503</v>
      </c>
      <c r="DR20" s="158">
        <f t="shared" si="69"/>
        <v>26.007364606338143</v>
      </c>
      <c r="DS20" s="158">
        <f t="shared" si="70"/>
        <v>8.348859522157813</v>
      </c>
      <c r="DT20" s="158">
        <f t="shared" si="71"/>
        <v>1.6425898769998296E-2</v>
      </c>
      <c r="DU20" s="158">
        <f t="shared" si="72"/>
        <v>0</v>
      </c>
      <c r="DV20" s="158">
        <f t="shared" si="73"/>
        <v>0</v>
      </c>
      <c r="DW20" s="158">
        <f t="shared" si="74"/>
        <v>0</v>
      </c>
      <c r="DX20" s="158">
        <f t="shared" si="75"/>
        <v>0</v>
      </c>
      <c r="DY20" s="158">
        <f t="shared" si="76"/>
        <v>0</v>
      </c>
      <c r="DZ20" s="158">
        <f t="shared" si="77"/>
        <v>0</v>
      </c>
      <c r="EA20" s="158">
        <f t="shared" si="78"/>
        <v>0</v>
      </c>
      <c r="EB20" s="158">
        <f t="shared" si="79"/>
        <v>0</v>
      </c>
      <c r="EC20" s="158">
        <f t="shared" si="80"/>
        <v>0</v>
      </c>
      <c r="ED20" s="158">
        <f t="shared" si="81"/>
        <v>0</v>
      </c>
      <c r="EE20" s="158">
        <f t="shared" si="82"/>
        <v>0</v>
      </c>
      <c r="EF20" s="158">
        <f t="shared" si="83"/>
        <v>0</v>
      </c>
      <c r="EG20" s="158">
        <f t="shared" si="84"/>
        <v>0</v>
      </c>
      <c r="EH20" s="158">
        <f t="shared" si="85"/>
        <v>0</v>
      </c>
      <c r="EI20" s="158">
        <f t="shared" si="86"/>
        <v>0</v>
      </c>
      <c r="EJ20" s="158">
        <f t="shared" si="87"/>
        <v>0</v>
      </c>
      <c r="EK20" s="158">
        <f t="shared" si="88"/>
        <v>0</v>
      </c>
      <c r="EL20" s="158">
        <f t="shared" si="89"/>
        <v>0</v>
      </c>
      <c r="EM20" s="158">
        <f t="shared" si="90"/>
        <v>0</v>
      </c>
      <c r="EN20" s="158">
        <f t="shared" si="91"/>
        <v>0</v>
      </c>
      <c r="EO20" s="158">
        <f t="shared" si="92"/>
        <v>0</v>
      </c>
      <c r="EP20" s="158">
        <f t="shared" si="93"/>
        <v>0</v>
      </c>
      <c r="EQ20" s="158">
        <f t="shared" si="94"/>
        <v>0</v>
      </c>
      <c r="ER20" s="158">
        <f t="shared" si="95"/>
        <v>0</v>
      </c>
      <c r="ES20" s="158">
        <f t="shared" si="96"/>
        <v>0</v>
      </c>
      <c r="ET20" s="158">
        <f t="shared" si="97"/>
        <v>0</v>
      </c>
      <c r="EU20" s="158">
        <f t="shared" si="98"/>
        <v>0</v>
      </c>
      <c r="EV20" s="158">
        <f t="shared" si="99"/>
        <v>0</v>
      </c>
      <c r="EW20" s="158">
        <f t="shared" si="100"/>
        <v>0</v>
      </c>
      <c r="EX20" s="158">
        <f t="shared" si="101"/>
        <v>0</v>
      </c>
      <c r="EY20" s="158">
        <f t="shared" si="102"/>
        <v>0</v>
      </c>
      <c r="EZ20" s="158">
        <f t="shared" si="103"/>
        <v>0</v>
      </c>
      <c r="FA20" s="158">
        <f t="shared" si="104"/>
        <v>0</v>
      </c>
      <c r="FB20" s="158">
        <f t="shared" si="105"/>
        <v>0</v>
      </c>
      <c r="FC20" s="158">
        <f t="shared" si="106"/>
        <v>0</v>
      </c>
      <c r="FD20" s="158">
        <f t="shared" si="107"/>
        <v>0</v>
      </c>
      <c r="FE20" s="158">
        <f t="shared" si="108"/>
        <v>0</v>
      </c>
      <c r="FF20" s="158">
        <f t="shared" si="109"/>
        <v>0</v>
      </c>
      <c r="FG20" s="158">
        <f t="shared" si="110"/>
        <v>0</v>
      </c>
      <c r="FH20" s="158">
        <f t="shared" si="111"/>
        <v>0</v>
      </c>
      <c r="FI20" s="158">
        <f t="shared" si="112"/>
        <v>0</v>
      </c>
    </row>
    <row r="21" spans="4:165">
      <c r="D21" s="28">
        <f>IF(OR('1.収穫を予測する'!$C$2="あり",'1.収穫を予測する'!$C$3="あり"),入力方法別計算!W16,'inv2.計算シート'!E16)</f>
        <v>15</v>
      </c>
      <c r="E21" s="28">
        <f>IF(OR('1.収穫を予測する'!$C$2="あり",'1.収穫を予測する'!$C$3="あり"),入力方法別計算!Z16,'inv2.計算シート'!AD16)</f>
        <v>116.79358627148142</v>
      </c>
      <c r="F21" s="28">
        <f>IF(OR('1.収穫を予測する'!$C$2="あり",'1.収穫を予測する'!$C$3="あり"),入力方法別計算!Y16,'inv2.計算シート'!AE16)</f>
        <v>2332.178023614536</v>
      </c>
      <c r="G21" s="28">
        <f>'inv2.計算シート'!AF16</f>
        <v>0</v>
      </c>
      <c r="H21" s="28">
        <f t="shared" si="8"/>
        <v>0.75589288327230664</v>
      </c>
      <c r="I21" s="28">
        <f t="shared" si="9"/>
        <v>2554.1861971908338</v>
      </c>
      <c r="J21" s="28">
        <f t="shared" si="10"/>
        <v>117.39218804277871</v>
      </c>
      <c r="K21" s="28">
        <f t="shared" si="11"/>
        <v>4.5960700974693999E-2</v>
      </c>
      <c r="L21" s="28">
        <f t="shared" si="12"/>
        <v>26774158.976325292</v>
      </c>
      <c r="N21" s="28">
        <f t="shared" si="4"/>
        <v>0</v>
      </c>
      <c r="O21" s="28">
        <f t="shared" si="117"/>
        <v>0</v>
      </c>
      <c r="P21" s="28">
        <f t="shared" si="117"/>
        <v>0</v>
      </c>
      <c r="Q21" s="28">
        <f t="shared" si="117"/>
        <v>115.06759466805698</v>
      </c>
      <c r="R21" s="28">
        <f t="shared" si="117"/>
        <v>107.64861500941852</v>
      </c>
      <c r="S21" s="28">
        <f t="shared" si="117"/>
        <v>90.21428705235725</v>
      </c>
      <c r="T21" s="28">
        <f t="shared" si="117"/>
        <v>61.094025839171017</v>
      </c>
      <c r="U21" s="28">
        <f t="shared" si="117"/>
        <v>27.03551869525031</v>
      </c>
      <c r="V21" s="28">
        <f t="shared" si="117"/>
        <v>3.8390758835292602</v>
      </c>
      <c r="W21" s="28" t="e">
        <f t="shared" si="117"/>
        <v>#NUM!</v>
      </c>
      <c r="X21" s="28" t="e">
        <f t="shared" si="117"/>
        <v>#NUM!</v>
      </c>
      <c r="Y21" s="28" t="e">
        <f t="shared" si="113"/>
        <v>#NUM!</v>
      </c>
      <c r="Z21" s="28" t="e">
        <f t="shared" si="113"/>
        <v>#NUM!</v>
      </c>
      <c r="AA21" s="28" t="e">
        <f t="shared" si="113"/>
        <v>#NUM!</v>
      </c>
      <c r="AB21" s="28" t="e">
        <f t="shared" si="113"/>
        <v>#NUM!</v>
      </c>
      <c r="AC21" s="28" t="e">
        <f t="shared" si="113"/>
        <v>#NUM!</v>
      </c>
      <c r="AD21" s="28" t="e">
        <f t="shared" si="113"/>
        <v>#NUM!</v>
      </c>
      <c r="AE21" s="28" t="e">
        <f t="shared" si="113"/>
        <v>#NUM!</v>
      </c>
      <c r="AF21" s="28" t="e">
        <f t="shared" si="113"/>
        <v>#NUM!</v>
      </c>
      <c r="AG21" s="28" t="e">
        <f t="shared" si="113"/>
        <v>#NUM!</v>
      </c>
      <c r="AH21" s="28" t="e">
        <f t="shared" si="113"/>
        <v>#NUM!</v>
      </c>
      <c r="AI21" s="28" t="e">
        <f t="shared" si="114"/>
        <v>#NUM!</v>
      </c>
      <c r="AJ21" s="28" t="e">
        <f t="shared" si="114"/>
        <v>#NUM!</v>
      </c>
      <c r="AK21" s="28" t="e">
        <f t="shared" si="114"/>
        <v>#NUM!</v>
      </c>
      <c r="AL21" s="28" t="e">
        <f t="shared" si="114"/>
        <v>#NUM!</v>
      </c>
      <c r="AM21" s="28" t="e">
        <f t="shared" si="114"/>
        <v>#NUM!</v>
      </c>
      <c r="AN21" s="28" t="e">
        <f t="shared" si="114"/>
        <v>#NUM!</v>
      </c>
      <c r="AO21" s="28" t="e">
        <f t="shared" si="114"/>
        <v>#NUM!</v>
      </c>
      <c r="AP21" s="28" t="e">
        <f t="shared" si="114"/>
        <v>#NUM!</v>
      </c>
      <c r="AQ21" s="28" t="e">
        <f t="shared" si="114"/>
        <v>#NUM!</v>
      </c>
      <c r="AR21" s="28" t="e">
        <f t="shared" si="114"/>
        <v>#NUM!</v>
      </c>
      <c r="AS21" s="28" t="e">
        <f t="shared" si="115"/>
        <v>#NUM!</v>
      </c>
      <c r="AT21" s="28" t="e">
        <f t="shared" si="115"/>
        <v>#NUM!</v>
      </c>
      <c r="AU21" s="28" t="e">
        <f t="shared" si="115"/>
        <v>#NUM!</v>
      </c>
      <c r="AV21" s="28" t="e">
        <f t="shared" si="115"/>
        <v>#NUM!</v>
      </c>
      <c r="AW21" s="28" t="e">
        <f t="shared" si="115"/>
        <v>#NUM!</v>
      </c>
      <c r="AX21" s="28" t="e">
        <f t="shared" si="115"/>
        <v>#NUM!</v>
      </c>
      <c r="AY21" s="28" t="e">
        <f t="shared" si="115"/>
        <v>#NUM!</v>
      </c>
      <c r="AZ21" s="28" t="e">
        <f t="shared" si="115"/>
        <v>#NUM!</v>
      </c>
      <c r="BA21" s="28" t="e">
        <f t="shared" si="115"/>
        <v>#NUM!</v>
      </c>
      <c r="BB21" s="28" t="e">
        <f t="shared" si="115"/>
        <v>#NUM!</v>
      </c>
      <c r="BC21" s="28" t="e">
        <f t="shared" si="116"/>
        <v>#NUM!</v>
      </c>
      <c r="BD21" s="28" t="e">
        <f t="shared" si="116"/>
        <v>#NUM!</v>
      </c>
      <c r="BE21" s="28" t="e">
        <f t="shared" si="116"/>
        <v>#NUM!</v>
      </c>
      <c r="BF21" s="28" t="e">
        <f t="shared" si="116"/>
        <v>#NUM!</v>
      </c>
      <c r="BG21" s="28" t="e">
        <f t="shared" si="116"/>
        <v>#NUM!</v>
      </c>
      <c r="BH21" s="28" t="e">
        <f t="shared" si="116"/>
        <v>#NUM!</v>
      </c>
      <c r="BI21" s="28" t="e">
        <f t="shared" si="116"/>
        <v>#NUM!</v>
      </c>
      <c r="BJ21" s="28" t="e">
        <f t="shared" si="116"/>
        <v>#NUM!</v>
      </c>
      <c r="BK21" s="28" t="e">
        <f t="shared" si="116"/>
        <v>#NUM!</v>
      </c>
      <c r="BM21" s="28">
        <f t="shared" si="13"/>
        <v>0</v>
      </c>
      <c r="BN21" s="28">
        <f t="shared" si="14"/>
        <v>0</v>
      </c>
      <c r="BO21" s="28">
        <f t="shared" si="15"/>
        <v>0</v>
      </c>
      <c r="BP21" s="28">
        <f t="shared" si="16"/>
        <v>115.06759466805698</v>
      </c>
      <c r="BQ21" s="28">
        <f t="shared" si="17"/>
        <v>107.64861500941852</v>
      </c>
      <c r="BR21" s="28">
        <f t="shared" si="18"/>
        <v>90.21428705235725</v>
      </c>
      <c r="BS21" s="28">
        <f t="shared" si="19"/>
        <v>61.094025839171017</v>
      </c>
      <c r="BT21" s="28">
        <f t="shared" si="20"/>
        <v>27.03551869525031</v>
      </c>
      <c r="BU21" s="28">
        <f t="shared" si="21"/>
        <v>3.8390758835292602</v>
      </c>
      <c r="BV21" s="28">
        <f t="shared" si="22"/>
        <v>0</v>
      </c>
      <c r="BW21" s="28">
        <f t="shared" si="23"/>
        <v>0</v>
      </c>
      <c r="BX21" s="28">
        <f t="shared" si="24"/>
        <v>0</v>
      </c>
      <c r="BY21" s="28">
        <f t="shared" si="25"/>
        <v>0</v>
      </c>
      <c r="BZ21" s="28">
        <f t="shared" si="26"/>
        <v>0</v>
      </c>
      <c r="CA21" s="28">
        <f t="shared" si="27"/>
        <v>0</v>
      </c>
      <c r="CB21" s="28">
        <f t="shared" si="28"/>
        <v>0</v>
      </c>
      <c r="CC21" s="28">
        <f t="shared" si="29"/>
        <v>0</v>
      </c>
      <c r="CD21" s="28">
        <f t="shared" si="30"/>
        <v>0</v>
      </c>
      <c r="CE21" s="28">
        <f t="shared" si="31"/>
        <v>0</v>
      </c>
      <c r="CF21" s="28">
        <f t="shared" si="32"/>
        <v>0</v>
      </c>
      <c r="CG21" s="28">
        <f t="shared" si="33"/>
        <v>0</v>
      </c>
      <c r="CH21" s="28">
        <f t="shared" si="34"/>
        <v>0</v>
      </c>
      <c r="CI21" s="28">
        <f t="shared" si="35"/>
        <v>0</v>
      </c>
      <c r="CJ21" s="28">
        <f t="shared" si="36"/>
        <v>0</v>
      </c>
      <c r="CK21" s="28">
        <f t="shared" si="37"/>
        <v>0</v>
      </c>
      <c r="CL21" s="28">
        <f t="shared" si="38"/>
        <v>0</v>
      </c>
      <c r="CM21" s="28">
        <f t="shared" si="39"/>
        <v>0</v>
      </c>
      <c r="CN21" s="28">
        <f t="shared" si="40"/>
        <v>0</v>
      </c>
      <c r="CO21" s="28">
        <f t="shared" si="41"/>
        <v>0</v>
      </c>
      <c r="CP21" s="28">
        <f t="shared" si="42"/>
        <v>0</v>
      </c>
      <c r="CQ21" s="28">
        <f t="shared" si="43"/>
        <v>0</v>
      </c>
      <c r="CR21" s="28">
        <f t="shared" si="44"/>
        <v>0</v>
      </c>
      <c r="CS21" s="28">
        <f t="shared" si="45"/>
        <v>0</v>
      </c>
      <c r="CT21" s="28">
        <f t="shared" si="46"/>
        <v>0</v>
      </c>
      <c r="CU21" s="28">
        <f t="shared" si="47"/>
        <v>0</v>
      </c>
      <c r="CV21" s="28">
        <f t="shared" si="48"/>
        <v>0</v>
      </c>
      <c r="CW21" s="28">
        <f t="shared" si="49"/>
        <v>0</v>
      </c>
      <c r="CX21" s="28">
        <f t="shared" si="50"/>
        <v>0</v>
      </c>
      <c r="CY21" s="28">
        <f t="shared" si="51"/>
        <v>0</v>
      </c>
      <c r="CZ21" s="28">
        <f t="shared" si="52"/>
        <v>0</v>
      </c>
      <c r="DA21" s="28">
        <f t="shared" si="53"/>
        <v>0</v>
      </c>
      <c r="DB21" s="28">
        <f t="shared" si="54"/>
        <v>0</v>
      </c>
      <c r="DC21" s="28">
        <f t="shared" si="55"/>
        <v>0</v>
      </c>
      <c r="DD21" s="28">
        <f t="shared" si="56"/>
        <v>0</v>
      </c>
      <c r="DE21" s="28">
        <f t="shared" si="57"/>
        <v>0</v>
      </c>
      <c r="DF21" s="28">
        <f t="shared" si="58"/>
        <v>0</v>
      </c>
      <c r="DG21" s="28">
        <f t="shared" si="59"/>
        <v>0</v>
      </c>
      <c r="DH21" s="28">
        <f t="shared" si="60"/>
        <v>0</v>
      </c>
      <c r="DI21" s="28">
        <f t="shared" si="61"/>
        <v>0</v>
      </c>
      <c r="DJ21" s="28">
        <f t="shared" si="62"/>
        <v>0</v>
      </c>
      <c r="DL21" s="158">
        <f t="shared" si="63"/>
        <v>0</v>
      </c>
      <c r="DM21" s="158">
        <f t="shared" si="64"/>
        <v>0</v>
      </c>
      <c r="DN21" s="158">
        <f t="shared" si="65"/>
        <v>1.7259916034244327</v>
      </c>
      <c r="DO21" s="158">
        <f t="shared" si="66"/>
        <v>7.4189796586384631</v>
      </c>
      <c r="DP21" s="158">
        <f t="shared" si="67"/>
        <v>17.434327957061271</v>
      </c>
      <c r="DQ21" s="158">
        <f t="shared" si="68"/>
        <v>29.120261213186232</v>
      </c>
      <c r="DR21" s="158">
        <f t="shared" si="69"/>
        <v>34.058507143920707</v>
      </c>
      <c r="DS21" s="158">
        <f t="shared" si="70"/>
        <v>23.196442811721049</v>
      </c>
      <c r="DT21" s="158">
        <f t="shared" si="71"/>
        <v>3.8390758835292602</v>
      </c>
      <c r="DU21" s="158">
        <f t="shared" si="72"/>
        <v>0</v>
      </c>
      <c r="DV21" s="158">
        <f t="shared" si="73"/>
        <v>0</v>
      </c>
      <c r="DW21" s="158">
        <f t="shared" si="74"/>
        <v>0</v>
      </c>
      <c r="DX21" s="158">
        <f t="shared" si="75"/>
        <v>0</v>
      </c>
      <c r="DY21" s="158">
        <f t="shared" si="76"/>
        <v>0</v>
      </c>
      <c r="DZ21" s="158">
        <f t="shared" si="77"/>
        <v>0</v>
      </c>
      <c r="EA21" s="158">
        <f t="shared" si="78"/>
        <v>0</v>
      </c>
      <c r="EB21" s="158">
        <f t="shared" si="79"/>
        <v>0</v>
      </c>
      <c r="EC21" s="158">
        <f t="shared" si="80"/>
        <v>0</v>
      </c>
      <c r="ED21" s="158">
        <f t="shared" si="81"/>
        <v>0</v>
      </c>
      <c r="EE21" s="158">
        <f t="shared" si="82"/>
        <v>0</v>
      </c>
      <c r="EF21" s="158">
        <f t="shared" si="83"/>
        <v>0</v>
      </c>
      <c r="EG21" s="158">
        <f t="shared" si="84"/>
        <v>0</v>
      </c>
      <c r="EH21" s="158">
        <f t="shared" si="85"/>
        <v>0</v>
      </c>
      <c r="EI21" s="158">
        <f t="shared" si="86"/>
        <v>0</v>
      </c>
      <c r="EJ21" s="158">
        <f t="shared" si="87"/>
        <v>0</v>
      </c>
      <c r="EK21" s="158">
        <f t="shared" si="88"/>
        <v>0</v>
      </c>
      <c r="EL21" s="158">
        <f t="shared" si="89"/>
        <v>0</v>
      </c>
      <c r="EM21" s="158">
        <f t="shared" si="90"/>
        <v>0</v>
      </c>
      <c r="EN21" s="158">
        <f t="shared" si="91"/>
        <v>0</v>
      </c>
      <c r="EO21" s="158">
        <f t="shared" si="92"/>
        <v>0</v>
      </c>
      <c r="EP21" s="158">
        <f t="shared" si="93"/>
        <v>0</v>
      </c>
      <c r="EQ21" s="158">
        <f t="shared" si="94"/>
        <v>0</v>
      </c>
      <c r="ER21" s="158">
        <f t="shared" si="95"/>
        <v>0</v>
      </c>
      <c r="ES21" s="158">
        <f t="shared" si="96"/>
        <v>0</v>
      </c>
      <c r="ET21" s="158">
        <f t="shared" si="97"/>
        <v>0</v>
      </c>
      <c r="EU21" s="158">
        <f t="shared" si="98"/>
        <v>0</v>
      </c>
      <c r="EV21" s="158">
        <f t="shared" si="99"/>
        <v>0</v>
      </c>
      <c r="EW21" s="158">
        <f t="shared" si="100"/>
        <v>0</v>
      </c>
      <c r="EX21" s="158">
        <f t="shared" si="101"/>
        <v>0</v>
      </c>
      <c r="EY21" s="158">
        <f t="shared" si="102"/>
        <v>0</v>
      </c>
      <c r="EZ21" s="158">
        <f t="shared" si="103"/>
        <v>0</v>
      </c>
      <c r="FA21" s="158">
        <f t="shared" si="104"/>
        <v>0</v>
      </c>
      <c r="FB21" s="158">
        <f t="shared" si="105"/>
        <v>0</v>
      </c>
      <c r="FC21" s="158">
        <f t="shared" si="106"/>
        <v>0</v>
      </c>
      <c r="FD21" s="158">
        <f t="shared" si="107"/>
        <v>0</v>
      </c>
      <c r="FE21" s="158">
        <f t="shared" si="108"/>
        <v>0</v>
      </c>
      <c r="FF21" s="158">
        <f t="shared" si="109"/>
        <v>0</v>
      </c>
      <c r="FG21" s="158">
        <f t="shared" si="110"/>
        <v>0</v>
      </c>
      <c r="FH21" s="158">
        <f t="shared" si="111"/>
        <v>0</v>
      </c>
      <c r="FI21" s="158">
        <f t="shared" si="112"/>
        <v>0</v>
      </c>
    </row>
    <row r="22" spans="4:165">
      <c r="D22" s="28">
        <f>IF(OR('1.収穫を予測する'!$C$2="あり",'1.収穫を予測する'!$C$3="あり"),入力方法別計算!W17,'inv2.計算シート'!E17)</f>
        <v>16</v>
      </c>
      <c r="E22" s="28">
        <f>IF(OR('1.収穫を予測する'!$C$2="あり",'1.収穫を予測する'!$C$3="あり"),入力方法別計算!Z17,'inv2.計算シート'!AD17)</f>
        <v>141.08495811085348</v>
      </c>
      <c r="F22" s="28">
        <f>IF(OR('1.収穫を予測する'!$C$2="あり",'1.収穫を予測する'!$C$3="あり"),入力方法別計算!Y17,'inv2.計算シート'!AE17)</f>
        <v>2297.2734868044263</v>
      </c>
      <c r="G22" s="28">
        <f>'inv2.計算シート'!AF17</f>
        <v>0</v>
      </c>
      <c r="H22" s="28">
        <f t="shared" si="8"/>
        <v>0.75141966056822695</v>
      </c>
      <c r="I22" s="28">
        <f t="shared" si="9"/>
        <v>2522.5766409799376</v>
      </c>
      <c r="J22" s="28">
        <f t="shared" si="10"/>
        <v>141.85350894925602</v>
      </c>
      <c r="K22" s="28">
        <f t="shared" si="11"/>
        <v>5.6233577463934113E-2</v>
      </c>
      <c r="L22" s="28">
        <f t="shared" si="12"/>
        <v>11384009.48555728</v>
      </c>
      <c r="N22" s="28">
        <f t="shared" si="4"/>
        <v>0</v>
      </c>
      <c r="O22" s="28">
        <f t="shared" si="117"/>
        <v>0</v>
      </c>
      <c r="P22" s="28">
        <f t="shared" si="117"/>
        <v>0</v>
      </c>
      <c r="Q22" s="28">
        <f t="shared" si="117"/>
        <v>139.95718915333464</v>
      </c>
      <c r="R22" s="28">
        <f t="shared" si="117"/>
        <v>133.74325998469783</v>
      </c>
      <c r="S22" s="28">
        <f t="shared" si="117"/>
        <v>118.47406832521827</v>
      </c>
      <c r="T22" s="28">
        <f t="shared" si="117"/>
        <v>90.883348041610176</v>
      </c>
      <c r="U22" s="28">
        <f t="shared" si="117"/>
        <v>53.490098835019928</v>
      </c>
      <c r="V22" s="28">
        <f t="shared" si="117"/>
        <v>18.058461232951068</v>
      </c>
      <c r="W22" s="28">
        <f t="shared" si="117"/>
        <v>0.8955058337120243</v>
      </c>
      <c r="X22" s="28" t="e">
        <f t="shared" si="117"/>
        <v>#NUM!</v>
      </c>
      <c r="Y22" s="28" t="e">
        <f t="shared" ref="Y22:AH31" si="118">IF($L22/$H22*(($H22-1)*Y$3+$K22)^($H22/(1-$H22))*($H22*Y$3+$K22)&gt;$E22,0,$L22/$H22*(($H22-1)*Y$3+$K22)^($H22/(1-$H22))*($H22*Y$3+$K22))</f>
        <v>#NUM!</v>
      </c>
      <c r="Z22" s="28" t="e">
        <f t="shared" si="118"/>
        <v>#NUM!</v>
      </c>
      <c r="AA22" s="28" t="e">
        <f t="shared" si="118"/>
        <v>#NUM!</v>
      </c>
      <c r="AB22" s="28" t="e">
        <f t="shared" si="118"/>
        <v>#NUM!</v>
      </c>
      <c r="AC22" s="28" t="e">
        <f t="shared" si="118"/>
        <v>#NUM!</v>
      </c>
      <c r="AD22" s="28" t="e">
        <f t="shared" si="118"/>
        <v>#NUM!</v>
      </c>
      <c r="AE22" s="28" t="e">
        <f t="shared" si="118"/>
        <v>#NUM!</v>
      </c>
      <c r="AF22" s="28" t="e">
        <f t="shared" si="118"/>
        <v>#NUM!</v>
      </c>
      <c r="AG22" s="28" t="e">
        <f t="shared" si="118"/>
        <v>#NUM!</v>
      </c>
      <c r="AH22" s="28" t="e">
        <f t="shared" si="118"/>
        <v>#NUM!</v>
      </c>
      <c r="AI22" s="28" t="e">
        <f t="shared" ref="AI22:AR31" si="119">IF($L22/$H22*(($H22-1)*AI$3+$K22)^($H22/(1-$H22))*($H22*AI$3+$K22)&gt;$E22,0,$L22/$H22*(($H22-1)*AI$3+$K22)^($H22/(1-$H22))*($H22*AI$3+$K22))</f>
        <v>#NUM!</v>
      </c>
      <c r="AJ22" s="28" t="e">
        <f t="shared" si="119"/>
        <v>#NUM!</v>
      </c>
      <c r="AK22" s="28" t="e">
        <f t="shared" si="119"/>
        <v>#NUM!</v>
      </c>
      <c r="AL22" s="28" t="e">
        <f t="shared" si="119"/>
        <v>#NUM!</v>
      </c>
      <c r="AM22" s="28" t="e">
        <f t="shared" si="119"/>
        <v>#NUM!</v>
      </c>
      <c r="AN22" s="28" t="e">
        <f t="shared" si="119"/>
        <v>#NUM!</v>
      </c>
      <c r="AO22" s="28" t="e">
        <f t="shared" si="119"/>
        <v>#NUM!</v>
      </c>
      <c r="AP22" s="28" t="e">
        <f t="shared" si="119"/>
        <v>#NUM!</v>
      </c>
      <c r="AQ22" s="28" t="e">
        <f t="shared" si="119"/>
        <v>#NUM!</v>
      </c>
      <c r="AR22" s="28" t="e">
        <f t="shared" si="119"/>
        <v>#NUM!</v>
      </c>
      <c r="AS22" s="28" t="e">
        <f t="shared" ref="AS22:BB31" si="120">IF($L22/$H22*(($H22-1)*AS$3+$K22)^($H22/(1-$H22))*($H22*AS$3+$K22)&gt;$E22,0,$L22/$H22*(($H22-1)*AS$3+$K22)^($H22/(1-$H22))*($H22*AS$3+$K22))</f>
        <v>#NUM!</v>
      </c>
      <c r="AT22" s="28" t="e">
        <f t="shared" si="120"/>
        <v>#NUM!</v>
      </c>
      <c r="AU22" s="28" t="e">
        <f t="shared" si="120"/>
        <v>#NUM!</v>
      </c>
      <c r="AV22" s="28" t="e">
        <f t="shared" si="120"/>
        <v>#NUM!</v>
      </c>
      <c r="AW22" s="28" t="e">
        <f t="shared" si="120"/>
        <v>#NUM!</v>
      </c>
      <c r="AX22" s="28" t="e">
        <f t="shared" si="120"/>
        <v>#NUM!</v>
      </c>
      <c r="AY22" s="28" t="e">
        <f t="shared" si="120"/>
        <v>#NUM!</v>
      </c>
      <c r="AZ22" s="28" t="e">
        <f t="shared" si="120"/>
        <v>#NUM!</v>
      </c>
      <c r="BA22" s="28" t="e">
        <f t="shared" si="120"/>
        <v>#NUM!</v>
      </c>
      <c r="BB22" s="28" t="e">
        <f t="shared" si="120"/>
        <v>#NUM!</v>
      </c>
      <c r="BC22" s="28" t="e">
        <f t="shared" ref="BC22:BK31" si="121">IF($L22/$H22*(($H22-1)*BC$3+$K22)^($H22/(1-$H22))*($H22*BC$3+$K22)&gt;$E22,0,$L22/$H22*(($H22-1)*BC$3+$K22)^($H22/(1-$H22))*($H22*BC$3+$K22))</f>
        <v>#NUM!</v>
      </c>
      <c r="BD22" s="28" t="e">
        <f t="shared" si="121"/>
        <v>#NUM!</v>
      </c>
      <c r="BE22" s="28" t="e">
        <f t="shared" si="121"/>
        <v>#NUM!</v>
      </c>
      <c r="BF22" s="28" t="e">
        <f t="shared" si="121"/>
        <v>#NUM!</v>
      </c>
      <c r="BG22" s="28" t="e">
        <f t="shared" si="121"/>
        <v>#NUM!</v>
      </c>
      <c r="BH22" s="28" t="e">
        <f t="shared" si="121"/>
        <v>#NUM!</v>
      </c>
      <c r="BI22" s="28" t="e">
        <f t="shared" si="121"/>
        <v>#NUM!</v>
      </c>
      <c r="BJ22" s="28" t="e">
        <f t="shared" si="121"/>
        <v>#NUM!</v>
      </c>
      <c r="BK22" s="28" t="e">
        <f t="shared" si="121"/>
        <v>#NUM!</v>
      </c>
      <c r="BM22" s="28">
        <f t="shared" si="13"/>
        <v>0</v>
      </c>
      <c r="BN22" s="28">
        <f t="shared" si="14"/>
        <v>0</v>
      </c>
      <c r="BO22" s="28">
        <f t="shared" si="15"/>
        <v>0</v>
      </c>
      <c r="BP22" s="28">
        <f t="shared" si="16"/>
        <v>139.95718915333464</v>
      </c>
      <c r="BQ22" s="28">
        <f t="shared" si="17"/>
        <v>133.74325998469783</v>
      </c>
      <c r="BR22" s="28">
        <f t="shared" si="18"/>
        <v>118.47406832521827</v>
      </c>
      <c r="BS22" s="28">
        <f t="shared" si="19"/>
        <v>90.883348041610176</v>
      </c>
      <c r="BT22" s="28">
        <f t="shared" si="20"/>
        <v>53.490098835019928</v>
      </c>
      <c r="BU22" s="28">
        <f t="shared" si="21"/>
        <v>18.058461232951068</v>
      </c>
      <c r="BV22" s="28">
        <f t="shared" si="22"/>
        <v>0.8955058337120243</v>
      </c>
      <c r="BW22" s="28">
        <f t="shared" si="23"/>
        <v>0</v>
      </c>
      <c r="BX22" s="28">
        <f t="shared" si="24"/>
        <v>0</v>
      </c>
      <c r="BY22" s="28">
        <f t="shared" si="25"/>
        <v>0</v>
      </c>
      <c r="BZ22" s="28">
        <f t="shared" si="26"/>
        <v>0</v>
      </c>
      <c r="CA22" s="28">
        <f t="shared" si="27"/>
        <v>0</v>
      </c>
      <c r="CB22" s="28">
        <f t="shared" si="28"/>
        <v>0</v>
      </c>
      <c r="CC22" s="28">
        <f t="shared" si="29"/>
        <v>0</v>
      </c>
      <c r="CD22" s="28">
        <f t="shared" si="30"/>
        <v>0</v>
      </c>
      <c r="CE22" s="28">
        <f t="shared" si="31"/>
        <v>0</v>
      </c>
      <c r="CF22" s="28">
        <f t="shared" si="32"/>
        <v>0</v>
      </c>
      <c r="CG22" s="28">
        <f t="shared" si="33"/>
        <v>0</v>
      </c>
      <c r="CH22" s="28">
        <f t="shared" si="34"/>
        <v>0</v>
      </c>
      <c r="CI22" s="28">
        <f t="shared" si="35"/>
        <v>0</v>
      </c>
      <c r="CJ22" s="28">
        <f t="shared" si="36"/>
        <v>0</v>
      </c>
      <c r="CK22" s="28">
        <f t="shared" si="37"/>
        <v>0</v>
      </c>
      <c r="CL22" s="28">
        <f t="shared" si="38"/>
        <v>0</v>
      </c>
      <c r="CM22" s="28">
        <f t="shared" si="39"/>
        <v>0</v>
      </c>
      <c r="CN22" s="28">
        <f t="shared" si="40"/>
        <v>0</v>
      </c>
      <c r="CO22" s="28">
        <f t="shared" si="41"/>
        <v>0</v>
      </c>
      <c r="CP22" s="28">
        <f t="shared" si="42"/>
        <v>0</v>
      </c>
      <c r="CQ22" s="28">
        <f t="shared" si="43"/>
        <v>0</v>
      </c>
      <c r="CR22" s="28">
        <f t="shared" si="44"/>
        <v>0</v>
      </c>
      <c r="CS22" s="28">
        <f t="shared" si="45"/>
        <v>0</v>
      </c>
      <c r="CT22" s="28">
        <f t="shared" si="46"/>
        <v>0</v>
      </c>
      <c r="CU22" s="28">
        <f t="shared" si="47"/>
        <v>0</v>
      </c>
      <c r="CV22" s="28">
        <f t="shared" si="48"/>
        <v>0</v>
      </c>
      <c r="CW22" s="28">
        <f t="shared" si="49"/>
        <v>0</v>
      </c>
      <c r="CX22" s="28">
        <f t="shared" si="50"/>
        <v>0</v>
      </c>
      <c r="CY22" s="28">
        <f t="shared" si="51"/>
        <v>0</v>
      </c>
      <c r="CZ22" s="28">
        <f t="shared" si="52"/>
        <v>0</v>
      </c>
      <c r="DA22" s="28">
        <f t="shared" si="53"/>
        <v>0</v>
      </c>
      <c r="DB22" s="28">
        <f t="shared" si="54"/>
        <v>0</v>
      </c>
      <c r="DC22" s="28">
        <f t="shared" si="55"/>
        <v>0</v>
      </c>
      <c r="DD22" s="28">
        <f t="shared" si="56"/>
        <v>0</v>
      </c>
      <c r="DE22" s="28">
        <f t="shared" si="57"/>
        <v>0</v>
      </c>
      <c r="DF22" s="28">
        <f t="shared" si="58"/>
        <v>0</v>
      </c>
      <c r="DG22" s="28">
        <f t="shared" si="59"/>
        <v>0</v>
      </c>
      <c r="DH22" s="28">
        <f t="shared" si="60"/>
        <v>0</v>
      </c>
      <c r="DI22" s="28">
        <f t="shared" si="61"/>
        <v>0</v>
      </c>
      <c r="DJ22" s="28">
        <f t="shared" si="62"/>
        <v>0</v>
      </c>
      <c r="DL22" s="158">
        <f t="shared" si="63"/>
        <v>0</v>
      </c>
      <c r="DM22" s="158">
        <f t="shared" si="64"/>
        <v>0</v>
      </c>
      <c r="DN22" s="158">
        <f t="shared" si="65"/>
        <v>1.127768957518839</v>
      </c>
      <c r="DO22" s="158">
        <f t="shared" si="66"/>
        <v>6.2139291686368097</v>
      </c>
      <c r="DP22" s="158">
        <f t="shared" si="67"/>
        <v>15.26919165947956</v>
      </c>
      <c r="DQ22" s="158">
        <f t="shared" si="68"/>
        <v>27.590720283608093</v>
      </c>
      <c r="DR22" s="158">
        <f t="shared" si="69"/>
        <v>37.393249206590248</v>
      </c>
      <c r="DS22" s="158">
        <f t="shared" si="70"/>
        <v>35.431637602068861</v>
      </c>
      <c r="DT22" s="158">
        <f t="shared" si="71"/>
        <v>17.162955399239042</v>
      </c>
      <c r="DU22" s="158">
        <f t="shared" si="72"/>
        <v>0.8955058337120243</v>
      </c>
      <c r="DV22" s="158">
        <f t="shared" si="73"/>
        <v>0</v>
      </c>
      <c r="DW22" s="158">
        <f t="shared" si="74"/>
        <v>0</v>
      </c>
      <c r="DX22" s="158">
        <f t="shared" si="75"/>
        <v>0</v>
      </c>
      <c r="DY22" s="158">
        <f t="shared" si="76"/>
        <v>0</v>
      </c>
      <c r="DZ22" s="158">
        <f t="shared" si="77"/>
        <v>0</v>
      </c>
      <c r="EA22" s="158">
        <f t="shared" si="78"/>
        <v>0</v>
      </c>
      <c r="EB22" s="158">
        <f t="shared" si="79"/>
        <v>0</v>
      </c>
      <c r="EC22" s="158">
        <f t="shared" si="80"/>
        <v>0</v>
      </c>
      <c r="ED22" s="158">
        <f t="shared" si="81"/>
        <v>0</v>
      </c>
      <c r="EE22" s="158">
        <f t="shared" si="82"/>
        <v>0</v>
      </c>
      <c r="EF22" s="158">
        <f t="shared" si="83"/>
        <v>0</v>
      </c>
      <c r="EG22" s="158">
        <f t="shared" si="84"/>
        <v>0</v>
      </c>
      <c r="EH22" s="158">
        <f t="shared" si="85"/>
        <v>0</v>
      </c>
      <c r="EI22" s="158">
        <f t="shared" si="86"/>
        <v>0</v>
      </c>
      <c r="EJ22" s="158">
        <f t="shared" si="87"/>
        <v>0</v>
      </c>
      <c r="EK22" s="158">
        <f t="shared" si="88"/>
        <v>0</v>
      </c>
      <c r="EL22" s="158">
        <f t="shared" si="89"/>
        <v>0</v>
      </c>
      <c r="EM22" s="158">
        <f t="shared" si="90"/>
        <v>0</v>
      </c>
      <c r="EN22" s="158">
        <f t="shared" si="91"/>
        <v>0</v>
      </c>
      <c r="EO22" s="158">
        <f t="shared" si="92"/>
        <v>0</v>
      </c>
      <c r="EP22" s="158">
        <f t="shared" si="93"/>
        <v>0</v>
      </c>
      <c r="EQ22" s="158">
        <f t="shared" si="94"/>
        <v>0</v>
      </c>
      <c r="ER22" s="158">
        <f t="shared" si="95"/>
        <v>0</v>
      </c>
      <c r="ES22" s="158">
        <f t="shared" si="96"/>
        <v>0</v>
      </c>
      <c r="ET22" s="158">
        <f t="shared" si="97"/>
        <v>0</v>
      </c>
      <c r="EU22" s="158">
        <f t="shared" si="98"/>
        <v>0</v>
      </c>
      <c r="EV22" s="158">
        <f t="shared" si="99"/>
        <v>0</v>
      </c>
      <c r="EW22" s="158">
        <f t="shared" si="100"/>
        <v>0</v>
      </c>
      <c r="EX22" s="158">
        <f t="shared" si="101"/>
        <v>0</v>
      </c>
      <c r="EY22" s="158">
        <f t="shared" si="102"/>
        <v>0</v>
      </c>
      <c r="EZ22" s="158">
        <f t="shared" si="103"/>
        <v>0</v>
      </c>
      <c r="FA22" s="158">
        <f t="shared" si="104"/>
        <v>0</v>
      </c>
      <c r="FB22" s="158">
        <f t="shared" si="105"/>
        <v>0</v>
      </c>
      <c r="FC22" s="158">
        <f t="shared" si="106"/>
        <v>0</v>
      </c>
      <c r="FD22" s="158">
        <f t="shared" si="107"/>
        <v>0</v>
      </c>
      <c r="FE22" s="158">
        <f t="shared" si="108"/>
        <v>0</v>
      </c>
      <c r="FF22" s="158">
        <f t="shared" si="109"/>
        <v>0</v>
      </c>
      <c r="FG22" s="158">
        <f t="shared" si="110"/>
        <v>0</v>
      </c>
      <c r="FH22" s="158">
        <f t="shared" si="111"/>
        <v>0</v>
      </c>
      <c r="FI22" s="158">
        <f t="shared" si="112"/>
        <v>0</v>
      </c>
    </row>
    <row r="23" spans="4:165">
      <c r="D23" s="28">
        <f>IF(OR('1.収穫を予測する'!$C$2="あり",'1.収穫を予測する'!$C$3="あり"),入力方法別計算!W18,'inv2.計算シート'!E18)</f>
        <v>17</v>
      </c>
      <c r="E23" s="28">
        <f>IF(OR('1.収穫を予測する'!$C$2="あり",'1.収穫を予測する'!$C$3="あり"),入力方法別計算!Z18,'inv2.計算シート'!AD18)</f>
        <v>166.73494876192714</v>
      </c>
      <c r="F23" s="28">
        <f>IF(OR('1.収穫を予測する'!$C$2="あり",'1.収穫を予測する'!$C$3="あり"),入力方法別計算!Y18,'inv2.計算シート'!AE18)</f>
        <v>2260.4167358238824</v>
      </c>
      <c r="G23" s="28">
        <f>'inv2.計算シート'!AF18</f>
        <v>0</v>
      </c>
      <c r="H23" s="28">
        <f t="shared" si="8"/>
        <v>0.74663707380678057</v>
      </c>
      <c r="I23" s="28">
        <f t="shared" si="9"/>
        <v>2489.1991591869942</v>
      </c>
      <c r="J23" s="28">
        <f t="shared" si="10"/>
        <v>167.70362161705165</v>
      </c>
      <c r="K23" s="28">
        <f t="shared" si="11"/>
        <v>6.7372520594867105E-2</v>
      </c>
      <c r="L23" s="28">
        <f t="shared" si="12"/>
        <v>5266497.4263157835</v>
      </c>
      <c r="N23" s="28">
        <f t="shared" si="4"/>
        <v>0</v>
      </c>
      <c r="O23" s="28">
        <f t="shared" ref="O23:X32" si="122">IF($L23/$H23*(($H23-1)*O$3+$K23)^($H23/(1-$H23))*($H23*O$3+$K23)&gt;$E23,0,$L23/$H23*(($H23-1)*O$3+$K23)^($H23/(1-$H23))*($H23*O$3+$K23))</f>
        <v>0</v>
      </c>
      <c r="P23" s="28">
        <f t="shared" si="122"/>
        <v>0</v>
      </c>
      <c r="Q23" s="28">
        <f t="shared" si="122"/>
        <v>166.13278294256548</v>
      </c>
      <c r="R23" s="28">
        <f t="shared" si="122"/>
        <v>160.88611255201121</v>
      </c>
      <c r="S23" s="28">
        <f t="shared" si="122"/>
        <v>147.58023458598845</v>
      </c>
      <c r="T23" s="28">
        <f t="shared" si="122"/>
        <v>122.2199051564815</v>
      </c>
      <c r="U23" s="28">
        <f t="shared" si="122"/>
        <v>84.510012714157114</v>
      </c>
      <c r="V23" s="28">
        <f t="shared" si="122"/>
        <v>41.759746126211951</v>
      </c>
      <c r="W23" s="28">
        <f t="shared" si="122"/>
        <v>9.352626213138775</v>
      </c>
      <c r="X23" s="28">
        <f t="shared" si="122"/>
        <v>5.6987138112658629E-3</v>
      </c>
      <c r="Y23" s="28" t="e">
        <f t="shared" si="118"/>
        <v>#NUM!</v>
      </c>
      <c r="Z23" s="28" t="e">
        <f t="shared" si="118"/>
        <v>#NUM!</v>
      </c>
      <c r="AA23" s="28" t="e">
        <f t="shared" si="118"/>
        <v>#NUM!</v>
      </c>
      <c r="AB23" s="28" t="e">
        <f t="shared" si="118"/>
        <v>#NUM!</v>
      </c>
      <c r="AC23" s="28" t="e">
        <f t="shared" si="118"/>
        <v>#NUM!</v>
      </c>
      <c r="AD23" s="28" t="e">
        <f t="shared" si="118"/>
        <v>#NUM!</v>
      </c>
      <c r="AE23" s="28" t="e">
        <f t="shared" si="118"/>
        <v>#NUM!</v>
      </c>
      <c r="AF23" s="28" t="e">
        <f t="shared" si="118"/>
        <v>#NUM!</v>
      </c>
      <c r="AG23" s="28" t="e">
        <f t="shared" si="118"/>
        <v>#NUM!</v>
      </c>
      <c r="AH23" s="28" t="e">
        <f t="shared" si="118"/>
        <v>#NUM!</v>
      </c>
      <c r="AI23" s="28" t="e">
        <f t="shared" si="119"/>
        <v>#NUM!</v>
      </c>
      <c r="AJ23" s="28" t="e">
        <f t="shared" si="119"/>
        <v>#NUM!</v>
      </c>
      <c r="AK23" s="28" t="e">
        <f t="shared" si="119"/>
        <v>#NUM!</v>
      </c>
      <c r="AL23" s="28" t="e">
        <f t="shared" si="119"/>
        <v>#NUM!</v>
      </c>
      <c r="AM23" s="28" t="e">
        <f t="shared" si="119"/>
        <v>#NUM!</v>
      </c>
      <c r="AN23" s="28" t="e">
        <f t="shared" si="119"/>
        <v>#NUM!</v>
      </c>
      <c r="AO23" s="28" t="e">
        <f t="shared" si="119"/>
        <v>#NUM!</v>
      </c>
      <c r="AP23" s="28" t="e">
        <f t="shared" si="119"/>
        <v>#NUM!</v>
      </c>
      <c r="AQ23" s="28" t="e">
        <f t="shared" si="119"/>
        <v>#NUM!</v>
      </c>
      <c r="AR23" s="28" t="e">
        <f t="shared" si="119"/>
        <v>#NUM!</v>
      </c>
      <c r="AS23" s="28" t="e">
        <f t="shared" si="120"/>
        <v>#NUM!</v>
      </c>
      <c r="AT23" s="28" t="e">
        <f t="shared" si="120"/>
        <v>#NUM!</v>
      </c>
      <c r="AU23" s="28" t="e">
        <f t="shared" si="120"/>
        <v>#NUM!</v>
      </c>
      <c r="AV23" s="28" t="e">
        <f t="shared" si="120"/>
        <v>#NUM!</v>
      </c>
      <c r="AW23" s="28" t="e">
        <f t="shared" si="120"/>
        <v>#NUM!</v>
      </c>
      <c r="AX23" s="28" t="e">
        <f t="shared" si="120"/>
        <v>#NUM!</v>
      </c>
      <c r="AY23" s="28" t="e">
        <f t="shared" si="120"/>
        <v>#NUM!</v>
      </c>
      <c r="AZ23" s="28" t="e">
        <f t="shared" si="120"/>
        <v>#NUM!</v>
      </c>
      <c r="BA23" s="28" t="e">
        <f t="shared" si="120"/>
        <v>#NUM!</v>
      </c>
      <c r="BB23" s="28" t="e">
        <f t="shared" si="120"/>
        <v>#NUM!</v>
      </c>
      <c r="BC23" s="28" t="e">
        <f t="shared" si="121"/>
        <v>#NUM!</v>
      </c>
      <c r="BD23" s="28" t="e">
        <f t="shared" si="121"/>
        <v>#NUM!</v>
      </c>
      <c r="BE23" s="28" t="e">
        <f t="shared" si="121"/>
        <v>#NUM!</v>
      </c>
      <c r="BF23" s="28" t="e">
        <f t="shared" si="121"/>
        <v>#NUM!</v>
      </c>
      <c r="BG23" s="28" t="e">
        <f t="shared" si="121"/>
        <v>#NUM!</v>
      </c>
      <c r="BH23" s="28" t="e">
        <f t="shared" si="121"/>
        <v>#NUM!</v>
      </c>
      <c r="BI23" s="28" t="e">
        <f t="shared" si="121"/>
        <v>#NUM!</v>
      </c>
      <c r="BJ23" s="28" t="e">
        <f t="shared" si="121"/>
        <v>#NUM!</v>
      </c>
      <c r="BK23" s="28" t="e">
        <f t="shared" si="121"/>
        <v>#NUM!</v>
      </c>
      <c r="BM23" s="28">
        <f t="shared" si="13"/>
        <v>0</v>
      </c>
      <c r="BN23" s="28">
        <f t="shared" si="14"/>
        <v>0</v>
      </c>
      <c r="BO23" s="28">
        <f t="shared" si="15"/>
        <v>0</v>
      </c>
      <c r="BP23" s="28">
        <f t="shared" si="16"/>
        <v>166.13278294256548</v>
      </c>
      <c r="BQ23" s="28">
        <f t="shared" si="17"/>
        <v>160.88611255201121</v>
      </c>
      <c r="BR23" s="28">
        <f t="shared" si="18"/>
        <v>147.58023458598845</v>
      </c>
      <c r="BS23" s="28">
        <f t="shared" si="19"/>
        <v>122.2199051564815</v>
      </c>
      <c r="BT23" s="28">
        <f t="shared" si="20"/>
        <v>84.510012714157114</v>
      </c>
      <c r="BU23" s="28">
        <f t="shared" si="21"/>
        <v>41.759746126211951</v>
      </c>
      <c r="BV23" s="28">
        <f t="shared" si="22"/>
        <v>9.352626213138775</v>
      </c>
      <c r="BW23" s="28">
        <f t="shared" si="23"/>
        <v>5.6987138112658629E-3</v>
      </c>
      <c r="BX23" s="28">
        <f t="shared" si="24"/>
        <v>0</v>
      </c>
      <c r="BY23" s="28">
        <f t="shared" si="25"/>
        <v>0</v>
      </c>
      <c r="BZ23" s="28">
        <f t="shared" si="26"/>
        <v>0</v>
      </c>
      <c r="CA23" s="28">
        <f t="shared" si="27"/>
        <v>0</v>
      </c>
      <c r="CB23" s="28">
        <f t="shared" si="28"/>
        <v>0</v>
      </c>
      <c r="CC23" s="28">
        <f t="shared" si="29"/>
        <v>0</v>
      </c>
      <c r="CD23" s="28">
        <f t="shared" si="30"/>
        <v>0</v>
      </c>
      <c r="CE23" s="28">
        <f t="shared" si="31"/>
        <v>0</v>
      </c>
      <c r="CF23" s="28">
        <f t="shared" si="32"/>
        <v>0</v>
      </c>
      <c r="CG23" s="28">
        <f t="shared" si="33"/>
        <v>0</v>
      </c>
      <c r="CH23" s="28">
        <f t="shared" si="34"/>
        <v>0</v>
      </c>
      <c r="CI23" s="28">
        <f t="shared" si="35"/>
        <v>0</v>
      </c>
      <c r="CJ23" s="28">
        <f t="shared" si="36"/>
        <v>0</v>
      </c>
      <c r="CK23" s="28">
        <f t="shared" si="37"/>
        <v>0</v>
      </c>
      <c r="CL23" s="28">
        <f t="shared" si="38"/>
        <v>0</v>
      </c>
      <c r="CM23" s="28">
        <f t="shared" si="39"/>
        <v>0</v>
      </c>
      <c r="CN23" s="28">
        <f t="shared" si="40"/>
        <v>0</v>
      </c>
      <c r="CO23" s="28">
        <f t="shared" si="41"/>
        <v>0</v>
      </c>
      <c r="CP23" s="28">
        <f t="shared" si="42"/>
        <v>0</v>
      </c>
      <c r="CQ23" s="28">
        <f t="shared" si="43"/>
        <v>0</v>
      </c>
      <c r="CR23" s="28">
        <f t="shared" si="44"/>
        <v>0</v>
      </c>
      <c r="CS23" s="28">
        <f t="shared" si="45"/>
        <v>0</v>
      </c>
      <c r="CT23" s="28">
        <f t="shared" si="46"/>
        <v>0</v>
      </c>
      <c r="CU23" s="28">
        <f t="shared" si="47"/>
        <v>0</v>
      </c>
      <c r="CV23" s="28">
        <f t="shared" si="48"/>
        <v>0</v>
      </c>
      <c r="CW23" s="28">
        <f t="shared" si="49"/>
        <v>0</v>
      </c>
      <c r="CX23" s="28">
        <f t="shared" si="50"/>
        <v>0</v>
      </c>
      <c r="CY23" s="28">
        <f t="shared" si="51"/>
        <v>0</v>
      </c>
      <c r="CZ23" s="28">
        <f t="shared" si="52"/>
        <v>0</v>
      </c>
      <c r="DA23" s="28">
        <f t="shared" si="53"/>
        <v>0</v>
      </c>
      <c r="DB23" s="28">
        <f t="shared" si="54"/>
        <v>0</v>
      </c>
      <c r="DC23" s="28">
        <f t="shared" si="55"/>
        <v>0</v>
      </c>
      <c r="DD23" s="28">
        <f t="shared" si="56"/>
        <v>0</v>
      </c>
      <c r="DE23" s="28">
        <f t="shared" si="57"/>
        <v>0</v>
      </c>
      <c r="DF23" s="28">
        <f t="shared" si="58"/>
        <v>0</v>
      </c>
      <c r="DG23" s="28">
        <f t="shared" si="59"/>
        <v>0</v>
      </c>
      <c r="DH23" s="28">
        <f t="shared" si="60"/>
        <v>0</v>
      </c>
      <c r="DI23" s="28">
        <f t="shared" si="61"/>
        <v>0</v>
      </c>
      <c r="DJ23" s="28">
        <f t="shared" si="62"/>
        <v>0</v>
      </c>
      <c r="DL23" s="158">
        <f t="shared" si="63"/>
        <v>0</v>
      </c>
      <c r="DM23" s="158">
        <f t="shared" si="64"/>
        <v>0</v>
      </c>
      <c r="DN23" s="158">
        <f t="shared" si="65"/>
        <v>0.60216581936165881</v>
      </c>
      <c r="DO23" s="158">
        <f t="shared" si="66"/>
        <v>5.2466703905542715</v>
      </c>
      <c r="DP23" s="158">
        <f t="shared" si="67"/>
        <v>13.305877966022763</v>
      </c>
      <c r="DQ23" s="158">
        <f t="shared" si="68"/>
        <v>25.360329429506947</v>
      </c>
      <c r="DR23" s="158">
        <f t="shared" si="69"/>
        <v>37.709892442324389</v>
      </c>
      <c r="DS23" s="158">
        <f t="shared" si="70"/>
        <v>42.750266587945163</v>
      </c>
      <c r="DT23" s="158">
        <f t="shared" si="71"/>
        <v>32.407119913073174</v>
      </c>
      <c r="DU23" s="158">
        <f t="shared" si="72"/>
        <v>9.3469274993275082</v>
      </c>
      <c r="DV23" s="158">
        <f t="shared" si="73"/>
        <v>5.6987138112658629E-3</v>
      </c>
      <c r="DW23" s="158">
        <f t="shared" si="74"/>
        <v>0</v>
      </c>
      <c r="DX23" s="158">
        <f t="shared" si="75"/>
        <v>0</v>
      </c>
      <c r="DY23" s="158">
        <f t="shared" si="76"/>
        <v>0</v>
      </c>
      <c r="DZ23" s="158">
        <f t="shared" si="77"/>
        <v>0</v>
      </c>
      <c r="EA23" s="158">
        <f t="shared" si="78"/>
        <v>0</v>
      </c>
      <c r="EB23" s="158">
        <f t="shared" si="79"/>
        <v>0</v>
      </c>
      <c r="EC23" s="158">
        <f t="shared" si="80"/>
        <v>0</v>
      </c>
      <c r="ED23" s="158">
        <f t="shared" si="81"/>
        <v>0</v>
      </c>
      <c r="EE23" s="158">
        <f t="shared" si="82"/>
        <v>0</v>
      </c>
      <c r="EF23" s="158">
        <f t="shared" si="83"/>
        <v>0</v>
      </c>
      <c r="EG23" s="158">
        <f t="shared" si="84"/>
        <v>0</v>
      </c>
      <c r="EH23" s="158">
        <f t="shared" si="85"/>
        <v>0</v>
      </c>
      <c r="EI23" s="158">
        <f t="shared" si="86"/>
        <v>0</v>
      </c>
      <c r="EJ23" s="158">
        <f t="shared" si="87"/>
        <v>0</v>
      </c>
      <c r="EK23" s="158">
        <f t="shared" si="88"/>
        <v>0</v>
      </c>
      <c r="EL23" s="158">
        <f t="shared" si="89"/>
        <v>0</v>
      </c>
      <c r="EM23" s="158">
        <f t="shared" si="90"/>
        <v>0</v>
      </c>
      <c r="EN23" s="158">
        <f t="shared" si="91"/>
        <v>0</v>
      </c>
      <c r="EO23" s="158">
        <f t="shared" si="92"/>
        <v>0</v>
      </c>
      <c r="EP23" s="158">
        <f t="shared" si="93"/>
        <v>0</v>
      </c>
      <c r="EQ23" s="158">
        <f t="shared" si="94"/>
        <v>0</v>
      </c>
      <c r="ER23" s="158">
        <f t="shared" si="95"/>
        <v>0</v>
      </c>
      <c r="ES23" s="158">
        <f t="shared" si="96"/>
        <v>0</v>
      </c>
      <c r="ET23" s="158">
        <f t="shared" si="97"/>
        <v>0</v>
      </c>
      <c r="EU23" s="158">
        <f t="shared" si="98"/>
        <v>0</v>
      </c>
      <c r="EV23" s="158">
        <f t="shared" si="99"/>
        <v>0</v>
      </c>
      <c r="EW23" s="158">
        <f t="shared" si="100"/>
        <v>0</v>
      </c>
      <c r="EX23" s="158">
        <f t="shared" si="101"/>
        <v>0</v>
      </c>
      <c r="EY23" s="158">
        <f t="shared" si="102"/>
        <v>0</v>
      </c>
      <c r="EZ23" s="158">
        <f t="shared" si="103"/>
        <v>0</v>
      </c>
      <c r="FA23" s="158">
        <f t="shared" si="104"/>
        <v>0</v>
      </c>
      <c r="FB23" s="158">
        <f t="shared" si="105"/>
        <v>0</v>
      </c>
      <c r="FC23" s="158">
        <f t="shared" si="106"/>
        <v>0</v>
      </c>
      <c r="FD23" s="158">
        <f t="shared" si="107"/>
        <v>0</v>
      </c>
      <c r="FE23" s="158">
        <f t="shared" si="108"/>
        <v>0</v>
      </c>
      <c r="FF23" s="158">
        <f t="shared" si="109"/>
        <v>0</v>
      </c>
      <c r="FG23" s="158">
        <f t="shared" si="110"/>
        <v>0</v>
      </c>
      <c r="FH23" s="158">
        <f t="shared" si="111"/>
        <v>0</v>
      </c>
      <c r="FI23" s="158">
        <f t="shared" si="112"/>
        <v>0</v>
      </c>
    </row>
    <row r="24" spans="4:165">
      <c r="D24" s="28">
        <f>IF(OR('1.収穫を予測する'!$C$2="あり",'1.収穫を予測する'!$C$3="あり"),入力方法別計算!W19,'inv2.計算シート'!E19)</f>
        <v>18</v>
      </c>
      <c r="E24" s="28">
        <f>IF(OR('1.収穫を予測する'!$C$2="あり",'1.収穫を予測する'!$C$3="あり"),入力方法別計算!Z19,'inv2.計算シート'!AD19)</f>
        <v>193.42192193122111</v>
      </c>
      <c r="F24" s="28">
        <f>IF(OR('1.収穫を予測する'!$C$2="あり",'1.収穫を予測する'!$C$3="あり"),入力方法別計算!Y19,'inv2.計算シート'!AE19)</f>
        <v>2222.0699333667153</v>
      </c>
      <c r="G24" s="28">
        <f>'inv2.計算シート'!AF19</f>
        <v>0</v>
      </c>
      <c r="H24" s="28">
        <f t="shared" si="8"/>
        <v>0.74159703354773998</v>
      </c>
      <c r="I24" s="28">
        <f t="shared" si="9"/>
        <v>2454.4722864491532</v>
      </c>
      <c r="J24" s="28">
        <f t="shared" si="10"/>
        <v>194.62352971630781</v>
      </c>
      <c r="K24" s="28">
        <f t="shared" si="11"/>
        <v>7.9293431337889186E-2</v>
      </c>
      <c r="L24" s="28">
        <f t="shared" si="12"/>
        <v>2625622.8041163287</v>
      </c>
      <c r="N24" s="28">
        <f t="shared" si="4"/>
        <v>0</v>
      </c>
      <c r="O24" s="28">
        <f t="shared" si="122"/>
        <v>0</v>
      </c>
      <c r="P24" s="28">
        <f t="shared" si="122"/>
        <v>0</v>
      </c>
      <c r="Q24" s="28">
        <f t="shared" si="122"/>
        <v>193.30433262206427</v>
      </c>
      <c r="R24" s="28">
        <f t="shared" si="122"/>
        <v>188.83485238186856</v>
      </c>
      <c r="S24" s="28">
        <f t="shared" si="122"/>
        <v>177.23434751457441</v>
      </c>
      <c r="T24" s="28">
        <f t="shared" si="122"/>
        <v>154.26806316997531</v>
      </c>
      <c r="U24" s="28">
        <f t="shared" si="122"/>
        <v>117.90445154689895</v>
      </c>
      <c r="V24" s="28">
        <f t="shared" si="122"/>
        <v>71.848073598343731</v>
      </c>
      <c r="W24" s="28">
        <f t="shared" si="122"/>
        <v>27.940576247462054</v>
      </c>
      <c r="X24" s="28">
        <f t="shared" si="122"/>
        <v>2.8956452356566662</v>
      </c>
      <c r="Y24" s="28" t="e">
        <f t="shared" si="118"/>
        <v>#NUM!</v>
      </c>
      <c r="Z24" s="28" t="e">
        <f t="shared" si="118"/>
        <v>#NUM!</v>
      </c>
      <c r="AA24" s="28" t="e">
        <f t="shared" si="118"/>
        <v>#NUM!</v>
      </c>
      <c r="AB24" s="28" t="e">
        <f t="shared" si="118"/>
        <v>#NUM!</v>
      </c>
      <c r="AC24" s="28" t="e">
        <f t="shared" si="118"/>
        <v>#NUM!</v>
      </c>
      <c r="AD24" s="28" t="e">
        <f t="shared" si="118"/>
        <v>#NUM!</v>
      </c>
      <c r="AE24" s="28" t="e">
        <f t="shared" si="118"/>
        <v>#NUM!</v>
      </c>
      <c r="AF24" s="28" t="e">
        <f t="shared" si="118"/>
        <v>#NUM!</v>
      </c>
      <c r="AG24" s="28" t="e">
        <f t="shared" si="118"/>
        <v>#NUM!</v>
      </c>
      <c r="AH24" s="28" t="e">
        <f t="shared" si="118"/>
        <v>#NUM!</v>
      </c>
      <c r="AI24" s="28" t="e">
        <f t="shared" si="119"/>
        <v>#NUM!</v>
      </c>
      <c r="AJ24" s="28" t="e">
        <f t="shared" si="119"/>
        <v>#NUM!</v>
      </c>
      <c r="AK24" s="28" t="e">
        <f t="shared" si="119"/>
        <v>#NUM!</v>
      </c>
      <c r="AL24" s="28" t="e">
        <f t="shared" si="119"/>
        <v>#NUM!</v>
      </c>
      <c r="AM24" s="28" t="e">
        <f t="shared" si="119"/>
        <v>#NUM!</v>
      </c>
      <c r="AN24" s="28" t="e">
        <f t="shared" si="119"/>
        <v>#NUM!</v>
      </c>
      <c r="AO24" s="28" t="e">
        <f t="shared" si="119"/>
        <v>#NUM!</v>
      </c>
      <c r="AP24" s="28" t="e">
        <f t="shared" si="119"/>
        <v>#NUM!</v>
      </c>
      <c r="AQ24" s="28" t="e">
        <f t="shared" si="119"/>
        <v>#NUM!</v>
      </c>
      <c r="AR24" s="28" t="e">
        <f t="shared" si="119"/>
        <v>#NUM!</v>
      </c>
      <c r="AS24" s="28" t="e">
        <f t="shared" si="120"/>
        <v>#NUM!</v>
      </c>
      <c r="AT24" s="28" t="e">
        <f t="shared" si="120"/>
        <v>#NUM!</v>
      </c>
      <c r="AU24" s="28" t="e">
        <f t="shared" si="120"/>
        <v>#NUM!</v>
      </c>
      <c r="AV24" s="28" t="e">
        <f t="shared" si="120"/>
        <v>#NUM!</v>
      </c>
      <c r="AW24" s="28" t="e">
        <f t="shared" si="120"/>
        <v>#NUM!</v>
      </c>
      <c r="AX24" s="28" t="e">
        <f t="shared" si="120"/>
        <v>#NUM!</v>
      </c>
      <c r="AY24" s="28" t="e">
        <f t="shared" si="120"/>
        <v>#NUM!</v>
      </c>
      <c r="AZ24" s="28" t="e">
        <f t="shared" si="120"/>
        <v>#NUM!</v>
      </c>
      <c r="BA24" s="28" t="e">
        <f t="shared" si="120"/>
        <v>#NUM!</v>
      </c>
      <c r="BB24" s="28" t="e">
        <f t="shared" si="120"/>
        <v>#NUM!</v>
      </c>
      <c r="BC24" s="28" t="e">
        <f t="shared" si="121"/>
        <v>#NUM!</v>
      </c>
      <c r="BD24" s="28" t="e">
        <f t="shared" si="121"/>
        <v>#NUM!</v>
      </c>
      <c r="BE24" s="28" t="e">
        <f t="shared" si="121"/>
        <v>#NUM!</v>
      </c>
      <c r="BF24" s="28" t="e">
        <f t="shared" si="121"/>
        <v>#NUM!</v>
      </c>
      <c r="BG24" s="28" t="e">
        <f t="shared" si="121"/>
        <v>#NUM!</v>
      </c>
      <c r="BH24" s="28" t="e">
        <f t="shared" si="121"/>
        <v>#NUM!</v>
      </c>
      <c r="BI24" s="28" t="e">
        <f t="shared" si="121"/>
        <v>#NUM!</v>
      </c>
      <c r="BJ24" s="28" t="e">
        <f t="shared" si="121"/>
        <v>#NUM!</v>
      </c>
      <c r="BK24" s="28" t="e">
        <f t="shared" si="121"/>
        <v>#NUM!</v>
      </c>
      <c r="BM24" s="28">
        <f t="shared" si="13"/>
        <v>0</v>
      </c>
      <c r="BN24" s="28">
        <f t="shared" si="14"/>
        <v>0</v>
      </c>
      <c r="BO24" s="28">
        <f t="shared" si="15"/>
        <v>0</v>
      </c>
      <c r="BP24" s="28">
        <f t="shared" si="16"/>
        <v>193.30433262206427</v>
      </c>
      <c r="BQ24" s="28">
        <f t="shared" si="17"/>
        <v>188.83485238186856</v>
      </c>
      <c r="BR24" s="28">
        <f t="shared" si="18"/>
        <v>177.23434751457441</v>
      </c>
      <c r="BS24" s="28">
        <f t="shared" si="19"/>
        <v>154.26806316997531</v>
      </c>
      <c r="BT24" s="28">
        <f t="shared" si="20"/>
        <v>117.90445154689895</v>
      </c>
      <c r="BU24" s="28">
        <f t="shared" si="21"/>
        <v>71.848073598343731</v>
      </c>
      <c r="BV24" s="28">
        <f t="shared" si="22"/>
        <v>27.940576247462054</v>
      </c>
      <c r="BW24" s="28">
        <f t="shared" si="23"/>
        <v>2.8956452356566662</v>
      </c>
      <c r="BX24" s="28">
        <f t="shared" si="24"/>
        <v>0</v>
      </c>
      <c r="BY24" s="28">
        <f t="shared" si="25"/>
        <v>0</v>
      </c>
      <c r="BZ24" s="28">
        <f t="shared" si="26"/>
        <v>0</v>
      </c>
      <c r="CA24" s="28">
        <f t="shared" si="27"/>
        <v>0</v>
      </c>
      <c r="CB24" s="28">
        <f t="shared" si="28"/>
        <v>0</v>
      </c>
      <c r="CC24" s="28">
        <f t="shared" si="29"/>
        <v>0</v>
      </c>
      <c r="CD24" s="28">
        <f t="shared" si="30"/>
        <v>0</v>
      </c>
      <c r="CE24" s="28">
        <f t="shared" si="31"/>
        <v>0</v>
      </c>
      <c r="CF24" s="28">
        <f t="shared" si="32"/>
        <v>0</v>
      </c>
      <c r="CG24" s="28">
        <f t="shared" si="33"/>
        <v>0</v>
      </c>
      <c r="CH24" s="28">
        <f t="shared" si="34"/>
        <v>0</v>
      </c>
      <c r="CI24" s="28">
        <f t="shared" si="35"/>
        <v>0</v>
      </c>
      <c r="CJ24" s="28">
        <f t="shared" si="36"/>
        <v>0</v>
      </c>
      <c r="CK24" s="28">
        <f t="shared" si="37"/>
        <v>0</v>
      </c>
      <c r="CL24" s="28">
        <f t="shared" si="38"/>
        <v>0</v>
      </c>
      <c r="CM24" s="28">
        <f t="shared" si="39"/>
        <v>0</v>
      </c>
      <c r="CN24" s="28">
        <f t="shared" si="40"/>
        <v>0</v>
      </c>
      <c r="CO24" s="28">
        <f t="shared" si="41"/>
        <v>0</v>
      </c>
      <c r="CP24" s="28">
        <f t="shared" si="42"/>
        <v>0</v>
      </c>
      <c r="CQ24" s="28">
        <f t="shared" si="43"/>
        <v>0</v>
      </c>
      <c r="CR24" s="28">
        <f t="shared" si="44"/>
        <v>0</v>
      </c>
      <c r="CS24" s="28">
        <f t="shared" si="45"/>
        <v>0</v>
      </c>
      <c r="CT24" s="28">
        <f t="shared" si="46"/>
        <v>0</v>
      </c>
      <c r="CU24" s="28">
        <f t="shared" si="47"/>
        <v>0</v>
      </c>
      <c r="CV24" s="28">
        <f t="shared" si="48"/>
        <v>0</v>
      </c>
      <c r="CW24" s="28">
        <f t="shared" si="49"/>
        <v>0</v>
      </c>
      <c r="CX24" s="28">
        <f t="shared" si="50"/>
        <v>0</v>
      </c>
      <c r="CY24" s="28">
        <f t="shared" si="51"/>
        <v>0</v>
      </c>
      <c r="CZ24" s="28">
        <f t="shared" si="52"/>
        <v>0</v>
      </c>
      <c r="DA24" s="28">
        <f t="shared" si="53"/>
        <v>0</v>
      </c>
      <c r="DB24" s="28">
        <f t="shared" si="54"/>
        <v>0</v>
      </c>
      <c r="DC24" s="28">
        <f t="shared" si="55"/>
        <v>0</v>
      </c>
      <c r="DD24" s="28">
        <f t="shared" si="56"/>
        <v>0</v>
      </c>
      <c r="DE24" s="28">
        <f t="shared" si="57"/>
        <v>0</v>
      </c>
      <c r="DF24" s="28">
        <f t="shared" si="58"/>
        <v>0</v>
      </c>
      <c r="DG24" s="28">
        <f t="shared" si="59"/>
        <v>0</v>
      </c>
      <c r="DH24" s="28">
        <f t="shared" si="60"/>
        <v>0</v>
      </c>
      <c r="DI24" s="28">
        <f t="shared" si="61"/>
        <v>0</v>
      </c>
      <c r="DJ24" s="28">
        <f t="shared" si="62"/>
        <v>0</v>
      </c>
      <c r="DL24" s="158">
        <f t="shared" si="63"/>
        <v>0</v>
      </c>
      <c r="DM24" s="158">
        <f t="shared" si="64"/>
        <v>0</v>
      </c>
      <c r="DN24" s="158">
        <f t="shared" si="65"/>
        <v>0.11758930915684118</v>
      </c>
      <c r="DO24" s="158">
        <f t="shared" si="66"/>
        <v>4.4694802401957077</v>
      </c>
      <c r="DP24" s="158">
        <f t="shared" si="67"/>
        <v>11.600504867294148</v>
      </c>
      <c r="DQ24" s="158">
        <f t="shared" si="68"/>
        <v>22.966284344599103</v>
      </c>
      <c r="DR24" s="158">
        <f t="shared" si="69"/>
        <v>36.363611623076352</v>
      </c>
      <c r="DS24" s="158">
        <f t="shared" si="70"/>
        <v>46.056377948555223</v>
      </c>
      <c r="DT24" s="158">
        <f t="shared" si="71"/>
        <v>43.907497350881677</v>
      </c>
      <c r="DU24" s="158">
        <f t="shared" si="72"/>
        <v>25.044931011805389</v>
      </c>
      <c r="DV24" s="158">
        <f t="shared" si="73"/>
        <v>2.8956452356566662</v>
      </c>
      <c r="DW24" s="158">
        <f t="shared" si="74"/>
        <v>0</v>
      </c>
      <c r="DX24" s="158">
        <f t="shared" si="75"/>
        <v>0</v>
      </c>
      <c r="DY24" s="158">
        <f t="shared" si="76"/>
        <v>0</v>
      </c>
      <c r="DZ24" s="158">
        <f t="shared" si="77"/>
        <v>0</v>
      </c>
      <c r="EA24" s="158">
        <f t="shared" si="78"/>
        <v>0</v>
      </c>
      <c r="EB24" s="158">
        <f t="shared" si="79"/>
        <v>0</v>
      </c>
      <c r="EC24" s="158">
        <f t="shared" si="80"/>
        <v>0</v>
      </c>
      <c r="ED24" s="158">
        <f t="shared" si="81"/>
        <v>0</v>
      </c>
      <c r="EE24" s="158">
        <f t="shared" si="82"/>
        <v>0</v>
      </c>
      <c r="EF24" s="158">
        <f t="shared" si="83"/>
        <v>0</v>
      </c>
      <c r="EG24" s="158">
        <f t="shared" si="84"/>
        <v>0</v>
      </c>
      <c r="EH24" s="158">
        <f t="shared" si="85"/>
        <v>0</v>
      </c>
      <c r="EI24" s="158">
        <f t="shared" si="86"/>
        <v>0</v>
      </c>
      <c r="EJ24" s="158">
        <f t="shared" si="87"/>
        <v>0</v>
      </c>
      <c r="EK24" s="158">
        <f t="shared" si="88"/>
        <v>0</v>
      </c>
      <c r="EL24" s="158">
        <f t="shared" si="89"/>
        <v>0</v>
      </c>
      <c r="EM24" s="158">
        <f t="shared" si="90"/>
        <v>0</v>
      </c>
      <c r="EN24" s="158">
        <f t="shared" si="91"/>
        <v>0</v>
      </c>
      <c r="EO24" s="158">
        <f t="shared" si="92"/>
        <v>0</v>
      </c>
      <c r="EP24" s="158">
        <f t="shared" si="93"/>
        <v>0</v>
      </c>
      <c r="EQ24" s="158">
        <f t="shared" si="94"/>
        <v>0</v>
      </c>
      <c r="ER24" s="158">
        <f t="shared" si="95"/>
        <v>0</v>
      </c>
      <c r="ES24" s="158">
        <f t="shared" si="96"/>
        <v>0</v>
      </c>
      <c r="ET24" s="158">
        <f t="shared" si="97"/>
        <v>0</v>
      </c>
      <c r="EU24" s="158">
        <f t="shared" si="98"/>
        <v>0</v>
      </c>
      <c r="EV24" s="158">
        <f t="shared" si="99"/>
        <v>0</v>
      </c>
      <c r="EW24" s="158">
        <f t="shared" si="100"/>
        <v>0</v>
      </c>
      <c r="EX24" s="158">
        <f t="shared" si="101"/>
        <v>0</v>
      </c>
      <c r="EY24" s="158">
        <f t="shared" si="102"/>
        <v>0</v>
      </c>
      <c r="EZ24" s="158">
        <f t="shared" si="103"/>
        <v>0</v>
      </c>
      <c r="FA24" s="158">
        <f t="shared" si="104"/>
        <v>0</v>
      </c>
      <c r="FB24" s="158">
        <f t="shared" si="105"/>
        <v>0</v>
      </c>
      <c r="FC24" s="158">
        <f t="shared" si="106"/>
        <v>0</v>
      </c>
      <c r="FD24" s="158">
        <f t="shared" si="107"/>
        <v>0</v>
      </c>
      <c r="FE24" s="158">
        <f t="shared" si="108"/>
        <v>0</v>
      </c>
      <c r="FF24" s="158">
        <f t="shared" si="109"/>
        <v>0</v>
      </c>
      <c r="FG24" s="158">
        <f t="shared" si="110"/>
        <v>0</v>
      </c>
      <c r="FH24" s="158">
        <f t="shared" si="111"/>
        <v>0</v>
      </c>
      <c r="FI24" s="158">
        <f t="shared" si="112"/>
        <v>0</v>
      </c>
    </row>
    <row r="25" spans="4:165">
      <c r="D25" s="28">
        <f>IF(OR('1.収穫を予測する'!$C$2="あり",'1.収穫を予測する'!$C$3="あり"),入力方法別計算!W20,'inv2.計算シート'!E20)</f>
        <v>19</v>
      </c>
      <c r="E25" s="28">
        <f>IF(OR('1.収穫を予測する'!$C$2="あり",'1.収穫を予測する'!$C$3="あり"),入力方法別計算!Z20,'inv2.計算シート'!AD20)</f>
        <v>220.85320850731989</v>
      </c>
      <c r="F25" s="28">
        <f>IF(OR('1.収穫を予測する'!$C$2="あり",'1.収穫を予測する'!$C$3="あり"),入力方法別計算!Y20,'inv2.計算シート'!AE20)</f>
        <v>2182.6536188672599</v>
      </c>
      <c r="G25" s="28">
        <f>'inv2.計算シート'!AF20</f>
        <v>0</v>
      </c>
      <c r="H25" s="28">
        <f t="shared" si="8"/>
        <v>0.73634881474916036</v>
      </c>
      <c r="I25" s="28">
        <f t="shared" si="9"/>
        <v>2418.7768633706269</v>
      </c>
      <c r="J25" s="28">
        <f t="shared" si="10"/>
        <v>222.32318746053454</v>
      </c>
      <c r="K25" s="28">
        <f t="shared" si="11"/>
        <v>9.1915542449302889E-2</v>
      </c>
      <c r="L25" s="28">
        <f t="shared" si="12"/>
        <v>1399008.1373249935</v>
      </c>
      <c r="N25" s="28">
        <f t="shared" si="4"/>
        <v>0</v>
      </c>
      <c r="O25" s="28">
        <f t="shared" si="122"/>
        <v>0</v>
      </c>
      <c r="P25" s="28">
        <f t="shared" si="122"/>
        <v>0</v>
      </c>
      <c r="Q25" s="28">
        <f t="shared" si="122"/>
        <v>0</v>
      </c>
      <c r="R25" s="28">
        <f t="shared" si="122"/>
        <v>217.36046615148285</v>
      </c>
      <c r="S25" s="28">
        <f t="shared" si="122"/>
        <v>207.21436532633436</v>
      </c>
      <c r="T25" s="28">
        <f t="shared" si="122"/>
        <v>186.5548529135298</v>
      </c>
      <c r="U25" s="28">
        <f t="shared" si="122"/>
        <v>152.3441908662499</v>
      </c>
      <c r="V25" s="28">
        <f t="shared" si="122"/>
        <v>105.6682023083428</v>
      </c>
      <c r="W25" s="28">
        <f t="shared" si="122"/>
        <v>54.634613866594613</v>
      </c>
      <c r="X25" s="28">
        <f t="shared" si="122"/>
        <v>14.60661928385832</v>
      </c>
      <c r="Y25" s="28">
        <f t="shared" si="118"/>
        <v>0.1337755427960903</v>
      </c>
      <c r="Z25" s="28" t="e">
        <f t="shared" si="118"/>
        <v>#NUM!</v>
      </c>
      <c r="AA25" s="28" t="e">
        <f t="shared" si="118"/>
        <v>#NUM!</v>
      </c>
      <c r="AB25" s="28" t="e">
        <f t="shared" si="118"/>
        <v>#NUM!</v>
      </c>
      <c r="AC25" s="28" t="e">
        <f t="shared" si="118"/>
        <v>#NUM!</v>
      </c>
      <c r="AD25" s="28" t="e">
        <f t="shared" si="118"/>
        <v>#NUM!</v>
      </c>
      <c r="AE25" s="28" t="e">
        <f t="shared" si="118"/>
        <v>#NUM!</v>
      </c>
      <c r="AF25" s="28" t="e">
        <f t="shared" si="118"/>
        <v>#NUM!</v>
      </c>
      <c r="AG25" s="28" t="e">
        <f t="shared" si="118"/>
        <v>#NUM!</v>
      </c>
      <c r="AH25" s="28" t="e">
        <f t="shared" si="118"/>
        <v>#NUM!</v>
      </c>
      <c r="AI25" s="28" t="e">
        <f t="shared" si="119"/>
        <v>#NUM!</v>
      </c>
      <c r="AJ25" s="28" t="e">
        <f t="shared" si="119"/>
        <v>#NUM!</v>
      </c>
      <c r="AK25" s="28" t="e">
        <f t="shared" si="119"/>
        <v>#NUM!</v>
      </c>
      <c r="AL25" s="28" t="e">
        <f t="shared" si="119"/>
        <v>#NUM!</v>
      </c>
      <c r="AM25" s="28" t="e">
        <f t="shared" si="119"/>
        <v>#NUM!</v>
      </c>
      <c r="AN25" s="28" t="e">
        <f t="shared" si="119"/>
        <v>#NUM!</v>
      </c>
      <c r="AO25" s="28" t="e">
        <f t="shared" si="119"/>
        <v>#NUM!</v>
      </c>
      <c r="AP25" s="28" t="e">
        <f t="shared" si="119"/>
        <v>#NUM!</v>
      </c>
      <c r="AQ25" s="28" t="e">
        <f t="shared" si="119"/>
        <v>#NUM!</v>
      </c>
      <c r="AR25" s="28" t="e">
        <f t="shared" si="119"/>
        <v>#NUM!</v>
      </c>
      <c r="AS25" s="28" t="e">
        <f t="shared" si="120"/>
        <v>#NUM!</v>
      </c>
      <c r="AT25" s="28" t="e">
        <f t="shared" si="120"/>
        <v>#NUM!</v>
      </c>
      <c r="AU25" s="28" t="e">
        <f t="shared" si="120"/>
        <v>#NUM!</v>
      </c>
      <c r="AV25" s="28" t="e">
        <f t="shared" si="120"/>
        <v>#NUM!</v>
      </c>
      <c r="AW25" s="28" t="e">
        <f t="shared" si="120"/>
        <v>#NUM!</v>
      </c>
      <c r="AX25" s="28" t="e">
        <f t="shared" si="120"/>
        <v>#NUM!</v>
      </c>
      <c r="AY25" s="28" t="e">
        <f t="shared" si="120"/>
        <v>#NUM!</v>
      </c>
      <c r="AZ25" s="28" t="e">
        <f t="shared" si="120"/>
        <v>#NUM!</v>
      </c>
      <c r="BA25" s="28" t="e">
        <f t="shared" si="120"/>
        <v>#NUM!</v>
      </c>
      <c r="BB25" s="28" t="e">
        <f t="shared" si="120"/>
        <v>#NUM!</v>
      </c>
      <c r="BC25" s="28" t="e">
        <f t="shared" si="121"/>
        <v>#NUM!</v>
      </c>
      <c r="BD25" s="28" t="e">
        <f t="shared" si="121"/>
        <v>#NUM!</v>
      </c>
      <c r="BE25" s="28" t="e">
        <f t="shared" si="121"/>
        <v>#NUM!</v>
      </c>
      <c r="BF25" s="28" t="e">
        <f t="shared" si="121"/>
        <v>#NUM!</v>
      </c>
      <c r="BG25" s="28" t="e">
        <f t="shared" si="121"/>
        <v>#NUM!</v>
      </c>
      <c r="BH25" s="28" t="e">
        <f t="shared" si="121"/>
        <v>#NUM!</v>
      </c>
      <c r="BI25" s="28" t="e">
        <f t="shared" si="121"/>
        <v>#NUM!</v>
      </c>
      <c r="BJ25" s="28" t="e">
        <f t="shared" si="121"/>
        <v>#NUM!</v>
      </c>
      <c r="BK25" s="28" t="e">
        <f t="shared" si="121"/>
        <v>#NUM!</v>
      </c>
      <c r="BM25" s="28">
        <f t="shared" si="13"/>
        <v>0</v>
      </c>
      <c r="BN25" s="28">
        <f t="shared" si="14"/>
        <v>0</v>
      </c>
      <c r="BO25" s="28">
        <f t="shared" si="15"/>
        <v>0</v>
      </c>
      <c r="BP25" s="28">
        <f t="shared" si="16"/>
        <v>0</v>
      </c>
      <c r="BQ25" s="28">
        <f t="shared" si="17"/>
        <v>217.36046615148285</v>
      </c>
      <c r="BR25" s="28">
        <f t="shared" si="18"/>
        <v>207.21436532633436</v>
      </c>
      <c r="BS25" s="28">
        <f t="shared" si="19"/>
        <v>186.5548529135298</v>
      </c>
      <c r="BT25" s="28">
        <f t="shared" si="20"/>
        <v>152.3441908662499</v>
      </c>
      <c r="BU25" s="28">
        <f t="shared" si="21"/>
        <v>105.6682023083428</v>
      </c>
      <c r="BV25" s="28">
        <f t="shared" si="22"/>
        <v>54.634613866594613</v>
      </c>
      <c r="BW25" s="28">
        <f t="shared" si="23"/>
        <v>14.60661928385832</v>
      </c>
      <c r="BX25" s="28">
        <f t="shared" si="24"/>
        <v>0.1337755427960903</v>
      </c>
      <c r="BY25" s="28">
        <f t="shared" si="25"/>
        <v>0</v>
      </c>
      <c r="BZ25" s="28">
        <f t="shared" si="26"/>
        <v>0</v>
      </c>
      <c r="CA25" s="28">
        <f t="shared" si="27"/>
        <v>0</v>
      </c>
      <c r="CB25" s="28">
        <f t="shared" si="28"/>
        <v>0</v>
      </c>
      <c r="CC25" s="28">
        <f t="shared" si="29"/>
        <v>0</v>
      </c>
      <c r="CD25" s="28">
        <f t="shared" si="30"/>
        <v>0</v>
      </c>
      <c r="CE25" s="28">
        <f t="shared" si="31"/>
        <v>0</v>
      </c>
      <c r="CF25" s="28">
        <f t="shared" si="32"/>
        <v>0</v>
      </c>
      <c r="CG25" s="28">
        <f t="shared" si="33"/>
        <v>0</v>
      </c>
      <c r="CH25" s="28">
        <f t="shared" si="34"/>
        <v>0</v>
      </c>
      <c r="CI25" s="28">
        <f t="shared" si="35"/>
        <v>0</v>
      </c>
      <c r="CJ25" s="28">
        <f t="shared" si="36"/>
        <v>0</v>
      </c>
      <c r="CK25" s="28">
        <f t="shared" si="37"/>
        <v>0</v>
      </c>
      <c r="CL25" s="28">
        <f t="shared" si="38"/>
        <v>0</v>
      </c>
      <c r="CM25" s="28">
        <f t="shared" si="39"/>
        <v>0</v>
      </c>
      <c r="CN25" s="28">
        <f t="shared" si="40"/>
        <v>0</v>
      </c>
      <c r="CO25" s="28">
        <f t="shared" si="41"/>
        <v>0</v>
      </c>
      <c r="CP25" s="28">
        <f t="shared" si="42"/>
        <v>0</v>
      </c>
      <c r="CQ25" s="28">
        <f t="shared" si="43"/>
        <v>0</v>
      </c>
      <c r="CR25" s="28">
        <f t="shared" si="44"/>
        <v>0</v>
      </c>
      <c r="CS25" s="28">
        <f t="shared" si="45"/>
        <v>0</v>
      </c>
      <c r="CT25" s="28">
        <f t="shared" si="46"/>
        <v>0</v>
      </c>
      <c r="CU25" s="28">
        <f t="shared" si="47"/>
        <v>0</v>
      </c>
      <c r="CV25" s="28">
        <f t="shared" si="48"/>
        <v>0</v>
      </c>
      <c r="CW25" s="28">
        <f t="shared" si="49"/>
        <v>0</v>
      </c>
      <c r="CX25" s="28">
        <f t="shared" si="50"/>
        <v>0</v>
      </c>
      <c r="CY25" s="28">
        <f t="shared" si="51"/>
        <v>0</v>
      </c>
      <c r="CZ25" s="28">
        <f t="shared" si="52"/>
        <v>0</v>
      </c>
      <c r="DA25" s="28">
        <f t="shared" si="53"/>
        <v>0</v>
      </c>
      <c r="DB25" s="28">
        <f t="shared" si="54"/>
        <v>0</v>
      </c>
      <c r="DC25" s="28">
        <f t="shared" si="55"/>
        <v>0</v>
      </c>
      <c r="DD25" s="28">
        <f t="shared" si="56"/>
        <v>0</v>
      </c>
      <c r="DE25" s="28">
        <f t="shared" si="57"/>
        <v>0</v>
      </c>
      <c r="DF25" s="28">
        <f t="shared" si="58"/>
        <v>0</v>
      </c>
      <c r="DG25" s="28">
        <f t="shared" si="59"/>
        <v>0</v>
      </c>
      <c r="DH25" s="28">
        <f t="shared" si="60"/>
        <v>0</v>
      </c>
      <c r="DI25" s="28">
        <f t="shared" si="61"/>
        <v>0</v>
      </c>
      <c r="DJ25" s="28">
        <f t="shared" si="62"/>
        <v>0</v>
      </c>
      <c r="DL25" s="158">
        <f t="shared" si="63"/>
        <v>0</v>
      </c>
      <c r="DM25" s="158">
        <f t="shared" si="64"/>
        <v>0</v>
      </c>
      <c r="DN25" s="158">
        <f t="shared" si="65"/>
        <v>0</v>
      </c>
      <c r="DO25" s="158">
        <f t="shared" si="66"/>
        <v>3.4927423558370378</v>
      </c>
      <c r="DP25" s="158">
        <f t="shared" si="67"/>
        <v>10.146100825148494</v>
      </c>
      <c r="DQ25" s="158">
        <f t="shared" si="68"/>
        <v>20.65951241280456</v>
      </c>
      <c r="DR25" s="158">
        <f t="shared" si="69"/>
        <v>34.210662047279897</v>
      </c>
      <c r="DS25" s="158">
        <f t="shared" si="70"/>
        <v>46.675988557907104</v>
      </c>
      <c r="DT25" s="158">
        <f t="shared" si="71"/>
        <v>51.033588441748186</v>
      </c>
      <c r="DU25" s="158">
        <f t="shared" si="72"/>
        <v>40.027994582736291</v>
      </c>
      <c r="DV25" s="158">
        <f t="shared" si="73"/>
        <v>14.472843741062229</v>
      </c>
      <c r="DW25" s="158">
        <f t="shared" si="74"/>
        <v>0.1337755427960903</v>
      </c>
      <c r="DX25" s="158">
        <f t="shared" si="75"/>
        <v>0</v>
      </c>
      <c r="DY25" s="158">
        <f t="shared" si="76"/>
        <v>0</v>
      </c>
      <c r="DZ25" s="158">
        <f t="shared" si="77"/>
        <v>0</v>
      </c>
      <c r="EA25" s="158">
        <f t="shared" si="78"/>
        <v>0</v>
      </c>
      <c r="EB25" s="158">
        <f t="shared" si="79"/>
        <v>0</v>
      </c>
      <c r="EC25" s="158">
        <f t="shared" si="80"/>
        <v>0</v>
      </c>
      <c r="ED25" s="158">
        <f t="shared" si="81"/>
        <v>0</v>
      </c>
      <c r="EE25" s="158">
        <f t="shared" si="82"/>
        <v>0</v>
      </c>
      <c r="EF25" s="158">
        <f t="shared" si="83"/>
        <v>0</v>
      </c>
      <c r="EG25" s="158">
        <f t="shared" si="84"/>
        <v>0</v>
      </c>
      <c r="EH25" s="158">
        <f t="shared" si="85"/>
        <v>0</v>
      </c>
      <c r="EI25" s="158">
        <f t="shared" si="86"/>
        <v>0</v>
      </c>
      <c r="EJ25" s="158">
        <f t="shared" si="87"/>
        <v>0</v>
      </c>
      <c r="EK25" s="158">
        <f t="shared" si="88"/>
        <v>0</v>
      </c>
      <c r="EL25" s="158">
        <f t="shared" si="89"/>
        <v>0</v>
      </c>
      <c r="EM25" s="158">
        <f t="shared" si="90"/>
        <v>0</v>
      </c>
      <c r="EN25" s="158">
        <f t="shared" si="91"/>
        <v>0</v>
      </c>
      <c r="EO25" s="158">
        <f t="shared" si="92"/>
        <v>0</v>
      </c>
      <c r="EP25" s="158">
        <f t="shared" si="93"/>
        <v>0</v>
      </c>
      <c r="EQ25" s="158">
        <f t="shared" si="94"/>
        <v>0</v>
      </c>
      <c r="ER25" s="158">
        <f t="shared" si="95"/>
        <v>0</v>
      </c>
      <c r="ES25" s="158">
        <f t="shared" si="96"/>
        <v>0</v>
      </c>
      <c r="ET25" s="158">
        <f t="shared" si="97"/>
        <v>0</v>
      </c>
      <c r="EU25" s="158">
        <f t="shared" si="98"/>
        <v>0</v>
      </c>
      <c r="EV25" s="158">
        <f t="shared" si="99"/>
        <v>0</v>
      </c>
      <c r="EW25" s="158">
        <f t="shared" si="100"/>
        <v>0</v>
      </c>
      <c r="EX25" s="158">
        <f t="shared" si="101"/>
        <v>0</v>
      </c>
      <c r="EY25" s="158">
        <f t="shared" si="102"/>
        <v>0</v>
      </c>
      <c r="EZ25" s="158">
        <f t="shared" si="103"/>
        <v>0</v>
      </c>
      <c r="FA25" s="158">
        <f t="shared" si="104"/>
        <v>0</v>
      </c>
      <c r="FB25" s="158">
        <f t="shared" si="105"/>
        <v>0</v>
      </c>
      <c r="FC25" s="158">
        <f t="shared" si="106"/>
        <v>0</v>
      </c>
      <c r="FD25" s="158">
        <f t="shared" si="107"/>
        <v>0</v>
      </c>
      <c r="FE25" s="158">
        <f t="shared" si="108"/>
        <v>0</v>
      </c>
      <c r="FF25" s="158">
        <f t="shared" si="109"/>
        <v>0</v>
      </c>
      <c r="FG25" s="158">
        <f t="shared" si="110"/>
        <v>0</v>
      </c>
      <c r="FH25" s="158">
        <f t="shared" si="111"/>
        <v>0</v>
      </c>
      <c r="FI25" s="158">
        <f t="shared" si="112"/>
        <v>0</v>
      </c>
    </row>
    <row r="26" spans="4:165">
      <c r="D26" s="28">
        <f>IF(OR('1.収穫を予測する'!$C$2="あり",'1.収穫を予測する'!$C$3="あり"),入力方法別計算!W21,'inv2.計算シート'!E21)</f>
        <v>20</v>
      </c>
      <c r="E26" s="28">
        <f>IF(OR('1.収穫を予測する'!$C$2="あり",'1.収穫を予測する'!$C$3="あり"),入力方法別計算!Z21,'inv2.計算シート'!AD21)</f>
        <v>248.7686236409865</v>
      </c>
      <c r="F26" s="28">
        <f>IF(OR('1.収穫を予測する'!$C$2="あり",'1.収穫を予測する'!$C$3="あり"),入力方法別計算!Y21,'inv2.計算シート'!AE21)</f>
        <v>2142.5416547696468</v>
      </c>
      <c r="G26" s="28">
        <f>'inv2.計算シート'!AF21</f>
        <v>0</v>
      </c>
      <c r="H26" s="28">
        <f t="shared" si="8"/>
        <v>0.73093823356735499</v>
      </c>
      <c r="I26" s="28">
        <f t="shared" si="9"/>
        <v>2382.4514598630308</v>
      </c>
      <c r="J26" s="28">
        <f t="shared" si="10"/>
        <v>250.54497727600778</v>
      </c>
      <c r="K26" s="28">
        <f t="shared" si="11"/>
        <v>0.10516267865134672</v>
      </c>
      <c r="L26" s="28">
        <f t="shared" si="12"/>
        <v>790922.13161052566</v>
      </c>
      <c r="N26" s="28">
        <f t="shared" si="4"/>
        <v>0</v>
      </c>
      <c r="O26" s="28">
        <f t="shared" si="122"/>
        <v>0</v>
      </c>
      <c r="P26" s="28">
        <f t="shared" si="122"/>
        <v>0</v>
      </c>
      <c r="Q26" s="28">
        <f t="shared" si="122"/>
        <v>0</v>
      </c>
      <c r="R26" s="28">
        <f t="shared" si="122"/>
        <v>246.25190360898182</v>
      </c>
      <c r="S26" s="28">
        <f t="shared" si="122"/>
        <v>237.33784461430332</v>
      </c>
      <c r="T26" s="28">
        <f t="shared" si="122"/>
        <v>218.79404257365269</v>
      </c>
      <c r="U26" s="28">
        <f t="shared" si="122"/>
        <v>187.04830884359876</v>
      </c>
      <c r="V26" s="28">
        <f t="shared" si="122"/>
        <v>141.38437576707858</v>
      </c>
      <c r="W26" s="28">
        <f t="shared" si="122"/>
        <v>86.744701160475074</v>
      </c>
      <c r="X26" s="28">
        <f t="shared" si="122"/>
        <v>35.455326938544353</v>
      </c>
      <c r="Y26" s="28">
        <f t="shared" si="118"/>
        <v>4.5769141121090859</v>
      </c>
      <c r="Z26" s="28" t="e">
        <f t="shared" si="118"/>
        <v>#NUM!</v>
      </c>
      <c r="AA26" s="28" t="e">
        <f t="shared" si="118"/>
        <v>#NUM!</v>
      </c>
      <c r="AB26" s="28" t="e">
        <f t="shared" si="118"/>
        <v>#NUM!</v>
      </c>
      <c r="AC26" s="28" t="e">
        <f t="shared" si="118"/>
        <v>#NUM!</v>
      </c>
      <c r="AD26" s="28" t="e">
        <f t="shared" si="118"/>
        <v>#NUM!</v>
      </c>
      <c r="AE26" s="28" t="e">
        <f t="shared" si="118"/>
        <v>#NUM!</v>
      </c>
      <c r="AF26" s="28" t="e">
        <f t="shared" si="118"/>
        <v>#NUM!</v>
      </c>
      <c r="AG26" s="28" t="e">
        <f t="shared" si="118"/>
        <v>#NUM!</v>
      </c>
      <c r="AH26" s="28" t="e">
        <f t="shared" si="118"/>
        <v>#NUM!</v>
      </c>
      <c r="AI26" s="28" t="e">
        <f t="shared" si="119"/>
        <v>#NUM!</v>
      </c>
      <c r="AJ26" s="28" t="e">
        <f t="shared" si="119"/>
        <v>#NUM!</v>
      </c>
      <c r="AK26" s="28" t="e">
        <f t="shared" si="119"/>
        <v>#NUM!</v>
      </c>
      <c r="AL26" s="28" t="e">
        <f t="shared" si="119"/>
        <v>#NUM!</v>
      </c>
      <c r="AM26" s="28" t="e">
        <f t="shared" si="119"/>
        <v>#NUM!</v>
      </c>
      <c r="AN26" s="28" t="e">
        <f t="shared" si="119"/>
        <v>#NUM!</v>
      </c>
      <c r="AO26" s="28" t="e">
        <f t="shared" si="119"/>
        <v>#NUM!</v>
      </c>
      <c r="AP26" s="28" t="e">
        <f t="shared" si="119"/>
        <v>#NUM!</v>
      </c>
      <c r="AQ26" s="28" t="e">
        <f t="shared" si="119"/>
        <v>#NUM!</v>
      </c>
      <c r="AR26" s="28" t="e">
        <f t="shared" si="119"/>
        <v>#NUM!</v>
      </c>
      <c r="AS26" s="28" t="e">
        <f t="shared" si="120"/>
        <v>#NUM!</v>
      </c>
      <c r="AT26" s="28" t="e">
        <f t="shared" si="120"/>
        <v>#NUM!</v>
      </c>
      <c r="AU26" s="28" t="e">
        <f t="shared" si="120"/>
        <v>#NUM!</v>
      </c>
      <c r="AV26" s="28" t="e">
        <f t="shared" si="120"/>
        <v>#NUM!</v>
      </c>
      <c r="AW26" s="28" t="e">
        <f t="shared" si="120"/>
        <v>#NUM!</v>
      </c>
      <c r="AX26" s="28" t="e">
        <f t="shared" si="120"/>
        <v>#NUM!</v>
      </c>
      <c r="AY26" s="28" t="e">
        <f t="shared" si="120"/>
        <v>#NUM!</v>
      </c>
      <c r="AZ26" s="28" t="e">
        <f t="shared" si="120"/>
        <v>#NUM!</v>
      </c>
      <c r="BA26" s="28" t="e">
        <f t="shared" si="120"/>
        <v>#NUM!</v>
      </c>
      <c r="BB26" s="28" t="e">
        <f t="shared" si="120"/>
        <v>#NUM!</v>
      </c>
      <c r="BC26" s="28" t="e">
        <f t="shared" si="121"/>
        <v>#NUM!</v>
      </c>
      <c r="BD26" s="28" t="e">
        <f t="shared" si="121"/>
        <v>#NUM!</v>
      </c>
      <c r="BE26" s="28" t="e">
        <f t="shared" si="121"/>
        <v>#NUM!</v>
      </c>
      <c r="BF26" s="28" t="e">
        <f t="shared" si="121"/>
        <v>#NUM!</v>
      </c>
      <c r="BG26" s="28" t="e">
        <f t="shared" si="121"/>
        <v>#NUM!</v>
      </c>
      <c r="BH26" s="28" t="e">
        <f t="shared" si="121"/>
        <v>#NUM!</v>
      </c>
      <c r="BI26" s="28" t="e">
        <f t="shared" si="121"/>
        <v>#NUM!</v>
      </c>
      <c r="BJ26" s="28" t="e">
        <f t="shared" si="121"/>
        <v>#NUM!</v>
      </c>
      <c r="BK26" s="28" t="e">
        <f t="shared" si="121"/>
        <v>#NUM!</v>
      </c>
      <c r="BM26" s="28">
        <f t="shared" si="13"/>
        <v>0</v>
      </c>
      <c r="BN26" s="28">
        <f t="shared" si="14"/>
        <v>0</v>
      </c>
      <c r="BO26" s="28">
        <f t="shared" si="15"/>
        <v>0</v>
      </c>
      <c r="BP26" s="28">
        <f t="shared" si="16"/>
        <v>0</v>
      </c>
      <c r="BQ26" s="28">
        <f t="shared" si="17"/>
        <v>246.25190360898182</v>
      </c>
      <c r="BR26" s="28">
        <f t="shared" si="18"/>
        <v>237.33784461430332</v>
      </c>
      <c r="BS26" s="28">
        <f t="shared" si="19"/>
        <v>218.79404257365269</v>
      </c>
      <c r="BT26" s="28">
        <f t="shared" si="20"/>
        <v>187.04830884359876</v>
      </c>
      <c r="BU26" s="28">
        <f t="shared" si="21"/>
        <v>141.38437576707858</v>
      </c>
      <c r="BV26" s="28">
        <f t="shared" si="22"/>
        <v>86.744701160475074</v>
      </c>
      <c r="BW26" s="28">
        <f t="shared" si="23"/>
        <v>35.455326938544353</v>
      </c>
      <c r="BX26" s="28">
        <f t="shared" si="24"/>
        <v>4.5769141121090859</v>
      </c>
      <c r="BY26" s="28">
        <f t="shared" si="25"/>
        <v>0</v>
      </c>
      <c r="BZ26" s="28">
        <f t="shared" si="26"/>
        <v>0</v>
      </c>
      <c r="CA26" s="28">
        <f t="shared" si="27"/>
        <v>0</v>
      </c>
      <c r="CB26" s="28">
        <f t="shared" si="28"/>
        <v>0</v>
      </c>
      <c r="CC26" s="28">
        <f t="shared" si="29"/>
        <v>0</v>
      </c>
      <c r="CD26" s="28">
        <f t="shared" si="30"/>
        <v>0</v>
      </c>
      <c r="CE26" s="28">
        <f t="shared" si="31"/>
        <v>0</v>
      </c>
      <c r="CF26" s="28">
        <f t="shared" si="32"/>
        <v>0</v>
      </c>
      <c r="CG26" s="28">
        <f t="shared" si="33"/>
        <v>0</v>
      </c>
      <c r="CH26" s="28">
        <f t="shared" si="34"/>
        <v>0</v>
      </c>
      <c r="CI26" s="28">
        <f t="shared" si="35"/>
        <v>0</v>
      </c>
      <c r="CJ26" s="28">
        <f t="shared" si="36"/>
        <v>0</v>
      </c>
      <c r="CK26" s="28">
        <f t="shared" si="37"/>
        <v>0</v>
      </c>
      <c r="CL26" s="28">
        <f t="shared" si="38"/>
        <v>0</v>
      </c>
      <c r="CM26" s="28">
        <f t="shared" si="39"/>
        <v>0</v>
      </c>
      <c r="CN26" s="28">
        <f t="shared" si="40"/>
        <v>0</v>
      </c>
      <c r="CO26" s="28">
        <f t="shared" si="41"/>
        <v>0</v>
      </c>
      <c r="CP26" s="28">
        <f t="shared" si="42"/>
        <v>0</v>
      </c>
      <c r="CQ26" s="28">
        <f t="shared" si="43"/>
        <v>0</v>
      </c>
      <c r="CR26" s="28">
        <f t="shared" si="44"/>
        <v>0</v>
      </c>
      <c r="CS26" s="28">
        <f t="shared" si="45"/>
        <v>0</v>
      </c>
      <c r="CT26" s="28">
        <f t="shared" si="46"/>
        <v>0</v>
      </c>
      <c r="CU26" s="28">
        <f t="shared" si="47"/>
        <v>0</v>
      </c>
      <c r="CV26" s="28">
        <f t="shared" si="48"/>
        <v>0</v>
      </c>
      <c r="CW26" s="28">
        <f t="shared" si="49"/>
        <v>0</v>
      </c>
      <c r="CX26" s="28">
        <f t="shared" si="50"/>
        <v>0</v>
      </c>
      <c r="CY26" s="28">
        <f t="shared" si="51"/>
        <v>0</v>
      </c>
      <c r="CZ26" s="28">
        <f t="shared" si="52"/>
        <v>0</v>
      </c>
      <c r="DA26" s="28">
        <f t="shared" si="53"/>
        <v>0</v>
      </c>
      <c r="DB26" s="28">
        <f t="shared" si="54"/>
        <v>0</v>
      </c>
      <c r="DC26" s="28">
        <f t="shared" si="55"/>
        <v>0</v>
      </c>
      <c r="DD26" s="28">
        <f t="shared" si="56"/>
        <v>0</v>
      </c>
      <c r="DE26" s="28">
        <f t="shared" si="57"/>
        <v>0</v>
      </c>
      <c r="DF26" s="28">
        <f t="shared" si="58"/>
        <v>0</v>
      </c>
      <c r="DG26" s="28">
        <f t="shared" si="59"/>
        <v>0</v>
      </c>
      <c r="DH26" s="28">
        <f t="shared" si="60"/>
        <v>0</v>
      </c>
      <c r="DI26" s="28">
        <f t="shared" si="61"/>
        <v>0</v>
      </c>
      <c r="DJ26" s="28">
        <f t="shared" si="62"/>
        <v>0</v>
      </c>
      <c r="DL26" s="158">
        <f t="shared" si="63"/>
        <v>0</v>
      </c>
      <c r="DM26" s="158">
        <f t="shared" si="64"/>
        <v>0</v>
      </c>
      <c r="DN26" s="158">
        <f t="shared" si="65"/>
        <v>0</v>
      </c>
      <c r="DO26" s="158">
        <f t="shared" si="66"/>
        <v>2.5167200320046845</v>
      </c>
      <c r="DP26" s="158">
        <f t="shared" si="67"/>
        <v>8.9140589946784985</v>
      </c>
      <c r="DQ26" s="158">
        <f t="shared" si="68"/>
        <v>18.543802040650633</v>
      </c>
      <c r="DR26" s="158">
        <f t="shared" si="69"/>
        <v>31.745733730053928</v>
      </c>
      <c r="DS26" s="158">
        <f t="shared" si="70"/>
        <v>45.663933076520181</v>
      </c>
      <c r="DT26" s="158">
        <f t="shared" si="71"/>
        <v>54.639674606603506</v>
      </c>
      <c r="DU26" s="158">
        <f t="shared" si="72"/>
        <v>51.289374221930721</v>
      </c>
      <c r="DV26" s="158">
        <f t="shared" si="73"/>
        <v>30.878412826435266</v>
      </c>
      <c r="DW26" s="158">
        <f t="shared" si="74"/>
        <v>4.5769141121090859</v>
      </c>
      <c r="DX26" s="158">
        <f t="shared" si="75"/>
        <v>0</v>
      </c>
      <c r="DY26" s="158">
        <f t="shared" si="76"/>
        <v>0</v>
      </c>
      <c r="DZ26" s="158">
        <f t="shared" si="77"/>
        <v>0</v>
      </c>
      <c r="EA26" s="158">
        <f t="shared" si="78"/>
        <v>0</v>
      </c>
      <c r="EB26" s="158">
        <f t="shared" si="79"/>
        <v>0</v>
      </c>
      <c r="EC26" s="158">
        <f t="shared" si="80"/>
        <v>0</v>
      </c>
      <c r="ED26" s="158">
        <f t="shared" si="81"/>
        <v>0</v>
      </c>
      <c r="EE26" s="158">
        <f t="shared" si="82"/>
        <v>0</v>
      </c>
      <c r="EF26" s="158">
        <f t="shared" si="83"/>
        <v>0</v>
      </c>
      <c r="EG26" s="158">
        <f t="shared" si="84"/>
        <v>0</v>
      </c>
      <c r="EH26" s="158">
        <f t="shared" si="85"/>
        <v>0</v>
      </c>
      <c r="EI26" s="158">
        <f t="shared" si="86"/>
        <v>0</v>
      </c>
      <c r="EJ26" s="158">
        <f t="shared" si="87"/>
        <v>0</v>
      </c>
      <c r="EK26" s="158">
        <f t="shared" si="88"/>
        <v>0</v>
      </c>
      <c r="EL26" s="158">
        <f t="shared" si="89"/>
        <v>0</v>
      </c>
      <c r="EM26" s="158">
        <f t="shared" si="90"/>
        <v>0</v>
      </c>
      <c r="EN26" s="158">
        <f t="shared" si="91"/>
        <v>0</v>
      </c>
      <c r="EO26" s="158">
        <f t="shared" si="92"/>
        <v>0</v>
      </c>
      <c r="EP26" s="158">
        <f t="shared" si="93"/>
        <v>0</v>
      </c>
      <c r="EQ26" s="158">
        <f t="shared" si="94"/>
        <v>0</v>
      </c>
      <c r="ER26" s="158">
        <f t="shared" si="95"/>
        <v>0</v>
      </c>
      <c r="ES26" s="158">
        <f t="shared" si="96"/>
        <v>0</v>
      </c>
      <c r="ET26" s="158">
        <f t="shared" si="97"/>
        <v>0</v>
      </c>
      <c r="EU26" s="158">
        <f t="shared" si="98"/>
        <v>0</v>
      </c>
      <c r="EV26" s="158">
        <f t="shared" si="99"/>
        <v>0</v>
      </c>
      <c r="EW26" s="158">
        <f t="shared" si="100"/>
        <v>0</v>
      </c>
      <c r="EX26" s="158">
        <f t="shared" si="101"/>
        <v>0</v>
      </c>
      <c r="EY26" s="158">
        <f t="shared" si="102"/>
        <v>0</v>
      </c>
      <c r="EZ26" s="158">
        <f t="shared" si="103"/>
        <v>0</v>
      </c>
      <c r="FA26" s="158">
        <f t="shared" si="104"/>
        <v>0</v>
      </c>
      <c r="FB26" s="158">
        <f t="shared" si="105"/>
        <v>0</v>
      </c>
      <c r="FC26" s="158">
        <f t="shared" si="106"/>
        <v>0</v>
      </c>
      <c r="FD26" s="158">
        <f t="shared" si="107"/>
        <v>0</v>
      </c>
      <c r="FE26" s="158">
        <f t="shared" si="108"/>
        <v>0</v>
      </c>
      <c r="FF26" s="158">
        <f t="shared" si="109"/>
        <v>0</v>
      </c>
      <c r="FG26" s="158">
        <f t="shared" si="110"/>
        <v>0</v>
      </c>
      <c r="FH26" s="158">
        <f t="shared" si="111"/>
        <v>0</v>
      </c>
      <c r="FI26" s="158">
        <f t="shared" si="112"/>
        <v>0</v>
      </c>
    </row>
    <row r="27" spans="4:165">
      <c r="D27" s="28">
        <f>IF(OR('1.収穫を予測する'!$C$2="あり",'1.収穫を予測する'!$C$3="あり"),入力方法別計算!W22,'inv2.計算シート'!E22)</f>
        <v>21</v>
      </c>
      <c r="E27" s="28">
        <f>IF(OR('1.収穫を予測する'!$C$2="あり",'1.収穫を予測する'!$C$3="あり"),入力方法別計算!Z22,'inv2.計算シート'!AD22)</f>
        <v>276.94077799507477</v>
      </c>
      <c r="F27" s="28">
        <f>IF(OR('1.収穫を予測する'!$C$2="あり",'1.収穫を予測する'!$C$3="あり"),入力方法別計算!Y22,'inv2.計算シート'!AE22)</f>
        <v>2102.0607792894662</v>
      </c>
      <c r="G27" s="28">
        <f>'inv2.計算シート'!AF22</f>
        <v>0</v>
      </c>
      <c r="H27" s="28">
        <f t="shared" si="8"/>
        <v>0.72540729365728629</v>
      </c>
      <c r="I27" s="28">
        <f t="shared" si="9"/>
        <v>2345.7919701262567</v>
      </c>
      <c r="J27" s="28">
        <f t="shared" si="10"/>
        <v>279.0639792459109</v>
      </c>
      <c r="K27" s="28">
        <f t="shared" si="11"/>
        <v>0.11896365184969532</v>
      </c>
      <c r="L27" s="28">
        <f t="shared" si="12"/>
        <v>471414.01866364584</v>
      </c>
      <c r="N27" s="28">
        <f t="shared" si="4"/>
        <v>0</v>
      </c>
      <c r="O27" s="28">
        <f t="shared" si="122"/>
        <v>0</v>
      </c>
      <c r="P27" s="28">
        <f t="shared" si="122"/>
        <v>0</v>
      </c>
      <c r="Q27" s="28">
        <f t="shared" si="122"/>
        <v>0</v>
      </c>
      <c r="R27" s="28">
        <f t="shared" si="122"/>
        <v>275.3192762885156</v>
      </c>
      <c r="S27" s="28">
        <f t="shared" si="122"/>
        <v>267.44798684761747</v>
      </c>
      <c r="T27" s="28">
        <f t="shared" si="122"/>
        <v>250.79732770635835</v>
      </c>
      <c r="U27" s="28">
        <f t="shared" si="122"/>
        <v>221.55786455688028</v>
      </c>
      <c r="V27" s="28">
        <f t="shared" si="122"/>
        <v>177.81938144355601</v>
      </c>
      <c r="W27" s="28">
        <f t="shared" si="122"/>
        <v>122.06228561220424</v>
      </c>
      <c r="X27" s="28">
        <f t="shared" si="122"/>
        <v>63.395480728601676</v>
      </c>
      <c r="Y27" s="28">
        <f t="shared" si="118"/>
        <v>17.591322945966528</v>
      </c>
      <c r="Z27" s="28">
        <f t="shared" si="118"/>
        <v>0.18744224347187277</v>
      </c>
      <c r="AA27" s="28" t="e">
        <f t="shared" si="118"/>
        <v>#NUM!</v>
      </c>
      <c r="AB27" s="28" t="e">
        <f t="shared" si="118"/>
        <v>#NUM!</v>
      </c>
      <c r="AC27" s="28" t="e">
        <f t="shared" si="118"/>
        <v>#NUM!</v>
      </c>
      <c r="AD27" s="28" t="e">
        <f t="shared" si="118"/>
        <v>#NUM!</v>
      </c>
      <c r="AE27" s="28" t="e">
        <f t="shared" si="118"/>
        <v>#NUM!</v>
      </c>
      <c r="AF27" s="28" t="e">
        <f t="shared" si="118"/>
        <v>#NUM!</v>
      </c>
      <c r="AG27" s="28" t="e">
        <f t="shared" si="118"/>
        <v>#NUM!</v>
      </c>
      <c r="AH27" s="28" t="e">
        <f t="shared" si="118"/>
        <v>#NUM!</v>
      </c>
      <c r="AI27" s="28" t="e">
        <f t="shared" si="119"/>
        <v>#NUM!</v>
      </c>
      <c r="AJ27" s="28" t="e">
        <f t="shared" si="119"/>
        <v>#NUM!</v>
      </c>
      <c r="AK27" s="28" t="e">
        <f t="shared" si="119"/>
        <v>#NUM!</v>
      </c>
      <c r="AL27" s="28" t="e">
        <f t="shared" si="119"/>
        <v>#NUM!</v>
      </c>
      <c r="AM27" s="28" t="e">
        <f t="shared" si="119"/>
        <v>#NUM!</v>
      </c>
      <c r="AN27" s="28" t="e">
        <f t="shared" si="119"/>
        <v>#NUM!</v>
      </c>
      <c r="AO27" s="28" t="e">
        <f t="shared" si="119"/>
        <v>#NUM!</v>
      </c>
      <c r="AP27" s="28" t="e">
        <f t="shared" si="119"/>
        <v>#NUM!</v>
      </c>
      <c r="AQ27" s="28" t="e">
        <f t="shared" si="119"/>
        <v>#NUM!</v>
      </c>
      <c r="AR27" s="28" t="e">
        <f t="shared" si="119"/>
        <v>#NUM!</v>
      </c>
      <c r="AS27" s="28" t="e">
        <f t="shared" si="120"/>
        <v>#NUM!</v>
      </c>
      <c r="AT27" s="28" t="e">
        <f t="shared" si="120"/>
        <v>#NUM!</v>
      </c>
      <c r="AU27" s="28" t="e">
        <f t="shared" si="120"/>
        <v>#NUM!</v>
      </c>
      <c r="AV27" s="28" t="e">
        <f t="shared" si="120"/>
        <v>#NUM!</v>
      </c>
      <c r="AW27" s="28" t="e">
        <f t="shared" si="120"/>
        <v>#NUM!</v>
      </c>
      <c r="AX27" s="28" t="e">
        <f t="shared" si="120"/>
        <v>#NUM!</v>
      </c>
      <c r="AY27" s="28" t="e">
        <f t="shared" si="120"/>
        <v>#NUM!</v>
      </c>
      <c r="AZ27" s="28" t="e">
        <f t="shared" si="120"/>
        <v>#NUM!</v>
      </c>
      <c r="BA27" s="28" t="e">
        <f t="shared" si="120"/>
        <v>#NUM!</v>
      </c>
      <c r="BB27" s="28" t="e">
        <f t="shared" si="120"/>
        <v>#NUM!</v>
      </c>
      <c r="BC27" s="28" t="e">
        <f t="shared" si="121"/>
        <v>#NUM!</v>
      </c>
      <c r="BD27" s="28" t="e">
        <f t="shared" si="121"/>
        <v>#NUM!</v>
      </c>
      <c r="BE27" s="28" t="e">
        <f t="shared" si="121"/>
        <v>#NUM!</v>
      </c>
      <c r="BF27" s="28" t="e">
        <f t="shared" si="121"/>
        <v>#NUM!</v>
      </c>
      <c r="BG27" s="28" t="e">
        <f t="shared" si="121"/>
        <v>#NUM!</v>
      </c>
      <c r="BH27" s="28" t="e">
        <f t="shared" si="121"/>
        <v>#NUM!</v>
      </c>
      <c r="BI27" s="28" t="e">
        <f t="shared" si="121"/>
        <v>#NUM!</v>
      </c>
      <c r="BJ27" s="28" t="e">
        <f t="shared" si="121"/>
        <v>#NUM!</v>
      </c>
      <c r="BK27" s="28" t="e">
        <f t="shared" si="121"/>
        <v>#NUM!</v>
      </c>
      <c r="BM27" s="28">
        <f t="shared" si="13"/>
        <v>0</v>
      </c>
      <c r="BN27" s="28">
        <f t="shared" si="14"/>
        <v>0</v>
      </c>
      <c r="BO27" s="28">
        <f t="shared" si="15"/>
        <v>0</v>
      </c>
      <c r="BP27" s="28">
        <f t="shared" si="16"/>
        <v>0</v>
      </c>
      <c r="BQ27" s="28">
        <f t="shared" si="17"/>
        <v>275.3192762885156</v>
      </c>
      <c r="BR27" s="28">
        <f t="shared" si="18"/>
        <v>267.44798684761747</v>
      </c>
      <c r="BS27" s="28">
        <f t="shared" si="19"/>
        <v>250.79732770635835</v>
      </c>
      <c r="BT27" s="28">
        <f t="shared" si="20"/>
        <v>221.55786455688028</v>
      </c>
      <c r="BU27" s="28">
        <f t="shared" si="21"/>
        <v>177.81938144355601</v>
      </c>
      <c r="BV27" s="28">
        <f t="shared" si="22"/>
        <v>122.06228561220424</v>
      </c>
      <c r="BW27" s="28">
        <f t="shared" si="23"/>
        <v>63.395480728601676</v>
      </c>
      <c r="BX27" s="28">
        <f t="shared" si="24"/>
        <v>17.591322945966528</v>
      </c>
      <c r="BY27" s="28">
        <f t="shared" si="25"/>
        <v>0.18744224347187277</v>
      </c>
      <c r="BZ27" s="28">
        <f t="shared" si="26"/>
        <v>0</v>
      </c>
      <c r="CA27" s="28">
        <f t="shared" si="27"/>
        <v>0</v>
      </c>
      <c r="CB27" s="28">
        <f t="shared" si="28"/>
        <v>0</v>
      </c>
      <c r="CC27" s="28">
        <f t="shared" si="29"/>
        <v>0</v>
      </c>
      <c r="CD27" s="28">
        <f t="shared" si="30"/>
        <v>0</v>
      </c>
      <c r="CE27" s="28">
        <f t="shared" si="31"/>
        <v>0</v>
      </c>
      <c r="CF27" s="28">
        <f t="shared" si="32"/>
        <v>0</v>
      </c>
      <c r="CG27" s="28">
        <f t="shared" si="33"/>
        <v>0</v>
      </c>
      <c r="CH27" s="28">
        <f t="shared" si="34"/>
        <v>0</v>
      </c>
      <c r="CI27" s="28">
        <f t="shared" si="35"/>
        <v>0</v>
      </c>
      <c r="CJ27" s="28">
        <f t="shared" si="36"/>
        <v>0</v>
      </c>
      <c r="CK27" s="28">
        <f t="shared" si="37"/>
        <v>0</v>
      </c>
      <c r="CL27" s="28">
        <f t="shared" si="38"/>
        <v>0</v>
      </c>
      <c r="CM27" s="28">
        <f t="shared" si="39"/>
        <v>0</v>
      </c>
      <c r="CN27" s="28">
        <f t="shared" si="40"/>
        <v>0</v>
      </c>
      <c r="CO27" s="28">
        <f t="shared" si="41"/>
        <v>0</v>
      </c>
      <c r="CP27" s="28">
        <f t="shared" si="42"/>
        <v>0</v>
      </c>
      <c r="CQ27" s="28">
        <f t="shared" si="43"/>
        <v>0</v>
      </c>
      <c r="CR27" s="28">
        <f t="shared" si="44"/>
        <v>0</v>
      </c>
      <c r="CS27" s="28">
        <f t="shared" si="45"/>
        <v>0</v>
      </c>
      <c r="CT27" s="28">
        <f t="shared" si="46"/>
        <v>0</v>
      </c>
      <c r="CU27" s="28">
        <f t="shared" si="47"/>
        <v>0</v>
      </c>
      <c r="CV27" s="28">
        <f t="shared" si="48"/>
        <v>0</v>
      </c>
      <c r="CW27" s="28">
        <f t="shared" si="49"/>
        <v>0</v>
      </c>
      <c r="CX27" s="28">
        <f t="shared" si="50"/>
        <v>0</v>
      </c>
      <c r="CY27" s="28">
        <f t="shared" si="51"/>
        <v>0</v>
      </c>
      <c r="CZ27" s="28">
        <f t="shared" si="52"/>
        <v>0</v>
      </c>
      <c r="DA27" s="28">
        <f t="shared" si="53"/>
        <v>0</v>
      </c>
      <c r="DB27" s="28">
        <f t="shared" si="54"/>
        <v>0</v>
      </c>
      <c r="DC27" s="28">
        <f t="shared" si="55"/>
        <v>0</v>
      </c>
      <c r="DD27" s="28">
        <f t="shared" si="56"/>
        <v>0</v>
      </c>
      <c r="DE27" s="28">
        <f t="shared" si="57"/>
        <v>0</v>
      </c>
      <c r="DF27" s="28">
        <f t="shared" si="58"/>
        <v>0</v>
      </c>
      <c r="DG27" s="28">
        <f t="shared" si="59"/>
        <v>0</v>
      </c>
      <c r="DH27" s="28">
        <f t="shared" si="60"/>
        <v>0</v>
      </c>
      <c r="DI27" s="28">
        <f t="shared" si="61"/>
        <v>0</v>
      </c>
      <c r="DJ27" s="28">
        <f t="shared" si="62"/>
        <v>0</v>
      </c>
      <c r="DL27" s="158">
        <f t="shared" si="63"/>
        <v>0</v>
      </c>
      <c r="DM27" s="158">
        <f t="shared" si="64"/>
        <v>0</v>
      </c>
      <c r="DN27" s="158">
        <f t="shared" si="65"/>
        <v>0</v>
      </c>
      <c r="DO27" s="158">
        <f t="shared" si="66"/>
        <v>1.6215017065591724</v>
      </c>
      <c r="DP27" s="158">
        <f t="shared" si="67"/>
        <v>7.8712894408981242</v>
      </c>
      <c r="DQ27" s="158">
        <f t="shared" si="68"/>
        <v>16.650659141259126</v>
      </c>
      <c r="DR27" s="158">
        <f t="shared" si="69"/>
        <v>29.23946314947807</v>
      </c>
      <c r="DS27" s="158">
        <f t="shared" si="70"/>
        <v>43.738483113324264</v>
      </c>
      <c r="DT27" s="158">
        <f t="shared" si="71"/>
        <v>55.757095831351776</v>
      </c>
      <c r="DU27" s="158">
        <f t="shared" si="72"/>
        <v>58.666804883602559</v>
      </c>
      <c r="DV27" s="158">
        <f t="shared" si="73"/>
        <v>45.804157782635144</v>
      </c>
      <c r="DW27" s="158">
        <f t="shared" si="74"/>
        <v>17.403880702494654</v>
      </c>
      <c r="DX27" s="158">
        <f t="shared" si="75"/>
        <v>0.18744224347187277</v>
      </c>
      <c r="DY27" s="158">
        <f t="shared" si="76"/>
        <v>0</v>
      </c>
      <c r="DZ27" s="158">
        <f t="shared" si="77"/>
        <v>0</v>
      </c>
      <c r="EA27" s="158">
        <f t="shared" si="78"/>
        <v>0</v>
      </c>
      <c r="EB27" s="158">
        <f t="shared" si="79"/>
        <v>0</v>
      </c>
      <c r="EC27" s="158">
        <f t="shared" si="80"/>
        <v>0</v>
      </c>
      <c r="ED27" s="158">
        <f t="shared" si="81"/>
        <v>0</v>
      </c>
      <c r="EE27" s="158">
        <f t="shared" si="82"/>
        <v>0</v>
      </c>
      <c r="EF27" s="158">
        <f t="shared" si="83"/>
        <v>0</v>
      </c>
      <c r="EG27" s="158">
        <f t="shared" si="84"/>
        <v>0</v>
      </c>
      <c r="EH27" s="158">
        <f t="shared" si="85"/>
        <v>0</v>
      </c>
      <c r="EI27" s="158">
        <f t="shared" si="86"/>
        <v>0</v>
      </c>
      <c r="EJ27" s="158">
        <f t="shared" si="87"/>
        <v>0</v>
      </c>
      <c r="EK27" s="158">
        <f t="shared" si="88"/>
        <v>0</v>
      </c>
      <c r="EL27" s="158">
        <f t="shared" si="89"/>
        <v>0</v>
      </c>
      <c r="EM27" s="158">
        <f t="shared" si="90"/>
        <v>0</v>
      </c>
      <c r="EN27" s="158">
        <f t="shared" si="91"/>
        <v>0</v>
      </c>
      <c r="EO27" s="158">
        <f t="shared" si="92"/>
        <v>0</v>
      </c>
      <c r="EP27" s="158">
        <f t="shared" si="93"/>
        <v>0</v>
      </c>
      <c r="EQ27" s="158">
        <f t="shared" si="94"/>
        <v>0</v>
      </c>
      <c r="ER27" s="158">
        <f t="shared" si="95"/>
        <v>0</v>
      </c>
      <c r="ES27" s="158">
        <f t="shared" si="96"/>
        <v>0</v>
      </c>
      <c r="ET27" s="158">
        <f t="shared" si="97"/>
        <v>0</v>
      </c>
      <c r="EU27" s="158">
        <f t="shared" si="98"/>
        <v>0</v>
      </c>
      <c r="EV27" s="158">
        <f t="shared" si="99"/>
        <v>0</v>
      </c>
      <c r="EW27" s="158">
        <f t="shared" si="100"/>
        <v>0</v>
      </c>
      <c r="EX27" s="158">
        <f t="shared" si="101"/>
        <v>0</v>
      </c>
      <c r="EY27" s="158">
        <f t="shared" si="102"/>
        <v>0</v>
      </c>
      <c r="EZ27" s="158">
        <f t="shared" si="103"/>
        <v>0</v>
      </c>
      <c r="FA27" s="158">
        <f t="shared" si="104"/>
        <v>0</v>
      </c>
      <c r="FB27" s="158">
        <f t="shared" si="105"/>
        <v>0</v>
      </c>
      <c r="FC27" s="158">
        <f t="shared" si="106"/>
        <v>0</v>
      </c>
      <c r="FD27" s="158">
        <f t="shared" si="107"/>
        <v>0</v>
      </c>
      <c r="FE27" s="158">
        <f t="shared" si="108"/>
        <v>0</v>
      </c>
      <c r="FF27" s="158">
        <f t="shared" si="109"/>
        <v>0</v>
      </c>
      <c r="FG27" s="158">
        <f t="shared" si="110"/>
        <v>0</v>
      </c>
      <c r="FH27" s="158">
        <f t="shared" si="111"/>
        <v>0</v>
      </c>
      <c r="FI27" s="158">
        <f t="shared" si="112"/>
        <v>0</v>
      </c>
    </row>
    <row r="28" spans="4:165">
      <c r="D28" s="28">
        <f>IF(OR('1.収穫を予測する'!$C$2="あり",'1.収穫を予測する'!$C$3="あり"),入力方法別計算!W23,'inv2.計算シート'!E23)</f>
        <v>22</v>
      </c>
      <c r="E28" s="28">
        <f>IF(OR('1.収穫を予測する'!$C$2="あり",'1.収穫を予測する'!$C$3="あり"),入力方法別計算!Z23,'inv2.計算シート'!AD23)</f>
        <v>305.1735391493807</v>
      </c>
      <c r="F28" s="28">
        <f>IF(OR('1.収穫を予測する'!$C$2="あり",'1.収穫を予測する'!$C$3="あり"),入力方法別計算!Y23,'inv2.計算シート'!AE23)</f>
        <v>2061.4928172378445</v>
      </c>
      <c r="G28" s="28">
        <f>'inv2.計算シート'!AF23</f>
        <v>0</v>
      </c>
      <c r="H28" s="28">
        <f t="shared" si="8"/>
        <v>0.71979411671180515</v>
      </c>
      <c r="I28" s="28">
        <f t="shared" si="9"/>
        <v>2309.0536147712346</v>
      </c>
      <c r="J28" s="28">
        <f t="shared" si="10"/>
        <v>307.68638990917304</v>
      </c>
      <c r="K28" s="28">
        <f t="shared" si="11"/>
        <v>0.13325216354478478</v>
      </c>
      <c r="L28" s="28">
        <f t="shared" si="12"/>
        <v>294566.21357681748</v>
      </c>
      <c r="N28" s="28">
        <f t="shared" si="4"/>
        <v>0</v>
      </c>
      <c r="O28" s="28">
        <f t="shared" si="122"/>
        <v>0</v>
      </c>
      <c r="P28" s="28">
        <f t="shared" si="122"/>
        <v>0</v>
      </c>
      <c r="Q28" s="28">
        <f t="shared" si="122"/>
        <v>0</v>
      </c>
      <c r="R28" s="28">
        <f t="shared" si="122"/>
        <v>304.39509578609051</v>
      </c>
      <c r="S28" s="28">
        <f t="shared" si="122"/>
        <v>297.40830695852793</v>
      </c>
      <c r="T28" s="28">
        <f t="shared" si="122"/>
        <v>282.43053057848704</v>
      </c>
      <c r="U28" s="28">
        <f t="shared" si="122"/>
        <v>255.5987659967916</v>
      </c>
      <c r="V28" s="28">
        <f t="shared" si="122"/>
        <v>214.24146263913889</v>
      </c>
      <c r="W28" s="28">
        <f t="shared" si="122"/>
        <v>159.00701751423077</v>
      </c>
      <c r="X28" s="28">
        <f t="shared" si="122"/>
        <v>96.153567279550884</v>
      </c>
      <c r="Y28" s="28">
        <f t="shared" si="118"/>
        <v>38.843162800458728</v>
      </c>
      <c r="Z28" s="28">
        <f t="shared" si="118"/>
        <v>4.7391943074061542</v>
      </c>
      <c r="AA28" s="28" t="e">
        <f t="shared" si="118"/>
        <v>#NUM!</v>
      </c>
      <c r="AB28" s="28" t="e">
        <f t="shared" si="118"/>
        <v>#NUM!</v>
      </c>
      <c r="AC28" s="28" t="e">
        <f t="shared" si="118"/>
        <v>#NUM!</v>
      </c>
      <c r="AD28" s="28" t="e">
        <f t="shared" si="118"/>
        <v>#NUM!</v>
      </c>
      <c r="AE28" s="28" t="e">
        <f t="shared" si="118"/>
        <v>#NUM!</v>
      </c>
      <c r="AF28" s="28" t="e">
        <f t="shared" si="118"/>
        <v>#NUM!</v>
      </c>
      <c r="AG28" s="28" t="e">
        <f t="shared" si="118"/>
        <v>#NUM!</v>
      </c>
      <c r="AH28" s="28" t="e">
        <f t="shared" si="118"/>
        <v>#NUM!</v>
      </c>
      <c r="AI28" s="28" t="e">
        <f t="shared" si="119"/>
        <v>#NUM!</v>
      </c>
      <c r="AJ28" s="28" t="e">
        <f t="shared" si="119"/>
        <v>#NUM!</v>
      </c>
      <c r="AK28" s="28" t="e">
        <f t="shared" si="119"/>
        <v>#NUM!</v>
      </c>
      <c r="AL28" s="28" t="e">
        <f t="shared" si="119"/>
        <v>#NUM!</v>
      </c>
      <c r="AM28" s="28" t="e">
        <f t="shared" si="119"/>
        <v>#NUM!</v>
      </c>
      <c r="AN28" s="28" t="e">
        <f t="shared" si="119"/>
        <v>#NUM!</v>
      </c>
      <c r="AO28" s="28" t="e">
        <f t="shared" si="119"/>
        <v>#NUM!</v>
      </c>
      <c r="AP28" s="28" t="e">
        <f t="shared" si="119"/>
        <v>#NUM!</v>
      </c>
      <c r="AQ28" s="28" t="e">
        <f t="shared" si="119"/>
        <v>#NUM!</v>
      </c>
      <c r="AR28" s="28" t="e">
        <f t="shared" si="119"/>
        <v>#NUM!</v>
      </c>
      <c r="AS28" s="28" t="e">
        <f t="shared" si="120"/>
        <v>#NUM!</v>
      </c>
      <c r="AT28" s="28" t="e">
        <f t="shared" si="120"/>
        <v>#NUM!</v>
      </c>
      <c r="AU28" s="28" t="e">
        <f t="shared" si="120"/>
        <v>#NUM!</v>
      </c>
      <c r="AV28" s="28" t="e">
        <f t="shared" si="120"/>
        <v>#NUM!</v>
      </c>
      <c r="AW28" s="28" t="e">
        <f t="shared" si="120"/>
        <v>#NUM!</v>
      </c>
      <c r="AX28" s="28" t="e">
        <f t="shared" si="120"/>
        <v>#NUM!</v>
      </c>
      <c r="AY28" s="28" t="e">
        <f t="shared" si="120"/>
        <v>#NUM!</v>
      </c>
      <c r="AZ28" s="28" t="e">
        <f t="shared" si="120"/>
        <v>#NUM!</v>
      </c>
      <c r="BA28" s="28" t="e">
        <f t="shared" si="120"/>
        <v>#NUM!</v>
      </c>
      <c r="BB28" s="28" t="e">
        <f t="shared" si="120"/>
        <v>#NUM!</v>
      </c>
      <c r="BC28" s="28" t="e">
        <f t="shared" si="121"/>
        <v>#NUM!</v>
      </c>
      <c r="BD28" s="28" t="e">
        <f t="shared" si="121"/>
        <v>#NUM!</v>
      </c>
      <c r="BE28" s="28" t="e">
        <f t="shared" si="121"/>
        <v>#NUM!</v>
      </c>
      <c r="BF28" s="28" t="e">
        <f t="shared" si="121"/>
        <v>#NUM!</v>
      </c>
      <c r="BG28" s="28" t="e">
        <f t="shared" si="121"/>
        <v>#NUM!</v>
      </c>
      <c r="BH28" s="28" t="e">
        <f t="shared" si="121"/>
        <v>#NUM!</v>
      </c>
      <c r="BI28" s="28" t="e">
        <f t="shared" si="121"/>
        <v>#NUM!</v>
      </c>
      <c r="BJ28" s="28" t="e">
        <f t="shared" si="121"/>
        <v>#NUM!</v>
      </c>
      <c r="BK28" s="28" t="e">
        <f t="shared" si="121"/>
        <v>#NUM!</v>
      </c>
      <c r="BM28" s="28">
        <f t="shared" si="13"/>
        <v>0</v>
      </c>
      <c r="BN28" s="28">
        <f t="shared" si="14"/>
        <v>0</v>
      </c>
      <c r="BO28" s="28">
        <f t="shared" si="15"/>
        <v>0</v>
      </c>
      <c r="BP28" s="28">
        <f t="shared" si="16"/>
        <v>0</v>
      </c>
      <c r="BQ28" s="28">
        <f t="shared" si="17"/>
        <v>304.39509578609051</v>
      </c>
      <c r="BR28" s="28">
        <f t="shared" si="18"/>
        <v>297.40830695852793</v>
      </c>
      <c r="BS28" s="28">
        <f t="shared" si="19"/>
        <v>282.43053057848704</v>
      </c>
      <c r="BT28" s="28">
        <f t="shared" si="20"/>
        <v>255.5987659967916</v>
      </c>
      <c r="BU28" s="28">
        <f t="shared" si="21"/>
        <v>214.24146263913889</v>
      </c>
      <c r="BV28" s="28">
        <f t="shared" si="22"/>
        <v>159.00701751423077</v>
      </c>
      <c r="BW28" s="28">
        <f t="shared" si="23"/>
        <v>96.153567279550884</v>
      </c>
      <c r="BX28" s="28">
        <f t="shared" si="24"/>
        <v>38.843162800458728</v>
      </c>
      <c r="BY28" s="28">
        <f t="shared" si="25"/>
        <v>4.7391943074061542</v>
      </c>
      <c r="BZ28" s="28">
        <f t="shared" si="26"/>
        <v>0</v>
      </c>
      <c r="CA28" s="28">
        <f t="shared" si="27"/>
        <v>0</v>
      </c>
      <c r="CB28" s="28">
        <f t="shared" si="28"/>
        <v>0</v>
      </c>
      <c r="CC28" s="28">
        <f t="shared" si="29"/>
        <v>0</v>
      </c>
      <c r="CD28" s="28">
        <f t="shared" si="30"/>
        <v>0</v>
      </c>
      <c r="CE28" s="28">
        <f t="shared" si="31"/>
        <v>0</v>
      </c>
      <c r="CF28" s="28">
        <f t="shared" si="32"/>
        <v>0</v>
      </c>
      <c r="CG28" s="28">
        <f t="shared" si="33"/>
        <v>0</v>
      </c>
      <c r="CH28" s="28">
        <f t="shared" si="34"/>
        <v>0</v>
      </c>
      <c r="CI28" s="28">
        <f t="shared" si="35"/>
        <v>0</v>
      </c>
      <c r="CJ28" s="28">
        <f t="shared" si="36"/>
        <v>0</v>
      </c>
      <c r="CK28" s="28">
        <f t="shared" si="37"/>
        <v>0</v>
      </c>
      <c r="CL28" s="28">
        <f t="shared" si="38"/>
        <v>0</v>
      </c>
      <c r="CM28" s="28">
        <f t="shared" si="39"/>
        <v>0</v>
      </c>
      <c r="CN28" s="28">
        <f t="shared" si="40"/>
        <v>0</v>
      </c>
      <c r="CO28" s="28">
        <f t="shared" si="41"/>
        <v>0</v>
      </c>
      <c r="CP28" s="28">
        <f t="shared" si="42"/>
        <v>0</v>
      </c>
      <c r="CQ28" s="28">
        <f t="shared" si="43"/>
        <v>0</v>
      </c>
      <c r="CR28" s="28">
        <f t="shared" si="44"/>
        <v>0</v>
      </c>
      <c r="CS28" s="28">
        <f t="shared" si="45"/>
        <v>0</v>
      </c>
      <c r="CT28" s="28">
        <f t="shared" si="46"/>
        <v>0</v>
      </c>
      <c r="CU28" s="28">
        <f t="shared" si="47"/>
        <v>0</v>
      </c>
      <c r="CV28" s="28">
        <f t="shared" si="48"/>
        <v>0</v>
      </c>
      <c r="CW28" s="28">
        <f t="shared" si="49"/>
        <v>0</v>
      </c>
      <c r="CX28" s="28">
        <f t="shared" si="50"/>
        <v>0</v>
      </c>
      <c r="CY28" s="28">
        <f t="shared" si="51"/>
        <v>0</v>
      </c>
      <c r="CZ28" s="28">
        <f t="shared" si="52"/>
        <v>0</v>
      </c>
      <c r="DA28" s="28">
        <f t="shared" si="53"/>
        <v>0</v>
      </c>
      <c r="DB28" s="28">
        <f t="shared" si="54"/>
        <v>0</v>
      </c>
      <c r="DC28" s="28">
        <f t="shared" si="55"/>
        <v>0</v>
      </c>
      <c r="DD28" s="28">
        <f t="shared" si="56"/>
        <v>0</v>
      </c>
      <c r="DE28" s="28">
        <f t="shared" si="57"/>
        <v>0</v>
      </c>
      <c r="DF28" s="28">
        <f t="shared" si="58"/>
        <v>0</v>
      </c>
      <c r="DG28" s="28">
        <f t="shared" si="59"/>
        <v>0</v>
      </c>
      <c r="DH28" s="28">
        <f t="shared" si="60"/>
        <v>0</v>
      </c>
      <c r="DI28" s="28">
        <f t="shared" si="61"/>
        <v>0</v>
      </c>
      <c r="DJ28" s="28">
        <f t="shared" si="62"/>
        <v>0</v>
      </c>
      <c r="DL28" s="158">
        <f t="shared" si="63"/>
        <v>0</v>
      </c>
      <c r="DM28" s="158">
        <f t="shared" si="64"/>
        <v>0</v>
      </c>
      <c r="DN28" s="158">
        <f t="shared" si="65"/>
        <v>0</v>
      </c>
      <c r="DO28" s="158">
        <f t="shared" si="66"/>
        <v>0.7784433632901937</v>
      </c>
      <c r="DP28" s="158">
        <f t="shared" si="67"/>
        <v>6.9867888275625774</v>
      </c>
      <c r="DQ28" s="158">
        <f t="shared" si="68"/>
        <v>14.977776380040893</v>
      </c>
      <c r="DR28" s="158">
        <f t="shared" si="69"/>
        <v>26.831764581695438</v>
      </c>
      <c r="DS28" s="158">
        <f t="shared" si="70"/>
        <v>41.357303357652711</v>
      </c>
      <c r="DT28" s="158">
        <f t="shared" si="71"/>
        <v>55.23444512490812</v>
      </c>
      <c r="DU28" s="158">
        <f t="shared" si="72"/>
        <v>62.853450234679883</v>
      </c>
      <c r="DV28" s="158">
        <f t="shared" si="73"/>
        <v>57.310404479092156</v>
      </c>
      <c r="DW28" s="158">
        <f t="shared" si="74"/>
        <v>34.103968493052577</v>
      </c>
      <c r="DX28" s="158">
        <f t="shared" si="75"/>
        <v>4.7391943074061542</v>
      </c>
      <c r="DY28" s="158">
        <f t="shared" si="76"/>
        <v>0</v>
      </c>
      <c r="DZ28" s="158">
        <f t="shared" si="77"/>
        <v>0</v>
      </c>
      <c r="EA28" s="158">
        <f t="shared" si="78"/>
        <v>0</v>
      </c>
      <c r="EB28" s="158">
        <f t="shared" si="79"/>
        <v>0</v>
      </c>
      <c r="EC28" s="158">
        <f t="shared" si="80"/>
        <v>0</v>
      </c>
      <c r="ED28" s="158">
        <f t="shared" si="81"/>
        <v>0</v>
      </c>
      <c r="EE28" s="158">
        <f t="shared" si="82"/>
        <v>0</v>
      </c>
      <c r="EF28" s="158">
        <f t="shared" si="83"/>
        <v>0</v>
      </c>
      <c r="EG28" s="158">
        <f t="shared" si="84"/>
        <v>0</v>
      </c>
      <c r="EH28" s="158">
        <f t="shared" si="85"/>
        <v>0</v>
      </c>
      <c r="EI28" s="158">
        <f t="shared" si="86"/>
        <v>0</v>
      </c>
      <c r="EJ28" s="158">
        <f t="shared" si="87"/>
        <v>0</v>
      </c>
      <c r="EK28" s="158">
        <f t="shared" si="88"/>
        <v>0</v>
      </c>
      <c r="EL28" s="158">
        <f t="shared" si="89"/>
        <v>0</v>
      </c>
      <c r="EM28" s="158">
        <f t="shared" si="90"/>
        <v>0</v>
      </c>
      <c r="EN28" s="158">
        <f t="shared" si="91"/>
        <v>0</v>
      </c>
      <c r="EO28" s="158">
        <f t="shared" si="92"/>
        <v>0</v>
      </c>
      <c r="EP28" s="158">
        <f t="shared" si="93"/>
        <v>0</v>
      </c>
      <c r="EQ28" s="158">
        <f t="shared" si="94"/>
        <v>0</v>
      </c>
      <c r="ER28" s="158">
        <f t="shared" si="95"/>
        <v>0</v>
      </c>
      <c r="ES28" s="158">
        <f t="shared" si="96"/>
        <v>0</v>
      </c>
      <c r="ET28" s="158">
        <f t="shared" si="97"/>
        <v>0</v>
      </c>
      <c r="EU28" s="158">
        <f t="shared" si="98"/>
        <v>0</v>
      </c>
      <c r="EV28" s="158">
        <f t="shared" si="99"/>
        <v>0</v>
      </c>
      <c r="EW28" s="158">
        <f t="shared" si="100"/>
        <v>0</v>
      </c>
      <c r="EX28" s="158">
        <f t="shared" si="101"/>
        <v>0</v>
      </c>
      <c r="EY28" s="158">
        <f t="shared" si="102"/>
        <v>0</v>
      </c>
      <c r="EZ28" s="158">
        <f t="shared" si="103"/>
        <v>0</v>
      </c>
      <c r="FA28" s="158">
        <f t="shared" si="104"/>
        <v>0</v>
      </c>
      <c r="FB28" s="158">
        <f t="shared" si="105"/>
        <v>0</v>
      </c>
      <c r="FC28" s="158">
        <f t="shared" si="106"/>
        <v>0</v>
      </c>
      <c r="FD28" s="158">
        <f t="shared" si="107"/>
        <v>0</v>
      </c>
      <c r="FE28" s="158">
        <f t="shared" si="108"/>
        <v>0</v>
      </c>
      <c r="FF28" s="158">
        <f t="shared" si="109"/>
        <v>0</v>
      </c>
      <c r="FG28" s="158">
        <f t="shared" si="110"/>
        <v>0</v>
      </c>
      <c r="FH28" s="158">
        <f t="shared" si="111"/>
        <v>0</v>
      </c>
      <c r="FI28" s="158">
        <f t="shared" si="112"/>
        <v>0</v>
      </c>
    </row>
    <row r="29" spans="4:165">
      <c r="D29" s="28">
        <f>IF(OR('1.収穫を予測する'!$C$2="あり",'1.収穫を予測する'!$C$3="あり"),入力方法別計算!W24,'inv2.計算シート'!E24)</f>
        <v>23</v>
      </c>
      <c r="E29" s="28">
        <f>IF(OR('1.収穫を予測する'!$C$2="あり",'1.収穫を予測する'!$C$3="あり"),入力方法別計算!Z24,'inv2.計算シート'!AD24)</f>
        <v>333.29955187655673</v>
      </c>
      <c r="F29" s="28">
        <f>IF(OR('1.収穫を予測する'!$C$2="あり",'1.収穫を予測する'!$C$3="あり"),入力方法別計算!Y24,'inv2.計算シート'!AE24)</f>
        <v>2021.078243164015</v>
      </c>
      <c r="G29" s="28">
        <f>'inv2.計算シート'!AF24</f>
        <v>0</v>
      </c>
      <c r="H29" s="28">
        <f t="shared" si="8"/>
        <v>0.71413303360260949</v>
      </c>
      <c r="I29" s="28">
        <f t="shared" si="9"/>
        <v>2272.4541676026333</v>
      </c>
      <c r="J29" s="28">
        <f t="shared" si="10"/>
        <v>336.24700042606514</v>
      </c>
      <c r="K29" s="28">
        <f t="shared" si="11"/>
        <v>0.14796646076290068</v>
      </c>
      <c r="L29" s="28">
        <f t="shared" si="12"/>
        <v>192005.99731363534</v>
      </c>
      <c r="N29" s="28">
        <f t="shared" si="4"/>
        <v>0</v>
      </c>
      <c r="O29" s="28">
        <f t="shared" si="122"/>
        <v>0</v>
      </c>
      <c r="P29" s="28">
        <f t="shared" si="122"/>
        <v>0</v>
      </c>
      <c r="Q29" s="28">
        <f t="shared" si="122"/>
        <v>0</v>
      </c>
      <c r="R29" s="28">
        <f t="shared" si="122"/>
        <v>0</v>
      </c>
      <c r="S29" s="28">
        <f t="shared" si="122"/>
        <v>327.10029621594856</v>
      </c>
      <c r="T29" s="28">
        <f t="shared" si="122"/>
        <v>313.591955736351</v>
      </c>
      <c r="U29" s="28">
        <f t="shared" si="122"/>
        <v>289.00337606458504</v>
      </c>
      <c r="V29" s="28">
        <f t="shared" si="122"/>
        <v>250.2024318613359</v>
      </c>
      <c r="W29" s="28">
        <f t="shared" si="122"/>
        <v>196.51236420029878</v>
      </c>
      <c r="X29" s="28">
        <f t="shared" si="122"/>
        <v>131.84966970634062</v>
      </c>
      <c r="Y29" s="28">
        <f t="shared" si="118"/>
        <v>66.534965214561851</v>
      </c>
      <c r="Z29" s="28">
        <f t="shared" si="118"/>
        <v>17.185967518202112</v>
      </c>
      <c r="AA29" s="28">
        <f t="shared" si="118"/>
        <v>2.6625269143566294E-2</v>
      </c>
      <c r="AB29" s="28" t="e">
        <f t="shared" si="118"/>
        <v>#NUM!</v>
      </c>
      <c r="AC29" s="28" t="e">
        <f t="shared" si="118"/>
        <v>#NUM!</v>
      </c>
      <c r="AD29" s="28" t="e">
        <f t="shared" si="118"/>
        <v>#NUM!</v>
      </c>
      <c r="AE29" s="28" t="e">
        <f t="shared" si="118"/>
        <v>#NUM!</v>
      </c>
      <c r="AF29" s="28" t="e">
        <f t="shared" si="118"/>
        <v>#NUM!</v>
      </c>
      <c r="AG29" s="28" t="e">
        <f t="shared" si="118"/>
        <v>#NUM!</v>
      </c>
      <c r="AH29" s="28" t="e">
        <f t="shared" si="118"/>
        <v>#NUM!</v>
      </c>
      <c r="AI29" s="28" t="e">
        <f t="shared" si="119"/>
        <v>#NUM!</v>
      </c>
      <c r="AJ29" s="28" t="e">
        <f t="shared" si="119"/>
        <v>#NUM!</v>
      </c>
      <c r="AK29" s="28" t="e">
        <f t="shared" si="119"/>
        <v>#NUM!</v>
      </c>
      <c r="AL29" s="28" t="e">
        <f t="shared" si="119"/>
        <v>#NUM!</v>
      </c>
      <c r="AM29" s="28" t="e">
        <f t="shared" si="119"/>
        <v>#NUM!</v>
      </c>
      <c r="AN29" s="28" t="e">
        <f t="shared" si="119"/>
        <v>#NUM!</v>
      </c>
      <c r="AO29" s="28" t="e">
        <f t="shared" si="119"/>
        <v>#NUM!</v>
      </c>
      <c r="AP29" s="28" t="e">
        <f t="shared" si="119"/>
        <v>#NUM!</v>
      </c>
      <c r="AQ29" s="28" t="e">
        <f t="shared" si="119"/>
        <v>#NUM!</v>
      </c>
      <c r="AR29" s="28" t="e">
        <f t="shared" si="119"/>
        <v>#NUM!</v>
      </c>
      <c r="AS29" s="28" t="e">
        <f t="shared" si="120"/>
        <v>#NUM!</v>
      </c>
      <c r="AT29" s="28" t="e">
        <f t="shared" si="120"/>
        <v>#NUM!</v>
      </c>
      <c r="AU29" s="28" t="e">
        <f t="shared" si="120"/>
        <v>#NUM!</v>
      </c>
      <c r="AV29" s="28" t="e">
        <f t="shared" si="120"/>
        <v>#NUM!</v>
      </c>
      <c r="AW29" s="28" t="e">
        <f t="shared" si="120"/>
        <v>#NUM!</v>
      </c>
      <c r="AX29" s="28" t="e">
        <f t="shared" si="120"/>
        <v>#NUM!</v>
      </c>
      <c r="AY29" s="28" t="e">
        <f t="shared" si="120"/>
        <v>#NUM!</v>
      </c>
      <c r="AZ29" s="28" t="e">
        <f t="shared" si="120"/>
        <v>#NUM!</v>
      </c>
      <c r="BA29" s="28" t="e">
        <f t="shared" si="120"/>
        <v>#NUM!</v>
      </c>
      <c r="BB29" s="28" t="e">
        <f t="shared" si="120"/>
        <v>#NUM!</v>
      </c>
      <c r="BC29" s="28" t="e">
        <f t="shared" si="121"/>
        <v>#NUM!</v>
      </c>
      <c r="BD29" s="28" t="e">
        <f t="shared" si="121"/>
        <v>#NUM!</v>
      </c>
      <c r="BE29" s="28" t="e">
        <f t="shared" si="121"/>
        <v>#NUM!</v>
      </c>
      <c r="BF29" s="28" t="e">
        <f t="shared" si="121"/>
        <v>#NUM!</v>
      </c>
      <c r="BG29" s="28" t="e">
        <f t="shared" si="121"/>
        <v>#NUM!</v>
      </c>
      <c r="BH29" s="28" t="e">
        <f t="shared" si="121"/>
        <v>#NUM!</v>
      </c>
      <c r="BI29" s="28" t="e">
        <f t="shared" si="121"/>
        <v>#NUM!</v>
      </c>
      <c r="BJ29" s="28" t="e">
        <f t="shared" si="121"/>
        <v>#NUM!</v>
      </c>
      <c r="BK29" s="28" t="e">
        <f t="shared" si="121"/>
        <v>#NUM!</v>
      </c>
      <c r="BM29" s="28">
        <f t="shared" si="13"/>
        <v>0</v>
      </c>
      <c r="BN29" s="28">
        <f t="shared" si="14"/>
        <v>0</v>
      </c>
      <c r="BO29" s="28">
        <f t="shared" si="15"/>
        <v>0</v>
      </c>
      <c r="BP29" s="28">
        <f t="shared" si="16"/>
        <v>0</v>
      </c>
      <c r="BQ29" s="28">
        <f t="shared" si="17"/>
        <v>0</v>
      </c>
      <c r="BR29" s="28">
        <f t="shared" si="18"/>
        <v>327.10029621594856</v>
      </c>
      <c r="BS29" s="28">
        <f t="shared" si="19"/>
        <v>313.591955736351</v>
      </c>
      <c r="BT29" s="28">
        <f t="shared" si="20"/>
        <v>289.00337606458504</v>
      </c>
      <c r="BU29" s="28">
        <f t="shared" si="21"/>
        <v>250.2024318613359</v>
      </c>
      <c r="BV29" s="28">
        <f t="shared" si="22"/>
        <v>196.51236420029878</v>
      </c>
      <c r="BW29" s="28">
        <f t="shared" si="23"/>
        <v>131.84966970634062</v>
      </c>
      <c r="BX29" s="28">
        <f t="shared" si="24"/>
        <v>66.534965214561851</v>
      </c>
      <c r="BY29" s="28">
        <f t="shared" si="25"/>
        <v>17.185967518202112</v>
      </c>
      <c r="BZ29" s="28">
        <f t="shared" si="26"/>
        <v>2.6625269143566294E-2</v>
      </c>
      <c r="CA29" s="28">
        <f t="shared" si="27"/>
        <v>0</v>
      </c>
      <c r="CB29" s="28">
        <f t="shared" si="28"/>
        <v>0</v>
      </c>
      <c r="CC29" s="28">
        <f t="shared" si="29"/>
        <v>0</v>
      </c>
      <c r="CD29" s="28">
        <f t="shared" si="30"/>
        <v>0</v>
      </c>
      <c r="CE29" s="28">
        <f t="shared" si="31"/>
        <v>0</v>
      </c>
      <c r="CF29" s="28">
        <f t="shared" si="32"/>
        <v>0</v>
      </c>
      <c r="CG29" s="28">
        <f t="shared" si="33"/>
        <v>0</v>
      </c>
      <c r="CH29" s="28">
        <f t="shared" si="34"/>
        <v>0</v>
      </c>
      <c r="CI29" s="28">
        <f t="shared" si="35"/>
        <v>0</v>
      </c>
      <c r="CJ29" s="28">
        <f t="shared" si="36"/>
        <v>0</v>
      </c>
      <c r="CK29" s="28">
        <f t="shared" si="37"/>
        <v>0</v>
      </c>
      <c r="CL29" s="28">
        <f t="shared" si="38"/>
        <v>0</v>
      </c>
      <c r="CM29" s="28">
        <f t="shared" si="39"/>
        <v>0</v>
      </c>
      <c r="CN29" s="28">
        <f t="shared" si="40"/>
        <v>0</v>
      </c>
      <c r="CO29" s="28">
        <f t="shared" si="41"/>
        <v>0</v>
      </c>
      <c r="CP29" s="28">
        <f t="shared" si="42"/>
        <v>0</v>
      </c>
      <c r="CQ29" s="28">
        <f t="shared" si="43"/>
        <v>0</v>
      </c>
      <c r="CR29" s="28">
        <f t="shared" si="44"/>
        <v>0</v>
      </c>
      <c r="CS29" s="28">
        <f t="shared" si="45"/>
        <v>0</v>
      </c>
      <c r="CT29" s="28">
        <f t="shared" si="46"/>
        <v>0</v>
      </c>
      <c r="CU29" s="28">
        <f t="shared" si="47"/>
        <v>0</v>
      </c>
      <c r="CV29" s="28">
        <f t="shared" si="48"/>
        <v>0</v>
      </c>
      <c r="CW29" s="28">
        <f t="shared" si="49"/>
        <v>0</v>
      </c>
      <c r="CX29" s="28">
        <f t="shared" si="50"/>
        <v>0</v>
      </c>
      <c r="CY29" s="28">
        <f t="shared" si="51"/>
        <v>0</v>
      </c>
      <c r="CZ29" s="28">
        <f t="shared" si="52"/>
        <v>0</v>
      </c>
      <c r="DA29" s="28">
        <f t="shared" si="53"/>
        <v>0</v>
      </c>
      <c r="DB29" s="28">
        <f t="shared" si="54"/>
        <v>0</v>
      </c>
      <c r="DC29" s="28">
        <f t="shared" si="55"/>
        <v>0</v>
      </c>
      <c r="DD29" s="28">
        <f t="shared" si="56"/>
        <v>0</v>
      </c>
      <c r="DE29" s="28">
        <f t="shared" si="57"/>
        <v>0</v>
      </c>
      <c r="DF29" s="28">
        <f t="shared" si="58"/>
        <v>0</v>
      </c>
      <c r="DG29" s="28">
        <f t="shared" si="59"/>
        <v>0</v>
      </c>
      <c r="DH29" s="28">
        <f t="shared" si="60"/>
        <v>0</v>
      </c>
      <c r="DI29" s="28">
        <f t="shared" si="61"/>
        <v>0</v>
      </c>
      <c r="DJ29" s="28">
        <f t="shared" si="62"/>
        <v>0</v>
      </c>
      <c r="DL29" s="158">
        <f t="shared" si="63"/>
        <v>0</v>
      </c>
      <c r="DM29" s="158">
        <f t="shared" si="64"/>
        <v>0</v>
      </c>
      <c r="DN29" s="158">
        <f t="shared" si="65"/>
        <v>0</v>
      </c>
      <c r="DO29" s="158">
        <f t="shared" si="66"/>
        <v>0</v>
      </c>
      <c r="DP29" s="158">
        <f t="shared" si="67"/>
        <v>6.1992556606081735</v>
      </c>
      <c r="DQ29" s="158">
        <f t="shared" si="68"/>
        <v>13.508340479597564</v>
      </c>
      <c r="DR29" s="158">
        <f t="shared" si="69"/>
        <v>24.588579671765956</v>
      </c>
      <c r="DS29" s="158">
        <f t="shared" si="70"/>
        <v>38.800944203249145</v>
      </c>
      <c r="DT29" s="158">
        <f t="shared" si="71"/>
        <v>53.690067661037119</v>
      </c>
      <c r="DU29" s="158">
        <f t="shared" si="72"/>
        <v>64.662694493958156</v>
      </c>
      <c r="DV29" s="158">
        <f t="shared" si="73"/>
        <v>65.31470449177877</v>
      </c>
      <c r="DW29" s="158">
        <f t="shared" si="74"/>
        <v>49.348997696359739</v>
      </c>
      <c r="DX29" s="158">
        <f t="shared" si="75"/>
        <v>17.159342249058547</v>
      </c>
      <c r="DY29" s="158">
        <f t="shared" si="76"/>
        <v>2.6625269143566294E-2</v>
      </c>
      <c r="DZ29" s="158">
        <f t="shared" si="77"/>
        <v>0</v>
      </c>
      <c r="EA29" s="158">
        <f t="shared" si="78"/>
        <v>0</v>
      </c>
      <c r="EB29" s="158">
        <f t="shared" si="79"/>
        <v>0</v>
      </c>
      <c r="EC29" s="158">
        <f t="shared" si="80"/>
        <v>0</v>
      </c>
      <c r="ED29" s="158">
        <f t="shared" si="81"/>
        <v>0</v>
      </c>
      <c r="EE29" s="158">
        <f t="shared" si="82"/>
        <v>0</v>
      </c>
      <c r="EF29" s="158">
        <f t="shared" si="83"/>
        <v>0</v>
      </c>
      <c r="EG29" s="158">
        <f t="shared" si="84"/>
        <v>0</v>
      </c>
      <c r="EH29" s="158">
        <f t="shared" si="85"/>
        <v>0</v>
      </c>
      <c r="EI29" s="158">
        <f t="shared" si="86"/>
        <v>0</v>
      </c>
      <c r="EJ29" s="158">
        <f t="shared" si="87"/>
        <v>0</v>
      </c>
      <c r="EK29" s="158">
        <f t="shared" si="88"/>
        <v>0</v>
      </c>
      <c r="EL29" s="158">
        <f t="shared" si="89"/>
        <v>0</v>
      </c>
      <c r="EM29" s="158">
        <f t="shared" si="90"/>
        <v>0</v>
      </c>
      <c r="EN29" s="158">
        <f t="shared" si="91"/>
        <v>0</v>
      </c>
      <c r="EO29" s="158">
        <f t="shared" si="92"/>
        <v>0</v>
      </c>
      <c r="EP29" s="158">
        <f t="shared" si="93"/>
        <v>0</v>
      </c>
      <c r="EQ29" s="158">
        <f t="shared" si="94"/>
        <v>0</v>
      </c>
      <c r="ER29" s="158">
        <f t="shared" si="95"/>
        <v>0</v>
      </c>
      <c r="ES29" s="158">
        <f t="shared" si="96"/>
        <v>0</v>
      </c>
      <c r="ET29" s="158">
        <f t="shared" si="97"/>
        <v>0</v>
      </c>
      <c r="EU29" s="158">
        <f t="shared" si="98"/>
        <v>0</v>
      </c>
      <c r="EV29" s="158">
        <f t="shared" si="99"/>
        <v>0</v>
      </c>
      <c r="EW29" s="158">
        <f t="shared" si="100"/>
        <v>0</v>
      </c>
      <c r="EX29" s="158">
        <f t="shared" si="101"/>
        <v>0</v>
      </c>
      <c r="EY29" s="158">
        <f t="shared" si="102"/>
        <v>0</v>
      </c>
      <c r="EZ29" s="158">
        <f t="shared" si="103"/>
        <v>0</v>
      </c>
      <c r="FA29" s="158">
        <f t="shared" si="104"/>
        <v>0</v>
      </c>
      <c r="FB29" s="158">
        <f t="shared" si="105"/>
        <v>0</v>
      </c>
      <c r="FC29" s="158">
        <f t="shared" si="106"/>
        <v>0</v>
      </c>
      <c r="FD29" s="158">
        <f t="shared" si="107"/>
        <v>0</v>
      </c>
      <c r="FE29" s="158">
        <f t="shared" si="108"/>
        <v>0</v>
      </c>
      <c r="FF29" s="158">
        <f t="shared" si="109"/>
        <v>0</v>
      </c>
      <c r="FG29" s="158">
        <f t="shared" si="110"/>
        <v>0</v>
      </c>
      <c r="FH29" s="158">
        <f t="shared" si="111"/>
        <v>0</v>
      </c>
      <c r="FI29" s="158">
        <f t="shared" si="112"/>
        <v>0</v>
      </c>
    </row>
    <row r="30" spans="4:165">
      <c r="D30" s="28">
        <f>IF(OR('1.収穫を予測する'!$C$2="あり",'1.収穫を予測する'!$C$3="あり"),入力方法別計算!W25,'inv2.計算シート'!E25)</f>
        <v>24</v>
      </c>
      <c r="E30" s="28">
        <f>IF(OR('1.収穫を予測する'!$C$2="あり",'1.収穫を予測する'!$C$3="あり"),入力方法別計算!Z25,'inv2.計算シート'!AD25)</f>
        <v>361.17738517365467</v>
      </c>
      <c r="F30" s="28">
        <f>IF(OR('1.収穫を予測する'!$C$2="あり",'1.収穫を予測する'!$C$3="あり"),入力方法別計算!Y25,'inv2.計算シート'!AE25)</f>
        <v>1981.0202808167626</v>
      </c>
      <c r="G30" s="28">
        <f>'inv2.計算シート'!AF25</f>
        <v>0</v>
      </c>
      <c r="H30" s="28">
        <f t="shared" si="8"/>
        <v>0.70845475889408571</v>
      </c>
      <c r="I30" s="28">
        <f t="shared" si="9"/>
        <v>2236.1776680920389</v>
      </c>
      <c r="J30" s="28">
        <f t="shared" si="10"/>
        <v>364.60630312758229</v>
      </c>
      <c r="K30" s="28">
        <f t="shared" si="11"/>
        <v>0.16304889737972977</v>
      </c>
      <c r="L30" s="28">
        <f t="shared" si="12"/>
        <v>129982.69428958141</v>
      </c>
      <c r="N30" s="28">
        <f t="shared" si="4"/>
        <v>0</v>
      </c>
      <c r="O30" s="28">
        <f t="shared" si="122"/>
        <v>0</v>
      </c>
      <c r="P30" s="28">
        <f t="shared" si="122"/>
        <v>0</v>
      </c>
      <c r="Q30" s="28">
        <f t="shared" si="122"/>
        <v>0</v>
      </c>
      <c r="R30" s="28">
        <f t="shared" si="122"/>
        <v>0</v>
      </c>
      <c r="S30" s="28">
        <f t="shared" si="122"/>
        <v>356.42197733797389</v>
      </c>
      <c r="T30" s="28">
        <f t="shared" si="122"/>
        <v>344.20146427534706</v>
      </c>
      <c r="U30" s="28">
        <f t="shared" si="122"/>
        <v>321.66651770270363</v>
      </c>
      <c r="V30" s="28">
        <f t="shared" si="122"/>
        <v>285.43067134254289</v>
      </c>
      <c r="W30" s="28">
        <f t="shared" si="122"/>
        <v>233.88046722769946</v>
      </c>
      <c r="X30" s="28">
        <f t="shared" si="122"/>
        <v>169.08435409668382</v>
      </c>
      <c r="Y30" s="28">
        <f t="shared" si="118"/>
        <v>98.738289453490054</v>
      </c>
      <c r="Z30" s="28">
        <f t="shared" si="118"/>
        <v>37.202739326511285</v>
      </c>
      <c r="AA30" s="28">
        <f t="shared" si="118"/>
        <v>3.1353117482566173</v>
      </c>
      <c r="AB30" s="28" t="e">
        <f t="shared" si="118"/>
        <v>#NUM!</v>
      </c>
      <c r="AC30" s="28" t="e">
        <f t="shared" si="118"/>
        <v>#NUM!</v>
      </c>
      <c r="AD30" s="28" t="e">
        <f t="shared" si="118"/>
        <v>#NUM!</v>
      </c>
      <c r="AE30" s="28" t="e">
        <f t="shared" si="118"/>
        <v>#NUM!</v>
      </c>
      <c r="AF30" s="28" t="e">
        <f t="shared" si="118"/>
        <v>#NUM!</v>
      </c>
      <c r="AG30" s="28" t="e">
        <f t="shared" si="118"/>
        <v>#NUM!</v>
      </c>
      <c r="AH30" s="28" t="e">
        <f t="shared" si="118"/>
        <v>#NUM!</v>
      </c>
      <c r="AI30" s="28" t="e">
        <f t="shared" si="119"/>
        <v>#NUM!</v>
      </c>
      <c r="AJ30" s="28" t="e">
        <f t="shared" si="119"/>
        <v>#NUM!</v>
      </c>
      <c r="AK30" s="28" t="e">
        <f t="shared" si="119"/>
        <v>#NUM!</v>
      </c>
      <c r="AL30" s="28" t="e">
        <f t="shared" si="119"/>
        <v>#NUM!</v>
      </c>
      <c r="AM30" s="28" t="e">
        <f t="shared" si="119"/>
        <v>#NUM!</v>
      </c>
      <c r="AN30" s="28" t="e">
        <f t="shared" si="119"/>
        <v>#NUM!</v>
      </c>
      <c r="AO30" s="28" t="e">
        <f t="shared" si="119"/>
        <v>#NUM!</v>
      </c>
      <c r="AP30" s="28" t="e">
        <f t="shared" si="119"/>
        <v>#NUM!</v>
      </c>
      <c r="AQ30" s="28" t="e">
        <f t="shared" si="119"/>
        <v>#NUM!</v>
      </c>
      <c r="AR30" s="28" t="e">
        <f t="shared" si="119"/>
        <v>#NUM!</v>
      </c>
      <c r="AS30" s="28" t="e">
        <f t="shared" si="120"/>
        <v>#NUM!</v>
      </c>
      <c r="AT30" s="28" t="e">
        <f t="shared" si="120"/>
        <v>#NUM!</v>
      </c>
      <c r="AU30" s="28" t="e">
        <f t="shared" si="120"/>
        <v>#NUM!</v>
      </c>
      <c r="AV30" s="28" t="e">
        <f t="shared" si="120"/>
        <v>#NUM!</v>
      </c>
      <c r="AW30" s="28" t="e">
        <f t="shared" si="120"/>
        <v>#NUM!</v>
      </c>
      <c r="AX30" s="28" t="e">
        <f t="shared" si="120"/>
        <v>#NUM!</v>
      </c>
      <c r="AY30" s="28" t="e">
        <f t="shared" si="120"/>
        <v>#NUM!</v>
      </c>
      <c r="AZ30" s="28" t="e">
        <f t="shared" si="120"/>
        <v>#NUM!</v>
      </c>
      <c r="BA30" s="28" t="e">
        <f t="shared" si="120"/>
        <v>#NUM!</v>
      </c>
      <c r="BB30" s="28" t="e">
        <f t="shared" si="120"/>
        <v>#NUM!</v>
      </c>
      <c r="BC30" s="28" t="e">
        <f t="shared" si="121"/>
        <v>#NUM!</v>
      </c>
      <c r="BD30" s="28" t="e">
        <f t="shared" si="121"/>
        <v>#NUM!</v>
      </c>
      <c r="BE30" s="28" t="e">
        <f t="shared" si="121"/>
        <v>#NUM!</v>
      </c>
      <c r="BF30" s="28" t="e">
        <f t="shared" si="121"/>
        <v>#NUM!</v>
      </c>
      <c r="BG30" s="28" t="e">
        <f t="shared" si="121"/>
        <v>#NUM!</v>
      </c>
      <c r="BH30" s="28" t="e">
        <f t="shared" si="121"/>
        <v>#NUM!</v>
      </c>
      <c r="BI30" s="28" t="e">
        <f t="shared" si="121"/>
        <v>#NUM!</v>
      </c>
      <c r="BJ30" s="28" t="e">
        <f t="shared" si="121"/>
        <v>#NUM!</v>
      </c>
      <c r="BK30" s="28" t="e">
        <f t="shared" si="121"/>
        <v>#NUM!</v>
      </c>
      <c r="BM30" s="28">
        <f t="shared" si="13"/>
        <v>0</v>
      </c>
      <c r="BN30" s="28">
        <f t="shared" si="14"/>
        <v>0</v>
      </c>
      <c r="BO30" s="28">
        <f t="shared" si="15"/>
        <v>0</v>
      </c>
      <c r="BP30" s="28">
        <f t="shared" si="16"/>
        <v>0</v>
      </c>
      <c r="BQ30" s="28">
        <f t="shared" si="17"/>
        <v>0</v>
      </c>
      <c r="BR30" s="28">
        <f t="shared" si="18"/>
        <v>356.42197733797389</v>
      </c>
      <c r="BS30" s="28">
        <f t="shared" si="19"/>
        <v>344.20146427534706</v>
      </c>
      <c r="BT30" s="28">
        <f t="shared" si="20"/>
        <v>321.66651770270363</v>
      </c>
      <c r="BU30" s="28">
        <f t="shared" si="21"/>
        <v>285.43067134254289</v>
      </c>
      <c r="BV30" s="28">
        <f t="shared" si="22"/>
        <v>233.88046722769946</v>
      </c>
      <c r="BW30" s="28">
        <f t="shared" si="23"/>
        <v>169.08435409668382</v>
      </c>
      <c r="BX30" s="28">
        <f t="shared" si="24"/>
        <v>98.738289453490054</v>
      </c>
      <c r="BY30" s="28">
        <f t="shared" si="25"/>
        <v>37.202739326511285</v>
      </c>
      <c r="BZ30" s="28">
        <f t="shared" si="26"/>
        <v>3.1353117482566173</v>
      </c>
      <c r="CA30" s="28">
        <f t="shared" si="27"/>
        <v>0</v>
      </c>
      <c r="CB30" s="28">
        <f t="shared" si="28"/>
        <v>0</v>
      </c>
      <c r="CC30" s="28">
        <f t="shared" si="29"/>
        <v>0</v>
      </c>
      <c r="CD30" s="28">
        <f t="shared" si="30"/>
        <v>0</v>
      </c>
      <c r="CE30" s="28">
        <f t="shared" si="31"/>
        <v>0</v>
      </c>
      <c r="CF30" s="28">
        <f t="shared" si="32"/>
        <v>0</v>
      </c>
      <c r="CG30" s="28">
        <f t="shared" si="33"/>
        <v>0</v>
      </c>
      <c r="CH30" s="28">
        <f t="shared" si="34"/>
        <v>0</v>
      </c>
      <c r="CI30" s="28">
        <f t="shared" si="35"/>
        <v>0</v>
      </c>
      <c r="CJ30" s="28">
        <f t="shared" si="36"/>
        <v>0</v>
      </c>
      <c r="CK30" s="28">
        <f t="shared" si="37"/>
        <v>0</v>
      </c>
      <c r="CL30" s="28">
        <f t="shared" si="38"/>
        <v>0</v>
      </c>
      <c r="CM30" s="28">
        <f t="shared" si="39"/>
        <v>0</v>
      </c>
      <c r="CN30" s="28">
        <f t="shared" si="40"/>
        <v>0</v>
      </c>
      <c r="CO30" s="28">
        <f t="shared" si="41"/>
        <v>0</v>
      </c>
      <c r="CP30" s="28">
        <f t="shared" si="42"/>
        <v>0</v>
      </c>
      <c r="CQ30" s="28">
        <f t="shared" si="43"/>
        <v>0</v>
      </c>
      <c r="CR30" s="28">
        <f t="shared" si="44"/>
        <v>0</v>
      </c>
      <c r="CS30" s="28">
        <f t="shared" si="45"/>
        <v>0</v>
      </c>
      <c r="CT30" s="28">
        <f t="shared" si="46"/>
        <v>0</v>
      </c>
      <c r="CU30" s="28">
        <f t="shared" si="47"/>
        <v>0</v>
      </c>
      <c r="CV30" s="28">
        <f t="shared" si="48"/>
        <v>0</v>
      </c>
      <c r="CW30" s="28">
        <f t="shared" si="49"/>
        <v>0</v>
      </c>
      <c r="CX30" s="28">
        <f t="shared" si="50"/>
        <v>0</v>
      </c>
      <c r="CY30" s="28">
        <f t="shared" si="51"/>
        <v>0</v>
      </c>
      <c r="CZ30" s="28">
        <f t="shared" si="52"/>
        <v>0</v>
      </c>
      <c r="DA30" s="28">
        <f t="shared" si="53"/>
        <v>0</v>
      </c>
      <c r="DB30" s="28">
        <f t="shared" si="54"/>
        <v>0</v>
      </c>
      <c r="DC30" s="28">
        <f t="shared" si="55"/>
        <v>0</v>
      </c>
      <c r="DD30" s="28">
        <f t="shared" si="56"/>
        <v>0</v>
      </c>
      <c r="DE30" s="28">
        <f t="shared" si="57"/>
        <v>0</v>
      </c>
      <c r="DF30" s="28">
        <f t="shared" si="58"/>
        <v>0</v>
      </c>
      <c r="DG30" s="28">
        <f t="shared" si="59"/>
        <v>0</v>
      </c>
      <c r="DH30" s="28">
        <f t="shared" si="60"/>
        <v>0</v>
      </c>
      <c r="DI30" s="28">
        <f t="shared" si="61"/>
        <v>0</v>
      </c>
      <c r="DJ30" s="28">
        <f t="shared" si="62"/>
        <v>0</v>
      </c>
      <c r="DL30" s="158">
        <f t="shared" si="63"/>
        <v>0</v>
      </c>
      <c r="DM30" s="158">
        <f t="shared" si="64"/>
        <v>0</v>
      </c>
      <c r="DN30" s="158">
        <f t="shared" si="65"/>
        <v>0</v>
      </c>
      <c r="DO30" s="158">
        <f t="shared" si="66"/>
        <v>0</v>
      </c>
      <c r="DP30" s="158">
        <f t="shared" si="67"/>
        <v>4.755407835680785</v>
      </c>
      <c r="DQ30" s="158">
        <f t="shared" si="68"/>
        <v>12.220513062626821</v>
      </c>
      <c r="DR30" s="158">
        <f t="shared" si="69"/>
        <v>22.534946572643435</v>
      </c>
      <c r="DS30" s="158">
        <f t="shared" si="70"/>
        <v>36.235846360160735</v>
      </c>
      <c r="DT30" s="158">
        <f t="shared" si="71"/>
        <v>51.550204114843439</v>
      </c>
      <c r="DU30" s="158">
        <f t="shared" si="72"/>
        <v>64.79611313101563</v>
      </c>
      <c r="DV30" s="158">
        <f t="shared" si="73"/>
        <v>70.34606464319377</v>
      </c>
      <c r="DW30" s="158">
        <f t="shared" si="74"/>
        <v>61.535550126978769</v>
      </c>
      <c r="DX30" s="158">
        <f t="shared" si="75"/>
        <v>34.067427578254666</v>
      </c>
      <c r="DY30" s="158">
        <f t="shared" si="76"/>
        <v>3.1353117482566173</v>
      </c>
      <c r="DZ30" s="158">
        <f t="shared" si="77"/>
        <v>0</v>
      </c>
      <c r="EA30" s="158">
        <f t="shared" si="78"/>
        <v>0</v>
      </c>
      <c r="EB30" s="158">
        <f t="shared" si="79"/>
        <v>0</v>
      </c>
      <c r="EC30" s="158">
        <f t="shared" si="80"/>
        <v>0</v>
      </c>
      <c r="ED30" s="158">
        <f t="shared" si="81"/>
        <v>0</v>
      </c>
      <c r="EE30" s="158">
        <f t="shared" si="82"/>
        <v>0</v>
      </c>
      <c r="EF30" s="158">
        <f t="shared" si="83"/>
        <v>0</v>
      </c>
      <c r="EG30" s="158">
        <f t="shared" si="84"/>
        <v>0</v>
      </c>
      <c r="EH30" s="158">
        <f t="shared" si="85"/>
        <v>0</v>
      </c>
      <c r="EI30" s="158">
        <f t="shared" si="86"/>
        <v>0</v>
      </c>
      <c r="EJ30" s="158">
        <f t="shared" si="87"/>
        <v>0</v>
      </c>
      <c r="EK30" s="158">
        <f t="shared" si="88"/>
        <v>0</v>
      </c>
      <c r="EL30" s="158">
        <f t="shared" si="89"/>
        <v>0</v>
      </c>
      <c r="EM30" s="158">
        <f t="shared" si="90"/>
        <v>0</v>
      </c>
      <c r="EN30" s="158">
        <f t="shared" si="91"/>
        <v>0</v>
      </c>
      <c r="EO30" s="158">
        <f t="shared" si="92"/>
        <v>0</v>
      </c>
      <c r="EP30" s="158">
        <f t="shared" si="93"/>
        <v>0</v>
      </c>
      <c r="EQ30" s="158">
        <f t="shared" si="94"/>
        <v>0</v>
      </c>
      <c r="ER30" s="158">
        <f t="shared" si="95"/>
        <v>0</v>
      </c>
      <c r="ES30" s="158">
        <f t="shared" si="96"/>
        <v>0</v>
      </c>
      <c r="ET30" s="158">
        <f t="shared" si="97"/>
        <v>0</v>
      </c>
      <c r="EU30" s="158">
        <f t="shared" si="98"/>
        <v>0</v>
      </c>
      <c r="EV30" s="158">
        <f t="shared" si="99"/>
        <v>0</v>
      </c>
      <c r="EW30" s="158">
        <f t="shared" si="100"/>
        <v>0</v>
      </c>
      <c r="EX30" s="158">
        <f t="shared" si="101"/>
        <v>0</v>
      </c>
      <c r="EY30" s="158">
        <f t="shared" si="102"/>
        <v>0</v>
      </c>
      <c r="EZ30" s="158">
        <f t="shared" si="103"/>
        <v>0</v>
      </c>
      <c r="FA30" s="158">
        <f t="shared" si="104"/>
        <v>0</v>
      </c>
      <c r="FB30" s="158">
        <f t="shared" si="105"/>
        <v>0</v>
      </c>
      <c r="FC30" s="158">
        <f t="shared" si="106"/>
        <v>0</v>
      </c>
      <c r="FD30" s="158">
        <f t="shared" si="107"/>
        <v>0</v>
      </c>
      <c r="FE30" s="158">
        <f t="shared" si="108"/>
        <v>0</v>
      </c>
      <c r="FF30" s="158">
        <f t="shared" si="109"/>
        <v>0</v>
      </c>
      <c r="FG30" s="158">
        <f t="shared" si="110"/>
        <v>0</v>
      </c>
      <c r="FH30" s="158">
        <f t="shared" si="111"/>
        <v>0</v>
      </c>
      <c r="FI30" s="158">
        <f t="shared" si="112"/>
        <v>0</v>
      </c>
    </row>
    <row r="31" spans="4:165">
      <c r="D31" s="28">
        <f>IF(OR('1.収穫を予測する'!$C$2="あり",'1.収穫を予測する'!$C$3="あり"),入力方法別計算!W26,'inv2.計算シート'!E26)</f>
        <v>25</v>
      </c>
      <c r="E31" s="28">
        <f>IF(OR('1.収穫を予測する'!$C$2="あり",'1.収穫を予測する'!$C$3="あり"),入力方法別計算!Z26,'inv2.計算シート'!AD26)</f>
        <v>388.68863796378736</v>
      </c>
      <c r="F31" s="28">
        <f>IF(OR('1.収穫を予測する'!$C$2="あり",'1.収穫を予測する'!$C$3="あり"),入力方法別計算!Y26,'inv2.計算シート'!AE26)</f>
        <v>1941.4890619932546</v>
      </c>
      <c r="G31" s="28">
        <f>'inv2.計算シート'!AF26</f>
        <v>0</v>
      </c>
      <c r="H31" s="28">
        <f t="shared" si="8"/>
        <v>0.70278660323370645</v>
      </c>
      <c r="I31" s="28">
        <f t="shared" si="9"/>
        <v>2200.3781876323819</v>
      </c>
      <c r="J31" s="28">
        <f t="shared" si="10"/>
        <v>392.64755939536434</v>
      </c>
      <c r="K31" s="28">
        <f t="shared" si="11"/>
        <v>0.1784454879630738</v>
      </c>
      <c r="L31" s="28">
        <f t="shared" si="12"/>
        <v>91033.275130660055</v>
      </c>
      <c r="N31" s="28">
        <f t="shared" si="4"/>
        <v>0</v>
      </c>
      <c r="O31" s="28">
        <f t="shared" si="122"/>
        <v>0</v>
      </c>
      <c r="P31" s="28">
        <f t="shared" si="122"/>
        <v>0</v>
      </c>
      <c r="Q31" s="28">
        <f t="shared" si="122"/>
        <v>0</v>
      </c>
      <c r="R31" s="28">
        <f t="shared" si="122"/>
        <v>0</v>
      </c>
      <c r="S31" s="28">
        <f t="shared" si="122"/>
        <v>385.28663925575597</v>
      </c>
      <c r="T31" s="28">
        <f t="shared" si="122"/>
        <v>374.19471024133821</v>
      </c>
      <c r="U31" s="28">
        <f t="shared" si="122"/>
        <v>353.52079784618167</v>
      </c>
      <c r="V31" s="28">
        <f t="shared" si="122"/>
        <v>319.76396968299218</v>
      </c>
      <c r="W31" s="28">
        <f t="shared" si="122"/>
        <v>270.66445155242582</v>
      </c>
      <c r="X31" s="28">
        <f t="shared" si="122"/>
        <v>206.86750984213589</v>
      </c>
      <c r="Y31" s="28">
        <f t="shared" si="118"/>
        <v>133.81393032811229</v>
      </c>
      <c r="Z31" s="28">
        <f t="shared" si="118"/>
        <v>63.298693606301967</v>
      </c>
      <c r="AA31" s="28">
        <f t="shared" si="118"/>
        <v>13.286148738351232</v>
      </c>
      <c r="AB31" s="28" t="e">
        <f t="shared" si="118"/>
        <v>#NUM!</v>
      </c>
      <c r="AC31" s="28" t="e">
        <f t="shared" si="118"/>
        <v>#NUM!</v>
      </c>
      <c r="AD31" s="28" t="e">
        <f t="shared" si="118"/>
        <v>#NUM!</v>
      </c>
      <c r="AE31" s="28" t="e">
        <f t="shared" si="118"/>
        <v>#NUM!</v>
      </c>
      <c r="AF31" s="28" t="e">
        <f t="shared" si="118"/>
        <v>#NUM!</v>
      </c>
      <c r="AG31" s="28" t="e">
        <f t="shared" si="118"/>
        <v>#NUM!</v>
      </c>
      <c r="AH31" s="28" t="e">
        <f t="shared" si="118"/>
        <v>#NUM!</v>
      </c>
      <c r="AI31" s="28" t="e">
        <f t="shared" si="119"/>
        <v>#NUM!</v>
      </c>
      <c r="AJ31" s="28" t="e">
        <f t="shared" si="119"/>
        <v>#NUM!</v>
      </c>
      <c r="AK31" s="28" t="e">
        <f t="shared" si="119"/>
        <v>#NUM!</v>
      </c>
      <c r="AL31" s="28" t="e">
        <f t="shared" si="119"/>
        <v>#NUM!</v>
      </c>
      <c r="AM31" s="28" t="e">
        <f t="shared" si="119"/>
        <v>#NUM!</v>
      </c>
      <c r="AN31" s="28" t="e">
        <f t="shared" si="119"/>
        <v>#NUM!</v>
      </c>
      <c r="AO31" s="28" t="e">
        <f t="shared" si="119"/>
        <v>#NUM!</v>
      </c>
      <c r="AP31" s="28" t="e">
        <f t="shared" si="119"/>
        <v>#NUM!</v>
      </c>
      <c r="AQ31" s="28" t="e">
        <f t="shared" si="119"/>
        <v>#NUM!</v>
      </c>
      <c r="AR31" s="28" t="e">
        <f t="shared" si="119"/>
        <v>#NUM!</v>
      </c>
      <c r="AS31" s="28" t="e">
        <f t="shared" si="120"/>
        <v>#NUM!</v>
      </c>
      <c r="AT31" s="28" t="e">
        <f t="shared" si="120"/>
        <v>#NUM!</v>
      </c>
      <c r="AU31" s="28" t="e">
        <f t="shared" si="120"/>
        <v>#NUM!</v>
      </c>
      <c r="AV31" s="28" t="e">
        <f t="shared" si="120"/>
        <v>#NUM!</v>
      </c>
      <c r="AW31" s="28" t="e">
        <f t="shared" si="120"/>
        <v>#NUM!</v>
      </c>
      <c r="AX31" s="28" t="e">
        <f t="shared" si="120"/>
        <v>#NUM!</v>
      </c>
      <c r="AY31" s="28" t="e">
        <f t="shared" si="120"/>
        <v>#NUM!</v>
      </c>
      <c r="AZ31" s="28" t="e">
        <f t="shared" si="120"/>
        <v>#NUM!</v>
      </c>
      <c r="BA31" s="28" t="e">
        <f t="shared" si="120"/>
        <v>#NUM!</v>
      </c>
      <c r="BB31" s="28" t="e">
        <f t="shared" si="120"/>
        <v>#NUM!</v>
      </c>
      <c r="BC31" s="28" t="e">
        <f t="shared" si="121"/>
        <v>#NUM!</v>
      </c>
      <c r="BD31" s="28" t="e">
        <f t="shared" si="121"/>
        <v>#NUM!</v>
      </c>
      <c r="BE31" s="28" t="e">
        <f t="shared" si="121"/>
        <v>#NUM!</v>
      </c>
      <c r="BF31" s="28" t="e">
        <f t="shared" si="121"/>
        <v>#NUM!</v>
      </c>
      <c r="BG31" s="28" t="e">
        <f t="shared" si="121"/>
        <v>#NUM!</v>
      </c>
      <c r="BH31" s="28" t="e">
        <f t="shared" si="121"/>
        <v>#NUM!</v>
      </c>
      <c r="BI31" s="28" t="e">
        <f t="shared" si="121"/>
        <v>#NUM!</v>
      </c>
      <c r="BJ31" s="28" t="e">
        <f t="shared" si="121"/>
        <v>#NUM!</v>
      </c>
      <c r="BK31" s="28" t="e">
        <f t="shared" si="121"/>
        <v>#NUM!</v>
      </c>
      <c r="BM31" s="28">
        <f t="shared" si="13"/>
        <v>0</v>
      </c>
      <c r="BN31" s="28">
        <f t="shared" si="14"/>
        <v>0</v>
      </c>
      <c r="BO31" s="28">
        <f t="shared" si="15"/>
        <v>0</v>
      </c>
      <c r="BP31" s="28">
        <f t="shared" si="16"/>
        <v>0</v>
      </c>
      <c r="BQ31" s="28">
        <f t="shared" si="17"/>
        <v>0</v>
      </c>
      <c r="BR31" s="28">
        <f t="shared" si="18"/>
        <v>385.28663925575597</v>
      </c>
      <c r="BS31" s="28">
        <f t="shared" si="19"/>
        <v>374.19471024133821</v>
      </c>
      <c r="BT31" s="28">
        <f t="shared" si="20"/>
        <v>353.52079784618167</v>
      </c>
      <c r="BU31" s="28">
        <f t="shared" si="21"/>
        <v>319.76396968299218</v>
      </c>
      <c r="BV31" s="28">
        <f t="shared" si="22"/>
        <v>270.66445155242582</v>
      </c>
      <c r="BW31" s="28">
        <f t="shared" si="23"/>
        <v>206.86750984213589</v>
      </c>
      <c r="BX31" s="28">
        <f t="shared" si="24"/>
        <v>133.81393032811229</v>
      </c>
      <c r="BY31" s="28">
        <f t="shared" si="25"/>
        <v>63.298693606301967</v>
      </c>
      <c r="BZ31" s="28">
        <f t="shared" si="26"/>
        <v>13.286148738351232</v>
      </c>
      <c r="CA31" s="28">
        <f t="shared" si="27"/>
        <v>0</v>
      </c>
      <c r="CB31" s="28">
        <f t="shared" si="28"/>
        <v>0</v>
      </c>
      <c r="CC31" s="28">
        <f t="shared" si="29"/>
        <v>0</v>
      </c>
      <c r="CD31" s="28">
        <f t="shared" si="30"/>
        <v>0</v>
      </c>
      <c r="CE31" s="28">
        <f t="shared" si="31"/>
        <v>0</v>
      </c>
      <c r="CF31" s="28">
        <f t="shared" si="32"/>
        <v>0</v>
      </c>
      <c r="CG31" s="28">
        <f t="shared" si="33"/>
        <v>0</v>
      </c>
      <c r="CH31" s="28">
        <f t="shared" si="34"/>
        <v>0</v>
      </c>
      <c r="CI31" s="28">
        <f t="shared" si="35"/>
        <v>0</v>
      </c>
      <c r="CJ31" s="28">
        <f t="shared" si="36"/>
        <v>0</v>
      </c>
      <c r="CK31" s="28">
        <f t="shared" si="37"/>
        <v>0</v>
      </c>
      <c r="CL31" s="28">
        <f t="shared" si="38"/>
        <v>0</v>
      </c>
      <c r="CM31" s="28">
        <f t="shared" si="39"/>
        <v>0</v>
      </c>
      <c r="CN31" s="28">
        <f t="shared" si="40"/>
        <v>0</v>
      </c>
      <c r="CO31" s="28">
        <f t="shared" si="41"/>
        <v>0</v>
      </c>
      <c r="CP31" s="28">
        <f t="shared" si="42"/>
        <v>0</v>
      </c>
      <c r="CQ31" s="28">
        <f t="shared" si="43"/>
        <v>0</v>
      </c>
      <c r="CR31" s="28">
        <f t="shared" si="44"/>
        <v>0</v>
      </c>
      <c r="CS31" s="28">
        <f t="shared" si="45"/>
        <v>0</v>
      </c>
      <c r="CT31" s="28">
        <f t="shared" si="46"/>
        <v>0</v>
      </c>
      <c r="CU31" s="28">
        <f t="shared" si="47"/>
        <v>0</v>
      </c>
      <c r="CV31" s="28">
        <f t="shared" si="48"/>
        <v>0</v>
      </c>
      <c r="CW31" s="28">
        <f t="shared" si="49"/>
        <v>0</v>
      </c>
      <c r="CX31" s="28">
        <f t="shared" si="50"/>
        <v>0</v>
      </c>
      <c r="CY31" s="28">
        <f t="shared" si="51"/>
        <v>0</v>
      </c>
      <c r="CZ31" s="28">
        <f t="shared" si="52"/>
        <v>0</v>
      </c>
      <c r="DA31" s="28">
        <f t="shared" si="53"/>
        <v>0</v>
      </c>
      <c r="DB31" s="28">
        <f t="shared" si="54"/>
        <v>0</v>
      </c>
      <c r="DC31" s="28">
        <f t="shared" si="55"/>
        <v>0</v>
      </c>
      <c r="DD31" s="28">
        <f t="shared" si="56"/>
        <v>0</v>
      </c>
      <c r="DE31" s="28">
        <f t="shared" si="57"/>
        <v>0</v>
      </c>
      <c r="DF31" s="28">
        <f t="shared" si="58"/>
        <v>0</v>
      </c>
      <c r="DG31" s="28">
        <f t="shared" si="59"/>
        <v>0</v>
      </c>
      <c r="DH31" s="28">
        <f t="shared" si="60"/>
        <v>0</v>
      </c>
      <c r="DI31" s="28">
        <f t="shared" si="61"/>
        <v>0</v>
      </c>
      <c r="DJ31" s="28">
        <f t="shared" si="62"/>
        <v>0</v>
      </c>
      <c r="DL31" s="158">
        <f t="shared" si="63"/>
        <v>0</v>
      </c>
      <c r="DM31" s="158">
        <f t="shared" si="64"/>
        <v>0</v>
      </c>
      <c r="DN31" s="158">
        <f t="shared" si="65"/>
        <v>0</v>
      </c>
      <c r="DO31" s="158">
        <f t="shared" si="66"/>
        <v>0</v>
      </c>
      <c r="DP31" s="158">
        <f t="shared" si="67"/>
        <v>3.4019987080313854</v>
      </c>
      <c r="DQ31" s="158">
        <f t="shared" si="68"/>
        <v>11.091929014417758</v>
      </c>
      <c r="DR31" s="158">
        <f t="shared" si="69"/>
        <v>20.673912395156549</v>
      </c>
      <c r="DS31" s="158">
        <f t="shared" si="70"/>
        <v>33.756828163189482</v>
      </c>
      <c r="DT31" s="158">
        <f t="shared" si="71"/>
        <v>49.099518130566366</v>
      </c>
      <c r="DU31" s="158">
        <f t="shared" si="72"/>
        <v>63.796941710289929</v>
      </c>
      <c r="DV31" s="158">
        <f t="shared" si="73"/>
        <v>73.053579514023596</v>
      </c>
      <c r="DW31" s="158">
        <f t="shared" si="74"/>
        <v>70.515236721810325</v>
      </c>
      <c r="DX31" s="158">
        <f t="shared" si="75"/>
        <v>50.012544867950737</v>
      </c>
      <c r="DY31" s="158">
        <f t="shared" si="76"/>
        <v>13.286148738351232</v>
      </c>
      <c r="DZ31" s="158">
        <f t="shared" si="77"/>
        <v>0</v>
      </c>
      <c r="EA31" s="158">
        <f t="shared" si="78"/>
        <v>0</v>
      </c>
      <c r="EB31" s="158">
        <f t="shared" si="79"/>
        <v>0</v>
      </c>
      <c r="EC31" s="158">
        <f t="shared" si="80"/>
        <v>0</v>
      </c>
      <c r="ED31" s="158">
        <f t="shared" si="81"/>
        <v>0</v>
      </c>
      <c r="EE31" s="158">
        <f t="shared" si="82"/>
        <v>0</v>
      </c>
      <c r="EF31" s="158">
        <f t="shared" si="83"/>
        <v>0</v>
      </c>
      <c r="EG31" s="158">
        <f t="shared" si="84"/>
        <v>0</v>
      </c>
      <c r="EH31" s="158">
        <f t="shared" si="85"/>
        <v>0</v>
      </c>
      <c r="EI31" s="158">
        <f t="shared" si="86"/>
        <v>0</v>
      </c>
      <c r="EJ31" s="158">
        <f t="shared" si="87"/>
        <v>0</v>
      </c>
      <c r="EK31" s="158">
        <f t="shared" si="88"/>
        <v>0</v>
      </c>
      <c r="EL31" s="158">
        <f t="shared" si="89"/>
        <v>0</v>
      </c>
      <c r="EM31" s="158">
        <f t="shared" si="90"/>
        <v>0</v>
      </c>
      <c r="EN31" s="158">
        <f t="shared" si="91"/>
        <v>0</v>
      </c>
      <c r="EO31" s="158">
        <f t="shared" si="92"/>
        <v>0</v>
      </c>
      <c r="EP31" s="158">
        <f t="shared" si="93"/>
        <v>0</v>
      </c>
      <c r="EQ31" s="158">
        <f t="shared" si="94"/>
        <v>0</v>
      </c>
      <c r="ER31" s="158">
        <f t="shared" si="95"/>
        <v>0</v>
      </c>
      <c r="ES31" s="158">
        <f t="shared" si="96"/>
        <v>0</v>
      </c>
      <c r="ET31" s="158">
        <f t="shared" si="97"/>
        <v>0</v>
      </c>
      <c r="EU31" s="158">
        <f t="shared" si="98"/>
        <v>0</v>
      </c>
      <c r="EV31" s="158">
        <f t="shared" si="99"/>
        <v>0</v>
      </c>
      <c r="EW31" s="158">
        <f t="shared" si="100"/>
        <v>0</v>
      </c>
      <c r="EX31" s="158">
        <f t="shared" si="101"/>
        <v>0</v>
      </c>
      <c r="EY31" s="158">
        <f t="shared" si="102"/>
        <v>0</v>
      </c>
      <c r="EZ31" s="158">
        <f t="shared" si="103"/>
        <v>0</v>
      </c>
      <c r="FA31" s="158">
        <f t="shared" si="104"/>
        <v>0</v>
      </c>
      <c r="FB31" s="158">
        <f t="shared" si="105"/>
        <v>0</v>
      </c>
      <c r="FC31" s="158">
        <f t="shared" si="106"/>
        <v>0</v>
      </c>
      <c r="FD31" s="158">
        <f t="shared" si="107"/>
        <v>0</v>
      </c>
      <c r="FE31" s="158">
        <f t="shared" si="108"/>
        <v>0</v>
      </c>
      <c r="FF31" s="158">
        <f t="shared" si="109"/>
        <v>0</v>
      </c>
      <c r="FG31" s="158">
        <f t="shared" si="110"/>
        <v>0</v>
      </c>
      <c r="FH31" s="158">
        <f t="shared" si="111"/>
        <v>0</v>
      </c>
      <c r="FI31" s="158">
        <f t="shared" si="112"/>
        <v>0</v>
      </c>
    </row>
    <row r="32" spans="4:165">
      <c r="D32" s="28">
        <f>IF(OR('1.収穫を予測する'!$C$2="あり",'1.収穫を予測する'!$C$3="あり"),入力方法別計算!W27,'inv2.計算シート'!E27)</f>
        <v>26</v>
      </c>
      <c r="E32" s="28">
        <f>IF(OR('1.収穫を予測する'!$C$2="あり",'1.収穫を予測する'!$C$3="あり"),入力方法別計算!Z27,'inv2.計算シート'!AD27)</f>
        <v>415.7351824763636</v>
      </c>
      <c r="F32" s="28">
        <f>IF(OR('1.収穫を予測する'!$C$2="あり",'1.収穫を予測する'!$C$3="あり"),入力方法別計算!Y27,'inv2.計算シート'!AE27)</f>
        <v>1902.625587555993</v>
      </c>
      <c r="G32" s="28">
        <f>'inv2.計算シート'!AF27</f>
        <v>0</v>
      </c>
      <c r="H32" s="28">
        <f t="shared" si="8"/>
        <v>0.69715269838383698</v>
      </c>
      <c r="I32" s="28">
        <f t="shared" si="9"/>
        <v>2165.1834166357489</v>
      </c>
      <c r="J32" s="28">
        <f t="shared" si="10"/>
        <v>420.27400882902998</v>
      </c>
      <c r="K32" s="28">
        <f t="shared" si="11"/>
        <v>0.19410549960799608</v>
      </c>
      <c r="L32" s="28">
        <f t="shared" si="12"/>
        <v>65728.73712915885</v>
      </c>
      <c r="N32" s="28">
        <f t="shared" si="4"/>
        <v>0</v>
      </c>
      <c r="O32" s="28">
        <f t="shared" si="122"/>
        <v>0</v>
      </c>
      <c r="P32" s="28">
        <f t="shared" si="122"/>
        <v>0</v>
      </c>
      <c r="Q32" s="28">
        <f t="shared" si="122"/>
        <v>0</v>
      </c>
      <c r="R32" s="28">
        <f t="shared" si="122"/>
        <v>0</v>
      </c>
      <c r="S32" s="28">
        <f t="shared" si="122"/>
        <v>413.62155932980147</v>
      </c>
      <c r="T32" s="28">
        <f t="shared" si="122"/>
        <v>403.51986926571362</v>
      </c>
      <c r="U32" s="28">
        <f t="shared" si="122"/>
        <v>384.52263114118898</v>
      </c>
      <c r="V32" s="28">
        <f t="shared" si="122"/>
        <v>353.10817535826368</v>
      </c>
      <c r="W32" s="28">
        <f t="shared" si="122"/>
        <v>306.58442643120048</v>
      </c>
      <c r="X32" s="28">
        <f t="shared" si="122"/>
        <v>244.5197145632213</v>
      </c>
      <c r="Y32" s="28">
        <f t="shared" ref="Y32:AH41" si="123">IF($L32/$H32*(($H32-1)*Y$3+$K32)^($H32/(1-$H32))*($H32*Y$3+$K32)&gt;$E32,0,$L32/$H32*(($H32-1)*Y$3+$K32)^($H32/(1-$H32))*($H32*Y$3+$K32))</f>
        <v>170.49078243132544</v>
      </c>
      <c r="Z32" s="28">
        <f t="shared" si="123"/>
        <v>93.825630981682636</v>
      </c>
      <c r="AA32" s="28">
        <f t="shared" si="123"/>
        <v>30.53218997164165</v>
      </c>
      <c r="AB32" s="28">
        <f t="shared" si="123"/>
        <v>0.78055874364034017</v>
      </c>
      <c r="AC32" s="28" t="e">
        <f t="shared" si="123"/>
        <v>#NUM!</v>
      </c>
      <c r="AD32" s="28" t="e">
        <f t="shared" si="123"/>
        <v>#NUM!</v>
      </c>
      <c r="AE32" s="28" t="e">
        <f t="shared" si="123"/>
        <v>#NUM!</v>
      </c>
      <c r="AF32" s="28" t="e">
        <f t="shared" si="123"/>
        <v>#NUM!</v>
      </c>
      <c r="AG32" s="28" t="e">
        <f t="shared" si="123"/>
        <v>#NUM!</v>
      </c>
      <c r="AH32" s="28" t="e">
        <f t="shared" si="123"/>
        <v>#NUM!</v>
      </c>
      <c r="AI32" s="28" t="e">
        <f t="shared" ref="AI32:AR41" si="124">IF($L32/$H32*(($H32-1)*AI$3+$K32)^($H32/(1-$H32))*($H32*AI$3+$K32)&gt;$E32,0,$L32/$H32*(($H32-1)*AI$3+$K32)^($H32/(1-$H32))*($H32*AI$3+$K32))</f>
        <v>#NUM!</v>
      </c>
      <c r="AJ32" s="28" t="e">
        <f t="shared" si="124"/>
        <v>#NUM!</v>
      </c>
      <c r="AK32" s="28" t="e">
        <f t="shared" si="124"/>
        <v>#NUM!</v>
      </c>
      <c r="AL32" s="28" t="e">
        <f t="shared" si="124"/>
        <v>#NUM!</v>
      </c>
      <c r="AM32" s="28" t="e">
        <f t="shared" si="124"/>
        <v>#NUM!</v>
      </c>
      <c r="AN32" s="28" t="e">
        <f t="shared" si="124"/>
        <v>#NUM!</v>
      </c>
      <c r="AO32" s="28" t="e">
        <f t="shared" si="124"/>
        <v>#NUM!</v>
      </c>
      <c r="AP32" s="28" t="e">
        <f t="shared" si="124"/>
        <v>#NUM!</v>
      </c>
      <c r="AQ32" s="28" t="e">
        <f t="shared" si="124"/>
        <v>#NUM!</v>
      </c>
      <c r="AR32" s="28" t="e">
        <f t="shared" si="124"/>
        <v>#NUM!</v>
      </c>
      <c r="AS32" s="28" t="e">
        <f t="shared" ref="AS32:BB41" si="125">IF($L32/$H32*(($H32-1)*AS$3+$K32)^($H32/(1-$H32))*($H32*AS$3+$K32)&gt;$E32,0,$L32/$H32*(($H32-1)*AS$3+$K32)^($H32/(1-$H32))*($H32*AS$3+$K32))</f>
        <v>#NUM!</v>
      </c>
      <c r="AT32" s="28" t="e">
        <f t="shared" si="125"/>
        <v>#NUM!</v>
      </c>
      <c r="AU32" s="28" t="e">
        <f t="shared" si="125"/>
        <v>#NUM!</v>
      </c>
      <c r="AV32" s="28" t="e">
        <f t="shared" si="125"/>
        <v>#NUM!</v>
      </c>
      <c r="AW32" s="28" t="e">
        <f t="shared" si="125"/>
        <v>#NUM!</v>
      </c>
      <c r="AX32" s="28" t="e">
        <f t="shared" si="125"/>
        <v>#NUM!</v>
      </c>
      <c r="AY32" s="28" t="e">
        <f t="shared" si="125"/>
        <v>#NUM!</v>
      </c>
      <c r="AZ32" s="28" t="e">
        <f t="shared" si="125"/>
        <v>#NUM!</v>
      </c>
      <c r="BA32" s="28" t="e">
        <f t="shared" si="125"/>
        <v>#NUM!</v>
      </c>
      <c r="BB32" s="28" t="e">
        <f t="shared" si="125"/>
        <v>#NUM!</v>
      </c>
      <c r="BC32" s="28" t="e">
        <f t="shared" ref="BC32:BK41" si="126">IF($L32/$H32*(($H32-1)*BC$3+$K32)^($H32/(1-$H32))*($H32*BC$3+$K32)&gt;$E32,0,$L32/$H32*(($H32-1)*BC$3+$K32)^($H32/(1-$H32))*($H32*BC$3+$K32))</f>
        <v>#NUM!</v>
      </c>
      <c r="BD32" s="28" t="e">
        <f t="shared" si="126"/>
        <v>#NUM!</v>
      </c>
      <c r="BE32" s="28" t="e">
        <f t="shared" si="126"/>
        <v>#NUM!</v>
      </c>
      <c r="BF32" s="28" t="e">
        <f t="shared" si="126"/>
        <v>#NUM!</v>
      </c>
      <c r="BG32" s="28" t="e">
        <f t="shared" si="126"/>
        <v>#NUM!</v>
      </c>
      <c r="BH32" s="28" t="e">
        <f t="shared" si="126"/>
        <v>#NUM!</v>
      </c>
      <c r="BI32" s="28" t="e">
        <f t="shared" si="126"/>
        <v>#NUM!</v>
      </c>
      <c r="BJ32" s="28" t="e">
        <f t="shared" si="126"/>
        <v>#NUM!</v>
      </c>
      <c r="BK32" s="28" t="e">
        <f t="shared" si="126"/>
        <v>#NUM!</v>
      </c>
      <c r="BM32" s="28">
        <f t="shared" si="13"/>
        <v>0</v>
      </c>
      <c r="BN32" s="28">
        <f t="shared" si="14"/>
        <v>0</v>
      </c>
      <c r="BO32" s="28">
        <f t="shared" si="15"/>
        <v>0</v>
      </c>
      <c r="BP32" s="28">
        <f t="shared" si="16"/>
        <v>0</v>
      </c>
      <c r="BQ32" s="28">
        <f t="shared" si="17"/>
        <v>0</v>
      </c>
      <c r="BR32" s="28">
        <f t="shared" si="18"/>
        <v>413.62155932980147</v>
      </c>
      <c r="BS32" s="28">
        <f t="shared" si="19"/>
        <v>403.51986926571362</v>
      </c>
      <c r="BT32" s="28">
        <f t="shared" si="20"/>
        <v>384.52263114118898</v>
      </c>
      <c r="BU32" s="28">
        <f t="shared" si="21"/>
        <v>353.10817535826368</v>
      </c>
      <c r="BV32" s="28">
        <f t="shared" si="22"/>
        <v>306.58442643120048</v>
      </c>
      <c r="BW32" s="28">
        <f t="shared" si="23"/>
        <v>244.5197145632213</v>
      </c>
      <c r="BX32" s="28">
        <f t="shared" si="24"/>
        <v>170.49078243132544</v>
      </c>
      <c r="BY32" s="28">
        <f t="shared" si="25"/>
        <v>93.825630981682636</v>
      </c>
      <c r="BZ32" s="28">
        <f t="shared" si="26"/>
        <v>30.53218997164165</v>
      </c>
      <c r="CA32" s="28">
        <f t="shared" si="27"/>
        <v>0.78055874364034017</v>
      </c>
      <c r="CB32" s="28">
        <f t="shared" si="28"/>
        <v>0</v>
      </c>
      <c r="CC32" s="28">
        <f t="shared" si="29"/>
        <v>0</v>
      </c>
      <c r="CD32" s="28">
        <f t="shared" si="30"/>
        <v>0</v>
      </c>
      <c r="CE32" s="28">
        <f t="shared" si="31"/>
        <v>0</v>
      </c>
      <c r="CF32" s="28">
        <f t="shared" si="32"/>
        <v>0</v>
      </c>
      <c r="CG32" s="28">
        <f t="shared" si="33"/>
        <v>0</v>
      </c>
      <c r="CH32" s="28">
        <f t="shared" si="34"/>
        <v>0</v>
      </c>
      <c r="CI32" s="28">
        <f t="shared" si="35"/>
        <v>0</v>
      </c>
      <c r="CJ32" s="28">
        <f t="shared" si="36"/>
        <v>0</v>
      </c>
      <c r="CK32" s="28">
        <f t="shared" si="37"/>
        <v>0</v>
      </c>
      <c r="CL32" s="28">
        <f t="shared" si="38"/>
        <v>0</v>
      </c>
      <c r="CM32" s="28">
        <f t="shared" si="39"/>
        <v>0</v>
      </c>
      <c r="CN32" s="28">
        <f t="shared" si="40"/>
        <v>0</v>
      </c>
      <c r="CO32" s="28">
        <f t="shared" si="41"/>
        <v>0</v>
      </c>
      <c r="CP32" s="28">
        <f t="shared" si="42"/>
        <v>0</v>
      </c>
      <c r="CQ32" s="28">
        <f t="shared" si="43"/>
        <v>0</v>
      </c>
      <c r="CR32" s="28">
        <f t="shared" si="44"/>
        <v>0</v>
      </c>
      <c r="CS32" s="28">
        <f t="shared" si="45"/>
        <v>0</v>
      </c>
      <c r="CT32" s="28">
        <f t="shared" si="46"/>
        <v>0</v>
      </c>
      <c r="CU32" s="28">
        <f t="shared" si="47"/>
        <v>0</v>
      </c>
      <c r="CV32" s="28">
        <f t="shared" si="48"/>
        <v>0</v>
      </c>
      <c r="CW32" s="28">
        <f t="shared" si="49"/>
        <v>0</v>
      </c>
      <c r="CX32" s="28">
        <f t="shared" si="50"/>
        <v>0</v>
      </c>
      <c r="CY32" s="28">
        <f t="shared" si="51"/>
        <v>0</v>
      </c>
      <c r="CZ32" s="28">
        <f t="shared" si="52"/>
        <v>0</v>
      </c>
      <c r="DA32" s="28">
        <f t="shared" si="53"/>
        <v>0</v>
      </c>
      <c r="DB32" s="28">
        <f t="shared" si="54"/>
        <v>0</v>
      </c>
      <c r="DC32" s="28">
        <f t="shared" si="55"/>
        <v>0</v>
      </c>
      <c r="DD32" s="28">
        <f t="shared" si="56"/>
        <v>0</v>
      </c>
      <c r="DE32" s="28">
        <f t="shared" si="57"/>
        <v>0</v>
      </c>
      <c r="DF32" s="28">
        <f t="shared" si="58"/>
        <v>0</v>
      </c>
      <c r="DG32" s="28">
        <f t="shared" si="59"/>
        <v>0</v>
      </c>
      <c r="DH32" s="28">
        <f t="shared" si="60"/>
        <v>0</v>
      </c>
      <c r="DI32" s="28">
        <f t="shared" si="61"/>
        <v>0</v>
      </c>
      <c r="DJ32" s="28">
        <f t="shared" si="62"/>
        <v>0</v>
      </c>
      <c r="DL32" s="158">
        <f t="shared" si="63"/>
        <v>0</v>
      </c>
      <c r="DM32" s="158">
        <f t="shared" si="64"/>
        <v>0</v>
      </c>
      <c r="DN32" s="158">
        <f t="shared" si="65"/>
        <v>0</v>
      </c>
      <c r="DO32" s="158">
        <f t="shared" si="66"/>
        <v>0</v>
      </c>
      <c r="DP32" s="158">
        <f t="shared" si="67"/>
        <v>2.1136231465621336</v>
      </c>
      <c r="DQ32" s="158">
        <f t="shared" si="68"/>
        <v>10.101690064087848</v>
      </c>
      <c r="DR32" s="158">
        <f t="shared" si="69"/>
        <v>18.997238124524642</v>
      </c>
      <c r="DS32" s="158">
        <f t="shared" si="70"/>
        <v>31.414455782925302</v>
      </c>
      <c r="DT32" s="158">
        <f t="shared" si="71"/>
        <v>46.523748927063195</v>
      </c>
      <c r="DU32" s="158">
        <f t="shared" si="72"/>
        <v>62.064711867979184</v>
      </c>
      <c r="DV32" s="158">
        <f t="shared" si="73"/>
        <v>74.028932131895857</v>
      </c>
      <c r="DW32" s="158">
        <f t="shared" si="74"/>
        <v>76.665151449642806</v>
      </c>
      <c r="DX32" s="158">
        <f t="shared" si="75"/>
        <v>63.293441010040986</v>
      </c>
      <c r="DY32" s="158">
        <f t="shared" si="76"/>
        <v>29.751631228001308</v>
      </c>
      <c r="DZ32" s="158">
        <f t="shared" si="77"/>
        <v>0.78055874364034017</v>
      </c>
      <c r="EA32" s="158">
        <f t="shared" si="78"/>
        <v>0</v>
      </c>
      <c r="EB32" s="158">
        <f t="shared" si="79"/>
        <v>0</v>
      </c>
      <c r="EC32" s="158">
        <f t="shared" si="80"/>
        <v>0</v>
      </c>
      <c r="ED32" s="158">
        <f t="shared" si="81"/>
        <v>0</v>
      </c>
      <c r="EE32" s="158">
        <f t="shared" si="82"/>
        <v>0</v>
      </c>
      <c r="EF32" s="158">
        <f t="shared" si="83"/>
        <v>0</v>
      </c>
      <c r="EG32" s="158">
        <f t="shared" si="84"/>
        <v>0</v>
      </c>
      <c r="EH32" s="158">
        <f t="shared" si="85"/>
        <v>0</v>
      </c>
      <c r="EI32" s="158">
        <f t="shared" si="86"/>
        <v>0</v>
      </c>
      <c r="EJ32" s="158">
        <f t="shared" si="87"/>
        <v>0</v>
      </c>
      <c r="EK32" s="158">
        <f t="shared" si="88"/>
        <v>0</v>
      </c>
      <c r="EL32" s="158">
        <f t="shared" si="89"/>
        <v>0</v>
      </c>
      <c r="EM32" s="158">
        <f t="shared" si="90"/>
        <v>0</v>
      </c>
      <c r="EN32" s="158">
        <f t="shared" si="91"/>
        <v>0</v>
      </c>
      <c r="EO32" s="158">
        <f t="shared" si="92"/>
        <v>0</v>
      </c>
      <c r="EP32" s="158">
        <f t="shared" si="93"/>
        <v>0</v>
      </c>
      <c r="EQ32" s="158">
        <f t="shared" si="94"/>
        <v>0</v>
      </c>
      <c r="ER32" s="158">
        <f t="shared" si="95"/>
        <v>0</v>
      </c>
      <c r="ES32" s="158">
        <f t="shared" si="96"/>
        <v>0</v>
      </c>
      <c r="ET32" s="158">
        <f t="shared" si="97"/>
        <v>0</v>
      </c>
      <c r="EU32" s="158">
        <f t="shared" si="98"/>
        <v>0</v>
      </c>
      <c r="EV32" s="158">
        <f t="shared" si="99"/>
        <v>0</v>
      </c>
      <c r="EW32" s="158">
        <f t="shared" si="100"/>
        <v>0</v>
      </c>
      <c r="EX32" s="158">
        <f t="shared" si="101"/>
        <v>0</v>
      </c>
      <c r="EY32" s="158">
        <f t="shared" si="102"/>
        <v>0</v>
      </c>
      <c r="EZ32" s="158">
        <f t="shared" si="103"/>
        <v>0</v>
      </c>
      <c r="FA32" s="158">
        <f t="shared" si="104"/>
        <v>0</v>
      </c>
      <c r="FB32" s="158">
        <f t="shared" si="105"/>
        <v>0</v>
      </c>
      <c r="FC32" s="158">
        <f t="shared" si="106"/>
        <v>0</v>
      </c>
      <c r="FD32" s="158">
        <f t="shared" si="107"/>
        <v>0</v>
      </c>
      <c r="FE32" s="158">
        <f t="shared" si="108"/>
        <v>0</v>
      </c>
      <c r="FF32" s="158">
        <f t="shared" si="109"/>
        <v>0</v>
      </c>
      <c r="FG32" s="158">
        <f t="shared" si="110"/>
        <v>0</v>
      </c>
      <c r="FH32" s="158">
        <f t="shared" si="111"/>
        <v>0</v>
      </c>
      <c r="FI32" s="158">
        <f t="shared" si="112"/>
        <v>0</v>
      </c>
    </row>
    <row r="33" spans="4:165">
      <c r="D33" s="28">
        <f>IF(OR('1.収穫を予測する'!$C$2="あり",'1.収穫を予測する'!$C$3="あり"),入力方法別計算!W28,'inv2.計算シート'!E28)</f>
        <v>27</v>
      </c>
      <c r="E33" s="28">
        <f>IF(OR('1.収穫を予測する'!$C$2="あり",'1.収穫を予測する'!$C$3="あり"),入力方法別計算!Z28,'inv2.計算シート'!AD28)</f>
        <v>442.23663037133468</v>
      </c>
      <c r="F33" s="28">
        <f>IF(OR('1.収穫を予測する'!$C$2="あり",'1.収穫を予測する'!$C$3="あり"),入力方法別計算!Y28,'inv2.計算シート'!AE28)</f>
        <v>1864.5453683864864</v>
      </c>
      <c r="G33" s="28">
        <f>'inv2.計算シート'!AF28</f>
        <v>0</v>
      </c>
      <c r="H33" s="28">
        <f t="shared" si="8"/>
        <v>0.69157422187684903</v>
      </c>
      <c r="I33" s="28">
        <f t="shared" si="9"/>
        <v>2130.6979617818356</v>
      </c>
      <c r="J33" s="28">
        <f t="shared" si="10"/>
        <v>447.40630562113876</v>
      </c>
      <c r="K33" s="28">
        <f t="shared" si="11"/>
        <v>0.20998110180148993</v>
      </c>
      <c r="L33" s="28">
        <f t="shared" si="12"/>
        <v>48777.152284224554</v>
      </c>
      <c r="N33" s="28">
        <f t="shared" si="4"/>
        <v>0</v>
      </c>
      <c r="O33" s="28">
        <f t="shared" ref="O33:X42" si="127">IF($L33/$H33*(($H33-1)*O$3+$K33)^($H33/(1-$H33))*($H33*O$3+$K33)&gt;$E33,0,$L33/$H33*(($H33-1)*O$3+$K33)^($H33/(1-$H33))*($H33*O$3+$K33))</f>
        <v>0</v>
      </c>
      <c r="P33" s="28">
        <f t="shared" si="127"/>
        <v>0</v>
      </c>
      <c r="Q33" s="28">
        <f t="shared" si="127"/>
        <v>0</v>
      </c>
      <c r="R33" s="28">
        <f t="shared" si="127"/>
        <v>0</v>
      </c>
      <c r="S33" s="28">
        <f t="shared" si="127"/>
        <v>441.36669822886722</v>
      </c>
      <c r="T33" s="28">
        <f t="shared" si="127"/>
        <v>432.1355818899267</v>
      </c>
      <c r="U33" s="28">
        <f t="shared" si="127"/>
        <v>414.64418159896218</v>
      </c>
      <c r="V33" s="28">
        <f t="shared" si="127"/>
        <v>385.4118632550817</v>
      </c>
      <c r="W33" s="28">
        <f t="shared" si="127"/>
        <v>341.47054261184184</v>
      </c>
      <c r="X33" s="28">
        <f t="shared" si="127"/>
        <v>281.58574523365724</v>
      </c>
      <c r="Y33" s="28">
        <f t="shared" si="123"/>
        <v>207.8291003554757</v>
      </c>
      <c r="Z33" s="28">
        <f t="shared" si="123"/>
        <v>127.32533768281624</v>
      </c>
      <c r="AA33" s="28">
        <f t="shared" si="123"/>
        <v>53.716255130104322</v>
      </c>
      <c r="AB33" s="28">
        <f t="shared" si="123"/>
        <v>6.9939452492028877</v>
      </c>
      <c r="AC33" s="28" t="e">
        <f t="shared" si="123"/>
        <v>#NUM!</v>
      </c>
      <c r="AD33" s="28" t="e">
        <f t="shared" si="123"/>
        <v>#NUM!</v>
      </c>
      <c r="AE33" s="28" t="e">
        <f t="shared" si="123"/>
        <v>#NUM!</v>
      </c>
      <c r="AF33" s="28" t="e">
        <f t="shared" si="123"/>
        <v>#NUM!</v>
      </c>
      <c r="AG33" s="28" t="e">
        <f t="shared" si="123"/>
        <v>#NUM!</v>
      </c>
      <c r="AH33" s="28" t="e">
        <f t="shared" si="123"/>
        <v>#NUM!</v>
      </c>
      <c r="AI33" s="28" t="e">
        <f t="shared" si="124"/>
        <v>#NUM!</v>
      </c>
      <c r="AJ33" s="28" t="e">
        <f t="shared" si="124"/>
        <v>#NUM!</v>
      </c>
      <c r="AK33" s="28" t="e">
        <f t="shared" si="124"/>
        <v>#NUM!</v>
      </c>
      <c r="AL33" s="28" t="e">
        <f t="shared" si="124"/>
        <v>#NUM!</v>
      </c>
      <c r="AM33" s="28" t="e">
        <f t="shared" si="124"/>
        <v>#NUM!</v>
      </c>
      <c r="AN33" s="28" t="e">
        <f t="shared" si="124"/>
        <v>#NUM!</v>
      </c>
      <c r="AO33" s="28" t="e">
        <f t="shared" si="124"/>
        <v>#NUM!</v>
      </c>
      <c r="AP33" s="28" t="e">
        <f t="shared" si="124"/>
        <v>#NUM!</v>
      </c>
      <c r="AQ33" s="28" t="e">
        <f t="shared" si="124"/>
        <v>#NUM!</v>
      </c>
      <c r="AR33" s="28" t="e">
        <f t="shared" si="124"/>
        <v>#NUM!</v>
      </c>
      <c r="AS33" s="28" t="e">
        <f t="shared" si="125"/>
        <v>#NUM!</v>
      </c>
      <c r="AT33" s="28" t="e">
        <f t="shared" si="125"/>
        <v>#NUM!</v>
      </c>
      <c r="AU33" s="28" t="e">
        <f t="shared" si="125"/>
        <v>#NUM!</v>
      </c>
      <c r="AV33" s="28" t="e">
        <f t="shared" si="125"/>
        <v>#NUM!</v>
      </c>
      <c r="AW33" s="28" t="e">
        <f t="shared" si="125"/>
        <v>#NUM!</v>
      </c>
      <c r="AX33" s="28" t="e">
        <f t="shared" si="125"/>
        <v>#NUM!</v>
      </c>
      <c r="AY33" s="28" t="e">
        <f t="shared" si="125"/>
        <v>#NUM!</v>
      </c>
      <c r="AZ33" s="28" t="e">
        <f t="shared" si="125"/>
        <v>#NUM!</v>
      </c>
      <c r="BA33" s="28" t="e">
        <f t="shared" si="125"/>
        <v>#NUM!</v>
      </c>
      <c r="BB33" s="28" t="e">
        <f t="shared" si="125"/>
        <v>#NUM!</v>
      </c>
      <c r="BC33" s="28" t="e">
        <f t="shared" si="126"/>
        <v>#NUM!</v>
      </c>
      <c r="BD33" s="28" t="e">
        <f t="shared" si="126"/>
        <v>#NUM!</v>
      </c>
      <c r="BE33" s="28" t="e">
        <f t="shared" si="126"/>
        <v>#NUM!</v>
      </c>
      <c r="BF33" s="28" t="e">
        <f t="shared" si="126"/>
        <v>#NUM!</v>
      </c>
      <c r="BG33" s="28" t="e">
        <f t="shared" si="126"/>
        <v>#NUM!</v>
      </c>
      <c r="BH33" s="28" t="e">
        <f t="shared" si="126"/>
        <v>#NUM!</v>
      </c>
      <c r="BI33" s="28" t="e">
        <f t="shared" si="126"/>
        <v>#NUM!</v>
      </c>
      <c r="BJ33" s="28" t="e">
        <f t="shared" si="126"/>
        <v>#NUM!</v>
      </c>
      <c r="BK33" s="28" t="e">
        <f t="shared" si="126"/>
        <v>#NUM!</v>
      </c>
      <c r="BM33" s="28">
        <f t="shared" si="13"/>
        <v>0</v>
      </c>
      <c r="BN33" s="28">
        <f t="shared" si="14"/>
        <v>0</v>
      </c>
      <c r="BO33" s="28">
        <f t="shared" si="15"/>
        <v>0</v>
      </c>
      <c r="BP33" s="28">
        <f t="shared" si="16"/>
        <v>0</v>
      </c>
      <c r="BQ33" s="28">
        <f t="shared" si="17"/>
        <v>0</v>
      </c>
      <c r="BR33" s="28">
        <f t="shared" si="18"/>
        <v>441.36669822886722</v>
      </c>
      <c r="BS33" s="28">
        <f t="shared" si="19"/>
        <v>432.1355818899267</v>
      </c>
      <c r="BT33" s="28">
        <f t="shared" si="20"/>
        <v>414.64418159896218</v>
      </c>
      <c r="BU33" s="28">
        <f t="shared" si="21"/>
        <v>385.4118632550817</v>
      </c>
      <c r="BV33" s="28">
        <f t="shared" si="22"/>
        <v>341.47054261184184</v>
      </c>
      <c r="BW33" s="28">
        <f t="shared" si="23"/>
        <v>281.58574523365724</v>
      </c>
      <c r="BX33" s="28">
        <f t="shared" si="24"/>
        <v>207.8291003554757</v>
      </c>
      <c r="BY33" s="28">
        <f t="shared" si="25"/>
        <v>127.32533768281624</v>
      </c>
      <c r="BZ33" s="28">
        <f t="shared" si="26"/>
        <v>53.716255130104322</v>
      </c>
      <c r="CA33" s="28">
        <f t="shared" si="27"/>
        <v>6.9939452492028877</v>
      </c>
      <c r="CB33" s="28">
        <f t="shared" si="28"/>
        <v>0</v>
      </c>
      <c r="CC33" s="28">
        <f t="shared" si="29"/>
        <v>0</v>
      </c>
      <c r="CD33" s="28">
        <f t="shared" si="30"/>
        <v>0</v>
      </c>
      <c r="CE33" s="28">
        <f t="shared" si="31"/>
        <v>0</v>
      </c>
      <c r="CF33" s="28">
        <f t="shared" si="32"/>
        <v>0</v>
      </c>
      <c r="CG33" s="28">
        <f t="shared" si="33"/>
        <v>0</v>
      </c>
      <c r="CH33" s="28">
        <f t="shared" si="34"/>
        <v>0</v>
      </c>
      <c r="CI33" s="28">
        <f t="shared" si="35"/>
        <v>0</v>
      </c>
      <c r="CJ33" s="28">
        <f t="shared" si="36"/>
        <v>0</v>
      </c>
      <c r="CK33" s="28">
        <f t="shared" si="37"/>
        <v>0</v>
      </c>
      <c r="CL33" s="28">
        <f t="shared" si="38"/>
        <v>0</v>
      </c>
      <c r="CM33" s="28">
        <f t="shared" si="39"/>
        <v>0</v>
      </c>
      <c r="CN33" s="28">
        <f t="shared" si="40"/>
        <v>0</v>
      </c>
      <c r="CO33" s="28">
        <f t="shared" si="41"/>
        <v>0</v>
      </c>
      <c r="CP33" s="28">
        <f t="shared" si="42"/>
        <v>0</v>
      </c>
      <c r="CQ33" s="28">
        <f t="shared" si="43"/>
        <v>0</v>
      </c>
      <c r="CR33" s="28">
        <f t="shared" si="44"/>
        <v>0</v>
      </c>
      <c r="CS33" s="28">
        <f t="shared" si="45"/>
        <v>0</v>
      </c>
      <c r="CT33" s="28">
        <f t="shared" si="46"/>
        <v>0</v>
      </c>
      <c r="CU33" s="28">
        <f t="shared" si="47"/>
        <v>0</v>
      </c>
      <c r="CV33" s="28">
        <f t="shared" si="48"/>
        <v>0</v>
      </c>
      <c r="CW33" s="28">
        <f t="shared" si="49"/>
        <v>0</v>
      </c>
      <c r="CX33" s="28">
        <f t="shared" si="50"/>
        <v>0</v>
      </c>
      <c r="CY33" s="28">
        <f t="shared" si="51"/>
        <v>0</v>
      </c>
      <c r="CZ33" s="28">
        <f t="shared" si="52"/>
        <v>0</v>
      </c>
      <c r="DA33" s="28">
        <f t="shared" si="53"/>
        <v>0</v>
      </c>
      <c r="DB33" s="28">
        <f t="shared" si="54"/>
        <v>0</v>
      </c>
      <c r="DC33" s="28">
        <f t="shared" si="55"/>
        <v>0</v>
      </c>
      <c r="DD33" s="28">
        <f t="shared" si="56"/>
        <v>0</v>
      </c>
      <c r="DE33" s="28">
        <f t="shared" si="57"/>
        <v>0</v>
      </c>
      <c r="DF33" s="28">
        <f t="shared" si="58"/>
        <v>0</v>
      </c>
      <c r="DG33" s="28">
        <f t="shared" si="59"/>
        <v>0</v>
      </c>
      <c r="DH33" s="28">
        <f t="shared" si="60"/>
        <v>0</v>
      </c>
      <c r="DI33" s="28">
        <f t="shared" si="61"/>
        <v>0</v>
      </c>
      <c r="DJ33" s="28">
        <f t="shared" si="62"/>
        <v>0</v>
      </c>
      <c r="DL33" s="158">
        <f t="shared" si="63"/>
        <v>0</v>
      </c>
      <c r="DM33" s="158">
        <f t="shared" si="64"/>
        <v>0</v>
      </c>
      <c r="DN33" s="158">
        <f t="shared" si="65"/>
        <v>0</v>
      </c>
      <c r="DO33" s="158">
        <f t="shared" si="66"/>
        <v>0</v>
      </c>
      <c r="DP33" s="158">
        <f t="shared" si="67"/>
        <v>0.8699321424674622</v>
      </c>
      <c r="DQ33" s="158">
        <f t="shared" si="68"/>
        <v>9.2311163389405237</v>
      </c>
      <c r="DR33" s="158">
        <f t="shared" si="69"/>
        <v>17.491400290964521</v>
      </c>
      <c r="DS33" s="158">
        <f t="shared" si="70"/>
        <v>29.232318343880479</v>
      </c>
      <c r="DT33" s="158">
        <f t="shared" si="71"/>
        <v>43.941320643239862</v>
      </c>
      <c r="DU33" s="158">
        <f t="shared" si="72"/>
        <v>59.884797378184601</v>
      </c>
      <c r="DV33" s="158">
        <f t="shared" si="73"/>
        <v>73.756644878181532</v>
      </c>
      <c r="DW33" s="158">
        <f t="shared" si="74"/>
        <v>80.503762672659462</v>
      </c>
      <c r="DX33" s="158">
        <f t="shared" si="75"/>
        <v>73.609082552711925</v>
      </c>
      <c r="DY33" s="158">
        <f t="shared" si="76"/>
        <v>46.722309880901435</v>
      </c>
      <c r="DZ33" s="158">
        <f t="shared" si="77"/>
        <v>6.9939452492028877</v>
      </c>
      <c r="EA33" s="158">
        <f t="shared" si="78"/>
        <v>0</v>
      </c>
      <c r="EB33" s="158">
        <f t="shared" si="79"/>
        <v>0</v>
      </c>
      <c r="EC33" s="158">
        <f t="shared" si="80"/>
        <v>0</v>
      </c>
      <c r="ED33" s="158">
        <f t="shared" si="81"/>
        <v>0</v>
      </c>
      <c r="EE33" s="158">
        <f t="shared" si="82"/>
        <v>0</v>
      </c>
      <c r="EF33" s="158">
        <f t="shared" si="83"/>
        <v>0</v>
      </c>
      <c r="EG33" s="158">
        <f t="shared" si="84"/>
        <v>0</v>
      </c>
      <c r="EH33" s="158">
        <f t="shared" si="85"/>
        <v>0</v>
      </c>
      <c r="EI33" s="158">
        <f t="shared" si="86"/>
        <v>0</v>
      </c>
      <c r="EJ33" s="158">
        <f t="shared" si="87"/>
        <v>0</v>
      </c>
      <c r="EK33" s="158">
        <f t="shared" si="88"/>
        <v>0</v>
      </c>
      <c r="EL33" s="158">
        <f t="shared" si="89"/>
        <v>0</v>
      </c>
      <c r="EM33" s="158">
        <f t="shared" si="90"/>
        <v>0</v>
      </c>
      <c r="EN33" s="158">
        <f t="shared" si="91"/>
        <v>0</v>
      </c>
      <c r="EO33" s="158">
        <f t="shared" si="92"/>
        <v>0</v>
      </c>
      <c r="EP33" s="158">
        <f t="shared" si="93"/>
        <v>0</v>
      </c>
      <c r="EQ33" s="158">
        <f t="shared" si="94"/>
        <v>0</v>
      </c>
      <c r="ER33" s="158">
        <f t="shared" si="95"/>
        <v>0</v>
      </c>
      <c r="ES33" s="158">
        <f t="shared" si="96"/>
        <v>0</v>
      </c>
      <c r="ET33" s="158">
        <f t="shared" si="97"/>
        <v>0</v>
      </c>
      <c r="EU33" s="158">
        <f t="shared" si="98"/>
        <v>0</v>
      </c>
      <c r="EV33" s="158">
        <f t="shared" si="99"/>
        <v>0</v>
      </c>
      <c r="EW33" s="158">
        <f t="shared" si="100"/>
        <v>0</v>
      </c>
      <c r="EX33" s="158">
        <f t="shared" si="101"/>
        <v>0</v>
      </c>
      <c r="EY33" s="158">
        <f t="shared" si="102"/>
        <v>0</v>
      </c>
      <c r="EZ33" s="158">
        <f t="shared" si="103"/>
        <v>0</v>
      </c>
      <c r="FA33" s="158">
        <f t="shared" si="104"/>
        <v>0</v>
      </c>
      <c r="FB33" s="158">
        <f t="shared" si="105"/>
        <v>0</v>
      </c>
      <c r="FC33" s="158">
        <f t="shared" si="106"/>
        <v>0</v>
      </c>
      <c r="FD33" s="158">
        <f t="shared" si="107"/>
        <v>0</v>
      </c>
      <c r="FE33" s="158">
        <f t="shared" si="108"/>
        <v>0</v>
      </c>
      <c r="FF33" s="158">
        <f t="shared" si="109"/>
        <v>0</v>
      </c>
      <c r="FG33" s="158">
        <f t="shared" si="110"/>
        <v>0</v>
      </c>
      <c r="FH33" s="158">
        <f t="shared" si="111"/>
        <v>0</v>
      </c>
      <c r="FI33" s="158">
        <f t="shared" si="112"/>
        <v>0</v>
      </c>
    </row>
    <row r="34" spans="4:165">
      <c r="D34" s="28">
        <f>IF(OR('1.収穫を予測する'!$C$2="あり",'1.収穫を予測する'!$C$3="あり"),入力方法別計算!W29,'inv2.計算シート'!E29)</f>
        <v>28</v>
      </c>
      <c r="E34" s="28">
        <f>IF(OR('1.収穫を予測する'!$C$2="あり",'1.収穫を予測する'!$C$3="あり"),入力方法別計算!Z29,'inv2.計算シート'!AD29)</f>
        <v>468.12805181413597</v>
      </c>
      <c r="F34" s="28">
        <f>IF(OR('1.収穫を予測する'!$C$2="あり",'1.収穫を予測する'!$C$3="あり"),入力方法別計算!Y29,'inv2.計算シート'!AE29)</f>
        <v>1827.3417028713304</v>
      </c>
      <c r="G34" s="28">
        <f>'inv2.計算シート'!AF29</f>
        <v>0</v>
      </c>
      <c r="H34" s="28">
        <f t="shared" si="8"/>
        <v>0.68606961523621968</v>
      </c>
      <c r="I34" s="28">
        <f t="shared" si="9"/>
        <v>2097.0063141100613</v>
      </c>
      <c r="J34" s="28">
        <f t="shared" si="10"/>
        <v>473.980213085824</v>
      </c>
      <c r="K34" s="28">
        <f t="shared" si="11"/>
        <v>0.22602707960227303</v>
      </c>
      <c r="L34" s="28">
        <f t="shared" si="12"/>
        <v>37102.082054529754</v>
      </c>
      <c r="N34" s="28">
        <f t="shared" si="4"/>
        <v>0</v>
      </c>
      <c r="O34" s="28">
        <f t="shared" si="127"/>
        <v>0</v>
      </c>
      <c r="P34" s="28">
        <f t="shared" si="127"/>
        <v>0</v>
      </c>
      <c r="Q34" s="28">
        <f t="shared" si="127"/>
        <v>0</v>
      </c>
      <c r="R34" s="28">
        <f t="shared" si="127"/>
        <v>0</v>
      </c>
      <c r="S34" s="28">
        <f t="shared" si="127"/>
        <v>0</v>
      </c>
      <c r="T34" s="28">
        <f t="shared" si="127"/>
        <v>460.00950190116714</v>
      </c>
      <c r="U34" s="28">
        <f t="shared" si="127"/>
        <v>443.86859376539638</v>
      </c>
      <c r="V34" s="28">
        <f t="shared" si="127"/>
        <v>416.65076566309983</v>
      </c>
      <c r="W34" s="28">
        <f t="shared" si="127"/>
        <v>375.22524150406059</v>
      </c>
      <c r="X34" s="28">
        <f t="shared" si="127"/>
        <v>317.76820252005695</v>
      </c>
      <c r="Y34" s="28">
        <f t="shared" si="123"/>
        <v>245.15487422112949</v>
      </c>
      <c r="Z34" s="28">
        <f t="shared" si="123"/>
        <v>162.61881618031072</v>
      </c>
      <c r="AA34" s="28">
        <f t="shared" si="123"/>
        <v>81.431105966329113</v>
      </c>
      <c r="AB34" s="28">
        <f t="shared" si="123"/>
        <v>19.900098921557454</v>
      </c>
      <c r="AC34" s="28" t="e">
        <f t="shared" si="123"/>
        <v>#NUM!</v>
      </c>
      <c r="AD34" s="28" t="e">
        <f t="shared" si="123"/>
        <v>#NUM!</v>
      </c>
      <c r="AE34" s="28" t="e">
        <f t="shared" si="123"/>
        <v>#NUM!</v>
      </c>
      <c r="AF34" s="28" t="e">
        <f t="shared" si="123"/>
        <v>#NUM!</v>
      </c>
      <c r="AG34" s="28" t="e">
        <f t="shared" si="123"/>
        <v>#NUM!</v>
      </c>
      <c r="AH34" s="28" t="e">
        <f t="shared" si="123"/>
        <v>#NUM!</v>
      </c>
      <c r="AI34" s="28" t="e">
        <f t="shared" si="124"/>
        <v>#NUM!</v>
      </c>
      <c r="AJ34" s="28" t="e">
        <f t="shared" si="124"/>
        <v>#NUM!</v>
      </c>
      <c r="AK34" s="28" t="e">
        <f t="shared" si="124"/>
        <v>#NUM!</v>
      </c>
      <c r="AL34" s="28" t="e">
        <f t="shared" si="124"/>
        <v>#NUM!</v>
      </c>
      <c r="AM34" s="28" t="e">
        <f t="shared" si="124"/>
        <v>#NUM!</v>
      </c>
      <c r="AN34" s="28" t="e">
        <f t="shared" si="124"/>
        <v>#NUM!</v>
      </c>
      <c r="AO34" s="28" t="e">
        <f t="shared" si="124"/>
        <v>#NUM!</v>
      </c>
      <c r="AP34" s="28" t="e">
        <f t="shared" si="124"/>
        <v>#NUM!</v>
      </c>
      <c r="AQ34" s="28" t="e">
        <f t="shared" si="124"/>
        <v>#NUM!</v>
      </c>
      <c r="AR34" s="28" t="e">
        <f t="shared" si="124"/>
        <v>#NUM!</v>
      </c>
      <c r="AS34" s="28" t="e">
        <f t="shared" si="125"/>
        <v>#NUM!</v>
      </c>
      <c r="AT34" s="28" t="e">
        <f t="shared" si="125"/>
        <v>#NUM!</v>
      </c>
      <c r="AU34" s="28" t="e">
        <f t="shared" si="125"/>
        <v>#NUM!</v>
      </c>
      <c r="AV34" s="28" t="e">
        <f t="shared" si="125"/>
        <v>#NUM!</v>
      </c>
      <c r="AW34" s="28" t="e">
        <f t="shared" si="125"/>
        <v>#NUM!</v>
      </c>
      <c r="AX34" s="28" t="e">
        <f t="shared" si="125"/>
        <v>#NUM!</v>
      </c>
      <c r="AY34" s="28" t="e">
        <f t="shared" si="125"/>
        <v>#NUM!</v>
      </c>
      <c r="AZ34" s="28" t="e">
        <f t="shared" si="125"/>
        <v>#NUM!</v>
      </c>
      <c r="BA34" s="28" t="e">
        <f t="shared" si="125"/>
        <v>#NUM!</v>
      </c>
      <c r="BB34" s="28" t="e">
        <f t="shared" si="125"/>
        <v>#NUM!</v>
      </c>
      <c r="BC34" s="28" t="e">
        <f t="shared" si="126"/>
        <v>#NUM!</v>
      </c>
      <c r="BD34" s="28" t="e">
        <f t="shared" si="126"/>
        <v>#NUM!</v>
      </c>
      <c r="BE34" s="28" t="e">
        <f t="shared" si="126"/>
        <v>#NUM!</v>
      </c>
      <c r="BF34" s="28" t="e">
        <f t="shared" si="126"/>
        <v>#NUM!</v>
      </c>
      <c r="BG34" s="28" t="e">
        <f t="shared" si="126"/>
        <v>#NUM!</v>
      </c>
      <c r="BH34" s="28" t="e">
        <f t="shared" si="126"/>
        <v>#NUM!</v>
      </c>
      <c r="BI34" s="28" t="e">
        <f t="shared" si="126"/>
        <v>#NUM!</v>
      </c>
      <c r="BJ34" s="28" t="e">
        <f t="shared" si="126"/>
        <v>#NUM!</v>
      </c>
      <c r="BK34" s="28" t="e">
        <f t="shared" si="126"/>
        <v>#NUM!</v>
      </c>
      <c r="BM34" s="28">
        <f t="shared" si="13"/>
        <v>0</v>
      </c>
      <c r="BN34" s="28">
        <f t="shared" si="14"/>
        <v>0</v>
      </c>
      <c r="BO34" s="28">
        <f t="shared" si="15"/>
        <v>0</v>
      </c>
      <c r="BP34" s="28">
        <f t="shared" si="16"/>
        <v>0</v>
      </c>
      <c r="BQ34" s="28">
        <f t="shared" si="17"/>
        <v>0</v>
      </c>
      <c r="BR34" s="28">
        <f t="shared" si="18"/>
        <v>0</v>
      </c>
      <c r="BS34" s="28">
        <f t="shared" si="19"/>
        <v>460.00950190116714</v>
      </c>
      <c r="BT34" s="28">
        <f t="shared" si="20"/>
        <v>443.86859376539638</v>
      </c>
      <c r="BU34" s="28">
        <f t="shared" si="21"/>
        <v>416.65076566309983</v>
      </c>
      <c r="BV34" s="28">
        <f t="shared" si="22"/>
        <v>375.22524150406059</v>
      </c>
      <c r="BW34" s="28">
        <f t="shared" si="23"/>
        <v>317.76820252005695</v>
      </c>
      <c r="BX34" s="28">
        <f t="shared" si="24"/>
        <v>245.15487422112949</v>
      </c>
      <c r="BY34" s="28">
        <f t="shared" si="25"/>
        <v>162.61881618031072</v>
      </c>
      <c r="BZ34" s="28">
        <f t="shared" si="26"/>
        <v>81.431105966329113</v>
      </c>
      <c r="CA34" s="28">
        <f t="shared" si="27"/>
        <v>19.900098921557454</v>
      </c>
      <c r="CB34" s="28">
        <f t="shared" si="28"/>
        <v>0</v>
      </c>
      <c r="CC34" s="28">
        <f t="shared" si="29"/>
        <v>0</v>
      </c>
      <c r="CD34" s="28">
        <f t="shared" si="30"/>
        <v>0</v>
      </c>
      <c r="CE34" s="28">
        <f t="shared" si="31"/>
        <v>0</v>
      </c>
      <c r="CF34" s="28">
        <f t="shared" si="32"/>
        <v>0</v>
      </c>
      <c r="CG34" s="28">
        <f t="shared" si="33"/>
        <v>0</v>
      </c>
      <c r="CH34" s="28">
        <f t="shared" si="34"/>
        <v>0</v>
      </c>
      <c r="CI34" s="28">
        <f t="shared" si="35"/>
        <v>0</v>
      </c>
      <c r="CJ34" s="28">
        <f t="shared" si="36"/>
        <v>0</v>
      </c>
      <c r="CK34" s="28">
        <f t="shared" si="37"/>
        <v>0</v>
      </c>
      <c r="CL34" s="28">
        <f t="shared" si="38"/>
        <v>0</v>
      </c>
      <c r="CM34" s="28">
        <f t="shared" si="39"/>
        <v>0</v>
      </c>
      <c r="CN34" s="28">
        <f t="shared" si="40"/>
        <v>0</v>
      </c>
      <c r="CO34" s="28">
        <f t="shared" si="41"/>
        <v>0</v>
      </c>
      <c r="CP34" s="28">
        <f t="shared" si="42"/>
        <v>0</v>
      </c>
      <c r="CQ34" s="28">
        <f t="shared" si="43"/>
        <v>0</v>
      </c>
      <c r="CR34" s="28">
        <f t="shared" si="44"/>
        <v>0</v>
      </c>
      <c r="CS34" s="28">
        <f t="shared" si="45"/>
        <v>0</v>
      </c>
      <c r="CT34" s="28">
        <f t="shared" si="46"/>
        <v>0</v>
      </c>
      <c r="CU34" s="28">
        <f t="shared" si="47"/>
        <v>0</v>
      </c>
      <c r="CV34" s="28">
        <f t="shared" si="48"/>
        <v>0</v>
      </c>
      <c r="CW34" s="28">
        <f t="shared" si="49"/>
        <v>0</v>
      </c>
      <c r="CX34" s="28">
        <f t="shared" si="50"/>
        <v>0</v>
      </c>
      <c r="CY34" s="28">
        <f t="shared" si="51"/>
        <v>0</v>
      </c>
      <c r="CZ34" s="28">
        <f t="shared" si="52"/>
        <v>0</v>
      </c>
      <c r="DA34" s="28">
        <f t="shared" si="53"/>
        <v>0</v>
      </c>
      <c r="DB34" s="28">
        <f t="shared" si="54"/>
        <v>0</v>
      </c>
      <c r="DC34" s="28">
        <f t="shared" si="55"/>
        <v>0</v>
      </c>
      <c r="DD34" s="28">
        <f t="shared" si="56"/>
        <v>0</v>
      </c>
      <c r="DE34" s="28">
        <f t="shared" si="57"/>
        <v>0</v>
      </c>
      <c r="DF34" s="28">
        <f t="shared" si="58"/>
        <v>0</v>
      </c>
      <c r="DG34" s="28">
        <f t="shared" si="59"/>
        <v>0</v>
      </c>
      <c r="DH34" s="28">
        <f t="shared" si="60"/>
        <v>0</v>
      </c>
      <c r="DI34" s="28">
        <f t="shared" si="61"/>
        <v>0</v>
      </c>
      <c r="DJ34" s="28">
        <f t="shared" si="62"/>
        <v>0</v>
      </c>
      <c r="DL34" s="158">
        <f t="shared" si="63"/>
        <v>0</v>
      </c>
      <c r="DM34" s="158">
        <f t="shared" si="64"/>
        <v>0</v>
      </c>
      <c r="DN34" s="158">
        <f t="shared" si="65"/>
        <v>0</v>
      </c>
      <c r="DO34" s="158">
        <f t="shared" si="66"/>
        <v>0</v>
      </c>
      <c r="DP34" s="158">
        <f t="shared" si="67"/>
        <v>0</v>
      </c>
      <c r="DQ34" s="158">
        <f t="shared" si="68"/>
        <v>8.118549912968831</v>
      </c>
      <c r="DR34" s="158">
        <f t="shared" si="69"/>
        <v>16.140908135770758</v>
      </c>
      <c r="DS34" s="158">
        <f t="shared" si="70"/>
        <v>27.217828102296551</v>
      </c>
      <c r="DT34" s="158">
        <f t="shared" si="71"/>
        <v>41.425524159039242</v>
      </c>
      <c r="DU34" s="158">
        <f t="shared" si="72"/>
        <v>57.457038984003646</v>
      </c>
      <c r="DV34" s="158">
        <f t="shared" si="73"/>
        <v>72.613328298927456</v>
      </c>
      <c r="DW34" s="158">
        <f t="shared" si="74"/>
        <v>82.536058040818773</v>
      </c>
      <c r="DX34" s="158">
        <f t="shared" si="75"/>
        <v>81.187710213981603</v>
      </c>
      <c r="DY34" s="158">
        <f t="shared" si="76"/>
        <v>61.531007044771656</v>
      </c>
      <c r="DZ34" s="158">
        <f t="shared" si="77"/>
        <v>19.900098921557454</v>
      </c>
      <c r="EA34" s="158">
        <f t="shared" si="78"/>
        <v>0</v>
      </c>
      <c r="EB34" s="158">
        <f t="shared" si="79"/>
        <v>0</v>
      </c>
      <c r="EC34" s="158">
        <f t="shared" si="80"/>
        <v>0</v>
      </c>
      <c r="ED34" s="158">
        <f t="shared" si="81"/>
        <v>0</v>
      </c>
      <c r="EE34" s="158">
        <f t="shared" si="82"/>
        <v>0</v>
      </c>
      <c r="EF34" s="158">
        <f t="shared" si="83"/>
        <v>0</v>
      </c>
      <c r="EG34" s="158">
        <f t="shared" si="84"/>
        <v>0</v>
      </c>
      <c r="EH34" s="158">
        <f t="shared" si="85"/>
        <v>0</v>
      </c>
      <c r="EI34" s="158">
        <f t="shared" si="86"/>
        <v>0</v>
      </c>
      <c r="EJ34" s="158">
        <f t="shared" si="87"/>
        <v>0</v>
      </c>
      <c r="EK34" s="158">
        <f t="shared" si="88"/>
        <v>0</v>
      </c>
      <c r="EL34" s="158">
        <f t="shared" si="89"/>
        <v>0</v>
      </c>
      <c r="EM34" s="158">
        <f t="shared" si="90"/>
        <v>0</v>
      </c>
      <c r="EN34" s="158">
        <f t="shared" si="91"/>
        <v>0</v>
      </c>
      <c r="EO34" s="158">
        <f t="shared" si="92"/>
        <v>0</v>
      </c>
      <c r="EP34" s="158">
        <f t="shared" si="93"/>
        <v>0</v>
      </c>
      <c r="EQ34" s="158">
        <f t="shared" si="94"/>
        <v>0</v>
      </c>
      <c r="ER34" s="158">
        <f t="shared" si="95"/>
        <v>0</v>
      </c>
      <c r="ES34" s="158">
        <f t="shared" si="96"/>
        <v>0</v>
      </c>
      <c r="ET34" s="158">
        <f t="shared" si="97"/>
        <v>0</v>
      </c>
      <c r="EU34" s="158">
        <f t="shared" si="98"/>
        <v>0</v>
      </c>
      <c r="EV34" s="158">
        <f t="shared" si="99"/>
        <v>0</v>
      </c>
      <c r="EW34" s="158">
        <f t="shared" si="100"/>
        <v>0</v>
      </c>
      <c r="EX34" s="158">
        <f t="shared" si="101"/>
        <v>0</v>
      </c>
      <c r="EY34" s="158">
        <f t="shared" si="102"/>
        <v>0</v>
      </c>
      <c r="EZ34" s="158">
        <f t="shared" si="103"/>
        <v>0</v>
      </c>
      <c r="FA34" s="158">
        <f t="shared" si="104"/>
        <v>0</v>
      </c>
      <c r="FB34" s="158">
        <f t="shared" si="105"/>
        <v>0</v>
      </c>
      <c r="FC34" s="158">
        <f t="shared" si="106"/>
        <v>0</v>
      </c>
      <c r="FD34" s="158">
        <f t="shared" si="107"/>
        <v>0</v>
      </c>
      <c r="FE34" s="158">
        <f t="shared" si="108"/>
        <v>0</v>
      </c>
      <c r="FF34" s="158">
        <f t="shared" si="109"/>
        <v>0</v>
      </c>
      <c r="FG34" s="158">
        <f t="shared" si="110"/>
        <v>0</v>
      </c>
      <c r="FH34" s="158">
        <f t="shared" si="111"/>
        <v>0</v>
      </c>
      <c r="FI34" s="158">
        <f t="shared" si="112"/>
        <v>0</v>
      </c>
    </row>
    <row r="35" spans="4:165">
      <c r="D35" s="28">
        <f>IF(OR('1.収穫を予測する'!$C$2="あり",'1.収穫を予測する'!$C$3="あり"),入力方法別計算!W30,'inv2.計算シート'!E30)</f>
        <v>29</v>
      </c>
      <c r="E35" s="28">
        <f>IF(OR('1.収穫を予測する'!$C$2="あり",'1.収穫を予測する'!$C$3="あり"),入力方法別計算!Z30,'inv2.計算シート'!AD30)</f>
        <v>493.35794750780684</v>
      </c>
      <c r="F35" s="28">
        <f>IF(OR('1.収穫を予測する'!$C$2="あり",'1.収穫を予測する'!$C$3="あり"),入力方法別計算!Y30,'inv2.計算シート'!AE30)</f>
        <v>1791.0885909113235</v>
      </c>
      <c r="G35" s="28">
        <f>'inv2.計算シート'!AF30</f>
        <v>0</v>
      </c>
      <c r="H35" s="28">
        <f t="shared" si="8"/>
        <v>0.68065479341541613</v>
      </c>
      <c r="I35" s="28">
        <f t="shared" si="9"/>
        <v>2064.1754879468608</v>
      </c>
      <c r="J35" s="28">
        <f t="shared" si="10"/>
        <v>499.94455694695785</v>
      </c>
      <c r="K35" s="28">
        <f t="shared" si="11"/>
        <v>0.24220060739323546</v>
      </c>
      <c r="L35" s="28">
        <f t="shared" si="12"/>
        <v>28856.729598361548</v>
      </c>
      <c r="N35" s="28">
        <f t="shared" si="4"/>
        <v>0</v>
      </c>
      <c r="O35" s="28">
        <f t="shared" si="127"/>
        <v>0</v>
      </c>
      <c r="P35" s="28">
        <f t="shared" si="127"/>
        <v>0</v>
      </c>
      <c r="Q35" s="28">
        <f t="shared" si="127"/>
        <v>0</v>
      </c>
      <c r="R35" s="28">
        <f t="shared" si="127"/>
        <v>0</v>
      </c>
      <c r="S35" s="28">
        <f t="shared" si="127"/>
        <v>0</v>
      </c>
      <c r="T35" s="28">
        <f t="shared" si="127"/>
        <v>487.11715986364271</v>
      </c>
      <c r="U35" s="28">
        <f t="shared" si="127"/>
        <v>472.18706872534023</v>
      </c>
      <c r="V35" s="28">
        <f t="shared" si="127"/>
        <v>446.81813029885888</v>
      </c>
      <c r="W35" s="28">
        <f t="shared" si="127"/>
        <v>407.79844272883031</v>
      </c>
      <c r="X35" s="28">
        <f t="shared" si="127"/>
        <v>352.87936566169913</v>
      </c>
      <c r="Y35" s="28">
        <f t="shared" si="123"/>
        <v>281.99620544890382</v>
      </c>
      <c r="Z35" s="28">
        <f t="shared" si="123"/>
        <v>198.79740249336896</v>
      </c>
      <c r="AA35" s="28">
        <f t="shared" si="123"/>
        <v>112.36214887003989</v>
      </c>
      <c r="AB35" s="28">
        <f t="shared" si="123"/>
        <v>38.760761433138271</v>
      </c>
      <c r="AC35" s="28">
        <f t="shared" si="123"/>
        <v>1.1269338366069546</v>
      </c>
      <c r="AD35" s="28" t="e">
        <f t="shared" si="123"/>
        <v>#NUM!</v>
      </c>
      <c r="AE35" s="28" t="e">
        <f t="shared" si="123"/>
        <v>#NUM!</v>
      </c>
      <c r="AF35" s="28" t="e">
        <f t="shared" si="123"/>
        <v>#NUM!</v>
      </c>
      <c r="AG35" s="28" t="e">
        <f t="shared" si="123"/>
        <v>#NUM!</v>
      </c>
      <c r="AH35" s="28" t="e">
        <f t="shared" si="123"/>
        <v>#NUM!</v>
      </c>
      <c r="AI35" s="28" t="e">
        <f t="shared" si="124"/>
        <v>#NUM!</v>
      </c>
      <c r="AJ35" s="28" t="e">
        <f t="shared" si="124"/>
        <v>#NUM!</v>
      </c>
      <c r="AK35" s="28" t="e">
        <f t="shared" si="124"/>
        <v>#NUM!</v>
      </c>
      <c r="AL35" s="28" t="e">
        <f t="shared" si="124"/>
        <v>#NUM!</v>
      </c>
      <c r="AM35" s="28" t="e">
        <f t="shared" si="124"/>
        <v>#NUM!</v>
      </c>
      <c r="AN35" s="28" t="e">
        <f t="shared" si="124"/>
        <v>#NUM!</v>
      </c>
      <c r="AO35" s="28" t="e">
        <f t="shared" si="124"/>
        <v>#NUM!</v>
      </c>
      <c r="AP35" s="28" t="e">
        <f t="shared" si="124"/>
        <v>#NUM!</v>
      </c>
      <c r="AQ35" s="28" t="e">
        <f t="shared" si="124"/>
        <v>#NUM!</v>
      </c>
      <c r="AR35" s="28" t="e">
        <f t="shared" si="124"/>
        <v>#NUM!</v>
      </c>
      <c r="AS35" s="28" t="e">
        <f t="shared" si="125"/>
        <v>#NUM!</v>
      </c>
      <c r="AT35" s="28" t="e">
        <f t="shared" si="125"/>
        <v>#NUM!</v>
      </c>
      <c r="AU35" s="28" t="e">
        <f t="shared" si="125"/>
        <v>#NUM!</v>
      </c>
      <c r="AV35" s="28" t="e">
        <f t="shared" si="125"/>
        <v>#NUM!</v>
      </c>
      <c r="AW35" s="28" t="e">
        <f t="shared" si="125"/>
        <v>#NUM!</v>
      </c>
      <c r="AX35" s="28" t="e">
        <f t="shared" si="125"/>
        <v>#NUM!</v>
      </c>
      <c r="AY35" s="28" t="e">
        <f t="shared" si="125"/>
        <v>#NUM!</v>
      </c>
      <c r="AZ35" s="28" t="e">
        <f t="shared" si="125"/>
        <v>#NUM!</v>
      </c>
      <c r="BA35" s="28" t="e">
        <f t="shared" si="125"/>
        <v>#NUM!</v>
      </c>
      <c r="BB35" s="28" t="e">
        <f t="shared" si="125"/>
        <v>#NUM!</v>
      </c>
      <c r="BC35" s="28" t="e">
        <f t="shared" si="126"/>
        <v>#NUM!</v>
      </c>
      <c r="BD35" s="28" t="e">
        <f t="shared" si="126"/>
        <v>#NUM!</v>
      </c>
      <c r="BE35" s="28" t="e">
        <f t="shared" si="126"/>
        <v>#NUM!</v>
      </c>
      <c r="BF35" s="28" t="e">
        <f t="shared" si="126"/>
        <v>#NUM!</v>
      </c>
      <c r="BG35" s="28" t="e">
        <f t="shared" si="126"/>
        <v>#NUM!</v>
      </c>
      <c r="BH35" s="28" t="e">
        <f t="shared" si="126"/>
        <v>#NUM!</v>
      </c>
      <c r="BI35" s="28" t="e">
        <f t="shared" si="126"/>
        <v>#NUM!</v>
      </c>
      <c r="BJ35" s="28" t="e">
        <f t="shared" si="126"/>
        <v>#NUM!</v>
      </c>
      <c r="BK35" s="28" t="e">
        <f t="shared" si="126"/>
        <v>#NUM!</v>
      </c>
      <c r="BM35" s="28">
        <f t="shared" si="13"/>
        <v>0</v>
      </c>
      <c r="BN35" s="28">
        <f t="shared" si="14"/>
        <v>0</v>
      </c>
      <c r="BO35" s="28">
        <f t="shared" si="15"/>
        <v>0</v>
      </c>
      <c r="BP35" s="28">
        <f t="shared" si="16"/>
        <v>0</v>
      </c>
      <c r="BQ35" s="28">
        <f t="shared" si="17"/>
        <v>0</v>
      </c>
      <c r="BR35" s="28">
        <f t="shared" si="18"/>
        <v>0</v>
      </c>
      <c r="BS35" s="28">
        <f t="shared" si="19"/>
        <v>487.11715986364271</v>
      </c>
      <c r="BT35" s="28">
        <f t="shared" si="20"/>
        <v>472.18706872534023</v>
      </c>
      <c r="BU35" s="28">
        <f t="shared" si="21"/>
        <v>446.81813029885888</v>
      </c>
      <c r="BV35" s="28">
        <f t="shared" si="22"/>
        <v>407.79844272883031</v>
      </c>
      <c r="BW35" s="28">
        <f t="shared" si="23"/>
        <v>352.87936566169913</v>
      </c>
      <c r="BX35" s="28">
        <f t="shared" si="24"/>
        <v>281.99620544890382</v>
      </c>
      <c r="BY35" s="28">
        <f t="shared" si="25"/>
        <v>198.79740249336896</v>
      </c>
      <c r="BZ35" s="28">
        <f t="shared" si="26"/>
        <v>112.36214887003989</v>
      </c>
      <c r="CA35" s="28">
        <f t="shared" si="27"/>
        <v>38.760761433138271</v>
      </c>
      <c r="CB35" s="28">
        <f t="shared" si="28"/>
        <v>1.1269338366069546</v>
      </c>
      <c r="CC35" s="28">
        <f t="shared" si="29"/>
        <v>0</v>
      </c>
      <c r="CD35" s="28">
        <f t="shared" si="30"/>
        <v>0</v>
      </c>
      <c r="CE35" s="28">
        <f t="shared" si="31"/>
        <v>0</v>
      </c>
      <c r="CF35" s="28">
        <f t="shared" si="32"/>
        <v>0</v>
      </c>
      <c r="CG35" s="28">
        <f t="shared" si="33"/>
        <v>0</v>
      </c>
      <c r="CH35" s="28">
        <f t="shared" si="34"/>
        <v>0</v>
      </c>
      <c r="CI35" s="28">
        <f t="shared" si="35"/>
        <v>0</v>
      </c>
      <c r="CJ35" s="28">
        <f t="shared" si="36"/>
        <v>0</v>
      </c>
      <c r="CK35" s="28">
        <f t="shared" si="37"/>
        <v>0</v>
      </c>
      <c r="CL35" s="28">
        <f t="shared" si="38"/>
        <v>0</v>
      </c>
      <c r="CM35" s="28">
        <f t="shared" si="39"/>
        <v>0</v>
      </c>
      <c r="CN35" s="28">
        <f t="shared" si="40"/>
        <v>0</v>
      </c>
      <c r="CO35" s="28">
        <f t="shared" si="41"/>
        <v>0</v>
      </c>
      <c r="CP35" s="28">
        <f t="shared" si="42"/>
        <v>0</v>
      </c>
      <c r="CQ35" s="28">
        <f t="shared" si="43"/>
        <v>0</v>
      </c>
      <c r="CR35" s="28">
        <f t="shared" si="44"/>
        <v>0</v>
      </c>
      <c r="CS35" s="28">
        <f t="shared" si="45"/>
        <v>0</v>
      </c>
      <c r="CT35" s="28">
        <f t="shared" si="46"/>
        <v>0</v>
      </c>
      <c r="CU35" s="28">
        <f t="shared" si="47"/>
        <v>0</v>
      </c>
      <c r="CV35" s="28">
        <f t="shared" si="48"/>
        <v>0</v>
      </c>
      <c r="CW35" s="28">
        <f t="shared" si="49"/>
        <v>0</v>
      </c>
      <c r="CX35" s="28">
        <f t="shared" si="50"/>
        <v>0</v>
      </c>
      <c r="CY35" s="28">
        <f t="shared" si="51"/>
        <v>0</v>
      </c>
      <c r="CZ35" s="28">
        <f t="shared" si="52"/>
        <v>0</v>
      </c>
      <c r="DA35" s="28">
        <f t="shared" si="53"/>
        <v>0</v>
      </c>
      <c r="DB35" s="28">
        <f t="shared" si="54"/>
        <v>0</v>
      </c>
      <c r="DC35" s="28">
        <f t="shared" si="55"/>
        <v>0</v>
      </c>
      <c r="DD35" s="28">
        <f t="shared" si="56"/>
        <v>0</v>
      </c>
      <c r="DE35" s="28">
        <f t="shared" si="57"/>
        <v>0</v>
      </c>
      <c r="DF35" s="28">
        <f t="shared" si="58"/>
        <v>0</v>
      </c>
      <c r="DG35" s="28">
        <f t="shared" si="59"/>
        <v>0</v>
      </c>
      <c r="DH35" s="28">
        <f t="shared" si="60"/>
        <v>0</v>
      </c>
      <c r="DI35" s="28">
        <f t="shared" si="61"/>
        <v>0</v>
      </c>
      <c r="DJ35" s="28">
        <f t="shared" si="62"/>
        <v>0</v>
      </c>
      <c r="DL35" s="158">
        <f t="shared" si="63"/>
        <v>0</v>
      </c>
      <c r="DM35" s="158">
        <f t="shared" si="64"/>
        <v>0</v>
      </c>
      <c r="DN35" s="158">
        <f t="shared" si="65"/>
        <v>0</v>
      </c>
      <c r="DO35" s="158">
        <f t="shared" si="66"/>
        <v>0</v>
      </c>
      <c r="DP35" s="158">
        <f t="shared" si="67"/>
        <v>0</v>
      </c>
      <c r="DQ35" s="158">
        <f t="shared" si="68"/>
        <v>6.2407876441641292</v>
      </c>
      <c r="DR35" s="158">
        <f t="shared" si="69"/>
        <v>14.930091138302487</v>
      </c>
      <c r="DS35" s="158">
        <f t="shared" si="70"/>
        <v>25.36893842648135</v>
      </c>
      <c r="DT35" s="158">
        <f t="shared" si="71"/>
        <v>39.019687570028566</v>
      </c>
      <c r="DU35" s="158">
        <f t="shared" si="72"/>
        <v>54.919077067131184</v>
      </c>
      <c r="DV35" s="158">
        <f t="shared" si="73"/>
        <v>70.883160212795303</v>
      </c>
      <c r="DW35" s="158">
        <f t="shared" si="74"/>
        <v>83.198802955534859</v>
      </c>
      <c r="DX35" s="158">
        <f t="shared" si="75"/>
        <v>86.435253623329075</v>
      </c>
      <c r="DY35" s="158">
        <f t="shared" si="76"/>
        <v>73.601387436901618</v>
      </c>
      <c r="DZ35" s="158">
        <f t="shared" si="77"/>
        <v>37.633827596531319</v>
      </c>
      <c r="EA35" s="158">
        <f t="shared" si="78"/>
        <v>1.1269338366069546</v>
      </c>
      <c r="EB35" s="158">
        <f t="shared" si="79"/>
        <v>0</v>
      </c>
      <c r="EC35" s="158">
        <f t="shared" si="80"/>
        <v>0</v>
      </c>
      <c r="ED35" s="158">
        <f t="shared" si="81"/>
        <v>0</v>
      </c>
      <c r="EE35" s="158">
        <f t="shared" si="82"/>
        <v>0</v>
      </c>
      <c r="EF35" s="158">
        <f t="shared" si="83"/>
        <v>0</v>
      </c>
      <c r="EG35" s="158">
        <f t="shared" si="84"/>
        <v>0</v>
      </c>
      <c r="EH35" s="158">
        <f t="shared" si="85"/>
        <v>0</v>
      </c>
      <c r="EI35" s="158">
        <f t="shared" si="86"/>
        <v>0</v>
      </c>
      <c r="EJ35" s="158">
        <f t="shared" si="87"/>
        <v>0</v>
      </c>
      <c r="EK35" s="158">
        <f t="shared" si="88"/>
        <v>0</v>
      </c>
      <c r="EL35" s="158">
        <f t="shared" si="89"/>
        <v>0</v>
      </c>
      <c r="EM35" s="158">
        <f t="shared" si="90"/>
        <v>0</v>
      </c>
      <c r="EN35" s="158">
        <f t="shared" si="91"/>
        <v>0</v>
      </c>
      <c r="EO35" s="158">
        <f t="shared" si="92"/>
        <v>0</v>
      </c>
      <c r="EP35" s="158">
        <f t="shared" si="93"/>
        <v>0</v>
      </c>
      <c r="EQ35" s="158">
        <f t="shared" si="94"/>
        <v>0</v>
      </c>
      <c r="ER35" s="158">
        <f t="shared" si="95"/>
        <v>0</v>
      </c>
      <c r="ES35" s="158">
        <f t="shared" si="96"/>
        <v>0</v>
      </c>
      <c r="ET35" s="158">
        <f t="shared" si="97"/>
        <v>0</v>
      </c>
      <c r="EU35" s="158">
        <f t="shared" si="98"/>
        <v>0</v>
      </c>
      <c r="EV35" s="158">
        <f t="shared" si="99"/>
        <v>0</v>
      </c>
      <c r="EW35" s="158">
        <f t="shared" si="100"/>
        <v>0</v>
      </c>
      <c r="EX35" s="158">
        <f t="shared" si="101"/>
        <v>0</v>
      </c>
      <c r="EY35" s="158">
        <f t="shared" si="102"/>
        <v>0</v>
      </c>
      <c r="EZ35" s="158">
        <f t="shared" si="103"/>
        <v>0</v>
      </c>
      <c r="FA35" s="158">
        <f t="shared" si="104"/>
        <v>0</v>
      </c>
      <c r="FB35" s="158">
        <f t="shared" si="105"/>
        <v>0</v>
      </c>
      <c r="FC35" s="158">
        <f t="shared" si="106"/>
        <v>0</v>
      </c>
      <c r="FD35" s="158">
        <f t="shared" si="107"/>
        <v>0</v>
      </c>
      <c r="FE35" s="158">
        <f t="shared" si="108"/>
        <v>0</v>
      </c>
      <c r="FF35" s="158">
        <f t="shared" si="109"/>
        <v>0</v>
      </c>
      <c r="FG35" s="158">
        <f t="shared" si="110"/>
        <v>0</v>
      </c>
      <c r="FH35" s="158">
        <f t="shared" si="111"/>
        <v>0</v>
      </c>
      <c r="FI35" s="158">
        <f t="shared" si="112"/>
        <v>0</v>
      </c>
    </row>
    <row r="36" spans="4:165">
      <c r="D36" s="28">
        <f>IF(OR('1.収穫を予測する'!$C$2="あり",'1.収穫を予測する'!$C$3="あり"),入力方法別計算!W31,'inv2.計算シート'!E31)</f>
        <v>30</v>
      </c>
      <c r="E36" s="28">
        <f>IF(OR('1.収穫を予測する'!$C$2="あり",'1.収穫を予測する'!$C$3="あり"),入力方法別計算!Z31,'inv2.計算シート'!AD31)</f>
        <v>517.88645842020912</v>
      </c>
      <c r="F36" s="28">
        <f>IF(OR('1.収穫を予測する'!$C$2="あり",'1.収穫を予測する'!$C$3="あり"),入力方法別計算!Y31,'inv2.計算シート'!AE31)</f>
        <v>1755.8433063839391</v>
      </c>
      <c r="G36" s="28">
        <f>'inv2.計算シート'!AF31</f>
        <v>0</v>
      </c>
      <c r="H36" s="28">
        <f t="shared" si="8"/>
        <v>0.67534334490353531</v>
      </c>
      <c r="I36" s="28">
        <f t="shared" si="9"/>
        <v>2032.257350528268</v>
      </c>
      <c r="J36" s="28">
        <f t="shared" si="10"/>
        <v>525.25942256127712</v>
      </c>
      <c r="K36" s="28">
        <f t="shared" si="11"/>
        <v>0.25846107650920314</v>
      </c>
      <c r="L36" s="28">
        <f t="shared" si="12"/>
        <v>22899.473270603157</v>
      </c>
      <c r="N36" s="28">
        <f t="shared" si="4"/>
        <v>0</v>
      </c>
      <c r="O36" s="28">
        <f t="shared" si="127"/>
        <v>0</v>
      </c>
      <c r="P36" s="28">
        <f t="shared" si="127"/>
        <v>0</v>
      </c>
      <c r="Q36" s="28">
        <f t="shared" si="127"/>
        <v>0</v>
      </c>
      <c r="R36" s="28">
        <f t="shared" si="127"/>
        <v>0</v>
      </c>
      <c r="S36" s="28">
        <f t="shared" si="127"/>
        <v>0</v>
      </c>
      <c r="T36" s="28">
        <f t="shared" si="127"/>
        <v>513.44100496111605</v>
      </c>
      <c r="U36" s="28">
        <f t="shared" si="127"/>
        <v>499.59698755633997</v>
      </c>
      <c r="V36" s="28">
        <f t="shared" si="127"/>
        <v>475.91868257033605</v>
      </c>
      <c r="W36" s="28">
        <f t="shared" si="127"/>
        <v>439.17126083258222</v>
      </c>
      <c r="X36" s="28">
        <f t="shared" si="127"/>
        <v>386.80719236012533</v>
      </c>
      <c r="Y36" s="28">
        <f t="shared" si="123"/>
        <v>318.03070226597617</v>
      </c>
      <c r="Z36" s="28">
        <f t="shared" si="123"/>
        <v>235.18197106403531</v>
      </c>
      <c r="AA36" s="28">
        <f t="shared" si="123"/>
        <v>145.39810269168831</v>
      </c>
      <c r="AB36" s="28">
        <f t="shared" si="123"/>
        <v>62.404911678346586</v>
      </c>
      <c r="AC36" s="28">
        <f t="shared" si="123"/>
        <v>7.9240909024088939</v>
      </c>
      <c r="AD36" s="28" t="e">
        <f t="shared" si="123"/>
        <v>#NUM!</v>
      </c>
      <c r="AE36" s="28" t="e">
        <f t="shared" si="123"/>
        <v>#NUM!</v>
      </c>
      <c r="AF36" s="28" t="e">
        <f t="shared" si="123"/>
        <v>#NUM!</v>
      </c>
      <c r="AG36" s="28" t="e">
        <f t="shared" si="123"/>
        <v>#NUM!</v>
      </c>
      <c r="AH36" s="28" t="e">
        <f t="shared" si="123"/>
        <v>#NUM!</v>
      </c>
      <c r="AI36" s="28" t="e">
        <f t="shared" si="124"/>
        <v>#NUM!</v>
      </c>
      <c r="AJ36" s="28" t="e">
        <f t="shared" si="124"/>
        <v>#NUM!</v>
      </c>
      <c r="AK36" s="28" t="e">
        <f t="shared" si="124"/>
        <v>#NUM!</v>
      </c>
      <c r="AL36" s="28" t="e">
        <f t="shared" si="124"/>
        <v>#NUM!</v>
      </c>
      <c r="AM36" s="28" t="e">
        <f t="shared" si="124"/>
        <v>#NUM!</v>
      </c>
      <c r="AN36" s="28" t="e">
        <f t="shared" si="124"/>
        <v>#NUM!</v>
      </c>
      <c r="AO36" s="28" t="e">
        <f t="shared" si="124"/>
        <v>#NUM!</v>
      </c>
      <c r="AP36" s="28" t="e">
        <f t="shared" si="124"/>
        <v>#NUM!</v>
      </c>
      <c r="AQ36" s="28" t="e">
        <f t="shared" si="124"/>
        <v>#NUM!</v>
      </c>
      <c r="AR36" s="28" t="e">
        <f t="shared" si="124"/>
        <v>#NUM!</v>
      </c>
      <c r="AS36" s="28" t="e">
        <f t="shared" si="125"/>
        <v>#NUM!</v>
      </c>
      <c r="AT36" s="28" t="e">
        <f t="shared" si="125"/>
        <v>#NUM!</v>
      </c>
      <c r="AU36" s="28" t="e">
        <f t="shared" si="125"/>
        <v>#NUM!</v>
      </c>
      <c r="AV36" s="28" t="e">
        <f t="shared" si="125"/>
        <v>#NUM!</v>
      </c>
      <c r="AW36" s="28" t="e">
        <f t="shared" si="125"/>
        <v>#NUM!</v>
      </c>
      <c r="AX36" s="28" t="e">
        <f t="shared" si="125"/>
        <v>#NUM!</v>
      </c>
      <c r="AY36" s="28" t="e">
        <f t="shared" si="125"/>
        <v>#NUM!</v>
      </c>
      <c r="AZ36" s="28" t="e">
        <f t="shared" si="125"/>
        <v>#NUM!</v>
      </c>
      <c r="BA36" s="28" t="e">
        <f t="shared" si="125"/>
        <v>#NUM!</v>
      </c>
      <c r="BB36" s="28" t="e">
        <f t="shared" si="125"/>
        <v>#NUM!</v>
      </c>
      <c r="BC36" s="28" t="e">
        <f t="shared" si="126"/>
        <v>#NUM!</v>
      </c>
      <c r="BD36" s="28" t="e">
        <f t="shared" si="126"/>
        <v>#NUM!</v>
      </c>
      <c r="BE36" s="28" t="e">
        <f t="shared" si="126"/>
        <v>#NUM!</v>
      </c>
      <c r="BF36" s="28" t="e">
        <f t="shared" si="126"/>
        <v>#NUM!</v>
      </c>
      <c r="BG36" s="28" t="e">
        <f t="shared" si="126"/>
        <v>#NUM!</v>
      </c>
      <c r="BH36" s="28" t="e">
        <f t="shared" si="126"/>
        <v>#NUM!</v>
      </c>
      <c r="BI36" s="28" t="e">
        <f t="shared" si="126"/>
        <v>#NUM!</v>
      </c>
      <c r="BJ36" s="28" t="e">
        <f t="shared" si="126"/>
        <v>#NUM!</v>
      </c>
      <c r="BK36" s="28" t="e">
        <f t="shared" si="126"/>
        <v>#NUM!</v>
      </c>
      <c r="BM36" s="28">
        <f t="shared" si="13"/>
        <v>0</v>
      </c>
      <c r="BN36" s="28">
        <f t="shared" si="14"/>
        <v>0</v>
      </c>
      <c r="BO36" s="28">
        <f t="shared" si="15"/>
        <v>0</v>
      </c>
      <c r="BP36" s="28">
        <f t="shared" si="16"/>
        <v>0</v>
      </c>
      <c r="BQ36" s="28">
        <f t="shared" si="17"/>
        <v>0</v>
      </c>
      <c r="BR36" s="28">
        <f t="shared" si="18"/>
        <v>0</v>
      </c>
      <c r="BS36" s="28">
        <f t="shared" si="19"/>
        <v>513.44100496111605</v>
      </c>
      <c r="BT36" s="28">
        <f t="shared" si="20"/>
        <v>499.59698755633997</v>
      </c>
      <c r="BU36" s="28">
        <f t="shared" si="21"/>
        <v>475.91868257033605</v>
      </c>
      <c r="BV36" s="28">
        <f t="shared" si="22"/>
        <v>439.17126083258222</v>
      </c>
      <c r="BW36" s="28">
        <f t="shared" si="23"/>
        <v>386.80719236012533</v>
      </c>
      <c r="BX36" s="28">
        <f t="shared" si="24"/>
        <v>318.03070226597617</v>
      </c>
      <c r="BY36" s="28">
        <f t="shared" si="25"/>
        <v>235.18197106403531</v>
      </c>
      <c r="BZ36" s="28">
        <f t="shared" si="26"/>
        <v>145.39810269168831</v>
      </c>
      <c r="CA36" s="28">
        <f t="shared" si="27"/>
        <v>62.404911678346586</v>
      </c>
      <c r="CB36" s="28">
        <f t="shared" si="28"/>
        <v>7.9240909024088939</v>
      </c>
      <c r="CC36" s="28">
        <f t="shared" si="29"/>
        <v>0</v>
      </c>
      <c r="CD36" s="28">
        <f t="shared" si="30"/>
        <v>0</v>
      </c>
      <c r="CE36" s="28">
        <f t="shared" si="31"/>
        <v>0</v>
      </c>
      <c r="CF36" s="28">
        <f t="shared" si="32"/>
        <v>0</v>
      </c>
      <c r="CG36" s="28">
        <f t="shared" si="33"/>
        <v>0</v>
      </c>
      <c r="CH36" s="28">
        <f t="shared" si="34"/>
        <v>0</v>
      </c>
      <c r="CI36" s="28">
        <f t="shared" si="35"/>
        <v>0</v>
      </c>
      <c r="CJ36" s="28">
        <f t="shared" si="36"/>
        <v>0</v>
      </c>
      <c r="CK36" s="28">
        <f t="shared" si="37"/>
        <v>0</v>
      </c>
      <c r="CL36" s="28">
        <f t="shared" si="38"/>
        <v>0</v>
      </c>
      <c r="CM36" s="28">
        <f t="shared" si="39"/>
        <v>0</v>
      </c>
      <c r="CN36" s="28">
        <f t="shared" si="40"/>
        <v>0</v>
      </c>
      <c r="CO36" s="28">
        <f t="shared" si="41"/>
        <v>0</v>
      </c>
      <c r="CP36" s="28">
        <f t="shared" si="42"/>
        <v>0</v>
      </c>
      <c r="CQ36" s="28">
        <f t="shared" si="43"/>
        <v>0</v>
      </c>
      <c r="CR36" s="28">
        <f t="shared" si="44"/>
        <v>0</v>
      </c>
      <c r="CS36" s="28">
        <f t="shared" si="45"/>
        <v>0</v>
      </c>
      <c r="CT36" s="28">
        <f t="shared" si="46"/>
        <v>0</v>
      </c>
      <c r="CU36" s="28">
        <f t="shared" si="47"/>
        <v>0</v>
      </c>
      <c r="CV36" s="28">
        <f t="shared" si="48"/>
        <v>0</v>
      </c>
      <c r="CW36" s="28">
        <f t="shared" si="49"/>
        <v>0</v>
      </c>
      <c r="CX36" s="28">
        <f t="shared" si="50"/>
        <v>0</v>
      </c>
      <c r="CY36" s="28">
        <f t="shared" si="51"/>
        <v>0</v>
      </c>
      <c r="CZ36" s="28">
        <f t="shared" si="52"/>
        <v>0</v>
      </c>
      <c r="DA36" s="28">
        <f t="shared" si="53"/>
        <v>0</v>
      </c>
      <c r="DB36" s="28">
        <f t="shared" si="54"/>
        <v>0</v>
      </c>
      <c r="DC36" s="28">
        <f t="shared" si="55"/>
        <v>0</v>
      </c>
      <c r="DD36" s="28">
        <f t="shared" si="56"/>
        <v>0</v>
      </c>
      <c r="DE36" s="28">
        <f t="shared" si="57"/>
        <v>0</v>
      </c>
      <c r="DF36" s="28">
        <f t="shared" si="58"/>
        <v>0</v>
      </c>
      <c r="DG36" s="28">
        <f t="shared" si="59"/>
        <v>0</v>
      </c>
      <c r="DH36" s="28">
        <f t="shared" si="60"/>
        <v>0</v>
      </c>
      <c r="DI36" s="28">
        <f t="shared" si="61"/>
        <v>0</v>
      </c>
      <c r="DJ36" s="28">
        <f t="shared" si="62"/>
        <v>0</v>
      </c>
      <c r="DL36" s="158">
        <f t="shared" si="63"/>
        <v>0</v>
      </c>
      <c r="DM36" s="158">
        <f t="shared" si="64"/>
        <v>0</v>
      </c>
      <c r="DN36" s="158">
        <f t="shared" si="65"/>
        <v>0</v>
      </c>
      <c r="DO36" s="158">
        <f t="shared" si="66"/>
        <v>0</v>
      </c>
      <c r="DP36" s="158">
        <f t="shared" si="67"/>
        <v>0</v>
      </c>
      <c r="DQ36" s="158">
        <f t="shared" si="68"/>
        <v>4.4454534590930734</v>
      </c>
      <c r="DR36" s="158">
        <f t="shared" si="69"/>
        <v>13.844017404776082</v>
      </c>
      <c r="DS36" s="158">
        <f t="shared" si="70"/>
        <v>23.678304986003923</v>
      </c>
      <c r="DT36" s="158">
        <f t="shared" si="71"/>
        <v>36.747421737753825</v>
      </c>
      <c r="DU36" s="158">
        <f t="shared" si="72"/>
        <v>52.364068472456893</v>
      </c>
      <c r="DV36" s="158">
        <f t="shared" si="73"/>
        <v>68.776490094149153</v>
      </c>
      <c r="DW36" s="158">
        <f t="shared" si="74"/>
        <v>82.848731201940865</v>
      </c>
      <c r="DX36" s="158">
        <f t="shared" si="75"/>
        <v>89.783868372347001</v>
      </c>
      <c r="DY36" s="158">
        <f t="shared" si="76"/>
        <v>82.993191013341715</v>
      </c>
      <c r="DZ36" s="158">
        <f t="shared" si="77"/>
        <v>54.480820775937694</v>
      </c>
      <c r="EA36" s="158">
        <f t="shared" si="78"/>
        <v>7.9240909024088939</v>
      </c>
      <c r="EB36" s="158">
        <f t="shared" si="79"/>
        <v>0</v>
      </c>
      <c r="EC36" s="158">
        <f t="shared" si="80"/>
        <v>0</v>
      </c>
      <c r="ED36" s="158">
        <f t="shared" si="81"/>
        <v>0</v>
      </c>
      <c r="EE36" s="158">
        <f t="shared" si="82"/>
        <v>0</v>
      </c>
      <c r="EF36" s="158">
        <f t="shared" si="83"/>
        <v>0</v>
      </c>
      <c r="EG36" s="158">
        <f t="shared" si="84"/>
        <v>0</v>
      </c>
      <c r="EH36" s="158">
        <f t="shared" si="85"/>
        <v>0</v>
      </c>
      <c r="EI36" s="158">
        <f t="shared" si="86"/>
        <v>0</v>
      </c>
      <c r="EJ36" s="158">
        <f t="shared" si="87"/>
        <v>0</v>
      </c>
      <c r="EK36" s="158">
        <f t="shared" si="88"/>
        <v>0</v>
      </c>
      <c r="EL36" s="158">
        <f t="shared" si="89"/>
        <v>0</v>
      </c>
      <c r="EM36" s="158">
        <f t="shared" si="90"/>
        <v>0</v>
      </c>
      <c r="EN36" s="158">
        <f t="shared" si="91"/>
        <v>0</v>
      </c>
      <c r="EO36" s="158">
        <f t="shared" si="92"/>
        <v>0</v>
      </c>
      <c r="EP36" s="158">
        <f t="shared" si="93"/>
        <v>0</v>
      </c>
      <c r="EQ36" s="158">
        <f t="shared" si="94"/>
        <v>0</v>
      </c>
      <c r="ER36" s="158">
        <f t="shared" si="95"/>
        <v>0</v>
      </c>
      <c r="ES36" s="158">
        <f t="shared" si="96"/>
        <v>0</v>
      </c>
      <c r="ET36" s="158">
        <f t="shared" si="97"/>
        <v>0</v>
      </c>
      <c r="EU36" s="158">
        <f t="shared" si="98"/>
        <v>0</v>
      </c>
      <c r="EV36" s="158">
        <f t="shared" si="99"/>
        <v>0</v>
      </c>
      <c r="EW36" s="158">
        <f t="shared" si="100"/>
        <v>0</v>
      </c>
      <c r="EX36" s="158">
        <f t="shared" si="101"/>
        <v>0</v>
      </c>
      <c r="EY36" s="158">
        <f t="shared" si="102"/>
        <v>0</v>
      </c>
      <c r="EZ36" s="158">
        <f t="shared" si="103"/>
        <v>0</v>
      </c>
      <c r="FA36" s="158">
        <f t="shared" si="104"/>
        <v>0</v>
      </c>
      <c r="FB36" s="158">
        <f t="shared" si="105"/>
        <v>0</v>
      </c>
      <c r="FC36" s="158">
        <f t="shared" si="106"/>
        <v>0</v>
      </c>
      <c r="FD36" s="158">
        <f t="shared" si="107"/>
        <v>0</v>
      </c>
      <c r="FE36" s="158">
        <f t="shared" si="108"/>
        <v>0</v>
      </c>
      <c r="FF36" s="158">
        <f t="shared" si="109"/>
        <v>0</v>
      </c>
      <c r="FG36" s="158">
        <f t="shared" si="110"/>
        <v>0</v>
      </c>
      <c r="FH36" s="158">
        <f t="shared" si="111"/>
        <v>0</v>
      </c>
      <c r="FI36" s="158">
        <f t="shared" si="112"/>
        <v>0</v>
      </c>
    </row>
    <row r="37" spans="4:165">
      <c r="D37" s="28">
        <f>IF(OR('1.収穫を予測する'!$C$2="あり",'1.収穫を予測する'!$C$3="あり"),入力方法別計算!W32,'inv2.計算シート'!E32)</f>
        <v>31</v>
      </c>
      <c r="E37" s="28">
        <f>IF(OR('1.収穫を予測する'!$C$2="あり",'1.収穫を予測する'!$C$3="あり"),入力方法別計算!Z32,'inv2.計算シート'!AD32)</f>
        <v>541.68379136323779</v>
      </c>
      <c r="F37" s="28">
        <f>IF(OR('1.収穫を予測する'!$C$2="あり",'1.収穫を予測する'!$C$3="あり"),入力方法別計算!Y32,'inv2.計算シート'!AE32)</f>
        <v>1721.6486594457183</v>
      </c>
      <c r="G37" s="28">
        <f>'inv2.計算シート'!AF32</f>
        <v>0</v>
      </c>
      <c r="H37" s="28">
        <f t="shared" si="8"/>
        <v>0.67014672268173825</v>
      </c>
      <c r="I37" s="28">
        <f t="shared" si="9"/>
        <v>2001.2906707414622</v>
      </c>
      <c r="J37" s="28">
        <f t="shared" si="10"/>
        <v>549.89457449315205</v>
      </c>
      <c r="K37" s="28">
        <f t="shared" si="11"/>
        <v>0.27476996846710955</v>
      </c>
      <c r="L37" s="28">
        <f t="shared" si="12"/>
        <v>18505.409259693944</v>
      </c>
      <c r="N37" s="28">
        <f t="shared" si="4"/>
        <v>0</v>
      </c>
      <c r="O37" s="28">
        <f t="shared" si="127"/>
        <v>0</v>
      </c>
      <c r="P37" s="28">
        <f t="shared" si="127"/>
        <v>0</v>
      </c>
      <c r="Q37" s="28">
        <f t="shared" si="127"/>
        <v>0</v>
      </c>
      <c r="R37" s="28">
        <f t="shared" si="127"/>
        <v>0</v>
      </c>
      <c r="S37" s="28">
        <f t="shared" si="127"/>
        <v>0</v>
      </c>
      <c r="T37" s="28">
        <f t="shared" si="127"/>
        <v>538.96956102986235</v>
      </c>
      <c r="U37" s="28">
        <f t="shared" si="127"/>
        <v>526.10063948243908</v>
      </c>
      <c r="V37" s="28">
        <f t="shared" si="127"/>
        <v>503.96479137303504</v>
      </c>
      <c r="W37" s="28">
        <f t="shared" si="127"/>
        <v>469.34529428836737</v>
      </c>
      <c r="X37" s="28">
        <f t="shared" si="127"/>
        <v>419.49161187558025</v>
      </c>
      <c r="Y37" s="28">
        <f t="shared" si="123"/>
        <v>353.04482361132989</v>
      </c>
      <c r="Z37" s="28">
        <f t="shared" si="123"/>
        <v>271.2768932792377</v>
      </c>
      <c r="AA37" s="28">
        <f t="shared" si="123"/>
        <v>179.64703432003532</v>
      </c>
      <c r="AB37" s="28">
        <f t="shared" si="123"/>
        <v>89.643281792963393</v>
      </c>
      <c r="AC37" s="28">
        <f t="shared" si="123"/>
        <v>20.775853642313297</v>
      </c>
      <c r="AD37" s="28" t="e">
        <f t="shared" si="123"/>
        <v>#NUM!</v>
      </c>
      <c r="AE37" s="28" t="e">
        <f t="shared" si="123"/>
        <v>#NUM!</v>
      </c>
      <c r="AF37" s="28" t="e">
        <f t="shared" si="123"/>
        <v>#NUM!</v>
      </c>
      <c r="AG37" s="28" t="e">
        <f t="shared" si="123"/>
        <v>#NUM!</v>
      </c>
      <c r="AH37" s="28" t="e">
        <f t="shared" si="123"/>
        <v>#NUM!</v>
      </c>
      <c r="AI37" s="28" t="e">
        <f t="shared" si="124"/>
        <v>#NUM!</v>
      </c>
      <c r="AJ37" s="28" t="e">
        <f t="shared" si="124"/>
        <v>#NUM!</v>
      </c>
      <c r="AK37" s="28" t="e">
        <f t="shared" si="124"/>
        <v>#NUM!</v>
      </c>
      <c r="AL37" s="28" t="e">
        <f t="shared" si="124"/>
        <v>#NUM!</v>
      </c>
      <c r="AM37" s="28" t="e">
        <f t="shared" si="124"/>
        <v>#NUM!</v>
      </c>
      <c r="AN37" s="28" t="e">
        <f t="shared" si="124"/>
        <v>#NUM!</v>
      </c>
      <c r="AO37" s="28" t="e">
        <f t="shared" si="124"/>
        <v>#NUM!</v>
      </c>
      <c r="AP37" s="28" t="e">
        <f t="shared" si="124"/>
        <v>#NUM!</v>
      </c>
      <c r="AQ37" s="28" t="e">
        <f t="shared" si="124"/>
        <v>#NUM!</v>
      </c>
      <c r="AR37" s="28" t="e">
        <f t="shared" si="124"/>
        <v>#NUM!</v>
      </c>
      <c r="AS37" s="28" t="e">
        <f t="shared" si="125"/>
        <v>#NUM!</v>
      </c>
      <c r="AT37" s="28" t="e">
        <f t="shared" si="125"/>
        <v>#NUM!</v>
      </c>
      <c r="AU37" s="28" t="e">
        <f t="shared" si="125"/>
        <v>#NUM!</v>
      </c>
      <c r="AV37" s="28" t="e">
        <f t="shared" si="125"/>
        <v>#NUM!</v>
      </c>
      <c r="AW37" s="28" t="e">
        <f t="shared" si="125"/>
        <v>#NUM!</v>
      </c>
      <c r="AX37" s="28" t="e">
        <f t="shared" si="125"/>
        <v>#NUM!</v>
      </c>
      <c r="AY37" s="28" t="e">
        <f t="shared" si="125"/>
        <v>#NUM!</v>
      </c>
      <c r="AZ37" s="28" t="e">
        <f t="shared" si="125"/>
        <v>#NUM!</v>
      </c>
      <c r="BA37" s="28" t="e">
        <f t="shared" si="125"/>
        <v>#NUM!</v>
      </c>
      <c r="BB37" s="28" t="e">
        <f t="shared" si="125"/>
        <v>#NUM!</v>
      </c>
      <c r="BC37" s="28" t="e">
        <f t="shared" si="126"/>
        <v>#NUM!</v>
      </c>
      <c r="BD37" s="28" t="e">
        <f t="shared" si="126"/>
        <v>#NUM!</v>
      </c>
      <c r="BE37" s="28" t="e">
        <f t="shared" si="126"/>
        <v>#NUM!</v>
      </c>
      <c r="BF37" s="28" t="e">
        <f t="shared" si="126"/>
        <v>#NUM!</v>
      </c>
      <c r="BG37" s="28" t="e">
        <f t="shared" si="126"/>
        <v>#NUM!</v>
      </c>
      <c r="BH37" s="28" t="e">
        <f t="shared" si="126"/>
        <v>#NUM!</v>
      </c>
      <c r="BI37" s="28" t="e">
        <f t="shared" si="126"/>
        <v>#NUM!</v>
      </c>
      <c r="BJ37" s="28" t="e">
        <f t="shared" si="126"/>
        <v>#NUM!</v>
      </c>
      <c r="BK37" s="28" t="e">
        <f t="shared" si="126"/>
        <v>#NUM!</v>
      </c>
      <c r="BM37" s="28">
        <f t="shared" si="13"/>
        <v>0</v>
      </c>
      <c r="BN37" s="28">
        <f t="shared" si="14"/>
        <v>0</v>
      </c>
      <c r="BO37" s="28">
        <f t="shared" si="15"/>
        <v>0</v>
      </c>
      <c r="BP37" s="28">
        <f t="shared" si="16"/>
        <v>0</v>
      </c>
      <c r="BQ37" s="28">
        <f t="shared" si="17"/>
        <v>0</v>
      </c>
      <c r="BR37" s="28">
        <f t="shared" si="18"/>
        <v>0</v>
      </c>
      <c r="BS37" s="28">
        <f t="shared" si="19"/>
        <v>538.96956102986235</v>
      </c>
      <c r="BT37" s="28">
        <f t="shared" si="20"/>
        <v>526.10063948243908</v>
      </c>
      <c r="BU37" s="28">
        <f t="shared" si="21"/>
        <v>503.96479137303504</v>
      </c>
      <c r="BV37" s="28">
        <f t="shared" si="22"/>
        <v>469.34529428836737</v>
      </c>
      <c r="BW37" s="28">
        <f t="shared" si="23"/>
        <v>419.49161187558025</v>
      </c>
      <c r="BX37" s="28">
        <f t="shared" si="24"/>
        <v>353.04482361132989</v>
      </c>
      <c r="BY37" s="28">
        <f t="shared" si="25"/>
        <v>271.2768932792377</v>
      </c>
      <c r="BZ37" s="28">
        <f t="shared" si="26"/>
        <v>179.64703432003532</v>
      </c>
      <c r="CA37" s="28">
        <f t="shared" si="27"/>
        <v>89.643281792963393</v>
      </c>
      <c r="CB37" s="28">
        <f t="shared" si="28"/>
        <v>20.775853642313297</v>
      </c>
      <c r="CC37" s="28">
        <f t="shared" si="29"/>
        <v>0</v>
      </c>
      <c r="CD37" s="28">
        <f t="shared" si="30"/>
        <v>0</v>
      </c>
      <c r="CE37" s="28">
        <f t="shared" si="31"/>
        <v>0</v>
      </c>
      <c r="CF37" s="28">
        <f t="shared" si="32"/>
        <v>0</v>
      </c>
      <c r="CG37" s="28">
        <f t="shared" si="33"/>
        <v>0</v>
      </c>
      <c r="CH37" s="28">
        <f t="shared" si="34"/>
        <v>0</v>
      </c>
      <c r="CI37" s="28">
        <f t="shared" si="35"/>
        <v>0</v>
      </c>
      <c r="CJ37" s="28">
        <f t="shared" si="36"/>
        <v>0</v>
      </c>
      <c r="CK37" s="28">
        <f t="shared" si="37"/>
        <v>0</v>
      </c>
      <c r="CL37" s="28">
        <f t="shared" si="38"/>
        <v>0</v>
      </c>
      <c r="CM37" s="28">
        <f t="shared" si="39"/>
        <v>0</v>
      </c>
      <c r="CN37" s="28">
        <f t="shared" si="40"/>
        <v>0</v>
      </c>
      <c r="CO37" s="28">
        <f t="shared" si="41"/>
        <v>0</v>
      </c>
      <c r="CP37" s="28">
        <f t="shared" si="42"/>
        <v>0</v>
      </c>
      <c r="CQ37" s="28">
        <f t="shared" si="43"/>
        <v>0</v>
      </c>
      <c r="CR37" s="28">
        <f t="shared" si="44"/>
        <v>0</v>
      </c>
      <c r="CS37" s="28">
        <f t="shared" si="45"/>
        <v>0</v>
      </c>
      <c r="CT37" s="28">
        <f t="shared" si="46"/>
        <v>0</v>
      </c>
      <c r="CU37" s="28">
        <f t="shared" si="47"/>
        <v>0</v>
      </c>
      <c r="CV37" s="28">
        <f t="shared" si="48"/>
        <v>0</v>
      </c>
      <c r="CW37" s="28">
        <f t="shared" si="49"/>
        <v>0</v>
      </c>
      <c r="CX37" s="28">
        <f t="shared" si="50"/>
        <v>0</v>
      </c>
      <c r="CY37" s="28">
        <f t="shared" si="51"/>
        <v>0</v>
      </c>
      <c r="CZ37" s="28">
        <f t="shared" si="52"/>
        <v>0</v>
      </c>
      <c r="DA37" s="28">
        <f t="shared" si="53"/>
        <v>0</v>
      </c>
      <c r="DB37" s="28">
        <f t="shared" si="54"/>
        <v>0</v>
      </c>
      <c r="DC37" s="28">
        <f t="shared" si="55"/>
        <v>0</v>
      </c>
      <c r="DD37" s="28">
        <f t="shared" si="56"/>
        <v>0</v>
      </c>
      <c r="DE37" s="28">
        <f t="shared" si="57"/>
        <v>0</v>
      </c>
      <c r="DF37" s="28">
        <f t="shared" si="58"/>
        <v>0</v>
      </c>
      <c r="DG37" s="28">
        <f t="shared" si="59"/>
        <v>0</v>
      </c>
      <c r="DH37" s="28">
        <f t="shared" si="60"/>
        <v>0</v>
      </c>
      <c r="DI37" s="28">
        <f t="shared" si="61"/>
        <v>0</v>
      </c>
      <c r="DJ37" s="28">
        <f t="shared" si="62"/>
        <v>0</v>
      </c>
      <c r="DL37" s="158">
        <f t="shared" si="63"/>
        <v>0</v>
      </c>
      <c r="DM37" s="158">
        <f t="shared" si="64"/>
        <v>0</v>
      </c>
      <c r="DN37" s="158">
        <f t="shared" si="65"/>
        <v>0</v>
      </c>
      <c r="DO37" s="158">
        <f t="shared" si="66"/>
        <v>0</v>
      </c>
      <c r="DP37" s="158">
        <f t="shared" si="67"/>
        <v>0</v>
      </c>
      <c r="DQ37" s="158">
        <f t="shared" si="68"/>
        <v>2.7142303333754398</v>
      </c>
      <c r="DR37" s="158">
        <f t="shared" si="69"/>
        <v>12.86892154742327</v>
      </c>
      <c r="DS37" s="158">
        <f t="shared" si="70"/>
        <v>22.135848109404037</v>
      </c>
      <c r="DT37" s="158">
        <f t="shared" si="71"/>
        <v>34.619497084667671</v>
      </c>
      <c r="DU37" s="158">
        <f t="shared" si="72"/>
        <v>49.853682412787123</v>
      </c>
      <c r="DV37" s="158">
        <f t="shared" si="73"/>
        <v>66.446788264250358</v>
      </c>
      <c r="DW37" s="158">
        <f t="shared" si="74"/>
        <v>81.767930332092192</v>
      </c>
      <c r="DX37" s="158">
        <f t="shared" si="75"/>
        <v>91.62985895920238</v>
      </c>
      <c r="DY37" s="158">
        <f t="shared" si="76"/>
        <v>90.003752527071924</v>
      </c>
      <c r="DZ37" s="158">
        <f t="shared" si="77"/>
        <v>68.867428150650099</v>
      </c>
      <c r="EA37" s="158">
        <f t="shared" si="78"/>
        <v>20.775853642313297</v>
      </c>
      <c r="EB37" s="158">
        <f t="shared" si="79"/>
        <v>0</v>
      </c>
      <c r="EC37" s="158">
        <f t="shared" si="80"/>
        <v>0</v>
      </c>
      <c r="ED37" s="158">
        <f t="shared" si="81"/>
        <v>0</v>
      </c>
      <c r="EE37" s="158">
        <f t="shared" si="82"/>
        <v>0</v>
      </c>
      <c r="EF37" s="158">
        <f t="shared" si="83"/>
        <v>0</v>
      </c>
      <c r="EG37" s="158">
        <f t="shared" si="84"/>
        <v>0</v>
      </c>
      <c r="EH37" s="158">
        <f t="shared" si="85"/>
        <v>0</v>
      </c>
      <c r="EI37" s="158">
        <f t="shared" si="86"/>
        <v>0</v>
      </c>
      <c r="EJ37" s="158">
        <f t="shared" si="87"/>
        <v>0</v>
      </c>
      <c r="EK37" s="158">
        <f t="shared" si="88"/>
        <v>0</v>
      </c>
      <c r="EL37" s="158">
        <f t="shared" si="89"/>
        <v>0</v>
      </c>
      <c r="EM37" s="158">
        <f t="shared" si="90"/>
        <v>0</v>
      </c>
      <c r="EN37" s="158">
        <f t="shared" si="91"/>
        <v>0</v>
      </c>
      <c r="EO37" s="158">
        <f t="shared" si="92"/>
        <v>0</v>
      </c>
      <c r="EP37" s="158">
        <f t="shared" si="93"/>
        <v>0</v>
      </c>
      <c r="EQ37" s="158">
        <f t="shared" si="94"/>
        <v>0</v>
      </c>
      <c r="ER37" s="158">
        <f t="shared" si="95"/>
        <v>0</v>
      </c>
      <c r="ES37" s="158">
        <f t="shared" si="96"/>
        <v>0</v>
      </c>
      <c r="ET37" s="158">
        <f t="shared" si="97"/>
        <v>0</v>
      </c>
      <c r="EU37" s="158">
        <f t="shared" si="98"/>
        <v>0</v>
      </c>
      <c r="EV37" s="158">
        <f t="shared" si="99"/>
        <v>0</v>
      </c>
      <c r="EW37" s="158">
        <f t="shared" si="100"/>
        <v>0</v>
      </c>
      <c r="EX37" s="158">
        <f t="shared" si="101"/>
        <v>0</v>
      </c>
      <c r="EY37" s="158">
        <f t="shared" si="102"/>
        <v>0</v>
      </c>
      <c r="EZ37" s="158">
        <f t="shared" si="103"/>
        <v>0</v>
      </c>
      <c r="FA37" s="158">
        <f t="shared" si="104"/>
        <v>0</v>
      </c>
      <c r="FB37" s="158">
        <f t="shared" si="105"/>
        <v>0</v>
      </c>
      <c r="FC37" s="158">
        <f t="shared" si="106"/>
        <v>0</v>
      </c>
      <c r="FD37" s="158">
        <f t="shared" si="107"/>
        <v>0</v>
      </c>
      <c r="FE37" s="158">
        <f t="shared" si="108"/>
        <v>0</v>
      </c>
      <c r="FF37" s="158">
        <f t="shared" si="109"/>
        <v>0</v>
      </c>
      <c r="FG37" s="158">
        <f t="shared" si="110"/>
        <v>0</v>
      </c>
      <c r="FH37" s="158">
        <f t="shared" si="111"/>
        <v>0</v>
      </c>
      <c r="FI37" s="158">
        <f t="shared" si="112"/>
        <v>0</v>
      </c>
    </row>
    <row r="38" spans="4:165">
      <c r="D38" s="28">
        <f>IF(OR('1.収穫を予測する'!$C$2="あり",'1.収穫を予測する'!$C$3="あり"),入力方法別計算!W33,'inv2.計算シート'!E33)</f>
        <v>32</v>
      </c>
      <c r="E38" s="28">
        <f>IF(OR('1.収穫を予測する'!$C$2="あり",'1.収穫を予測する'!$C$3="あり"),入力方法別計算!Z33,'inv2.計算シート'!AD33)</f>
        <v>564.72883682475288</v>
      </c>
      <c r="F38" s="28">
        <f>IF(OR('1.収穫を予測する'!$C$2="あり",'1.収穫を予測する'!$C$3="あり"),入力方法別計算!Y33,'inv2.計算シート'!AE33)</f>
        <v>1688.534982584606</v>
      </c>
      <c r="G38" s="28">
        <f>'inv2.計算シート'!AF33</f>
        <v>0</v>
      </c>
      <c r="H38" s="28">
        <f t="shared" si="8"/>
        <v>0.66507442640359737</v>
      </c>
      <c r="I38" s="28">
        <f t="shared" si="9"/>
        <v>1971.3029176941959</v>
      </c>
      <c r="J38" s="28">
        <f t="shared" si="10"/>
        <v>573.82807491568019</v>
      </c>
      <c r="K38" s="28">
        <f t="shared" si="11"/>
        <v>0.29109076528272909</v>
      </c>
      <c r="L38" s="28">
        <f t="shared" si="12"/>
        <v>15202.76951547544</v>
      </c>
      <c r="N38" s="28">
        <f t="shared" si="4"/>
        <v>0</v>
      </c>
      <c r="O38" s="28">
        <f t="shared" si="127"/>
        <v>0</v>
      </c>
      <c r="P38" s="28">
        <f t="shared" si="127"/>
        <v>0</v>
      </c>
      <c r="Q38" s="28">
        <f t="shared" si="127"/>
        <v>0</v>
      </c>
      <c r="R38" s="28">
        <f t="shared" si="127"/>
        <v>0</v>
      </c>
      <c r="S38" s="28">
        <f t="shared" si="127"/>
        <v>0</v>
      </c>
      <c r="T38" s="28">
        <f t="shared" si="127"/>
        <v>563.69666690015413</v>
      </c>
      <c r="U38" s="28">
        <f t="shared" si="127"/>
        <v>551.70430727355551</v>
      </c>
      <c r="V38" s="28">
        <f t="shared" si="127"/>
        <v>530.97399234173861</v>
      </c>
      <c r="W38" s="28">
        <f t="shared" si="127"/>
        <v>498.33554792362827</v>
      </c>
      <c r="X38" s="28">
        <f t="shared" si="127"/>
        <v>450.90808480605222</v>
      </c>
      <c r="Y38" s="28">
        <f t="shared" si="123"/>
        <v>386.90349217381737</v>
      </c>
      <c r="Z38" s="28">
        <f t="shared" si="123"/>
        <v>306.72854610851942</v>
      </c>
      <c r="AA38" s="28">
        <f t="shared" si="123"/>
        <v>214.41591406878268</v>
      </c>
      <c r="AB38" s="28">
        <f t="shared" si="123"/>
        <v>119.41668835571146</v>
      </c>
      <c r="AC38" s="28">
        <f t="shared" si="123"/>
        <v>38.809092142824134</v>
      </c>
      <c r="AD38" s="28">
        <f t="shared" si="123"/>
        <v>0.14474337020376918</v>
      </c>
      <c r="AE38" s="28" t="e">
        <f t="shared" si="123"/>
        <v>#NUM!</v>
      </c>
      <c r="AF38" s="28" t="e">
        <f t="shared" si="123"/>
        <v>#NUM!</v>
      </c>
      <c r="AG38" s="28" t="e">
        <f t="shared" si="123"/>
        <v>#NUM!</v>
      </c>
      <c r="AH38" s="28" t="e">
        <f t="shared" si="123"/>
        <v>#NUM!</v>
      </c>
      <c r="AI38" s="28" t="e">
        <f t="shared" si="124"/>
        <v>#NUM!</v>
      </c>
      <c r="AJ38" s="28" t="e">
        <f t="shared" si="124"/>
        <v>#NUM!</v>
      </c>
      <c r="AK38" s="28" t="e">
        <f t="shared" si="124"/>
        <v>#NUM!</v>
      </c>
      <c r="AL38" s="28" t="e">
        <f t="shared" si="124"/>
        <v>#NUM!</v>
      </c>
      <c r="AM38" s="28" t="e">
        <f t="shared" si="124"/>
        <v>#NUM!</v>
      </c>
      <c r="AN38" s="28" t="e">
        <f t="shared" si="124"/>
        <v>#NUM!</v>
      </c>
      <c r="AO38" s="28" t="e">
        <f t="shared" si="124"/>
        <v>#NUM!</v>
      </c>
      <c r="AP38" s="28" t="e">
        <f t="shared" si="124"/>
        <v>#NUM!</v>
      </c>
      <c r="AQ38" s="28" t="e">
        <f t="shared" si="124"/>
        <v>#NUM!</v>
      </c>
      <c r="AR38" s="28" t="e">
        <f t="shared" si="124"/>
        <v>#NUM!</v>
      </c>
      <c r="AS38" s="28" t="e">
        <f t="shared" si="125"/>
        <v>#NUM!</v>
      </c>
      <c r="AT38" s="28" t="e">
        <f t="shared" si="125"/>
        <v>#NUM!</v>
      </c>
      <c r="AU38" s="28" t="e">
        <f t="shared" si="125"/>
        <v>#NUM!</v>
      </c>
      <c r="AV38" s="28" t="e">
        <f t="shared" si="125"/>
        <v>#NUM!</v>
      </c>
      <c r="AW38" s="28" t="e">
        <f t="shared" si="125"/>
        <v>#NUM!</v>
      </c>
      <c r="AX38" s="28" t="e">
        <f t="shared" si="125"/>
        <v>#NUM!</v>
      </c>
      <c r="AY38" s="28" t="e">
        <f t="shared" si="125"/>
        <v>#NUM!</v>
      </c>
      <c r="AZ38" s="28" t="e">
        <f t="shared" si="125"/>
        <v>#NUM!</v>
      </c>
      <c r="BA38" s="28" t="e">
        <f t="shared" si="125"/>
        <v>#NUM!</v>
      </c>
      <c r="BB38" s="28" t="e">
        <f t="shared" si="125"/>
        <v>#NUM!</v>
      </c>
      <c r="BC38" s="28" t="e">
        <f t="shared" si="126"/>
        <v>#NUM!</v>
      </c>
      <c r="BD38" s="28" t="e">
        <f t="shared" si="126"/>
        <v>#NUM!</v>
      </c>
      <c r="BE38" s="28" t="e">
        <f t="shared" si="126"/>
        <v>#NUM!</v>
      </c>
      <c r="BF38" s="28" t="e">
        <f t="shared" si="126"/>
        <v>#NUM!</v>
      </c>
      <c r="BG38" s="28" t="e">
        <f t="shared" si="126"/>
        <v>#NUM!</v>
      </c>
      <c r="BH38" s="28" t="e">
        <f t="shared" si="126"/>
        <v>#NUM!</v>
      </c>
      <c r="BI38" s="28" t="e">
        <f t="shared" si="126"/>
        <v>#NUM!</v>
      </c>
      <c r="BJ38" s="28" t="e">
        <f t="shared" si="126"/>
        <v>#NUM!</v>
      </c>
      <c r="BK38" s="28" t="e">
        <f t="shared" si="126"/>
        <v>#NUM!</v>
      </c>
      <c r="BM38" s="28">
        <f t="shared" si="13"/>
        <v>0</v>
      </c>
      <c r="BN38" s="28">
        <f t="shared" si="14"/>
        <v>0</v>
      </c>
      <c r="BO38" s="28">
        <f t="shared" si="15"/>
        <v>0</v>
      </c>
      <c r="BP38" s="28">
        <f t="shared" si="16"/>
        <v>0</v>
      </c>
      <c r="BQ38" s="28">
        <f t="shared" si="17"/>
        <v>0</v>
      </c>
      <c r="BR38" s="28">
        <f t="shared" si="18"/>
        <v>0</v>
      </c>
      <c r="BS38" s="28">
        <f t="shared" si="19"/>
        <v>563.69666690015413</v>
      </c>
      <c r="BT38" s="28">
        <f t="shared" si="20"/>
        <v>551.70430727355551</v>
      </c>
      <c r="BU38" s="28">
        <f t="shared" si="21"/>
        <v>530.97399234173861</v>
      </c>
      <c r="BV38" s="28">
        <f t="shared" si="22"/>
        <v>498.33554792362827</v>
      </c>
      <c r="BW38" s="28">
        <f t="shared" si="23"/>
        <v>450.90808480605222</v>
      </c>
      <c r="BX38" s="28">
        <f t="shared" si="24"/>
        <v>386.90349217381737</v>
      </c>
      <c r="BY38" s="28">
        <f t="shared" si="25"/>
        <v>306.72854610851942</v>
      </c>
      <c r="BZ38" s="28">
        <f t="shared" si="26"/>
        <v>214.41591406878268</v>
      </c>
      <c r="CA38" s="28">
        <f t="shared" si="27"/>
        <v>119.41668835571146</v>
      </c>
      <c r="CB38" s="28">
        <f t="shared" si="28"/>
        <v>38.809092142824134</v>
      </c>
      <c r="CC38" s="28">
        <f t="shared" si="29"/>
        <v>0.14474337020376918</v>
      </c>
      <c r="CD38" s="28">
        <f t="shared" si="30"/>
        <v>0</v>
      </c>
      <c r="CE38" s="28">
        <f t="shared" si="31"/>
        <v>0</v>
      </c>
      <c r="CF38" s="28">
        <f t="shared" si="32"/>
        <v>0</v>
      </c>
      <c r="CG38" s="28">
        <f t="shared" si="33"/>
        <v>0</v>
      </c>
      <c r="CH38" s="28">
        <f t="shared" si="34"/>
        <v>0</v>
      </c>
      <c r="CI38" s="28">
        <f t="shared" si="35"/>
        <v>0</v>
      </c>
      <c r="CJ38" s="28">
        <f t="shared" si="36"/>
        <v>0</v>
      </c>
      <c r="CK38" s="28">
        <f t="shared" si="37"/>
        <v>0</v>
      </c>
      <c r="CL38" s="28">
        <f t="shared" si="38"/>
        <v>0</v>
      </c>
      <c r="CM38" s="28">
        <f t="shared" si="39"/>
        <v>0</v>
      </c>
      <c r="CN38" s="28">
        <f t="shared" si="40"/>
        <v>0</v>
      </c>
      <c r="CO38" s="28">
        <f t="shared" si="41"/>
        <v>0</v>
      </c>
      <c r="CP38" s="28">
        <f t="shared" si="42"/>
        <v>0</v>
      </c>
      <c r="CQ38" s="28">
        <f t="shared" si="43"/>
        <v>0</v>
      </c>
      <c r="CR38" s="28">
        <f t="shared" si="44"/>
        <v>0</v>
      </c>
      <c r="CS38" s="28">
        <f t="shared" si="45"/>
        <v>0</v>
      </c>
      <c r="CT38" s="28">
        <f t="shared" si="46"/>
        <v>0</v>
      </c>
      <c r="CU38" s="28">
        <f t="shared" si="47"/>
        <v>0</v>
      </c>
      <c r="CV38" s="28">
        <f t="shared" si="48"/>
        <v>0</v>
      </c>
      <c r="CW38" s="28">
        <f t="shared" si="49"/>
        <v>0</v>
      </c>
      <c r="CX38" s="28">
        <f t="shared" si="50"/>
        <v>0</v>
      </c>
      <c r="CY38" s="28">
        <f t="shared" si="51"/>
        <v>0</v>
      </c>
      <c r="CZ38" s="28">
        <f t="shared" si="52"/>
        <v>0</v>
      </c>
      <c r="DA38" s="28">
        <f t="shared" si="53"/>
        <v>0</v>
      </c>
      <c r="DB38" s="28">
        <f t="shared" si="54"/>
        <v>0</v>
      </c>
      <c r="DC38" s="28">
        <f t="shared" si="55"/>
        <v>0</v>
      </c>
      <c r="DD38" s="28">
        <f t="shared" si="56"/>
        <v>0</v>
      </c>
      <c r="DE38" s="28">
        <f t="shared" si="57"/>
        <v>0</v>
      </c>
      <c r="DF38" s="28">
        <f t="shared" si="58"/>
        <v>0</v>
      </c>
      <c r="DG38" s="28">
        <f t="shared" si="59"/>
        <v>0</v>
      </c>
      <c r="DH38" s="28">
        <f t="shared" si="60"/>
        <v>0</v>
      </c>
      <c r="DI38" s="28">
        <f t="shared" si="61"/>
        <v>0</v>
      </c>
      <c r="DJ38" s="28">
        <f t="shared" si="62"/>
        <v>0</v>
      </c>
      <c r="DL38" s="158">
        <f t="shared" si="63"/>
        <v>0</v>
      </c>
      <c r="DM38" s="158">
        <f t="shared" si="64"/>
        <v>0</v>
      </c>
      <c r="DN38" s="158">
        <f t="shared" si="65"/>
        <v>0</v>
      </c>
      <c r="DO38" s="158">
        <f t="shared" si="66"/>
        <v>0</v>
      </c>
      <c r="DP38" s="158">
        <f t="shared" si="67"/>
        <v>0</v>
      </c>
      <c r="DQ38" s="158">
        <f t="shared" si="68"/>
        <v>1.0321699245987475</v>
      </c>
      <c r="DR38" s="158">
        <f t="shared" si="69"/>
        <v>11.992359626598613</v>
      </c>
      <c r="DS38" s="158">
        <f t="shared" si="70"/>
        <v>20.730314931816906</v>
      </c>
      <c r="DT38" s="158">
        <f t="shared" si="71"/>
        <v>32.638444418110339</v>
      </c>
      <c r="DU38" s="158">
        <f t="shared" si="72"/>
        <v>47.427463117576053</v>
      </c>
      <c r="DV38" s="158">
        <f t="shared" si="73"/>
        <v>64.004592632234846</v>
      </c>
      <c r="DW38" s="158">
        <f t="shared" si="74"/>
        <v>80.174946065297945</v>
      </c>
      <c r="DX38" s="158">
        <f t="shared" si="75"/>
        <v>92.312632039736741</v>
      </c>
      <c r="DY38" s="158">
        <f t="shared" si="76"/>
        <v>94.999225713071226</v>
      </c>
      <c r="DZ38" s="158">
        <f t="shared" si="77"/>
        <v>80.60759621288733</v>
      </c>
      <c r="EA38" s="158">
        <f t="shared" si="78"/>
        <v>38.664348772620365</v>
      </c>
      <c r="EB38" s="158">
        <f t="shared" si="79"/>
        <v>0.14474337020376918</v>
      </c>
      <c r="EC38" s="158">
        <f t="shared" si="80"/>
        <v>0</v>
      </c>
      <c r="ED38" s="158">
        <f t="shared" si="81"/>
        <v>0</v>
      </c>
      <c r="EE38" s="158">
        <f t="shared" si="82"/>
        <v>0</v>
      </c>
      <c r="EF38" s="158">
        <f t="shared" si="83"/>
        <v>0</v>
      </c>
      <c r="EG38" s="158">
        <f t="shared" si="84"/>
        <v>0</v>
      </c>
      <c r="EH38" s="158">
        <f t="shared" si="85"/>
        <v>0</v>
      </c>
      <c r="EI38" s="158">
        <f t="shared" si="86"/>
        <v>0</v>
      </c>
      <c r="EJ38" s="158">
        <f t="shared" si="87"/>
        <v>0</v>
      </c>
      <c r="EK38" s="158">
        <f t="shared" si="88"/>
        <v>0</v>
      </c>
      <c r="EL38" s="158">
        <f t="shared" si="89"/>
        <v>0</v>
      </c>
      <c r="EM38" s="158">
        <f t="shared" si="90"/>
        <v>0</v>
      </c>
      <c r="EN38" s="158">
        <f t="shared" si="91"/>
        <v>0</v>
      </c>
      <c r="EO38" s="158">
        <f t="shared" si="92"/>
        <v>0</v>
      </c>
      <c r="EP38" s="158">
        <f t="shared" si="93"/>
        <v>0</v>
      </c>
      <c r="EQ38" s="158">
        <f t="shared" si="94"/>
        <v>0</v>
      </c>
      <c r="ER38" s="158">
        <f t="shared" si="95"/>
        <v>0</v>
      </c>
      <c r="ES38" s="158">
        <f t="shared" si="96"/>
        <v>0</v>
      </c>
      <c r="ET38" s="158">
        <f t="shared" si="97"/>
        <v>0</v>
      </c>
      <c r="EU38" s="158">
        <f t="shared" si="98"/>
        <v>0</v>
      </c>
      <c r="EV38" s="158">
        <f t="shared" si="99"/>
        <v>0</v>
      </c>
      <c r="EW38" s="158">
        <f t="shared" si="100"/>
        <v>0</v>
      </c>
      <c r="EX38" s="158">
        <f t="shared" si="101"/>
        <v>0</v>
      </c>
      <c r="EY38" s="158">
        <f t="shared" si="102"/>
        <v>0</v>
      </c>
      <c r="EZ38" s="158">
        <f t="shared" si="103"/>
        <v>0</v>
      </c>
      <c r="FA38" s="158">
        <f t="shared" si="104"/>
        <v>0</v>
      </c>
      <c r="FB38" s="158">
        <f t="shared" si="105"/>
        <v>0</v>
      </c>
      <c r="FC38" s="158">
        <f t="shared" si="106"/>
        <v>0</v>
      </c>
      <c r="FD38" s="158">
        <f t="shared" si="107"/>
        <v>0</v>
      </c>
      <c r="FE38" s="158">
        <f t="shared" si="108"/>
        <v>0</v>
      </c>
      <c r="FF38" s="158">
        <f t="shared" si="109"/>
        <v>0</v>
      </c>
      <c r="FG38" s="158">
        <f t="shared" si="110"/>
        <v>0</v>
      </c>
      <c r="FH38" s="158">
        <f t="shared" si="111"/>
        <v>0</v>
      </c>
      <c r="FI38" s="158">
        <f t="shared" si="112"/>
        <v>0</v>
      </c>
    </row>
    <row r="39" spans="4:165">
      <c r="D39" s="28">
        <f>IF(OR('1.収穫を予測する'!$C$2="あり",'1.収穫を予測する'!$C$3="あり"),入力方法別計算!W34,'inv2.計算シート'!E34)</f>
        <v>33</v>
      </c>
      <c r="E39" s="28">
        <f>IF(OR('1.収穫を予測する'!$C$2="あり",'1.収穫を予測する'!$C$3="あり"),入力方法別計算!Z34,'inv2.計算シート'!AD34)</f>
        <v>587.00795620860049</v>
      </c>
      <c r="F39" s="28">
        <f>IF(OR('1.収穫を予測する'!$C$2="あり",'1.収穫を予測する'!$C$3="あり"),入力方法別計算!Y34,'inv2.計算シート'!AE34)</f>
        <v>1656.5218732479841</v>
      </c>
      <c r="G39" s="28">
        <f>'inv2.計算シート'!AF34</f>
        <v>0</v>
      </c>
      <c r="H39" s="28">
        <f t="shared" si="8"/>
        <v>0.66013417611521097</v>
      </c>
      <c r="I39" s="28">
        <f t="shared" si="9"/>
        <v>1942.3118388391276</v>
      </c>
      <c r="J39" s="28">
        <f t="shared" si="10"/>
        <v>597.04507788189744</v>
      </c>
      <c r="K39" s="28">
        <f t="shared" si="11"/>
        <v>0.30738888881959175</v>
      </c>
      <c r="L39" s="28">
        <f t="shared" si="12"/>
        <v>12677.503114521431</v>
      </c>
      <c r="N39" s="28">
        <f t="shared" ref="N39:N60" si="128">IF($L39/$H39*(($H39-1)*N$3+$K39)^($H39/(1-$H39))*($H39*N$3+$K39)&gt;$E39,0,$L39/$H39*(($H39-1)*N$3+$K39)^($H39/(1-$H39))*($H39*N$3+$K39))</f>
        <v>0</v>
      </c>
      <c r="O39" s="28">
        <f t="shared" si="127"/>
        <v>0</v>
      </c>
      <c r="P39" s="28">
        <f t="shared" si="127"/>
        <v>0</v>
      </c>
      <c r="Q39" s="28">
        <f t="shared" si="127"/>
        <v>0</v>
      </c>
      <c r="R39" s="28">
        <f t="shared" si="127"/>
        <v>0</v>
      </c>
      <c r="S39" s="28">
        <f t="shared" si="127"/>
        <v>0</v>
      </c>
      <c r="T39" s="28">
        <f t="shared" si="127"/>
        <v>0</v>
      </c>
      <c r="U39" s="28">
        <f t="shared" si="127"/>
        <v>576.41757065008812</v>
      </c>
      <c r="V39" s="28">
        <f t="shared" si="127"/>
        <v>556.96735521483401</v>
      </c>
      <c r="W39" s="28">
        <f t="shared" si="127"/>
        <v>526.16572923316562</v>
      </c>
      <c r="X39" s="28">
        <f t="shared" si="127"/>
        <v>481.05621888413935</v>
      </c>
      <c r="Y39" s="28">
        <f t="shared" si="123"/>
        <v>419.527780422658</v>
      </c>
      <c r="Z39" s="28">
        <f t="shared" si="123"/>
        <v>341.29110214007557</v>
      </c>
      <c r="AA39" s="28">
        <f t="shared" si="123"/>
        <v>249.17899314450534</v>
      </c>
      <c r="AB39" s="28">
        <f t="shared" si="123"/>
        <v>150.83871531694243</v>
      </c>
      <c r="AC39" s="28">
        <f t="shared" si="123"/>
        <v>60.962276587177683</v>
      </c>
      <c r="AD39" s="28">
        <f t="shared" si="123"/>
        <v>4.5985708201201296</v>
      </c>
      <c r="AE39" s="28" t="e">
        <f t="shared" si="123"/>
        <v>#NUM!</v>
      </c>
      <c r="AF39" s="28" t="e">
        <f t="shared" si="123"/>
        <v>#NUM!</v>
      </c>
      <c r="AG39" s="28" t="e">
        <f t="shared" si="123"/>
        <v>#NUM!</v>
      </c>
      <c r="AH39" s="28" t="e">
        <f t="shared" si="123"/>
        <v>#NUM!</v>
      </c>
      <c r="AI39" s="28" t="e">
        <f t="shared" si="124"/>
        <v>#NUM!</v>
      </c>
      <c r="AJ39" s="28" t="e">
        <f t="shared" si="124"/>
        <v>#NUM!</v>
      </c>
      <c r="AK39" s="28" t="e">
        <f t="shared" si="124"/>
        <v>#NUM!</v>
      </c>
      <c r="AL39" s="28" t="e">
        <f t="shared" si="124"/>
        <v>#NUM!</v>
      </c>
      <c r="AM39" s="28" t="e">
        <f t="shared" si="124"/>
        <v>#NUM!</v>
      </c>
      <c r="AN39" s="28" t="e">
        <f t="shared" si="124"/>
        <v>#NUM!</v>
      </c>
      <c r="AO39" s="28" t="e">
        <f t="shared" si="124"/>
        <v>#NUM!</v>
      </c>
      <c r="AP39" s="28" t="e">
        <f t="shared" si="124"/>
        <v>#NUM!</v>
      </c>
      <c r="AQ39" s="28" t="e">
        <f t="shared" si="124"/>
        <v>#NUM!</v>
      </c>
      <c r="AR39" s="28" t="e">
        <f t="shared" si="124"/>
        <v>#NUM!</v>
      </c>
      <c r="AS39" s="28" t="e">
        <f t="shared" si="125"/>
        <v>#NUM!</v>
      </c>
      <c r="AT39" s="28" t="e">
        <f t="shared" si="125"/>
        <v>#NUM!</v>
      </c>
      <c r="AU39" s="28" t="e">
        <f t="shared" si="125"/>
        <v>#NUM!</v>
      </c>
      <c r="AV39" s="28" t="e">
        <f t="shared" si="125"/>
        <v>#NUM!</v>
      </c>
      <c r="AW39" s="28" t="e">
        <f t="shared" si="125"/>
        <v>#NUM!</v>
      </c>
      <c r="AX39" s="28" t="e">
        <f t="shared" si="125"/>
        <v>#NUM!</v>
      </c>
      <c r="AY39" s="28" t="e">
        <f t="shared" si="125"/>
        <v>#NUM!</v>
      </c>
      <c r="AZ39" s="28" t="e">
        <f t="shared" si="125"/>
        <v>#NUM!</v>
      </c>
      <c r="BA39" s="28" t="e">
        <f t="shared" si="125"/>
        <v>#NUM!</v>
      </c>
      <c r="BB39" s="28" t="e">
        <f t="shared" si="125"/>
        <v>#NUM!</v>
      </c>
      <c r="BC39" s="28" t="e">
        <f t="shared" si="126"/>
        <v>#NUM!</v>
      </c>
      <c r="BD39" s="28" t="e">
        <f t="shared" si="126"/>
        <v>#NUM!</v>
      </c>
      <c r="BE39" s="28" t="e">
        <f t="shared" si="126"/>
        <v>#NUM!</v>
      </c>
      <c r="BF39" s="28" t="e">
        <f t="shared" si="126"/>
        <v>#NUM!</v>
      </c>
      <c r="BG39" s="28" t="e">
        <f t="shared" si="126"/>
        <v>#NUM!</v>
      </c>
      <c r="BH39" s="28" t="e">
        <f t="shared" si="126"/>
        <v>#NUM!</v>
      </c>
      <c r="BI39" s="28" t="e">
        <f t="shared" si="126"/>
        <v>#NUM!</v>
      </c>
      <c r="BJ39" s="28" t="e">
        <f t="shared" si="126"/>
        <v>#NUM!</v>
      </c>
      <c r="BK39" s="28" t="e">
        <f t="shared" si="126"/>
        <v>#NUM!</v>
      </c>
      <c r="BM39" s="28">
        <f t="shared" si="13"/>
        <v>0</v>
      </c>
      <c r="BN39" s="28">
        <f t="shared" si="14"/>
        <v>0</v>
      </c>
      <c r="BO39" s="28">
        <f t="shared" si="15"/>
        <v>0</v>
      </c>
      <c r="BP39" s="28">
        <f t="shared" si="16"/>
        <v>0</v>
      </c>
      <c r="BQ39" s="28">
        <f t="shared" si="17"/>
        <v>0</v>
      </c>
      <c r="BR39" s="28">
        <f t="shared" si="18"/>
        <v>0</v>
      </c>
      <c r="BS39" s="28">
        <f t="shared" si="19"/>
        <v>0</v>
      </c>
      <c r="BT39" s="28">
        <f t="shared" si="20"/>
        <v>576.41757065008812</v>
      </c>
      <c r="BU39" s="28">
        <f t="shared" si="21"/>
        <v>556.96735521483401</v>
      </c>
      <c r="BV39" s="28">
        <f t="shared" si="22"/>
        <v>526.16572923316562</v>
      </c>
      <c r="BW39" s="28">
        <f t="shared" si="23"/>
        <v>481.05621888413935</v>
      </c>
      <c r="BX39" s="28">
        <f t="shared" si="24"/>
        <v>419.527780422658</v>
      </c>
      <c r="BY39" s="28">
        <f t="shared" si="25"/>
        <v>341.29110214007557</v>
      </c>
      <c r="BZ39" s="28">
        <f t="shared" si="26"/>
        <v>249.17899314450534</v>
      </c>
      <c r="CA39" s="28">
        <f t="shared" si="27"/>
        <v>150.83871531694243</v>
      </c>
      <c r="CB39" s="28">
        <f t="shared" si="28"/>
        <v>60.962276587177683</v>
      </c>
      <c r="CC39" s="28">
        <f t="shared" si="29"/>
        <v>4.5985708201201296</v>
      </c>
      <c r="CD39" s="28">
        <f t="shared" si="30"/>
        <v>0</v>
      </c>
      <c r="CE39" s="28">
        <f t="shared" si="31"/>
        <v>0</v>
      </c>
      <c r="CF39" s="28">
        <f t="shared" si="32"/>
        <v>0</v>
      </c>
      <c r="CG39" s="28">
        <f t="shared" si="33"/>
        <v>0</v>
      </c>
      <c r="CH39" s="28">
        <f t="shared" si="34"/>
        <v>0</v>
      </c>
      <c r="CI39" s="28">
        <f t="shared" si="35"/>
        <v>0</v>
      </c>
      <c r="CJ39" s="28">
        <f t="shared" si="36"/>
        <v>0</v>
      </c>
      <c r="CK39" s="28">
        <f t="shared" si="37"/>
        <v>0</v>
      </c>
      <c r="CL39" s="28">
        <f t="shared" si="38"/>
        <v>0</v>
      </c>
      <c r="CM39" s="28">
        <f t="shared" si="39"/>
        <v>0</v>
      </c>
      <c r="CN39" s="28">
        <f t="shared" si="40"/>
        <v>0</v>
      </c>
      <c r="CO39" s="28">
        <f t="shared" si="41"/>
        <v>0</v>
      </c>
      <c r="CP39" s="28">
        <f t="shared" si="42"/>
        <v>0</v>
      </c>
      <c r="CQ39" s="28">
        <f t="shared" si="43"/>
        <v>0</v>
      </c>
      <c r="CR39" s="28">
        <f t="shared" si="44"/>
        <v>0</v>
      </c>
      <c r="CS39" s="28">
        <f t="shared" si="45"/>
        <v>0</v>
      </c>
      <c r="CT39" s="28">
        <f t="shared" si="46"/>
        <v>0</v>
      </c>
      <c r="CU39" s="28">
        <f t="shared" si="47"/>
        <v>0</v>
      </c>
      <c r="CV39" s="28">
        <f t="shared" si="48"/>
        <v>0</v>
      </c>
      <c r="CW39" s="28">
        <f t="shared" si="49"/>
        <v>0</v>
      </c>
      <c r="CX39" s="28">
        <f t="shared" si="50"/>
        <v>0</v>
      </c>
      <c r="CY39" s="28">
        <f t="shared" si="51"/>
        <v>0</v>
      </c>
      <c r="CZ39" s="28">
        <f t="shared" si="52"/>
        <v>0</v>
      </c>
      <c r="DA39" s="28">
        <f t="shared" si="53"/>
        <v>0</v>
      </c>
      <c r="DB39" s="28">
        <f t="shared" si="54"/>
        <v>0</v>
      </c>
      <c r="DC39" s="28">
        <f t="shared" si="55"/>
        <v>0</v>
      </c>
      <c r="DD39" s="28">
        <f t="shared" si="56"/>
        <v>0</v>
      </c>
      <c r="DE39" s="28">
        <f t="shared" si="57"/>
        <v>0</v>
      </c>
      <c r="DF39" s="28">
        <f t="shared" si="58"/>
        <v>0</v>
      </c>
      <c r="DG39" s="28">
        <f t="shared" si="59"/>
        <v>0</v>
      </c>
      <c r="DH39" s="28">
        <f t="shared" si="60"/>
        <v>0</v>
      </c>
      <c r="DI39" s="28">
        <f t="shared" si="61"/>
        <v>0</v>
      </c>
      <c r="DJ39" s="28">
        <f t="shared" si="62"/>
        <v>0</v>
      </c>
      <c r="DL39" s="158">
        <f t="shared" si="63"/>
        <v>0</v>
      </c>
      <c r="DM39" s="158">
        <f t="shared" si="64"/>
        <v>0</v>
      </c>
      <c r="DN39" s="158">
        <f t="shared" si="65"/>
        <v>0</v>
      </c>
      <c r="DO39" s="158">
        <f t="shared" si="66"/>
        <v>0</v>
      </c>
      <c r="DP39" s="158">
        <f t="shared" si="67"/>
        <v>0</v>
      </c>
      <c r="DQ39" s="158">
        <f t="shared" si="68"/>
        <v>0</v>
      </c>
      <c r="DR39" s="158">
        <f t="shared" si="69"/>
        <v>10.590385558512367</v>
      </c>
      <c r="DS39" s="158">
        <f t="shared" si="70"/>
        <v>19.450215435254108</v>
      </c>
      <c r="DT39" s="158">
        <f t="shared" si="71"/>
        <v>30.801625981668394</v>
      </c>
      <c r="DU39" s="158">
        <f t="shared" si="72"/>
        <v>45.109510349026266</v>
      </c>
      <c r="DV39" s="158">
        <f t="shared" si="73"/>
        <v>61.528438461481358</v>
      </c>
      <c r="DW39" s="158">
        <f t="shared" si="74"/>
        <v>78.236678282582432</v>
      </c>
      <c r="DX39" s="158">
        <f t="shared" si="75"/>
        <v>92.112108995570225</v>
      </c>
      <c r="DY39" s="158">
        <f t="shared" si="76"/>
        <v>98.340277827562915</v>
      </c>
      <c r="DZ39" s="158">
        <f t="shared" si="77"/>
        <v>89.876438729764743</v>
      </c>
      <c r="EA39" s="158">
        <f t="shared" si="78"/>
        <v>56.363705767057553</v>
      </c>
      <c r="EB39" s="158">
        <f t="shared" si="79"/>
        <v>4.5985708201201296</v>
      </c>
      <c r="EC39" s="158">
        <f t="shared" si="80"/>
        <v>0</v>
      </c>
      <c r="ED39" s="158">
        <f t="shared" si="81"/>
        <v>0</v>
      </c>
      <c r="EE39" s="158">
        <f t="shared" si="82"/>
        <v>0</v>
      </c>
      <c r="EF39" s="158">
        <f t="shared" si="83"/>
        <v>0</v>
      </c>
      <c r="EG39" s="158">
        <f t="shared" si="84"/>
        <v>0</v>
      </c>
      <c r="EH39" s="158">
        <f t="shared" si="85"/>
        <v>0</v>
      </c>
      <c r="EI39" s="158">
        <f t="shared" si="86"/>
        <v>0</v>
      </c>
      <c r="EJ39" s="158">
        <f t="shared" si="87"/>
        <v>0</v>
      </c>
      <c r="EK39" s="158">
        <f t="shared" si="88"/>
        <v>0</v>
      </c>
      <c r="EL39" s="158">
        <f t="shared" si="89"/>
        <v>0</v>
      </c>
      <c r="EM39" s="158">
        <f t="shared" si="90"/>
        <v>0</v>
      </c>
      <c r="EN39" s="158">
        <f t="shared" si="91"/>
        <v>0</v>
      </c>
      <c r="EO39" s="158">
        <f t="shared" si="92"/>
        <v>0</v>
      </c>
      <c r="EP39" s="158">
        <f t="shared" si="93"/>
        <v>0</v>
      </c>
      <c r="EQ39" s="158">
        <f t="shared" si="94"/>
        <v>0</v>
      </c>
      <c r="ER39" s="158">
        <f t="shared" si="95"/>
        <v>0</v>
      </c>
      <c r="ES39" s="158">
        <f t="shared" si="96"/>
        <v>0</v>
      </c>
      <c r="ET39" s="158">
        <f t="shared" si="97"/>
        <v>0</v>
      </c>
      <c r="EU39" s="158">
        <f t="shared" si="98"/>
        <v>0</v>
      </c>
      <c r="EV39" s="158">
        <f t="shared" si="99"/>
        <v>0</v>
      </c>
      <c r="EW39" s="158">
        <f t="shared" si="100"/>
        <v>0</v>
      </c>
      <c r="EX39" s="158">
        <f t="shared" si="101"/>
        <v>0</v>
      </c>
      <c r="EY39" s="158">
        <f t="shared" si="102"/>
        <v>0</v>
      </c>
      <c r="EZ39" s="158">
        <f t="shared" si="103"/>
        <v>0</v>
      </c>
      <c r="FA39" s="158">
        <f t="shared" si="104"/>
        <v>0</v>
      </c>
      <c r="FB39" s="158">
        <f t="shared" si="105"/>
        <v>0</v>
      </c>
      <c r="FC39" s="158">
        <f t="shared" si="106"/>
        <v>0</v>
      </c>
      <c r="FD39" s="158">
        <f t="shared" si="107"/>
        <v>0</v>
      </c>
      <c r="FE39" s="158">
        <f t="shared" si="108"/>
        <v>0</v>
      </c>
      <c r="FF39" s="158">
        <f t="shared" si="109"/>
        <v>0</v>
      </c>
      <c r="FG39" s="158">
        <f t="shared" si="110"/>
        <v>0</v>
      </c>
      <c r="FH39" s="158">
        <f t="shared" si="111"/>
        <v>0</v>
      </c>
      <c r="FI39" s="158">
        <f t="shared" si="112"/>
        <v>0</v>
      </c>
    </row>
    <row r="40" spans="4:165">
      <c r="D40" s="28">
        <f>IF(OR('1.収穫を予測する'!$C$2="あり",'1.収穫を予測する'!$C$3="あり"),入力方法別計算!W35,'inv2.計算シート'!E35)</f>
        <v>34</v>
      </c>
      <c r="E40" s="28">
        <f>IF(OR('1.収穫を予測する'!$C$2="あり",'1.収穫を予測する'!$C$3="あり"),入力方法別計算!Z35,'inv2.計算シート'!AD35)</f>
        <v>608.51391756086798</v>
      </c>
      <c r="F40" s="28">
        <f>IF(OR('1.収穫を予測する'!$C$2="あり",'1.収穫を予測する'!$C$3="あり"),入力方法別計算!Y35,'inv2.計算シート'!AE35)</f>
        <v>1625.6197231092119</v>
      </c>
      <c r="G40" s="28">
        <f>'inv2.計算シート'!AF35</f>
        <v>0</v>
      </c>
      <c r="H40" s="28">
        <f t="shared" si="8"/>
        <v>0.65533207769204305</v>
      </c>
      <c r="I40" s="28">
        <f t="shared" si="9"/>
        <v>1914.3268448779368</v>
      </c>
      <c r="J40" s="28">
        <f t="shared" si="10"/>
        <v>619.53677825569252</v>
      </c>
      <c r="K40" s="28">
        <f t="shared" si="11"/>
        <v>0.32363166191465914</v>
      </c>
      <c r="L40" s="28">
        <f t="shared" si="12"/>
        <v>10716.150515404905</v>
      </c>
      <c r="N40" s="28">
        <f t="shared" si="128"/>
        <v>0</v>
      </c>
      <c r="O40" s="28">
        <f t="shared" si="127"/>
        <v>0</v>
      </c>
      <c r="P40" s="28">
        <f t="shared" si="127"/>
        <v>0</v>
      </c>
      <c r="Q40" s="28">
        <f t="shared" si="127"/>
        <v>0</v>
      </c>
      <c r="R40" s="28">
        <f t="shared" si="127"/>
        <v>0</v>
      </c>
      <c r="S40" s="28">
        <f t="shared" si="127"/>
        <v>0</v>
      </c>
      <c r="T40" s="28">
        <f t="shared" si="127"/>
        <v>0</v>
      </c>
      <c r="U40" s="28">
        <f t="shared" si="127"/>
        <v>600.25274876935509</v>
      </c>
      <c r="V40" s="28">
        <f t="shared" si="127"/>
        <v>581.96838201075229</v>
      </c>
      <c r="W40" s="28">
        <f t="shared" si="127"/>
        <v>552.86510230509339</v>
      </c>
      <c r="X40" s="28">
        <f t="shared" si="127"/>
        <v>509.95188075480252</v>
      </c>
      <c r="Y40" s="28">
        <f t="shared" si="123"/>
        <v>450.87867820051059</v>
      </c>
      <c r="Z40" s="28">
        <f t="shared" si="123"/>
        <v>374.79953943424408</v>
      </c>
      <c r="AA40" s="28">
        <f t="shared" si="123"/>
        <v>283.54569412216904</v>
      </c>
      <c r="AB40" s="28">
        <f t="shared" si="123"/>
        <v>183.19421564133665</v>
      </c>
      <c r="AC40" s="28">
        <f t="shared" si="123"/>
        <v>86.218830496145785</v>
      </c>
      <c r="AD40" s="28">
        <f t="shared" si="123"/>
        <v>14.847661972153009</v>
      </c>
      <c r="AE40" s="28" t="e">
        <f t="shared" si="123"/>
        <v>#NUM!</v>
      </c>
      <c r="AF40" s="28" t="e">
        <f t="shared" si="123"/>
        <v>#NUM!</v>
      </c>
      <c r="AG40" s="28" t="e">
        <f t="shared" si="123"/>
        <v>#NUM!</v>
      </c>
      <c r="AH40" s="28" t="e">
        <f t="shared" si="123"/>
        <v>#NUM!</v>
      </c>
      <c r="AI40" s="28" t="e">
        <f t="shared" si="124"/>
        <v>#NUM!</v>
      </c>
      <c r="AJ40" s="28" t="e">
        <f t="shared" si="124"/>
        <v>#NUM!</v>
      </c>
      <c r="AK40" s="28" t="e">
        <f t="shared" si="124"/>
        <v>#NUM!</v>
      </c>
      <c r="AL40" s="28" t="e">
        <f t="shared" si="124"/>
        <v>#NUM!</v>
      </c>
      <c r="AM40" s="28" t="e">
        <f t="shared" si="124"/>
        <v>#NUM!</v>
      </c>
      <c r="AN40" s="28" t="e">
        <f t="shared" si="124"/>
        <v>#NUM!</v>
      </c>
      <c r="AO40" s="28" t="e">
        <f t="shared" si="124"/>
        <v>#NUM!</v>
      </c>
      <c r="AP40" s="28" t="e">
        <f t="shared" si="124"/>
        <v>#NUM!</v>
      </c>
      <c r="AQ40" s="28" t="e">
        <f t="shared" si="124"/>
        <v>#NUM!</v>
      </c>
      <c r="AR40" s="28" t="e">
        <f t="shared" si="124"/>
        <v>#NUM!</v>
      </c>
      <c r="AS40" s="28" t="e">
        <f t="shared" si="125"/>
        <v>#NUM!</v>
      </c>
      <c r="AT40" s="28" t="e">
        <f t="shared" si="125"/>
        <v>#NUM!</v>
      </c>
      <c r="AU40" s="28" t="e">
        <f t="shared" si="125"/>
        <v>#NUM!</v>
      </c>
      <c r="AV40" s="28" t="e">
        <f t="shared" si="125"/>
        <v>#NUM!</v>
      </c>
      <c r="AW40" s="28" t="e">
        <f t="shared" si="125"/>
        <v>#NUM!</v>
      </c>
      <c r="AX40" s="28" t="e">
        <f t="shared" si="125"/>
        <v>#NUM!</v>
      </c>
      <c r="AY40" s="28" t="e">
        <f t="shared" si="125"/>
        <v>#NUM!</v>
      </c>
      <c r="AZ40" s="28" t="e">
        <f t="shared" si="125"/>
        <v>#NUM!</v>
      </c>
      <c r="BA40" s="28" t="e">
        <f t="shared" si="125"/>
        <v>#NUM!</v>
      </c>
      <c r="BB40" s="28" t="e">
        <f t="shared" si="125"/>
        <v>#NUM!</v>
      </c>
      <c r="BC40" s="28" t="e">
        <f t="shared" si="126"/>
        <v>#NUM!</v>
      </c>
      <c r="BD40" s="28" t="e">
        <f t="shared" si="126"/>
        <v>#NUM!</v>
      </c>
      <c r="BE40" s="28" t="e">
        <f t="shared" si="126"/>
        <v>#NUM!</v>
      </c>
      <c r="BF40" s="28" t="e">
        <f t="shared" si="126"/>
        <v>#NUM!</v>
      </c>
      <c r="BG40" s="28" t="e">
        <f t="shared" si="126"/>
        <v>#NUM!</v>
      </c>
      <c r="BH40" s="28" t="e">
        <f t="shared" si="126"/>
        <v>#NUM!</v>
      </c>
      <c r="BI40" s="28" t="e">
        <f t="shared" si="126"/>
        <v>#NUM!</v>
      </c>
      <c r="BJ40" s="28" t="e">
        <f t="shared" si="126"/>
        <v>#NUM!</v>
      </c>
      <c r="BK40" s="28" t="e">
        <f t="shared" si="126"/>
        <v>#NUM!</v>
      </c>
      <c r="BM40" s="28">
        <f t="shared" si="13"/>
        <v>0</v>
      </c>
      <c r="BN40" s="28">
        <f t="shared" si="14"/>
        <v>0</v>
      </c>
      <c r="BO40" s="28">
        <f t="shared" si="15"/>
        <v>0</v>
      </c>
      <c r="BP40" s="28">
        <f t="shared" si="16"/>
        <v>0</v>
      </c>
      <c r="BQ40" s="28">
        <f t="shared" si="17"/>
        <v>0</v>
      </c>
      <c r="BR40" s="28">
        <f t="shared" si="18"/>
        <v>0</v>
      </c>
      <c r="BS40" s="28">
        <f t="shared" si="19"/>
        <v>0</v>
      </c>
      <c r="BT40" s="28">
        <f t="shared" si="20"/>
        <v>600.25274876935509</v>
      </c>
      <c r="BU40" s="28">
        <f t="shared" si="21"/>
        <v>581.96838201075229</v>
      </c>
      <c r="BV40" s="28">
        <f t="shared" si="22"/>
        <v>552.86510230509339</v>
      </c>
      <c r="BW40" s="28">
        <f t="shared" si="23"/>
        <v>509.95188075480252</v>
      </c>
      <c r="BX40" s="28">
        <f t="shared" si="24"/>
        <v>450.87867820051059</v>
      </c>
      <c r="BY40" s="28">
        <f t="shared" si="25"/>
        <v>374.79953943424408</v>
      </c>
      <c r="BZ40" s="28">
        <f t="shared" si="26"/>
        <v>283.54569412216904</v>
      </c>
      <c r="CA40" s="28">
        <f t="shared" si="27"/>
        <v>183.19421564133665</v>
      </c>
      <c r="CB40" s="28">
        <f t="shared" si="28"/>
        <v>86.218830496145785</v>
      </c>
      <c r="CC40" s="28">
        <f t="shared" si="29"/>
        <v>14.847661972153009</v>
      </c>
      <c r="CD40" s="28">
        <f t="shared" si="30"/>
        <v>0</v>
      </c>
      <c r="CE40" s="28">
        <f t="shared" si="31"/>
        <v>0</v>
      </c>
      <c r="CF40" s="28">
        <f t="shared" si="32"/>
        <v>0</v>
      </c>
      <c r="CG40" s="28">
        <f t="shared" si="33"/>
        <v>0</v>
      </c>
      <c r="CH40" s="28">
        <f t="shared" si="34"/>
        <v>0</v>
      </c>
      <c r="CI40" s="28">
        <f t="shared" si="35"/>
        <v>0</v>
      </c>
      <c r="CJ40" s="28">
        <f t="shared" si="36"/>
        <v>0</v>
      </c>
      <c r="CK40" s="28">
        <f t="shared" si="37"/>
        <v>0</v>
      </c>
      <c r="CL40" s="28">
        <f t="shared" si="38"/>
        <v>0</v>
      </c>
      <c r="CM40" s="28">
        <f t="shared" si="39"/>
        <v>0</v>
      </c>
      <c r="CN40" s="28">
        <f t="shared" si="40"/>
        <v>0</v>
      </c>
      <c r="CO40" s="28">
        <f t="shared" si="41"/>
        <v>0</v>
      </c>
      <c r="CP40" s="28">
        <f t="shared" si="42"/>
        <v>0</v>
      </c>
      <c r="CQ40" s="28">
        <f t="shared" si="43"/>
        <v>0</v>
      </c>
      <c r="CR40" s="28">
        <f t="shared" si="44"/>
        <v>0</v>
      </c>
      <c r="CS40" s="28">
        <f t="shared" si="45"/>
        <v>0</v>
      </c>
      <c r="CT40" s="28">
        <f t="shared" si="46"/>
        <v>0</v>
      </c>
      <c r="CU40" s="28">
        <f t="shared" si="47"/>
        <v>0</v>
      </c>
      <c r="CV40" s="28">
        <f t="shared" si="48"/>
        <v>0</v>
      </c>
      <c r="CW40" s="28">
        <f t="shared" si="49"/>
        <v>0</v>
      </c>
      <c r="CX40" s="28">
        <f t="shared" si="50"/>
        <v>0</v>
      </c>
      <c r="CY40" s="28">
        <f t="shared" si="51"/>
        <v>0</v>
      </c>
      <c r="CZ40" s="28">
        <f t="shared" si="52"/>
        <v>0</v>
      </c>
      <c r="DA40" s="28">
        <f t="shared" si="53"/>
        <v>0</v>
      </c>
      <c r="DB40" s="28">
        <f t="shared" si="54"/>
        <v>0</v>
      </c>
      <c r="DC40" s="28">
        <f t="shared" si="55"/>
        <v>0</v>
      </c>
      <c r="DD40" s="28">
        <f t="shared" si="56"/>
        <v>0</v>
      </c>
      <c r="DE40" s="28">
        <f t="shared" si="57"/>
        <v>0</v>
      </c>
      <c r="DF40" s="28">
        <f t="shared" si="58"/>
        <v>0</v>
      </c>
      <c r="DG40" s="28">
        <f t="shared" si="59"/>
        <v>0</v>
      </c>
      <c r="DH40" s="28">
        <f t="shared" si="60"/>
        <v>0</v>
      </c>
      <c r="DI40" s="28">
        <f t="shared" si="61"/>
        <v>0</v>
      </c>
      <c r="DJ40" s="28">
        <f t="shared" si="62"/>
        <v>0</v>
      </c>
      <c r="DL40" s="158">
        <f t="shared" si="63"/>
        <v>0</v>
      </c>
      <c r="DM40" s="158">
        <f t="shared" si="64"/>
        <v>0</v>
      </c>
      <c r="DN40" s="158">
        <f t="shared" si="65"/>
        <v>0</v>
      </c>
      <c r="DO40" s="158">
        <f t="shared" si="66"/>
        <v>0</v>
      </c>
      <c r="DP40" s="158">
        <f t="shared" si="67"/>
        <v>0</v>
      </c>
      <c r="DQ40" s="158">
        <f t="shared" si="68"/>
        <v>0</v>
      </c>
      <c r="DR40" s="158">
        <f t="shared" si="69"/>
        <v>8.2611687915128869</v>
      </c>
      <c r="DS40" s="158">
        <f t="shared" si="70"/>
        <v>18.2843667586028</v>
      </c>
      <c r="DT40" s="158">
        <f t="shared" si="71"/>
        <v>29.103279705658906</v>
      </c>
      <c r="DU40" s="158">
        <f t="shared" si="72"/>
        <v>42.913221550290871</v>
      </c>
      <c r="DV40" s="158">
        <f t="shared" si="73"/>
        <v>59.073202554291925</v>
      </c>
      <c r="DW40" s="158">
        <f t="shared" si="74"/>
        <v>76.07913876626651</v>
      </c>
      <c r="DX40" s="158">
        <f t="shared" si="75"/>
        <v>91.253845312075043</v>
      </c>
      <c r="DY40" s="158">
        <f t="shared" si="76"/>
        <v>100.35147848083238</v>
      </c>
      <c r="DZ40" s="158">
        <f t="shared" si="77"/>
        <v>96.97538514519087</v>
      </c>
      <c r="EA40" s="158">
        <f t="shared" si="78"/>
        <v>71.371168523992779</v>
      </c>
      <c r="EB40" s="158">
        <f t="shared" si="79"/>
        <v>14.847661972153009</v>
      </c>
      <c r="EC40" s="158">
        <f t="shared" si="80"/>
        <v>0</v>
      </c>
      <c r="ED40" s="158">
        <f t="shared" si="81"/>
        <v>0</v>
      </c>
      <c r="EE40" s="158">
        <f t="shared" si="82"/>
        <v>0</v>
      </c>
      <c r="EF40" s="158">
        <f t="shared" si="83"/>
        <v>0</v>
      </c>
      <c r="EG40" s="158">
        <f t="shared" si="84"/>
        <v>0</v>
      </c>
      <c r="EH40" s="158">
        <f t="shared" si="85"/>
        <v>0</v>
      </c>
      <c r="EI40" s="158">
        <f t="shared" si="86"/>
        <v>0</v>
      </c>
      <c r="EJ40" s="158">
        <f t="shared" si="87"/>
        <v>0</v>
      </c>
      <c r="EK40" s="158">
        <f t="shared" si="88"/>
        <v>0</v>
      </c>
      <c r="EL40" s="158">
        <f t="shared" si="89"/>
        <v>0</v>
      </c>
      <c r="EM40" s="158">
        <f t="shared" si="90"/>
        <v>0</v>
      </c>
      <c r="EN40" s="158">
        <f t="shared" si="91"/>
        <v>0</v>
      </c>
      <c r="EO40" s="158">
        <f t="shared" si="92"/>
        <v>0</v>
      </c>
      <c r="EP40" s="158">
        <f t="shared" si="93"/>
        <v>0</v>
      </c>
      <c r="EQ40" s="158">
        <f t="shared" si="94"/>
        <v>0</v>
      </c>
      <c r="ER40" s="158">
        <f t="shared" si="95"/>
        <v>0</v>
      </c>
      <c r="ES40" s="158">
        <f t="shared" si="96"/>
        <v>0</v>
      </c>
      <c r="ET40" s="158">
        <f t="shared" si="97"/>
        <v>0</v>
      </c>
      <c r="EU40" s="158">
        <f t="shared" si="98"/>
        <v>0</v>
      </c>
      <c r="EV40" s="158">
        <f t="shared" si="99"/>
        <v>0</v>
      </c>
      <c r="EW40" s="158">
        <f t="shared" si="100"/>
        <v>0</v>
      </c>
      <c r="EX40" s="158">
        <f t="shared" si="101"/>
        <v>0</v>
      </c>
      <c r="EY40" s="158">
        <f t="shared" si="102"/>
        <v>0</v>
      </c>
      <c r="EZ40" s="158">
        <f t="shared" si="103"/>
        <v>0</v>
      </c>
      <c r="FA40" s="158">
        <f t="shared" si="104"/>
        <v>0</v>
      </c>
      <c r="FB40" s="158">
        <f t="shared" si="105"/>
        <v>0</v>
      </c>
      <c r="FC40" s="158">
        <f t="shared" si="106"/>
        <v>0</v>
      </c>
      <c r="FD40" s="158">
        <f t="shared" si="107"/>
        <v>0</v>
      </c>
      <c r="FE40" s="158">
        <f t="shared" si="108"/>
        <v>0</v>
      </c>
      <c r="FF40" s="158">
        <f t="shared" si="109"/>
        <v>0</v>
      </c>
      <c r="FG40" s="158">
        <f t="shared" si="110"/>
        <v>0</v>
      </c>
      <c r="FH40" s="158">
        <f t="shared" si="111"/>
        <v>0</v>
      </c>
      <c r="FI40" s="158">
        <f t="shared" si="112"/>
        <v>0</v>
      </c>
    </row>
    <row r="41" spans="4:165">
      <c r="D41" s="28">
        <f>IF(OR('1.収穫を予測する'!$C$2="あり",'1.収穫を予測する'!$C$3="あり"),入力方法別計算!W36,'inv2.計算シート'!E36)</f>
        <v>35</v>
      </c>
      <c r="E41" s="28">
        <f>IF(OR('1.収穫を予測する'!$C$2="あり",'1.収穫を予測する'!$C$3="あり"),入力方法別計算!Z36,'inv2.計算シート'!AD36)</f>
        <v>629.24496120151093</v>
      </c>
      <c r="F41" s="28">
        <f>IF(OR('1.収穫を予測する'!$C$2="あり",'1.収穫を予測する'!$C$3="あり"),入力方法別計算!Y36,'inv2.計算シート'!AE36)</f>
        <v>1595.831060671715</v>
      </c>
      <c r="G41" s="28">
        <f>'inv2.計算シート'!AF36</f>
        <v>0</v>
      </c>
      <c r="H41" s="28">
        <f t="shared" si="8"/>
        <v>0.65067278003227491</v>
      </c>
      <c r="I41" s="28">
        <f t="shared" si="9"/>
        <v>1887.3502256238821</v>
      </c>
      <c r="J41" s="28">
        <f t="shared" si="10"/>
        <v>641.29949627207213</v>
      </c>
      <c r="K41" s="28">
        <f t="shared" si="11"/>
        <v>0.3397882849538878</v>
      </c>
      <c r="L41" s="28">
        <f t="shared" si="12"/>
        <v>9170.810206571392</v>
      </c>
      <c r="N41" s="28">
        <f t="shared" si="128"/>
        <v>0</v>
      </c>
      <c r="O41" s="28">
        <f t="shared" si="127"/>
        <v>0</v>
      </c>
      <c r="P41" s="28">
        <f t="shared" si="127"/>
        <v>0</v>
      </c>
      <c r="Q41" s="28">
        <f t="shared" si="127"/>
        <v>0</v>
      </c>
      <c r="R41" s="28">
        <f t="shared" si="127"/>
        <v>0</v>
      </c>
      <c r="S41" s="28">
        <f t="shared" si="127"/>
        <v>0</v>
      </c>
      <c r="T41" s="28">
        <f t="shared" si="127"/>
        <v>0</v>
      </c>
      <c r="U41" s="28">
        <f t="shared" si="127"/>
        <v>623.22443664867376</v>
      </c>
      <c r="V41" s="28">
        <f t="shared" si="127"/>
        <v>606.00224353363205</v>
      </c>
      <c r="W41" s="28">
        <f t="shared" si="127"/>
        <v>578.46636959487273</v>
      </c>
      <c r="X41" s="28">
        <f t="shared" si="127"/>
        <v>537.62172123974995</v>
      </c>
      <c r="Y41" s="28">
        <f t="shared" si="123"/>
        <v>480.94534148496825</v>
      </c>
      <c r="Z41" s="28">
        <f t="shared" si="123"/>
        <v>407.14885670176182</v>
      </c>
      <c r="AA41" s="28">
        <f t="shared" si="123"/>
        <v>317.2320932137535</v>
      </c>
      <c r="AB41" s="28">
        <f t="shared" si="123"/>
        <v>215.92061191384477</v>
      </c>
      <c r="AC41" s="28">
        <f t="shared" si="123"/>
        <v>113.68702623446124</v>
      </c>
      <c r="AD41" s="28">
        <f t="shared" si="123"/>
        <v>29.972222612916966</v>
      </c>
      <c r="AE41" s="28" t="e">
        <f t="shared" si="123"/>
        <v>#NUM!</v>
      </c>
      <c r="AF41" s="28" t="e">
        <f t="shared" si="123"/>
        <v>#NUM!</v>
      </c>
      <c r="AG41" s="28" t="e">
        <f t="shared" si="123"/>
        <v>#NUM!</v>
      </c>
      <c r="AH41" s="28" t="e">
        <f t="shared" si="123"/>
        <v>#NUM!</v>
      </c>
      <c r="AI41" s="28" t="e">
        <f t="shared" si="124"/>
        <v>#NUM!</v>
      </c>
      <c r="AJ41" s="28" t="e">
        <f t="shared" si="124"/>
        <v>#NUM!</v>
      </c>
      <c r="AK41" s="28" t="e">
        <f t="shared" si="124"/>
        <v>#NUM!</v>
      </c>
      <c r="AL41" s="28" t="e">
        <f t="shared" si="124"/>
        <v>#NUM!</v>
      </c>
      <c r="AM41" s="28" t="e">
        <f t="shared" si="124"/>
        <v>#NUM!</v>
      </c>
      <c r="AN41" s="28" t="e">
        <f t="shared" si="124"/>
        <v>#NUM!</v>
      </c>
      <c r="AO41" s="28" t="e">
        <f t="shared" si="124"/>
        <v>#NUM!</v>
      </c>
      <c r="AP41" s="28" t="e">
        <f t="shared" si="124"/>
        <v>#NUM!</v>
      </c>
      <c r="AQ41" s="28" t="e">
        <f t="shared" si="124"/>
        <v>#NUM!</v>
      </c>
      <c r="AR41" s="28" t="e">
        <f t="shared" si="124"/>
        <v>#NUM!</v>
      </c>
      <c r="AS41" s="28" t="e">
        <f t="shared" si="125"/>
        <v>#NUM!</v>
      </c>
      <c r="AT41" s="28" t="e">
        <f t="shared" si="125"/>
        <v>#NUM!</v>
      </c>
      <c r="AU41" s="28" t="e">
        <f t="shared" si="125"/>
        <v>#NUM!</v>
      </c>
      <c r="AV41" s="28" t="e">
        <f t="shared" si="125"/>
        <v>#NUM!</v>
      </c>
      <c r="AW41" s="28" t="e">
        <f t="shared" si="125"/>
        <v>#NUM!</v>
      </c>
      <c r="AX41" s="28" t="e">
        <f t="shared" si="125"/>
        <v>#NUM!</v>
      </c>
      <c r="AY41" s="28" t="e">
        <f t="shared" si="125"/>
        <v>#NUM!</v>
      </c>
      <c r="AZ41" s="28" t="e">
        <f t="shared" si="125"/>
        <v>#NUM!</v>
      </c>
      <c r="BA41" s="28" t="e">
        <f t="shared" si="125"/>
        <v>#NUM!</v>
      </c>
      <c r="BB41" s="28" t="e">
        <f t="shared" si="125"/>
        <v>#NUM!</v>
      </c>
      <c r="BC41" s="28" t="e">
        <f t="shared" si="126"/>
        <v>#NUM!</v>
      </c>
      <c r="BD41" s="28" t="e">
        <f t="shared" si="126"/>
        <v>#NUM!</v>
      </c>
      <c r="BE41" s="28" t="e">
        <f t="shared" si="126"/>
        <v>#NUM!</v>
      </c>
      <c r="BF41" s="28" t="e">
        <f t="shared" si="126"/>
        <v>#NUM!</v>
      </c>
      <c r="BG41" s="28" t="e">
        <f t="shared" si="126"/>
        <v>#NUM!</v>
      </c>
      <c r="BH41" s="28" t="e">
        <f t="shared" si="126"/>
        <v>#NUM!</v>
      </c>
      <c r="BI41" s="28" t="e">
        <f t="shared" si="126"/>
        <v>#NUM!</v>
      </c>
      <c r="BJ41" s="28" t="e">
        <f t="shared" si="126"/>
        <v>#NUM!</v>
      </c>
      <c r="BK41" s="28" t="e">
        <f t="shared" si="126"/>
        <v>#NUM!</v>
      </c>
      <c r="BM41" s="28">
        <f t="shared" si="13"/>
        <v>0</v>
      </c>
      <c r="BN41" s="28">
        <f t="shared" si="14"/>
        <v>0</v>
      </c>
      <c r="BO41" s="28">
        <f t="shared" si="15"/>
        <v>0</v>
      </c>
      <c r="BP41" s="28">
        <f t="shared" si="16"/>
        <v>0</v>
      </c>
      <c r="BQ41" s="28">
        <f t="shared" si="17"/>
        <v>0</v>
      </c>
      <c r="BR41" s="28">
        <f t="shared" si="18"/>
        <v>0</v>
      </c>
      <c r="BS41" s="28">
        <f t="shared" si="19"/>
        <v>0</v>
      </c>
      <c r="BT41" s="28">
        <f t="shared" si="20"/>
        <v>623.22443664867376</v>
      </c>
      <c r="BU41" s="28">
        <f t="shared" si="21"/>
        <v>606.00224353363205</v>
      </c>
      <c r="BV41" s="28">
        <f t="shared" si="22"/>
        <v>578.46636959487273</v>
      </c>
      <c r="BW41" s="28">
        <f t="shared" si="23"/>
        <v>537.62172123974995</v>
      </c>
      <c r="BX41" s="28">
        <f t="shared" si="24"/>
        <v>480.94534148496825</v>
      </c>
      <c r="BY41" s="28">
        <f t="shared" si="25"/>
        <v>407.14885670176182</v>
      </c>
      <c r="BZ41" s="28">
        <f t="shared" si="26"/>
        <v>317.2320932137535</v>
      </c>
      <c r="CA41" s="28">
        <f t="shared" si="27"/>
        <v>215.92061191384477</v>
      </c>
      <c r="CB41" s="28">
        <f t="shared" si="28"/>
        <v>113.68702623446124</v>
      </c>
      <c r="CC41" s="28">
        <f t="shared" si="29"/>
        <v>29.972222612916966</v>
      </c>
      <c r="CD41" s="28">
        <f t="shared" si="30"/>
        <v>0</v>
      </c>
      <c r="CE41" s="28">
        <f t="shared" si="31"/>
        <v>0</v>
      </c>
      <c r="CF41" s="28">
        <f t="shared" si="32"/>
        <v>0</v>
      </c>
      <c r="CG41" s="28">
        <f t="shared" si="33"/>
        <v>0</v>
      </c>
      <c r="CH41" s="28">
        <f t="shared" si="34"/>
        <v>0</v>
      </c>
      <c r="CI41" s="28">
        <f t="shared" si="35"/>
        <v>0</v>
      </c>
      <c r="CJ41" s="28">
        <f t="shared" si="36"/>
        <v>0</v>
      </c>
      <c r="CK41" s="28">
        <f t="shared" si="37"/>
        <v>0</v>
      </c>
      <c r="CL41" s="28">
        <f t="shared" si="38"/>
        <v>0</v>
      </c>
      <c r="CM41" s="28">
        <f t="shared" si="39"/>
        <v>0</v>
      </c>
      <c r="CN41" s="28">
        <f t="shared" si="40"/>
        <v>0</v>
      </c>
      <c r="CO41" s="28">
        <f t="shared" si="41"/>
        <v>0</v>
      </c>
      <c r="CP41" s="28">
        <f t="shared" si="42"/>
        <v>0</v>
      </c>
      <c r="CQ41" s="28">
        <f t="shared" si="43"/>
        <v>0</v>
      </c>
      <c r="CR41" s="28">
        <f t="shared" si="44"/>
        <v>0</v>
      </c>
      <c r="CS41" s="28">
        <f t="shared" si="45"/>
        <v>0</v>
      </c>
      <c r="CT41" s="28">
        <f t="shared" si="46"/>
        <v>0</v>
      </c>
      <c r="CU41" s="28">
        <f t="shared" si="47"/>
        <v>0</v>
      </c>
      <c r="CV41" s="28">
        <f t="shared" si="48"/>
        <v>0</v>
      </c>
      <c r="CW41" s="28">
        <f t="shared" si="49"/>
        <v>0</v>
      </c>
      <c r="CX41" s="28">
        <f t="shared" si="50"/>
        <v>0</v>
      </c>
      <c r="CY41" s="28">
        <f t="shared" si="51"/>
        <v>0</v>
      </c>
      <c r="CZ41" s="28">
        <f t="shared" si="52"/>
        <v>0</v>
      </c>
      <c r="DA41" s="28">
        <f t="shared" si="53"/>
        <v>0</v>
      </c>
      <c r="DB41" s="28">
        <f t="shared" si="54"/>
        <v>0</v>
      </c>
      <c r="DC41" s="28">
        <f t="shared" si="55"/>
        <v>0</v>
      </c>
      <c r="DD41" s="28">
        <f t="shared" si="56"/>
        <v>0</v>
      </c>
      <c r="DE41" s="28">
        <f t="shared" si="57"/>
        <v>0</v>
      </c>
      <c r="DF41" s="28">
        <f t="shared" si="58"/>
        <v>0</v>
      </c>
      <c r="DG41" s="28">
        <f t="shared" si="59"/>
        <v>0</v>
      </c>
      <c r="DH41" s="28">
        <f t="shared" si="60"/>
        <v>0</v>
      </c>
      <c r="DI41" s="28">
        <f t="shared" si="61"/>
        <v>0</v>
      </c>
      <c r="DJ41" s="28">
        <f t="shared" si="62"/>
        <v>0</v>
      </c>
      <c r="DL41" s="158">
        <f t="shared" si="63"/>
        <v>0</v>
      </c>
      <c r="DM41" s="158">
        <f t="shared" si="64"/>
        <v>0</v>
      </c>
      <c r="DN41" s="158">
        <f t="shared" si="65"/>
        <v>0</v>
      </c>
      <c r="DO41" s="158">
        <f t="shared" si="66"/>
        <v>0</v>
      </c>
      <c r="DP41" s="158">
        <f t="shared" si="67"/>
        <v>0</v>
      </c>
      <c r="DQ41" s="158">
        <f t="shared" si="68"/>
        <v>0</v>
      </c>
      <c r="DR41" s="158">
        <f t="shared" si="69"/>
        <v>6.0205245528371734</v>
      </c>
      <c r="DS41" s="158">
        <f t="shared" si="70"/>
        <v>17.222193115041705</v>
      </c>
      <c r="DT41" s="158">
        <f t="shared" si="71"/>
        <v>27.535873938759323</v>
      </c>
      <c r="DU41" s="158">
        <f t="shared" si="72"/>
        <v>40.844648355122786</v>
      </c>
      <c r="DV41" s="158">
        <f t="shared" si="73"/>
        <v>56.676379754781692</v>
      </c>
      <c r="DW41" s="158">
        <f t="shared" si="74"/>
        <v>73.796484783206438</v>
      </c>
      <c r="DX41" s="158">
        <f t="shared" si="75"/>
        <v>89.916763488008314</v>
      </c>
      <c r="DY41" s="158">
        <f t="shared" si="76"/>
        <v>101.31148129990873</v>
      </c>
      <c r="DZ41" s="158">
        <f t="shared" si="77"/>
        <v>102.23358567938352</v>
      </c>
      <c r="EA41" s="158">
        <f t="shared" si="78"/>
        <v>83.714803621544277</v>
      </c>
      <c r="EB41" s="158">
        <f t="shared" si="79"/>
        <v>29.972222612916966</v>
      </c>
      <c r="EC41" s="158">
        <f t="shared" si="80"/>
        <v>0</v>
      </c>
      <c r="ED41" s="158">
        <f t="shared" si="81"/>
        <v>0</v>
      </c>
      <c r="EE41" s="158">
        <f t="shared" si="82"/>
        <v>0</v>
      </c>
      <c r="EF41" s="158">
        <f t="shared" si="83"/>
        <v>0</v>
      </c>
      <c r="EG41" s="158">
        <f t="shared" si="84"/>
        <v>0</v>
      </c>
      <c r="EH41" s="158">
        <f t="shared" si="85"/>
        <v>0</v>
      </c>
      <c r="EI41" s="158">
        <f t="shared" si="86"/>
        <v>0</v>
      </c>
      <c r="EJ41" s="158">
        <f t="shared" si="87"/>
        <v>0</v>
      </c>
      <c r="EK41" s="158">
        <f t="shared" si="88"/>
        <v>0</v>
      </c>
      <c r="EL41" s="158">
        <f t="shared" si="89"/>
        <v>0</v>
      </c>
      <c r="EM41" s="158">
        <f t="shared" si="90"/>
        <v>0</v>
      </c>
      <c r="EN41" s="158">
        <f t="shared" si="91"/>
        <v>0</v>
      </c>
      <c r="EO41" s="158">
        <f t="shared" si="92"/>
        <v>0</v>
      </c>
      <c r="EP41" s="158">
        <f t="shared" si="93"/>
        <v>0</v>
      </c>
      <c r="EQ41" s="158">
        <f t="shared" si="94"/>
        <v>0</v>
      </c>
      <c r="ER41" s="158">
        <f t="shared" si="95"/>
        <v>0</v>
      </c>
      <c r="ES41" s="158">
        <f t="shared" si="96"/>
        <v>0</v>
      </c>
      <c r="ET41" s="158">
        <f t="shared" si="97"/>
        <v>0</v>
      </c>
      <c r="EU41" s="158">
        <f t="shared" si="98"/>
        <v>0</v>
      </c>
      <c r="EV41" s="158">
        <f t="shared" si="99"/>
        <v>0</v>
      </c>
      <c r="EW41" s="158">
        <f t="shared" si="100"/>
        <v>0</v>
      </c>
      <c r="EX41" s="158">
        <f t="shared" si="101"/>
        <v>0</v>
      </c>
      <c r="EY41" s="158">
        <f t="shared" si="102"/>
        <v>0</v>
      </c>
      <c r="EZ41" s="158">
        <f t="shared" si="103"/>
        <v>0</v>
      </c>
      <c r="FA41" s="158">
        <f t="shared" si="104"/>
        <v>0</v>
      </c>
      <c r="FB41" s="158">
        <f t="shared" si="105"/>
        <v>0</v>
      </c>
      <c r="FC41" s="158">
        <f t="shared" si="106"/>
        <v>0</v>
      </c>
      <c r="FD41" s="158">
        <f t="shared" si="107"/>
        <v>0</v>
      </c>
      <c r="FE41" s="158">
        <f t="shared" si="108"/>
        <v>0</v>
      </c>
      <c r="FF41" s="158">
        <f t="shared" si="109"/>
        <v>0</v>
      </c>
      <c r="FG41" s="158">
        <f t="shared" si="110"/>
        <v>0</v>
      </c>
      <c r="FH41" s="158">
        <f t="shared" si="111"/>
        <v>0</v>
      </c>
      <c r="FI41" s="158">
        <f t="shared" si="112"/>
        <v>0</v>
      </c>
    </row>
    <row r="42" spans="4:165">
      <c r="D42" s="28">
        <f>IF(OR('1.収穫を予測する'!$C$2="あり",'1.収穫を予測する'!$C$3="あり"),入力方法別計算!W37,'inv2.計算シート'!E37)</f>
        <v>36</v>
      </c>
      <c r="E42" s="28">
        <f>IF(OR('1.収穫を予測する'!$C$2="あり",'1.収穫を予測する'!$C$3="あり"),入力方法別計算!Z37,'inv2.計算シート'!AD37)</f>
        <v>649.20397904230583</v>
      </c>
      <c r="F42" s="28">
        <f>IF(OR('1.収穫を予測する'!$C$2="あり",'1.収穫を予測する'!$C$3="あり"),入力方法別計算!Y37,'inv2.計算シート'!AE37)</f>
        <v>1567.1517305159559</v>
      </c>
      <c r="G42" s="28">
        <f>'inv2.計算シート'!AF37</f>
        <v>0</v>
      </c>
      <c r="H42" s="28">
        <f t="shared" si="8"/>
        <v>0.6461596239471501</v>
      </c>
      <c r="I42" s="28">
        <f t="shared" si="9"/>
        <v>1861.3782179281156</v>
      </c>
      <c r="J42" s="28">
        <f t="shared" si="10"/>
        <v>662.33388091956351</v>
      </c>
      <c r="K42" s="28">
        <f t="shared" si="11"/>
        <v>0.35582982251549167</v>
      </c>
      <c r="L42" s="28">
        <f t="shared" si="12"/>
        <v>7937.1695112811622</v>
      </c>
      <c r="N42" s="28">
        <f t="shared" si="128"/>
        <v>0</v>
      </c>
      <c r="O42" s="28">
        <f t="shared" si="127"/>
        <v>0</v>
      </c>
      <c r="P42" s="28">
        <f t="shared" si="127"/>
        <v>0</v>
      </c>
      <c r="Q42" s="28">
        <f t="shared" si="127"/>
        <v>0</v>
      </c>
      <c r="R42" s="28">
        <f t="shared" si="127"/>
        <v>0</v>
      </c>
      <c r="S42" s="28">
        <f t="shared" si="127"/>
        <v>0</v>
      </c>
      <c r="T42" s="28">
        <f t="shared" si="127"/>
        <v>0</v>
      </c>
      <c r="U42" s="28">
        <f t="shared" si="127"/>
        <v>645.34910934898926</v>
      </c>
      <c r="V42" s="28">
        <f t="shared" si="127"/>
        <v>629.09523510486235</v>
      </c>
      <c r="W42" s="28">
        <f t="shared" si="127"/>
        <v>603.00423647173579</v>
      </c>
      <c r="X42" s="28">
        <f t="shared" si="127"/>
        <v>564.09936868737032</v>
      </c>
      <c r="Y42" s="28">
        <f t="shared" ref="Y42:AH51" si="129">IF($L42/$H42*(($H42-1)*Y$3+$K42)^($H42/(1-$H42))*($H42*Y$3+$K42)&gt;$E42,0,$L42/$H42*(($H42-1)*Y$3+$K42)^($H42/(1-$H42))*($H42*Y$3+$K42))</f>
        <v>509.73660511240126</v>
      </c>
      <c r="Z42" s="28">
        <f t="shared" si="129"/>
        <v>438.27828974768465</v>
      </c>
      <c r="AA42" s="28">
        <f t="shared" si="129"/>
        <v>350.03712328628586</v>
      </c>
      <c r="AB42" s="28">
        <f t="shared" si="129"/>
        <v>248.58420509632808</v>
      </c>
      <c r="AC42" s="28">
        <f t="shared" si="129"/>
        <v>142.61962529421419</v>
      </c>
      <c r="AD42" s="28">
        <f t="shared" si="129"/>
        <v>48.97866507834631</v>
      </c>
      <c r="AE42" s="28">
        <f t="shared" si="129"/>
        <v>6.6091314562482947E-2</v>
      </c>
      <c r="AF42" s="28" t="e">
        <f t="shared" si="129"/>
        <v>#NUM!</v>
      </c>
      <c r="AG42" s="28" t="e">
        <f t="shared" si="129"/>
        <v>#NUM!</v>
      </c>
      <c r="AH42" s="28" t="e">
        <f t="shared" si="129"/>
        <v>#NUM!</v>
      </c>
      <c r="AI42" s="28" t="e">
        <f t="shared" ref="AI42:AR51" si="130">IF($L42/$H42*(($H42-1)*AI$3+$K42)^($H42/(1-$H42))*($H42*AI$3+$K42)&gt;$E42,0,$L42/$H42*(($H42-1)*AI$3+$K42)^($H42/(1-$H42))*($H42*AI$3+$K42))</f>
        <v>#NUM!</v>
      </c>
      <c r="AJ42" s="28" t="e">
        <f t="shared" si="130"/>
        <v>#NUM!</v>
      </c>
      <c r="AK42" s="28" t="e">
        <f t="shared" si="130"/>
        <v>#NUM!</v>
      </c>
      <c r="AL42" s="28" t="e">
        <f t="shared" si="130"/>
        <v>#NUM!</v>
      </c>
      <c r="AM42" s="28" t="e">
        <f t="shared" si="130"/>
        <v>#NUM!</v>
      </c>
      <c r="AN42" s="28" t="e">
        <f t="shared" si="130"/>
        <v>#NUM!</v>
      </c>
      <c r="AO42" s="28" t="e">
        <f t="shared" si="130"/>
        <v>#NUM!</v>
      </c>
      <c r="AP42" s="28" t="e">
        <f t="shared" si="130"/>
        <v>#NUM!</v>
      </c>
      <c r="AQ42" s="28" t="e">
        <f t="shared" si="130"/>
        <v>#NUM!</v>
      </c>
      <c r="AR42" s="28" t="e">
        <f t="shared" si="130"/>
        <v>#NUM!</v>
      </c>
      <c r="AS42" s="28" t="e">
        <f t="shared" ref="AS42:BB51" si="131">IF($L42/$H42*(($H42-1)*AS$3+$K42)^($H42/(1-$H42))*($H42*AS$3+$K42)&gt;$E42,0,$L42/$H42*(($H42-1)*AS$3+$K42)^($H42/(1-$H42))*($H42*AS$3+$K42))</f>
        <v>#NUM!</v>
      </c>
      <c r="AT42" s="28" t="e">
        <f t="shared" si="131"/>
        <v>#NUM!</v>
      </c>
      <c r="AU42" s="28" t="e">
        <f t="shared" si="131"/>
        <v>#NUM!</v>
      </c>
      <c r="AV42" s="28" t="e">
        <f t="shared" si="131"/>
        <v>#NUM!</v>
      </c>
      <c r="AW42" s="28" t="e">
        <f t="shared" si="131"/>
        <v>#NUM!</v>
      </c>
      <c r="AX42" s="28" t="e">
        <f t="shared" si="131"/>
        <v>#NUM!</v>
      </c>
      <c r="AY42" s="28" t="e">
        <f t="shared" si="131"/>
        <v>#NUM!</v>
      </c>
      <c r="AZ42" s="28" t="e">
        <f t="shared" si="131"/>
        <v>#NUM!</v>
      </c>
      <c r="BA42" s="28" t="e">
        <f t="shared" si="131"/>
        <v>#NUM!</v>
      </c>
      <c r="BB42" s="28" t="e">
        <f t="shared" si="131"/>
        <v>#NUM!</v>
      </c>
      <c r="BC42" s="28" t="e">
        <f t="shared" ref="BC42:BK51" si="132">IF($L42/$H42*(($H42-1)*BC$3+$K42)^($H42/(1-$H42))*($H42*BC$3+$K42)&gt;$E42,0,$L42/$H42*(($H42-1)*BC$3+$K42)^($H42/(1-$H42))*($H42*BC$3+$K42))</f>
        <v>#NUM!</v>
      </c>
      <c r="BD42" s="28" t="e">
        <f t="shared" si="132"/>
        <v>#NUM!</v>
      </c>
      <c r="BE42" s="28" t="e">
        <f t="shared" si="132"/>
        <v>#NUM!</v>
      </c>
      <c r="BF42" s="28" t="e">
        <f t="shared" si="132"/>
        <v>#NUM!</v>
      </c>
      <c r="BG42" s="28" t="e">
        <f t="shared" si="132"/>
        <v>#NUM!</v>
      </c>
      <c r="BH42" s="28" t="e">
        <f t="shared" si="132"/>
        <v>#NUM!</v>
      </c>
      <c r="BI42" s="28" t="e">
        <f t="shared" si="132"/>
        <v>#NUM!</v>
      </c>
      <c r="BJ42" s="28" t="e">
        <f t="shared" si="132"/>
        <v>#NUM!</v>
      </c>
      <c r="BK42" s="28" t="e">
        <f t="shared" si="132"/>
        <v>#NUM!</v>
      </c>
      <c r="BM42" s="28">
        <f t="shared" si="13"/>
        <v>0</v>
      </c>
      <c r="BN42" s="28">
        <f t="shared" si="14"/>
        <v>0</v>
      </c>
      <c r="BO42" s="28">
        <f t="shared" si="15"/>
        <v>0</v>
      </c>
      <c r="BP42" s="28">
        <f t="shared" si="16"/>
        <v>0</v>
      </c>
      <c r="BQ42" s="28">
        <f t="shared" si="17"/>
        <v>0</v>
      </c>
      <c r="BR42" s="28">
        <f t="shared" si="18"/>
        <v>0</v>
      </c>
      <c r="BS42" s="28">
        <f t="shared" si="19"/>
        <v>0</v>
      </c>
      <c r="BT42" s="28">
        <f t="shared" si="20"/>
        <v>645.34910934898926</v>
      </c>
      <c r="BU42" s="28">
        <f t="shared" si="21"/>
        <v>629.09523510486235</v>
      </c>
      <c r="BV42" s="28">
        <f t="shared" si="22"/>
        <v>603.00423647173579</v>
      </c>
      <c r="BW42" s="28">
        <f t="shared" si="23"/>
        <v>564.09936868737032</v>
      </c>
      <c r="BX42" s="28">
        <f t="shared" si="24"/>
        <v>509.73660511240126</v>
      </c>
      <c r="BY42" s="28">
        <f t="shared" si="25"/>
        <v>438.27828974768465</v>
      </c>
      <c r="BZ42" s="28">
        <f t="shared" si="26"/>
        <v>350.03712328628586</v>
      </c>
      <c r="CA42" s="28">
        <f t="shared" si="27"/>
        <v>248.58420509632808</v>
      </c>
      <c r="CB42" s="28">
        <f t="shared" si="28"/>
        <v>142.61962529421419</v>
      </c>
      <c r="CC42" s="28">
        <f t="shared" si="29"/>
        <v>48.97866507834631</v>
      </c>
      <c r="CD42" s="28">
        <f t="shared" si="30"/>
        <v>6.6091314562482947E-2</v>
      </c>
      <c r="CE42" s="28">
        <f t="shared" si="31"/>
        <v>0</v>
      </c>
      <c r="CF42" s="28">
        <f t="shared" si="32"/>
        <v>0</v>
      </c>
      <c r="CG42" s="28">
        <f t="shared" si="33"/>
        <v>0</v>
      </c>
      <c r="CH42" s="28">
        <f t="shared" si="34"/>
        <v>0</v>
      </c>
      <c r="CI42" s="28">
        <f t="shared" si="35"/>
        <v>0</v>
      </c>
      <c r="CJ42" s="28">
        <f t="shared" si="36"/>
        <v>0</v>
      </c>
      <c r="CK42" s="28">
        <f t="shared" si="37"/>
        <v>0</v>
      </c>
      <c r="CL42" s="28">
        <f t="shared" si="38"/>
        <v>0</v>
      </c>
      <c r="CM42" s="28">
        <f t="shared" si="39"/>
        <v>0</v>
      </c>
      <c r="CN42" s="28">
        <f t="shared" si="40"/>
        <v>0</v>
      </c>
      <c r="CO42" s="28">
        <f t="shared" si="41"/>
        <v>0</v>
      </c>
      <c r="CP42" s="28">
        <f t="shared" si="42"/>
        <v>0</v>
      </c>
      <c r="CQ42" s="28">
        <f t="shared" si="43"/>
        <v>0</v>
      </c>
      <c r="CR42" s="28">
        <f t="shared" si="44"/>
        <v>0</v>
      </c>
      <c r="CS42" s="28">
        <f t="shared" si="45"/>
        <v>0</v>
      </c>
      <c r="CT42" s="28">
        <f t="shared" si="46"/>
        <v>0</v>
      </c>
      <c r="CU42" s="28">
        <f t="shared" si="47"/>
        <v>0</v>
      </c>
      <c r="CV42" s="28">
        <f t="shared" si="48"/>
        <v>0</v>
      </c>
      <c r="CW42" s="28">
        <f t="shared" si="49"/>
        <v>0</v>
      </c>
      <c r="CX42" s="28">
        <f t="shared" si="50"/>
        <v>0</v>
      </c>
      <c r="CY42" s="28">
        <f t="shared" si="51"/>
        <v>0</v>
      </c>
      <c r="CZ42" s="28">
        <f t="shared" si="52"/>
        <v>0</v>
      </c>
      <c r="DA42" s="28">
        <f t="shared" si="53"/>
        <v>0</v>
      </c>
      <c r="DB42" s="28">
        <f t="shared" si="54"/>
        <v>0</v>
      </c>
      <c r="DC42" s="28">
        <f t="shared" si="55"/>
        <v>0</v>
      </c>
      <c r="DD42" s="28">
        <f t="shared" si="56"/>
        <v>0</v>
      </c>
      <c r="DE42" s="28">
        <f t="shared" si="57"/>
        <v>0</v>
      </c>
      <c r="DF42" s="28">
        <f t="shared" si="58"/>
        <v>0</v>
      </c>
      <c r="DG42" s="28">
        <f t="shared" si="59"/>
        <v>0</v>
      </c>
      <c r="DH42" s="28">
        <f t="shared" si="60"/>
        <v>0</v>
      </c>
      <c r="DI42" s="28">
        <f t="shared" si="61"/>
        <v>0</v>
      </c>
      <c r="DJ42" s="28">
        <f t="shared" si="62"/>
        <v>0</v>
      </c>
      <c r="DL42" s="158">
        <f t="shared" si="63"/>
        <v>0</v>
      </c>
      <c r="DM42" s="158">
        <f t="shared" si="64"/>
        <v>0</v>
      </c>
      <c r="DN42" s="158">
        <f t="shared" si="65"/>
        <v>0</v>
      </c>
      <c r="DO42" s="158">
        <f t="shared" si="66"/>
        <v>0</v>
      </c>
      <c r="DP42" s="158">
        <f t="shared" si="67"/>
        <v>0</v>
      </c>
      <c r="DQ42" s="158">
        <f t="shared" si="68"/>
        <v>0</v>
      </c>
      <c r="DR42" s="158">
        <f t="shared" si="69"/>
        <v>3.8548696933165729</v>
      </c>
      <c r="DS42" s="158">
        <f t="shared" si="70"/>
        <v>16.253874244126905</v>
      </c>
      <c r="DT42" s="158">
        <f t="shared" si="71"/>
        <v>26.09099863312656</v>
      </c>
      <c r="DU42" s="158">
        <f t="shared" si="72"/>
        <v>38.904867784365479</v>
      </c>
      <c r="DV42" s="158">
        <f t="shared" si="73"/>
        <v>54.362763574969051</v>
      </c>
      <c r="DW42" s="158">
        <f t="shared" si="74"/>
        <v>71.458315364716611</v>
      </c>
      <c r="DX42" s="158">
        <f t="shared" si="75"/>
        <v>88.241166461398791</v>
      </c>
      <c r="DY42" s="158">
        <f t="shared" si="76"/>
        <v>101.45291818995778</v>
      </c>
      <c r="DZ42" s="158">
        <f t="shared" si="77"/>
        <v>105.96457980211389</v>
      </c>
      <c r="EA42" s="158">
        <f t="shared" si="78"/>
        <v>93.640960215867878</v>
      </c>
      <c r="EB42" s="158">
        <f t="shared" si="79"/>
        <v>48.912573763783826</v>
      </c>
      <c r="EC42" s="158">
        <f t="shared" si="80"/>
        <v>6.6091314562482947E-2</v>
      </c>
      <c r="ED42" s="158">
        <f t="shared" si="81"/>
        <v>0</v>
      </c>
      <c r="EE42" s="158">
        <f t="shared" si="82"/>
        <v>0</v>
      </c>
      <c r="EF42" s="158">
        <f t="shared" si="83"/>
        <v>0</v>
      </c>
      <c r="EG42" s="158">
        <f t="shared" si="84"/>
        <v>0</v>
      </c>
      <c r="EH42" s="158">
        <f t="shared" si="85"/>
        <v>0</v>
      </c>
      <c r="EI42" s="158">
        <f t="shared" si="86"/>
        <v>0</v>
      </c>
      <c r="EJ42" s="158">
        <f t="shared" si="87"/>
        <v>0</v>
      </c>
      <c r="EK42" s="158">
        <f t="shared" si="88"/>
        <v>0</v>
      </c>
      <c r="EL42" s="158">
        <f t="shared" si="89"/>
        <v>0</v>
      </c>
      <c r="EM42" s="158">
        <f t="shared" si="90"/>
        <v>0</v>
      </c>
      <c r="EN42" s="158">
        <f t="shared" si="91"/>
        <v>0</v>
      </c>
      <c r="EO42" s="158">
        <f t="shared" si="92"/>
        <v>0</v>
      </c>
      <c r="EP42" s="158">
        <f t="shared" si="93"/>
        <v>0</v>
      </c>
      <c r="EQ42" s="158">
        <f t="shared" si="94"/>
        <v>0</v>
      </c>
      <c r="ER42" s="158">
        <f t="shared" si="95"/>
        <v>0</v>
      </c>
      <c r="ES42" s="158">
        <f t="shared" si="96"/>
        <v>0</v>
      </c>
      <c r="ET42" s="158">
        <f t="shared" si="97"/>
        <v>0</v>
      </c>
      <c r="EU42" s="158">
        <f t="shared" si="98"/>
        <v>0</v>
      </c>
      <c r="EV42" s="158">
        <f t="shared" si="99"/>
        <v>0</v>
      </c>
      <c r="EW42" s="158">
        <f t="shared" si="100"/>
        <v>0</v>
      </c>
      <c r="EX42" s="158">
        <f t="shared" si="101"/>
        <v>0</v>
      </c>
      <c r="EY42" s="158">
        <f t="shared" si="102"/>
        <v>0</v>
      </c>
      <c r="EZ42" s="158">
        <f t="shared" si="103"/>
        <v>0</v>
      </c>
      <c r="FA42" s="158">
        <f t="shared" si="104"/>
        <v>0</v>
      </c>
      <c r="FB42" s="158">
        <f t="shared" si="105"/>
        <v>0</v>
      </c>
      <c r="FC42" s="158">
        <f t="shared" si="106"/>
        <v>0</v>
      </c>
      <c r="FD42" s="158">
        <f t="shared" si="107"/>
        <v>0</v>
      </c>
      <c r="FE42" s="158">
        <f t="shared" si="108"/>
        <v>0</v>
      </c>
      <c r="FF42" s="158">
        <f t="shared" si="109"/>
        <v>0</v>
      </c>
      <c r="FG42" s="158">
        <f t="shared" si="110"/>
        <v>0</v>
      </c>
      <c r="FH42" s="158">
        <f t="shared" si="111"/>
        <v>0</v>
      </c>
      <c r="FI42" s="158">
        <f t="shared" si="112"/>
        <v>0</v>
      </c>
    </row>
    <row r="43" spans="4:165">
      <c r="D43" s="28">
        <f>IF(OR('1.収穫を予測する'!$C$2="あり",'1.収穫を予測する'!$C$3="あり"),入力方法別計算!W38,'inv2.計算シート'!E38)</f>
        <v>37</v>
      </c>
      <c r="E43" s="28">
        <f>IF(OR('1.収穫を予測する'!$C$2="あり",'1.収穫を予測する'!$C$3="あり"),入力方法別計算!Z38,'inv2.計算シート'!AD38)</f>
        <v>668.39779356166946</v>
      </c>
      <c r="F43" s="28">
        <f>IF(OR('1.収穫を予測する'!$C$2="あり",'1.収穫を予測する'!$C$3="あり"),入力方法別計算!Y38,'inv2.計算シート'!AE38)</f>
        <v>1539.5719293483792</v>
      </c>
      <c r="G43" s="28">
        <f>'inv2.計算シート'!AF38</f>
        <v>0</v>
      </c>
      <c r="H43" s="28">
        <f t="shared" si="8"/>
        <v>0.64179478263747647</v>
      </c>
      <c r="I43" s="28">
        <f t="shared" si="9"/>
        <v>1836.4019439258386</v>
      </c>
      <c r="J43" s="28">
        <f t="shared" si="10"/>
        <v>682.64421741540787</v>
      </c>
      <c r="K43" s="28">
        <f t="shared" si="11"/>
        <v>0.37172919560086015</v>
      </c>
      <c r="L43" s="28">
        <f t="shared" si="12"/>
        <v>6940.4398055658003</v>
      </c>
      <c r="N43" s="28">
        <f t="shared" si="128"/>
        <v>0</v>
      </c>
      <c r="O43" s="28">
        <f t="shared" ref="O43:X52" si="133">IF($L43/$H43*(($H43-1)*O$3+$K43)^($H43/(1-$H43))*($H43*O$3+$K43)&gt;$E43,0,$L43/$H43*(($H43-1)*O$3+$K43)^($H43/(1-$H43))*($H43*O$3+$K43))</f>
        <v>0</v>
      </c>
      <c r="P43" s="28">
        <f t="shared" si="133"/>
        <v>0</v>
      </c>
      <c r="Q43" s="28">
        <f t="shared" si="133"/>
        <v>0</v>
      </c>
      <c r="R43" s="28">
        <f t="shared" si="133"/>
        <v>0</v>
      </c>
      <c r="S43" s="28">
        <f t="shared" si="133"/>
        <v>0</v>
      </c>
      <c r="T43" s="28">
        <f t="shared" si="133"/>
        <v>0</v>
      </c>
      <c r="U43" s="28">
        <f t="shared" si="133"/>
        <v>666.64477839929316</v>
      </c>
      <c r="V43" s="28">
        <f t="shared" si="133"/>
        <v>651.27437724738024</v>
      </c>
      <c r="W43" s="28">
        <f t="shared" si="133"/>
        <v>626.51443264962847</v>
      </c>
      <c r="X43" s="28">
        <f t="shared" si="133"/>
        <v>589.42277838847156</v>
      </c>
      <c r="Y43" s="28">
        <f t="shared" si="129"/>
        <v>537.27485948148035</v>
      </c>
      <c r="Z43" s="28">
        <f t="shared" si="129"/>
        <v>468.15942544698174</v>
      </c>
      <c r="AA43" s="28">
        <f t="shared" si="129"/>
        <v>381.82337788391277</v>
      </c>
      <c r="AB43" s="28">
        <f t="shared" si="129"/>
        <v>280.85687515261299</v>
      </c>
      <c r="AC43" s="28">
        <f t="shared" si="129"/>
        <v>172.40820796496556</v>
      </c>
      <c r="AD43" s="28">
        <f t="shared" si="129"/>
        <v>70.947102488918006</v>
      </c>
      <c r="AE43" s="28">
        <f t="shared" si="129"/>
        <v>4.4731195154792252</v>
      </c>
      <c r="AF43" s="28" t="e">
        <f t="shared" si="129"/>
        <v>#NUM!</v>
      </c>
      <c r="AG43" s="28" t="e">
        <f t="shared" si="129"/>
        <v>#NUM!</v>
      </c>
      <c r="AH43" s="28" t="e">
        <f t="shared" si="129"/>
        <v>#NUM!</v>
      </c>
      <c r="AI43" s="28" t="e">
        <f t="shared" si="130"/>
        <v>#NUM!</v>
      </c>
      <c r="AJ43" s="28" t="e">
        <f t="shared" si="130"/>
        <v>#NUM!</v>
      </c>
      <c r="AK43" s="28" t="e">
        <f t="shared" si="130"/>
        <v>#NUM!</v>
      </c>
      <c r="AL43" s="28" t="e">
        <f t="shared" si="130"/>
        <v>#NUM!</v>
      </c>
      <c r="AM43" s="28" t="e">
        <f t="shared" si="130"/>
        <v>#NUM!</v>
      </c>
      <c r="AN43" s="28" t="e">
        <f t="shared" si="130"/>
        <v>#NUM!</v>
      </c>
      <c r="AO43" s="28" t="e">
        <f t="shared" si="130"/>
        <v>#NUM!</v>
      </c>
      <c r="AP43" s="28" t="e">
        <f t="shared" si="130"/>
        <v>#NUM!</v>
      </c>
      <c r="AQ43" s="28" t="e">
        <f t="shared" si="130"/>
        <v>#NUM!</v>
      </c>
      <c r="AR43" s="28" t="e">
        <f t="shared" si="130"/>
        <v>#NUM!</v>
      </c>
      <c r="AS43" s="28" t="e">
        <f t="shared" si="131"/>
        <v>#NUM!</v>
      </c>
      <c r="AT43" s="28" t="e">
        <f t="shared" si="131"/>
        <v>#NUM!</v>
      </c>
      <c r="AU43" s="28" t="e">
        <f t="shared" si="131"/>
        <v>#NUM!</v>
      </c>
      <c r="AV43" s="28" t="e">
        <f t="shared" si="131"/>
        <v>#NUM!</v>
      </c>
      <c r="AW43" s="28" t="e">
        <f t="shared" si="131"/>
        <v>#NUM!</v>
      </c>
      <c r="AX43" s="28" t="e">
        <f t="shared" si="131"/>
        <v>#NUM!</v>
      </c>
      <c r="AY43" s="28" t="e">
        <f t="shared" si="131"/>
        <v>#NUM!</v>
      </c>
      <c r="AZ43" s="28" t="e">
        <f t="shared" si="131"/>
        <v>#NUM!</v>
      </c>
      <c r="BA43" s="28" t="e">
        <f t="shared" si="131"/>
        <v>#NUM!</v>
      </c>
      <c r="BB43" s="28" t="e">
        <f t="shared" si="131"/>
        <v>#NUM!</v>
      </c>
      <c r="BC43" s="28" t="e">
        <f t="shared" si="132"/>
        <v>#NUM!</v>
      </c>
      <c r="BD43" s="28" t="e">
        <f t="shared" si="132"/>
        <v>#NUM!</v>
      </c>
      <c r="BE43" s="28" t="e">
        <f t="shared" si="132"/>
        <v>#NUM!</v>
      </c>
      <c r="BF43" s="28" t="e">
        <f t="shared" si="132"/>
        <v>#NUM!</v>
      </c>
      <c r="BG43" s="28" t="e">
        <f t="shared" si="132"/>
        <v>#NUM!</v>
      </c>
      <c r="BH43" s="28" t="e">
        <f t="shared" si="132"/>
        <v>#NUM!</v>
      </c>
      <c r="BI43" s="28" t="e">
        <f t="shared" si="132"/>
        <v>#NUM!</v>
      </c>
      <c r="BJ43" s="28" t="e">
        <f t="shared" si="132"/>
        <v>#NUM!</v>
      </c>
      <c r="BK43" s="28" t="e">
        <f t="shared" si="132"/>
        <v>#NUM!</v>
      </c>
      <c r="BM43" s="28">
        <f t="shared" si="13"/>
        <v>0</v>
      </c>
      <c r="BN43" s="28">
        <f t="shared" si="14"/>
        <v>0</v>
      </c>
      <c r="BO43" s="28">
        <f t="shared" si="15"/>
        <v>0</v>
      </c>
      <c r="BP43" s="28">
        <f t="shared" si="16"/>
        <v>0</v>
      </c>
      <c r="BQ43" s="28">
        <f t="shared" si="17"/>
        <v>0</v>
      </c>
      <c r="BR43" s="28">
        <f t="shared" si="18"/>
        <v>0</v>
      </c>
      <c r="BS43" s="28">
        <f t="shared" si="19"/>
        <v>0</v>
      </c>
      <c r="BT43" s="28">
        <f t="shared" si="20"/>
        <v>666.64477839929316</v>
      </c>
      <c r="BU43" s="28">
        <f t="shared" si="21"/>
        <v>651.27437724738024</v>
      </c>
      <c r="BV43" s="28">
        <f t="shared" si="22"/>
        <v>626.51443264962847</v>
      </c>
      <c r="BW43" s="28">
        <f t="shared" si="23"/>
        <v>589.42277838847156</v>
      </c>
      <c r="BX43" s="28">
        <f t="shared" si="24"/>
        <v>537.27485948148035</v>
      </c>
      <c r="BY43" s="28">
        <f t="shared" si="25"/>
        <v>468.15942544698174</v>
      </c>
      <c r="BZ43" s="28">
        <f t="shared" si="26"/>
        <v>381.82337788391277</v>
      </c>
      <c r="CA43" s="28">
        <f t="shared" si="27"/>
        <v>280.85687515261299</v>
      </c>
      <c r="CB43" s="28">
        <f t="shared" si="28"/>
        <v>172.40820796496556</v>
      </c>
      <c r="CC43" s="28">
        <f t="shared" si="29"/>
        <v>70.947102488918006</v>
      </c>
      <c r="CD43" s="28">
        <f t="shared" si="30"/>
        <v>4.4731195154792252</v>
      </c>
      <c r="CE43" s="28">
        <f t="shared" si="31"/>
        <v>0</v>
      </c>
      <c r="CF43" s="28">
        <f t="shared" si="32"/>
        <v>0</v>
      </c>
      <c r="CG43" s="28">
        <f t="shared" si="33"/>
        <v>0</v>
      </c>
      <c r="CH43" s="28">
        <f t="shared" si="34"/>
        <v>0</v>
      </c>
      <c r="CI43" s="28">
        <f t="shared" si="35"/>
        <v>0</v>
      </c>
      <c r="CJ43" s="28">
        <f t="shared" si="36"/>
        <v>0</v>
      </c>
      <c r="CK43" s="28">
        <f t="shared" si="37"/>
        <v>0</v>
      </c>
      <c r="CL43" s="28">
        <f t="shared" si="38"/>
        <v>0</v>
      </c>
      <c r="CM43" s="28">
        <f t="shared" si="39"/>
        <v>0</v>
      </c>
      <c r="CN43" s="28">
        <f t="shared" si="40"/>
        <v>0</v>
      </c>
      <c r="CO43" s="28">
        <f t="shared" si="41"/>
        <v>0</v>
      </c>
      <c r="CP43" s="28">
        <f t="shared" si="42"/>
        <v>0</v>
      </c>
      <c r="CQ43" s="28">
        <f t="shared" si="43"/>
        <v>0</v>
      </c>
      <c r="CR43" s="28">
        <f t="shared" si="44"/>
        <v>0</v>
      </c>
      <c r="CS43" s="28">
        <f t="shared" si="45"/>
        <v>0</v>
      </c>
      <c r="CT43" s="28">
        <f t="shared" si="46"/>
        <v>0</v>
      </c>
      <c r="CU43" s="28">
        <f t="shared" si="47"/>
        <v>0</v>
      </c>
      <c r="CV43" s="28">
        <f t="shared" si="48"/>
        <v>0</v>
      </c>
      <c r="CW43" s="28">
        <f t="shared" si="49"/>
        <v>0</v>
      </c>
      <c r="CX43" s="28">
        <f t="shared" si="50"/>
        <v>0</v>
      </c>
      <c r="CY43" s="28">
        <f t="shared" si="51"/>
        <v>0</v>
      </c>
      <c r="CZ43" s="28">
        <f t="shared" si="52"/>
        <v>0</v>
      </c>
      <c r="DA43" s="28">
        <f t="shared" si="53"/>
        <v>0</v>
      </c>
      <c r="DB43" s="28">
        <f t="shared" si="54"/>
        <v>0</v>
      </c>
      <c r="DC43" s="28">
        <f t="shared" si="55"/>
        <v>0</v>
      </c>
      <c r="DD43" s="28">
        <f t="shared" si="56"/>
        <v>0</v>
      </c>
      <c r="DE43" s="28">
        <f t="shared" si="57"/>
        <v>0</v>
      </c>
      <c r="DF43" s="28">
        <f t="shared" si="58"/>
        <v>0</v>
      </c>
      <c r="DG43" s="28">
        <f t="shared" si="59"/>
        <v>0</v>
      </c>
      <c r="DH43" s="28">
        <f t="shared" si="60"/>
        <v>0</v>
      </c>
      <c r="DI43" s="28">
        <f t="shared" si="61"/>
        <v>0</v>
      </c>
      <c r="DJ43" s="28">
        <f t="shared" si="62"/>
        <v>0</v>
      </c>
      <c r="DL43" s="158">
        <f t="shared" si="63"/>
        <v>0</v>
      </c>
      <c r="DM43" s="158">
        <f t="shared" si="64"/>
        <v>0</v>
      </c>
      <c r="DN43" s="158">
        <f t="shared" si="65"/>
        <v>0</v>
      </c>
      <c r="DO43" s="158">
        <f t="shared" si="66"/>
        <v>0</v>
      </c>
      <c r="DP43" s="158">
        <f t="shared" si="67"/>
        <v>0</v>
      </c>
      <c r="DQ43" s="158">
        <f t="shared" si="68"/>
        <v>0</v>
      </c>
      <c r="DR43" s="158">
        <f t="shared" si="69"/>
        <v>1.7530151623763004</v>
      </c>
      <c r="DS43" s="158">
        <f t="shared" si="70"/>
        <v>15.370401151912915</v>
      </c>
      <c r="DT43" s="158">
        <f t="shared" si="71"/>
        <v>24.759944597751769</v>
      </c>
      <c r="DU43" s="158">
        <f t="shared" si="72"/>
        <v>37.091654261156918</v>
      </c>
      <c r="DV43" s="158">
        <f t="shared" si="73"/>
        <v>52.147918906991208</v>
      </c>
      <c r="DW43" s="158">
        <f t="shared" si="74"/>
        <v>69.115434034498605</v>
      </c>
      <c r="DX43" s="158">
        <f t="shared" si="75"/>
        <v>86.336047563068973</v>
      </c>
      <c r="DY43" s="158">
        <f t="shared" si="76"/>
        <v>100.96650273129978</v>
      </c>
      <c r="DZ43" s="158">
        <f t="shared" si="77"/>
        <v>108.44866718764743</v>
      </c>
      <c r="EA43" s="158">
        <f t="shared" si="78"/>
        <v>101.46110547604755</v>
      </c>
      <c r="EB43" s="158">
        <f t="shared" si="79"/>
        <v>66.47398297343878</v>
      </c>
      <c r="EC43" s="158">
        <f t="shared" si="80"/>
        <v>4.4731195154792252</v>
      </c>
      <c r="ED43" s="158">
        <f t="shared" si="81"/>
        <v>0</v>
      </c>
      <c r="EE43" s="158">
        <f t="shared" si="82"/>
        <v>0</v>
      </c>
      <c r="EF43" s="158">
        <f t="shared" si="83"/>
        <v>0</v>
      </c>
      <c r="EG43" s="158">
        <f t="shared" si="84"/>
        <v>0</v>
      </c>
      <c r="EH43" s="158">
        <f t="shared" si="85"/>
        <v>0</v>
      </c>
      <c r="EI43" s="158">
        <f t="shared" si="86"/>
        <v>0</v>
      </c>
      <c r="EJ43" s="158">
        <f t="shared" si="87"/>
        <v>0</v>
      </c>
      <c r="EK43" s="158">
        <f t="shared" si="88"/>
        <v>0</v>
      </c>
      <c r="EL43" s="158">
        <f t="shared" si="89"/>
        <v>0</v>
      </c>
      <c r="EM43" s="158">
        <f t="shared" si="90"/>
        <v>0</v>
      </c>
      <c r="EN43" s="158">
        <f t="shared" si="91"/>
        <v>0</v>
      </c>
      <c r="EO43" s="158">
        <f t="shared" si="92"/>
        <v>0</v>
      </c>
      <c r="EP43" s="158">
        <f t="shared" si="93"/>
        <v>0</v>
      </c>
      <c r="EQ43" s="158">
        <f t="shared" si="94"/>
        <v>0</v>
      </c>
      <c r="ER43" s="158">
        <f t="shared" si="95"/>
        <v>0</v>
      </c>
      <c r="ES43" s="158">
        <f t="shared" si="96"/>
        <v>0</v>
      </c>
      <c r="ET43" s="158">
        <f t="shared" si="97"/>
        <v>0</v>
      </c>
      <c r="EU43" s="158">
        <f t="shared" si="98"/>
        <v>0</v>
      </c>
      <c r="EV43" s="158">
        <f t="shared" si="99"/>
        <v>0</v>
      </c>
      <c r="EW43" s="158">
        <f t="shared" si="100"/>
        <v>0</v>
      </c>
      <c r="EX43" s="158">
        <f t="shared" si="101"/>
        <v>0</v>
      </c>
      <c r="EY43" s="158">
        <f t="shared" si="102"/>
        <v>0</v>
      </c>
      <c r="EZ43" s="158">
        <f t="shared" si="103"/>
        <v>0</v>
      </c>
      <c r="FA43" s="158">
        <f t="shared" si="104"/>
        <v>0</v>
      </c>
      <c r="FB43" s="158">
        <f t="shared" si="105"/>
        <v>0</v>
      </c>
      <c r="FC43" s="158">
        <f t="shared" si="106"/>
        <v>0</v>
      </c>
      <c r="FD43" s="158">
        <f t="shared" si="107"/>
        <v>0</v>
      </c>
      <c r="FE43" s="158">
        <f t="shared" si="108"/>
        <v>0</v>
      </c>
      <c r="FF43" s="158">
        <f t="shared" si="109"/>
        <v>0</v>
      </c>
      <c r="FG43" s="158">
        <f t="shared" si="110"/>
        <v>0</v>
      </c>
      <c r="FH43" s="158">
        <f t="shared" si="111"/>
        <v>0</v>
      </c>
      <c r="FI43" s="158">
        <f t="shared" si="112"/>
        <v>0</v>
      </c>
    </row>
    <row r="44" spans="4:165">
      <c r="D44" s="28">
        <f>IF(OR('1.収穫を予測する'!$C$2="あり",'1.収穫を予測する'!$C$3="あり"),入力方法別計算!W39,'inv2.計算シート'!E39)</f>
        <v>38</v>
      </c>
      <c r="E44" s="28">
        <f>IF(OR('1.収穫を予測する'!$C$2="あり",'1.収穫を予測する'!$C$3="あり"),入力方法別計算!Z39,'inv2.計算シート'!AD39)</f>
        <v>686.83652434592307</v>
      </c>
      <c r="F44" s="28">
        <f>IF(OR('1.収穫を予測する'!$C$2="あり",'1.収穫を予測する'!$C$3="あり"),入力方法別計算!Y39,'inv2.計算シート'!AE39)</f>
        <v>1513.0771162251667</v>
      </c>
      <c r="G44" s="28">
        <f>'inv2.計算シート'!AF39</f>
        <v>0</v>
      </c>
      <c r="H44" s="28">
        <f t="shared" si="8"/>
        <v>0.63757939363889726</v>
      </c>
      <c r="I44" s="28">
        <f t="shared" si="9"/>
        <v>1812.4082353351321</v>
      </c>
      <c r="J44" s="28">
        <f t="shared" si="10"/>
        <v>702.23782590141798</v>
      </c>
      <c r="K44" s="28">
        <f t="shared" si="11"/>
        <v>0.38746117580489103</v>
      </c>
      <c r="L44" s="28">
        <f t="shared" si="12"/>
        <v>6126.1772869837878</v>
      </c>
      <c r="N44" s="28">
        <f t="shared" si="128"/>
        <v>0</v>
      </c>
      <c r="O44" s="28">
        <f t="shared" si="133"/>
        <v>0</v>
      </c>
      <c r="P44" s="28">
        <f t="shared" si="133"/>
        <v>0</v>
      </c>
      <c r="Q44" s="28">
        <f t="shared" si="133"/>
        <v>0</v>
      </c>
      <c r="R44" s="28">
        <f t="shared" si="133"/>
        <v>0</v>
      </c>
      <c r="S44" s="28">
        <f t="shared" si="133"/>
        <v>0</v>
      </c>
      <c r="T44" s="28">
        <f t="shared" si="133"/>
        <v>0</v>
      </c>
      <c r="U44" s="28">
        <f t="shared" si="133"/>
        <v>0</v>
      </c>
      <c r="V44" s="28">
        <f t="shared" si="133"/>
        <v>672.56711459378391</v>
      </c>
      <c r="W44" s="28">
        <f t="shared" si="133"/>
        <v>649.03304178219958</v>
      </c>
      <c r="X44" s="28">
        <f t="shared" si="133"/>
        <v>613.63238612810312</v>
      </c>
      <c r="Y44" s="28">
        <f t="shared" si="129"/>
        <v>563.59163567210283</v>
      </c>
      <c r="Z44" s="28">
        <f t="shared" si="129"/>
        <v>496.78729653254516</v>
      </c>
      <c r="AA44" s="28">
        <f t="shared" si="129"/>
        <v>412.50193372916237</v>
      </c>
      <c r="AB44" s="28">
        <f t="shared" si="129"/>
        <v>312.49532327132653</v>
      </c>
      <c r="AC44" s="28">
        <f t="shared" si="129"/>
        <v>202.5676149538607</v>
      </c>
      <c r="AD44" s="28">
        <f t="shared" si="129"/>
        <v>95.077539385801074</v>
      </c>
      <c r="AE44" s="28">
        <f t="shared" si="129"/>
        <v>14.285906113765568</v>
      </c>
      <c r="AF44" s="28" t="e">
        <f t="shared" si="129"/>
        <v>#NUM!</v>
      </c>
      <c r="AG44" s="28" t="e">
        <f t="shared" si="129"/>
        <v>#NUM!</v>
      </c>
      <c r="AH44" s="28" t="e">
        <f t="shared" si="129"/>
        <v>#NUM!</v>
      </c>
      <c r="AI44" s="28" t="e">
        <f t="shared" si="130"/>
        <v>#NUM!</v>
      </c>
      <c r="AJ44" s="28" t="e">
        <f t="shared" si="130"/>
        <v>#NUM!</v>
      </c>
      <c r="AK44" s="28" t="e">
        <f t="shared" si="130"/>
        <v>#NUM!</v>
      </c>
      <c r="AL44" s="28" t="e">
        <f t="shared" si="130"/>
        <v>#NUM!</v>
      </c>
      <c r="AM44" s="28" t="e">
        <f t="shared" si="130"/>
        <v>#NUM!</v>
      </c>
      <c r="AN44" s="28" t="e">
        <f t="shared" si="130"/>
        <v>#NUM!</v>
      </c>
      <c r="AO44" s="28" t="e">
        <f t="shared" si="130"/>
        <v>#NUM!</v>
      </c>
      <c r="AP44" s="28" t="e">
        <f t="shared" si="130"/>
        <v>#NUM!</v>
      </c>
      <c r="AQ44" s="28" t="e">
        <f t="shared" si="130"/>
        <v>#NUM!</v>
      </c>
      <c r="AR44" s="28" t="e">
        <f t="shared" si="130"/>
        <v>#NUM!</v>
      </c>
      <c r="AS44" s="28" t="e">
        <f t="shared" si="131"/>
        <v>#NUM!</v>
      </c>
      <c r="AT44" s="28" t="e">
        <f t="shared" si="131"/>
        <v>#NUM!</v>
      </c>
      <c r="AU44" s="28" t="e">
        <f t="shared" si="131"/>
        <v>#NUM!</v>
      </c>
      <c r="AV44" s="28" t="e">
        <f t="shared" si="131"/>
        <v>#NUM!</v>
      </c>
      <c r="AW44" s="28" t="e">
        <f t="shared" si="131"/>
        <v>#NUM!</v>
      </c>
      <c r="AX44" s="28" t="e">
        <f t="shared" si="131"/>
        <v>#NUM!</v>
      </c>
      <c r="AY44" s="28" t="e">
        <f t="shared" si="131"/>
        <v>#NUM!</v>
      </c>
      <c r="AZ44" s="28" t="e">
        <f t="shared" si="131"/>
        <v>#NUM!</v>
      </c>
      <c r="BA44" s="28" t="e">
        <f t="shared" si="131"/>
        <v>#NUM!</v>
      </c>
      <c r="BB44" s="28" t="e">
        <f t="shared" si="131"/>
        <v>#NUM!</v>
      </c>
      <c r="BC44" s="28" t="e">
        <f t="shared" si="132"/>
        <v>#NUM!</v>
      </c>
      <c r="BD44" s="28" t="e">
        <f t="shared" si="132"/>
        <v>#NUM!</v>
      </c>
      <c r="BE44" s="28" t="e">
        <f t="shared" si="132"/>
        <v>#NUM!</v>
      </c>
      <c r="BF44" s="28" t="e">
        <f t="shared" si="132"/>
        <v>#NUM!</v>
      </c>
      <c r="BG44" s="28" t="e">
        <f t="shared" si="132"/>
        <v>#NUM!</v>
      </c>
      <c r="BH44" s="28" t="e">
        <f t="shared" si="132"/>
        <v>#NUM!</v>
      </c>
      <c r="BI44" s="28" t="e">
        <f t="shared" si="132"/>
        <v>#NUM!</v>
      </c>
      <c r="BJ44" s="28" t="e">
        <f t="shared" si="132"/>
        <v>#NUM!</v>
      </c>
      <c r="BK44" s="28" t="e">
        <f t="shared" si="132"/>
        <v>#NUM!</v>
      </c>
      <c r="BM44" s="28">
        <f t="shared" si="13"/>
        <v>0</v>
      </c>
      <c r="BN44" s="28">
        <f t="shared" si="14"/>
        <v>0</v>
      </c>
      <c r="BO44" s="28">
        <f t="shared" si="15"/>
        <v>0</v>
      </c>
      <c r="BP44" s="28">
        <f t="shared" si="16"/>
        <v>0</v>
      </c>
      <c r="BQ44" s="28">
        <f t="shared" si="17"/>
        <v>0</v>
      </c>
      <c r="BR44" s="28">
        <f t="shared" si="18"/>
        <v>0</v>
      </c>
      <c r="BS44" s="28">
        <f t="shared" si="19"/>
        <v>0</v>
      </c>
      <c r="BT44" s="28">
        <f t="shared" si="20"/>
        <v>0</v>
      </c>
      <c r="BU44" s="28">
        <f t="shared" si="21"/>
        <v>672.56711459378391</v>
      </c>
      <c r="BV44" s="28">
        <f t="shared" si="22"/>
        <v>649.03304178219958</v>
      </c>
      <c r="BW44" s="28">
        <f t="shared" si="23"/>
        <v>613.63238612810312</v>
      </c>
      <c r="BX44" s="28">
        <f t="shared" si="24"/>
        <v>563.59163567210283</v>
      </c>
      <c r="BY44" s="28">
        <f t="shared" si="25"/>
        <v>496.78729653254516</v>
      </c>
      <c r="BZ44" s="28">
        <f t="shared" si="26"/>
        <v>412.50193372916237</v>
      </c>
      <c r="CA44" s="28">
        <f t="shared" si="27"/>
        <v>312.49532327132653</v>
      </c>
      <c r="CB44" s="28">
        <f t="shared" si="28"/>
        <v>202.5676149538607</v>
      </c>
      <c r="CC44" s="28">
        <f t="shared" si="29"/>
        <v>95.077539385801074</v>
      </c>
      <c r="CD44" s="28">
        <f t="shared" si="30"/>
        <v>14.285906113765568</v>
      </c>
      <c r="CE44" s="28">
        <f t="shared" si="31"/>
        <v>0</v>
      </c>
      <c r="CF44" s="28">
        <f t="shared" si="32"/>
        <v>0</v>
      </c>
      <c r="CG44" s="28">
        <f t="shared" si="33"/>
        <v>0</v>
      </c>
      <c r="CH44" s="28">
        <f t="shared" si="34"/>
        <v>0</v>
      </c>
      <c r="CI44" s="28">
        <f t="shared" si="35"/>
        <v>0</v>
      </c>
      <c r="CJ44" s="28">
        <f t="shared" si="36"/>
        <v>0</v>
      </c>
      <c r="CK44" s="28">
        <f t="shared" si="37"/>
        <v>0</v>
      </c>
      <c r="CL44" s="28">
        <f t="shared" si="38"/>
        <v>0</v>
      </c>
      <c r="CM44" s="28">
        <f t="shared" si="39"/>
        <v>0</v>
      </c>
      <c r="CN44" s="28">
        <f t="shared" si="40"/>
        <v>0</v>
      </c>
      <c r="CO44" s="28">
        <f t="shared" si="41"/>
        <v>0</v>
      </c>
      <c r="CP44" s="28">
        <f t="shared" si="42"/>
        <v>0</v>
      </c>
      <c r="CQ44" s="28">
        <f t="shared" si="43"/>
        <v>0</v>
      </c>
      <c r="CR44" s="28">
        <f t="shared" si="44"/>
        <v>0</v>
      </c>
      <c r="CS44" s="28">
        <f t="shared" si="45"/>
        <v>0</v>
      </c>
      <c r="CT44" s="28">
        <f t="shared" si="46"/>
        <v>0</v>
      </c>
      <c r="CU44" s="28">
        <f t="shared" si="47"/>
        <v>0</v>
      </c>
      <c r="CV44" s="28">
        <f t="shared" si="48"/>
        <v>0</v>
      </c>
      <c r="CW44" s="28">
        <f t="shared" si="49"/>
        <v>0</v>
      </c>
      <c r="CX44" s="28">
        <f t="shared" si="50"/>
        <v>0</v>
      </c>
      <c r="CY44" s="28">
        <f t="shared" si="51"/>
        <v>0</v>
      </c>
      <c r="CZ44" s="28">
        <f t="shared" si="52"/>
        <v>0</v>
      </c>
      <c r="DA44" s="28">
        <f t="shared" si="53"/>
        <v>0</v>
      </c>
      <c r="DB44" s="28">
        <f t="shared" si="54"/>
        <v>0</v>
      </c>
      <c r="DC44" s="28">
        <f t="shared" si="55"/>
        <v>0</v>
      </c>
      <c r="DD44" s="28">
        <f t="shared" si="56"/>
        <v>0</v>
      </c>
      <c r="DE44" s="28">
        <f t="shared" si="57"/>
        <v>0</v>
      </c>
      <c r="DF44" s="28">
        <f t="shared" si="58"/>
        <v>0</v>
      </c>
      <c r="DG44" s="28">
        <f t="shared" si="59"/>
        <v>0</v>
      </c>
      <c r="DH44" s="28">
        <f t="shared" si="60"/>
        <v>0</v>
      </c>
      <c r="DI44" s="28">
        <f t="shared" si="61"/>
        <v>0</v>
      </c>
      <c r="DJ44" s="28">
        <f t="shared" si="62"/>
        <v>0</v>
      </c>
      <c r="DL44" s="158">
        <f t="shared" si="63"/>
        <v>0</v>
      </c>
      <c r="DM44" s="158">
        <f t="shared" si="64"/>
        <v>0</v>
      </c>
      <c r="DN44" s="158">
        <f t="shared" si="65"/>
        <v>0</v>
      </c>
      <c r="DO44" s="158">
        <f t="shared" si="66"/>
        <v>0</v>
      </c>
      <c r="DP44" s="158">
        <f t="shared" si="67"/>
        <v>0</v>
      </c>
      <c r="DQ44" s="158">
        <f t="shared" si="68"/>
        <v>0</v>
      </c>
      <c r="DR44" s="158">
        <f t="shared" si="69"/>
        <v>0</v>
      </c>
      <c r="DS44" s="158">
        <f t="shared" si="70"/>
        <v>14.269409752139154</v>
      </c>
      <c r="DT44" s="158">
        <f t="shared" si="71"/>
        <v>23.534072811584338</v>
      </c>
      <c r="DU44" s="158">
        <f t="shared" si="72"/>
        <v>35.400655654096454</v>
      </c>
      <c r="DV44" s="158">
        <f t="shared" si="73"/>
        <v>50.040750456000296</v>
      </c>
      <c r="DW44" s="158">
        <f t="shared" si="74"/>
        <v>66.804339139557669</v>
      </c>
      <c r="DX44" s="158">
        <f t="shared" si="75"/>
        <v>84.285362803382782</v>
      </c>
      <c r="DY44" s="158">
        <f t="shared" si="76"/>
        <v>100.00661045783585</v>
      </c>
      <c r="DZ44" s="158">
        <f t="shared" si="77"/>
        <v>109.92770831746583</v>
      </c>
      <c r="EA44" s="158">
        <f t="shared" si="78"/>
        <v>107.49007556805962</v>
      </c>
      <c r="EB44" s="158">
        <f t="shared" si="79"/>
        <v>80.791633272035511</v>
      </c>
      <c r="EC44" s="158">
        <f t="shared" si="80"/>
        <v>14.285906113765568</v>
      </c>
      <c r="ED44" s="158">
        <f t="shared" si="81"/>
        <v>0</v>
      </c>
      <c r="EE44" s="158">
        <f t="shared" si="82"/>
        <v>0</v>
      </c>
      <c r="EF44" s="158">
        <f t="shared" si="83"/>
        <v>0</v>
      </c>
      <c r="EG44" s="158">
        <f t="shared" si="84"/>
        <v>0</v>
      </c>
      <c r="EH44" s="158">
        <f t="shared" si="85"/>
        <v>0</v>
      </c>
      <c r="EI44" s="158">
        <f t="shared" si="86"/>
        <v>0</v>
      </c>
      <c r="EJ44" s="158">
        <f t="shared" si="87"/>
        <v>0</v>
      </c>
      <c r="EK44" s="158">
        <f t="shared" si="88"/>
        <v>0</v>
      </c>
      <c r="EL44" s="158">
        <f t="shared" si="89"/>
        <v>0</v>
      </c>
      <c r="EM44" s="158">
        <f t="shared" si="90"/>
        <v>0</v>
      </c>
      <c r="EN44" s="158">
        <f t="shared" si="91"/>
        <v>0</v>
      </c>
      <c r="EO44" s="158">
        <f t="shared" si="92"/>
        <v>0</v>
      </c>
      <c r="EP44" s="158">
        <f t="shared" si="93"/>
        <v>0</v>
      </c>
      <c r="EQ44" s="158">
        <f t="shared" si="94"/>
        <v>0</v>
      </c>
      <c r="ER44" s="158">
        <f t="shared" si="95"/>
        <v>0</v>
      </c>
      <c r="ES44" s="158">
        <f t="shared" si="96"/>
        <v>0</v>
      </c>
      <c r="ET44" s="158">
        <f t="shared" si="97"/>
        <v>0</v>
      </c>
      <c r="EU44" s="158">
        <f t="shared" si="98"/>
        <v>0</v>
      </c>
      <c r="EV44" s="158">
        <f t="shared" si="99"/>
        <v>0</v>
      </c>
      <c r="EW44" s="158">
        <f t="shared" si="100"/>
        <v>0</v>
      </c>
      <c r="EX44" s="158">
        <f t="shared" si="101"/>
        <v>0</v>
      </c>
      <c r="EY44" s="158">
        <f t="shared" si="102"/>
        <v>0</v>
      </c>
      <c r="EZ44" s="158">
        <f t="shared" si="103"/>
        <v>0</v>
      </c>
      <c r="FA44" s="158">
        <f t="shared" si="104"/>
        <v>0</v>
      </c>
      <c r="FB44" s="158">
        <f t="shared" si="105"/>
        <v>0</v>
      </c>
      <c r="FC44" s="158">
        <f t="shared" si="106"/>
        <v>0</v>
      </c>
      <c r="FD44" s="158">
        <f t="shared" si="107"/>
        <v>0</v>
      </c>
      <c r="FE44" s="158">
        <f t="shared" si="108"/>
        <v>0</v>
      </c>
      <c r="FF44" s="158">
        <f t="shared" si="109"/>
        <v>0</v>
      </c>
      <c r="FG44" s="158">
        <f t="shared" si="110"/>
        <v>0</v>
      </c>
      <c r="FH44" s="158">
        <f t="shared" si="111"/>
        <v>0</v>
      </c>
      <c r="FI44" s="158">
        <f t="shared" si="112"/>
        <v>0</v>
      </c>
    </row>
    <row r="45" spans="4:165">
      <c r="D45" s="28">
        <f>IF(OR('1.収穫を予測する'!$C$2="あり",'1.収穫を予測する'!$C$3="あり"),入力方法別計算!W40,'inv2.計算シート'!E40)</f>
        <v>39</v>
      </c>
      <c r="E45" s="28">
        <f>IF(OR('1.収穫を予測する'!$C$2="あり",'1.収穫を予測する'!$C$3="あり"),入力方法別計算!Z40,'inv2.計算シート'!AD40)</f>
        <v>704.53303177854559</v>
      </c>
      <c r="F45" s="28">
        <f>IF(OR('1.収穫を予測する'!$C$2="あり",'1.収穫を予測する'!$C$3="あり"),入力方法別計算!Y40,'inv2.計算シート'!AE40)</f>
        <v>1487.6488119211983</v>
      </c>
      <c r="G45" s="28">
        <f>'inv2.計算シート'!AF40</f>
        <v>0</v>
      </c>
      <c r="H45" s="28">
        <f t="shared" si="8"/>
        <v>0.63351368214771264</v>
      </c>
      <c r="I45" s="28">
        <f t="shared" si="9"/>
        <v>1789.3803573656619</v>
      </c>
      <c r="J45" s="28">
        <f t="shared" si="10"/>
        <v>721.12454010967883</v>
      </c>
      <c r="K45" s="28">
        <f t="shared" si="11"/>
        <v>0.40300237852801923</v>
      </c>
      <c r="L45" s="28">
        <f t="shared" si="12"/>
        <v>5454.1839649476324</v>
      </c>
      <c r="N45" s="28">
        <f t="shared" si="128"/>
        <v>0</v>
      </c>
      <c r="O45" s="28">
        <f t="shared" si="133"/>
        <v>0</v>
      </c>
      <c r="P45" s="28">
        <f t="shared" si="133"/>
        <v>0</v>
      </c>
      <c r="Q45" s="28">
        <f t="shared" si="133"/>
        <v>0</v>
      </c>
      <c r="R45" s="28">
        <f t="shared" si="133"/>
        <v>0</v>
      </c>
      <c r="S45" s="28">
        <f t="shared" si="133"/>
        <v>0</v>
      </c>
      <c r="T45" s="28">
        <f t="shared" si="133"/>
        <v>0</v>
      </c>
      <c r="U45" s="28">
        <f t="shared" si="133"/>
        <v>0</v>
      </c>
      <c r="V45" s="28">
        <f t="shared" si="133"/>
        <v>693.00108330203273</v>
      </c>
      <c r="W45" s="28">
        <f t="shared" si="133"/>
        <v>670.59604068543319</v>
      </c>
      <c r="X45" s="28">
        <f t="shared" si="133"/>
        <v>636.76982337079403</v>
      </c>
      <c r="Y45" s="28">
        <f t="shared" si="129"/>
        <v>588.72442506313041</v>
      </c>
      <c r="Z45" s="28">
        <f t="shared" si="129"/>
        <v>524.1737317647179</v>
      </c>
      <c r="AA45" s="28">
        <f t="shared" si="129"/>
        <v>442.02049936072905</v>
      </c>
      <c r="AB45" s="28">
        <f t="shared" si="129"/>
        <v>343.323483488124</v>
      </c>
      <c r="AC45" s="28">
        <f t="shared" si="129"/>
        <v>232.7176266720212</v>
      </c>
      <c r="AD45" s="28">
        <f t="shared" si="129"/>
        <v>120.69787489333333</v>
      </c>
      <c r="AE45" s="28">
        <f t="shared" si="129"/>
        <v>28.269602331036303</v>
      </c>
      <c r="AF45" s="28" t="e">
        <f t="shared" si="129"/>
        <v>#NUM!</v>
      </c>
      <c r="AG45" s="28" t="e">
        <f t="shared" si="129"/>
        <v>#NUM!</v>
      </c>
      <c r="AH45" s="28" t="e">
        <f t="shared" si="129"/>
        <v>#NUM!</v>
      </c>
      <c r="AI45" s="28" t="e">
        <f t="shared" si="130"/>
        <v>#NUM!</v>
      </c>
      <c r="AJ45" s="28" t="e">
        <f t="shared" si="130"/>
        <v>#NUM!</v>
      </c>
      <c r="AK45" s="28" t="e">
        <f t="shared" si="130"/>
        <v>#NUM!</v>
      </c>
      <c r="AL45" s="28" t="e">
        <f t="shared" si="130"/>
        <v>#NUM!</v>
      </c>
      <c r="AM45" s="28" t="e">
        <f t="shared" si="130"/>
        <v>#NUM!</v>
      </c>
      <c r="AN45" s="28" t="e">
        <f t="shared" si="130"/>
        <v>#NUM!</v>
      </c>
      <c r="AO45" s="28" t="e">
        <f t="shared" si="130"/>
        <v>#NUM!</v>
      </c>
      <c r="AP45" s="28" t="e">
        <f t="shared" si="130"/>
        <v>#NUM!</v>
      </c>
      <c r="AQ45" s="28" t="e">
        <f t="shared" si="130"/>
        <v>#NUM!</v>
      </c>
      <c r="AR45" s="28" t="e">
        <f t="shared" si="130"/>
        <v>#NUM!</v>
      </c>
      <c r="AS45" s="28" t="e">
        <f t="shared" si="131"/>
        <v>#NUM!</v>
      </c>
      <c r="AT45" s="28" t="e">
        <f t="shared" si="131"/>
        <v>#NUM!</v>
      </c>
      <c r="AU45" s="28" t="e">
        <f t="shared" si="131"/>
        <v>#NUM!</v>
      </c>
      <c r="AV45" s="28" t="e">
        <f t="shared" si="131"/>
        <v>#NUM!</v>
      </c>
      <c r="AW45" s="28" t="e">
        <f t="shared" si="131"/>
        <v>#NUM!</v>
      </c>
      <c r="AX45" s="28" t="e">
        <f t="shared" si="131"/>
        <v>#NUM!</v>
      </c>
      <c r="AY45" s="28" t="e">
        <f t="shared" si="131"/>
        <v>#NUM!</v>
      </c>
      <c r="AZ45" s="28" t="e">
        <f t="shared" si="131"/>
        <v>#NUM!</v>
      </c>
      <c r="BA45" s="28" t="e">
        <f t="shared" si="131"/>
        <v>#NUM!</v>
      </c>
      <c r="BB45" s="28" t="e">
        <f t="shared" si="131"/>
        <v>#NUM!</v>
      </c>
      <c r="BC45" s="28" t="e">
        <f t="shared" si="132"/>
        <v>#NUM!</v>
      </c>
      <c r="BD45" s="28" t="e">
        <f t="shared" si="132"/>
        <v>#NUM!</v>
      </c>
      <c r="BE45" s="28" t="e">
        <f t="shared" si="132"/>
        <v>#NUM!</v>
      </c>
      <c r="BF45" s="28" t="e">
        <f t="shared" si="132"/>
        <v>#NUM!</v>
      </c>
      <c r="BG45" s="28" t="e">
        <f t="shared" si="132"/>
        <v>#NUM!</v>
      </c>
      <c r="BH45" s="28" t="e">
        <f t="shared" si="132"/>
        <v>#NUM!</v>
      </c>
      <c r="BI45" s="28" t="e">
        <f t="shared" si="132"/>
        <v>#NUM!</v>
      </c>
      <c r="BJ45" s="28" t="e">
        <f t="shared" si="132"/>
        <v>#NUM!</v>
      </c>
      <c r="BK45" s="28" t="e">
        <f t="shared" si="132"/>
        <v>#NUM!</v>
      </c>
      <c r="BM45" s="28">
        <f t="shared" si="13"/>
        <v>0</v>
      </c>
      <c r="BN45" s="28">
        <f t="shared" si="14"/>
        <v>0</v>
      </c>
      <c r="BO45" s="28">
        <f t="shared" si="15"/>
        <v>0</v>
      </c>
      <c r="BP45" s="28">
        <f t="shared" si="16"/>
        <v>0</v>
      </c>
      <c r="BQ45" s="28">
        <f t="shared" si="17"/>
        <v>0</v>
      </c>
      <c r="BR45" s="28">
        <f t="shared" si="18"/>
        <v>0</v>
      </c>
      <c r="BS45" s="28">
        <f t="shared" si="19"/>
        <v>0</v>
      </c>
      <c r="BT45" s="28">
        <f t="shared" si="20"/>
        <v>0</v>
      </c>
      <c r="BU45" s="28">
        <f t="shared" si="21"/>
        <v>693.00108330203273</v>
      </c>
      <c r="BV45" s="28">
        <f t="shared" si="22"/>
        <v>670.59604068543319</v>
      </c>
      <c r="BW45" s="28">
        <f t="shared" si="23"/>
        <v>636.76982337079403</v>
      </c>
      <c r="BX45" s="28">
        <f t="shared" si="24"/>
        <v>588.72442506313041</v>
      </c>
      <c r="BY45" s="28">
        <f t="shared" si="25"/>
        <v>524.1737317647179</v>
      </c>
      <c r="BZ45" s="28">
        <f t="shared" si="26"/>
        <v>442.02049936072905</v>
      </c>
      <c r="CA45" s="28">
        <f t="shared" si="27"/>
        <v>343.323483488124</v>
      </c>
      <c r="CB45" s="28">
        <f t="shared" si="28"/>
        <v>232.7176266720212</v>
      </c>
      <c r="CC45" s="28">
        <f t="shared" si="29"/>
        <v>120.69787489333333</v>
      </c>
      <c r="CD45" s="28">
        <f t="shared" si="30"/>
        <v>28.269602331036303</v>
      </c>
      <c r="CE45" s="28">
        <f t="shared" si="31"/>
        <v>0</v>
      </c>
      <c r="CF45" s="28">
        <f t="shared" si="32"/>
        <v>0</v>
      </c>
      <c r="CG45" s="28">
        <f t="shared" si="33"/>
        <v>0</v>
      </c>
      <c r="CH45" s="28">
        <f t="shared" si="34"/>
        <v>0</v>
      </c>
      <c r="CI45" s="28">
        <f t="shared" si="35"/>
        <v>0</v>
      </c>
      <c r="CJ45" s="28">
        <f t="shared" si="36"/>
        <v>0</v>
      </c>
      <c r="CK45" s="28">
        <f t="shared" si="37"/>
        <v>0</v>
      </c>
      <c r="CL45" s="28">
        <f t="shared" si="38"/>
        <v>0</v>
      </c>
      <c r="CM45" s="28">
        <f t="shared" si="39"/>
        <v>0</v>
      </c>
      <c r="CN45" s="28">
        <f t="shared" si="40"/>
        <v>0</v>
      </c>
      <c r="CO45" s="28">
        <f t="shared" si="41"/>
        <v>0</v>
      </c>
      <c r="CP45" s="28">
        <f t="shared" si="42"/>
        <v>0</v>
      </c>
      <c r="CQ45" s="28">
        <f t="shared" si="43"/>
        <v>0</v>
      </c>
      <c r="CR45" s="28">
        <f t="shared" si="44"/>
        <v>0</v>
      </c>
      <c r="CS45" s="28">
        <f t="shared" si="45"/>
        <v>0</v>
      </c>
      <c r="CT45" s="28">
        <f t="shared" si="46"/>
        <v>0</v>
      </c>
      <c r="CU45" s="28">
        <f t="shared" si="47"/>
        <v>0</v>
      </c>
      <c r="CV45" s="28">
        <f t="shared" si="48"/>
        <v>0</v>
      </c>
      <c r="CW45" s="28">
        <f t="shared" si="49"/>
        <v>0</v>
      </c>
      <c r="CX45" s="28">
        <f t="shared" si="50"/>
        <v>0</v>
      </c>
      <c r="CY45" s="28">
        <f t="shared" si="51"/>
        <v>0</v>
      </c>
      <c r="CZ45" s="28">
        <f t="shared" si="52"/>
        <v>0</v>
      </c>
      <c r="DA45" s="28">
        <f t="shared" si="53"/>
        <v>0</v>
      </c>
      <c r="DB45" s="28">
        <f t="shared" si="54"/>
        <v>0</v>
      </c>
      <c r="DC45" s="28">
        <f t="shared" si="55"/>
        <v>0</v>
      </c>
      <c r="DD45" s="28">
        <f t="shared" si="56"/>
        <v>0</v>
      </c>
      <c r="DE45" s="28">
        <f t="shared" si="57"/>
        <v>0</v>
      </c>
      <c r="DF45" s="28">
        <f t="shared" si="58"/>
        <v>0</v>
      </c>
      <c r="DG45" s="28">
        <f t="shared" si="59"/>
        <v>0</v>
      </c>
      <c r="DH45" s="28">
        <f t="shared" si="60"/>
        <v>0</v>
      </c>
      <c r="DI45" s="28">
        <f t="shared" si="61"/>
        <v>0</v>
      </c>
      <c r="DJ45" s="28">
        <f t="shared" si="62"/>
        <v>0</v>
      </c>
      <c r="DL45" s="158">
        <f t="shared" si="63"/>
        <v>0</v>
      </c>
      <c r="DM45" s="158">
        <f t="shared" si="64"/>
        <v>0</v>
      </c>
      <c r="DN45" s="158">
        <f t="shared" si="65"/>
        <v>0</v>
      </c>
      <c r="DO45" s="158">
        <f t="shared" si="66"/>
        <v>0</v>
      </c>
      <c r="DP45" s="158">
        <f t="shared" si="67"/>
        <v>0</v>
      </c>
      <c r="DQ45" s="158">
        <f t="shared" si="68"/>
        <v>0</v>
      </c>
      <c r="DR45" s="158">
        <f t="shared" si="69"/>
        <v>0</v>
      </c>
      <c r="DS45" s="158">
        <f t="shared" si="70"/>
        <v>11.531948476512866</v>
      </c>
      <c r="DT45" s="158">
        <f t="shared" si="71"/>
        <v>22.40504261659953</v>
      </c>
      <c r="DU45" s="158">
        <f t="shared" si="72"/>
        <v>33.826217314639166</v>
      </c>
      <c r="DV45" s="158">
        <f t="shared" si="73"/>
        <v>48.045398307663618</v>
      </c>
      <c r="DW45" s="158">
        <f t="shared" si="74"/>
        <v>64.550693298412511</v>
      </c>
      <c r="DX45" s="158">
        <f t="shared" si="75"/>
        <v>82.153232403988852</v>
      </c>
      <c r="DY45" s="158">
        <f t="shared" si="76"/>
        <v>98.69701587260505</v>
      </c>
      <c r="DZ45" s="158">
        <f t="shared" si="77"/>
        <v>110.6058568161028</v>
      </c>
      <c r="EA45" s="158">
        <f t="shared" si="78"/>
        <v>112.01975177868786</v>
      </c>
      <c r="EB45" s="158">
        <f t="shared" si="79"/>
        <v>92.428272562297025</v>
      </c>
      <c r="EC45" s="158">
        <f t="shared" si="80"/>
        <v>28.269602331036303</v>
      </c>
      <c r="ED45" s="158">
        <f t="shared" si="81"/>
        <v>0</v>
      </c>
      <c r="EE45" s="158">
        <f t="shared" si="82"/>
        <v>0</v>
      </c>
      <c r="EF45" s="158">
        <f t="shared" si="83"/>
        <v>0</v>
      </c>
      <c r="EG45" s="158">
        <f t="shared" si="84"/>
        <v>0</v>
      </c>
      <c r="EH45" s="158">
        <f t="shared" si="85"/>
        <v>0</v>
      </c>
      <c r="EI45" s="158">
        <f t="shared" si="86"/>
        <v>0</v>
      </c>
      <c r="EJ45" s="158">
        <f t="shared" si="87"/>
        <v>0</v>
      </c>
      <c r="EK45" s="158">
        <f t="shared" si="88"/>
        <v>0</v>
      </c>
      <c r="EL45" s="158">
        <f t="shared" si="89"/>
        <v>0</v>
      </c>
      <c r="EM45" s="158">
        <f t="shared" si="90"/>
        <v>0</v>
      </c>
      <c r="EN45" s="158">
        <f t="shared" si="91"/>
        <v>0</v>
      </c>
      <c r="EO45" s="158">
        <f t="shared" si="92"/>
        <v>0</v>
      </c>
      <c r="EP45" s="158">
        <f t="shared" si="93"/>
        <v>0</v>
      </c>
      <c r="EQ45" s="158">
        <f t="shared" si="94"/>
        <v>0</v>
      </c>
      <c r="ER45" s="158">
        <f t="shared" si="95"/>
        <v>0</v>
      </c>
      <c r="ES45" s="158">
        <f t="shared" si="96"/>
        <v>0</v>
      </c>
      <c r="ET45" s="158">
        <f t="shared" si="97"/>
        <v>0</v>
      </c>
      <c r="EU45" s="158">
        <f t="shared" si="98"/>
        <v>0</v>
      </c>
      <c r="EV45" s="158">
        <f t="shared" si="99"/>
        <v>0</v>
      </c>
      <c r="EW45" s="158">
        <f t="shared" si="100"/>
        <v>0</v>
      </c>
      <c r="EX45" s="158">
        <f t="shared" si="101"/>
        <v>0</v>
      </c>
      <c r="EY45" s="158">
        <f t="shared" si="102"/>
        <v>0</v>
      </c>
      <c r="EZ45" s="158">
        <f t="shared" si="103"/>
        <v>0</v>
      </c>
      <c r="FA45" s="158">
        <f t="shared" si="104"/>
        <v>0</v>
      </c>
      <c r="FB45" s="158">
        <f t="shared" si="105"/>
        <v>0</v>
      </c>
      <c r="FC45" s="158">
        <f t="shared" si="106"/>
        <v>0</v>
      </c>
      <c r="FD45" s="158">
        <f t="shared" si="107"/>
        <v>0</v>
      </c>
      <c r="FE45" s="158">
        <f t="shared" si="108"/>
        <v>0</v>
      </c>
      <c r="FF45" s="158">
        <f t="shared" si="109"/>
        <v>0</v>
      </c>
      <c r="FG45" s="158">
        <f t="shared" si="110"/>
        <v>0</v>
      </c>
      <c r="FH45" s="158">
        <f t="shared" si="111"/>
        <v>0</v>
      </c>
      <c r="FI45" s="158">
        <f t="shared" si="112"/>
        <v>0</v>
      </c>
    </row>
    <row r="46" spans="4:165">
      <c r="D46" s="28">
        <f>IF(OR('1.収穫を予測する'!$C$2="あり",'1.収穫を予測する'!$C$3="あり"),入力方法別計算!W41,'inv2.計算シート'!E41)</f>
        <v>40</v>
      </c>
      <c r="E46" s="28">
        <f>IF(OR('1.収穫を予測する'!$C$2="あり",'1.収穫を予測する'!$C$3="あり"),入力方法別計算!Z41,'inv2.計算シート'!AD41)</f>
        <v>721.5024288782779</v>
      </c>
      <c r="F46" s="28">
        <f>IF(OR('1.収穫を予測する'!$C$2="あり",'1.収穫を予測する'!$C$3="あり"),入力方法別計算!Y41,'inv2.計算シート'!AE41)</f>
        <v>1463.2653003752212</v>
      </c>
      <c r="G46" s="28">
        <f>'inv2.計算シート'!AF41</f>
        <v>0</v>
      </c>
      <c r="H46" s="28">
        <f t="shared" si="8"/>
        <v>0.62959707569320245</v>
      </c>
      <c r="I46" s="28">
        <f t="shared" si="9"/>
        <v>1767.2986439475837</v>
      </c>
      <c r="J46" s="28">
        <f t="shared" si="10"/>
        <v>739.3162561466371</v>
      </c>
      <c r="K46" s="28">
        <f t="shared" si="11"/>
        <v>0.41833125299934565</v>
      </c>
      <c r="L46" s="28">
        <f t="shared" si="12"/>
        <v>4894.386985449788</v>
      </c>
      <c r="N46" s="28">
        <f t="shared" si="128"/>
        <v>0</v>
      </c>
      <c r="O46" s="28">
        <f t="shared" si="133"/>
        <v>0</v>
      </c>
      <c r="P46" s="28">
        <f t="shared" si="133"/>
        <v>0</v>
      </c>
      <c r="Q46" s="28">
        <f t="shared" si="133"/>
        <v>0</v>
      </c>
      <c r="R46" s="28">
        <f t="shared" si="133"/>
        <v>0</v>
      </c>
      <c r="S46" s="28">
        <f t="shared" si="133"/>
        <v>0</v>
      </c>
      <c r="T46" s="28">
        <f t="shared" si="133"/>
        <v>0</v>
      </c>
      <c r="U46" s="28">
        <f t="shared" si="133"/>
        <v>0</v>
      </c>
      <c r="V46" s="28">
        <f t="shared" si="133"/>
        <v>712.6039278212678</v>
      </c>
      <c r="W46" s="28">
        <f t="shared" si="133"/>
        <v>691.23898245400176</v>
      </c>
      <c r="X46" s="28">
        <f t="shared" si="133"/>
        <v>658.8770263622763</v>
      </c>
      <c r="Y46" s="28">
        <f t="shared" si="129"/>
        <v>612.71439195566779</v>
      </c>
      <c r="Z46" s="28">
        <f t="shared" si="129"/>
        <v>550.34240234541335</v>
      </c>
      <c r="AA46" s="28">
        <f t="shared" si="129"/>
        <v>470.35423585900571</v>
      </c>
      <c r="AB46" s="28">
        <f t="shared" si="129"/>
        <v>373.21804463195394</v>
      </c>
      <c r="AC46" s="28">
        <f t="shared" si="129"/>
        <v>262.56512084282434</v>
      </c>
      <c r="AD46" s="28">
        <f t="shared" si="129"/>
        <v>147.25609059081773</v>
      </c>
      <c r="AE46" s="28">
        <f t="shared" si="129"/>
        <v>45.455653471523199</v>
      </c>
      <c r="AF46" s="28" t="e">
        <f t="shared" si="129"/>
        <v>#NUM!</v>
      </c>
      <c r="AG46" s="28" t="e">
        <f t="shared" si="129"/>
        <v>#NUM!</v>
      </c>
      <c r="AH46" s="28" t="e">
        <f t="shared" si="129"/>
        <v>#NUM!</v>
      </c>
      <c r="AI46" s="28" t="e">
        <f t="shared" si="130"/>
        <v>#NUM!</v>
      </c>
      <c r="AJ46" s="28" t="e">
        <f t="shared" si="130"/>
        <v>#NUM!</v>
      </c>
      <c r="AK46" s="28" t="e">
        <f t="shared" si="130"/>
        <v>#NUM!</v>
      </c>
      <c r="AL46" s="28" t="e">
        <f t="shared" si="130"/>
        <v>#NUM!</v>
      </c>
      <c r="AM46" s="28" t="e">
        <f t="shared" si="130"/>
        <v>#NUM!</v>
      </c>
      <c r="AN46" s="28" t="e">
        <f t="shared" si="130"/>
        <v>#NUM!</v>
      </c>
      <c r="AO46" s="28" t="e">
        <f t="shared" si="130"/>
        <v>#NUM!</v>
      </c>
      <c r="AP46" s="28" t="e">
        <f t="shared" si="130"/>
        <v>#NUM!</v>
      </c>
      <c r="AQ46" s="28" t="e">
        <f t="shared" si="130"/>
        <v>#NUM!</v>
      </c>
      <c r="AR46" s="28" t="e">
        <f t="shared" si="130"/>
        <v>#NUM!</v>
      </c>
      <c r="AS46" s="28" t="e">
        <f t="shared" si="131"/>
        <v>#NUM!</v>
      </c>
      <c r="AT46" s="28" t="e">
        <f t="shared" si="131"/>
        <v>#NUM!</v>
      </c>
      <c r="AU46" s="28" t="e">
        <f t="shared" si="131"/>
        <v>#NUM!</v>
      </c>
      <c r="AV46" s="28" t="e">
        <f t="shared" si="131"/>
        <v>#NUM!</v>
      </c>
      <c r="AW46" s="28" t="e">
        <f t="shared" si="131"/>
        <v>#NUM!</v>
      </c>
      <c r="AX46" s="28" t="e">
        <f t="shared" si="131"/>
        <v>#NUM!</v>
      </c>
      <c r="AY46" s="28" t="e">
        <f t="shared" si="131"/>
        <v>#NUM!</v>
      </c>
      <c r="AZ46" s="28" t="e">
        <f t="shared" si="131"/>
        <v>#NUM!</v>
      </c>
      <c r="BA46" s="28" t="e">
        <f t="shared" si="131"/>
        <v>#NUM!</v>
      </c>
      <c r="BB46" s="28" t="e">
        <f t="shared" si="131"/>
        <v>#NUM!</v>
      </c>
      <c r="BC46" s="28" t="e">
        <f t="shared" si="132"/>
        <v>#NUM!</v>
      </c>
      <c r="BD46" s="28" t="e">
        <f t="shared" si="132"/>
        <v>#NUM!</v>
      </c>
      <c r="BE46" s="28" t="e">
        <f t="shared" si="132"/>
        <v>#NUM!</v>
      </c>
      <c r="BF46" s="28" t="e">
        <f t="shared" si="132"/>
        <v>#NUM!</v>
      </c>
      <c r="BG46" s="28" t="e">
        <f t="shared" si="132"/>
        <v>#NUM!</v>
      </c>
      <c r="BH46" s="28" t="e">
        <f t="shared" si="132"/>
        <v>#NUM!</v>
      </c>
      <c r="BI46" s="28" t="e">
        <f t="shared" si="132"/>
        <v>#NUM!</v>
      </c>
      <c r="BJ46" s="28" t="e">
        <f t="shared" si="132"/>
        <v>#NUM!</v>
      </c>
      <c r="BK46" s="28" t="e">
        <f t="shared" si="132"/>
        <v>#NUM!</v>
      </c>
      <c r="BM46" s="28">
        <f t="shared" si="13"/>
        <v>0</v>
      </c>
      <c r="BN46" s="28">
        <f t="shared" si="14"/>
        <v>0</v>
      </c>
      <c r="BO46" s="28">
        <f t="shared" si="15"/>
        <v>0</v>
      </c>
      <c r="BP46" s="28">
        <f t="shared" si="16"/>
        <v>0</v>
      </c>
      <c r="BQ46" s="28">
        <f t="shared" si="17"/>
        <v>0</v>
      </c>
      <c r="BR46" s="28">
        <f t="shared" si="18"/>
        <v>0</v>
      </c>
      <c r="BS46" s="28">
        <f t="shared" si="19"/>
        <v>0</v>
      </c>
      <c r="BT46" s="28">
        <f t="shared" si="20"/>
        <v>0</v>
      </c>
      <c r="BU46" s="28">
        <f t="shared" si="21"/>
        <v>712.6039278212678</v>
      </c>
      <c r="BV46" s="28">
        <f t="shared" si="22"/>
        <v>691.23898245400176</v>
      </c>
      <c r="BW46" s="28">
        <f t="shared" si="23"/>
        <v>658.8770263622763</v>
      </c>
      <c r="BX46" s="28">
        <f t="shared" si="24"/>
        <v>612.71439195566779</v>
      </c>
      <c r="BY46" s="28">
        <f t="shared" si="25"/>
        <v>550.34240234541335</v>
      </c>
      <c r="BZ46" s="28">
        <f t="shared" si="26"/>
        <v>470.35423585900571</v>
      </c>
      <c r="CA46" s="28">
        <f t="shared" si="27"/>
        <v>373.21804463195394</v>
      </c>
      <c r="CB46" s="28">
        <f t="shared" si="28"/>
        <v>262.56512084282434</v>
      </c>
      <c r="CC46" s="28">
        <f t="shared" si="29"/>
        <v>147.25609059081773</v>
      </c>
      <c r="CD46" s="28">
        <f t="shared" si="30"/>
        <v>45.455653471523199</v>
      </c>
      <c r="CE46" s="28">
        <f t="shared" si="31"/>
        <v>0</v>
      </c>
      <c r="CF46" s="28">
        <f t="shared" si="32"/>
        <v>0</v>
      </c>
      <c r="CG46" s="28">
        <f t="shared" si="33"/>
        <v>0</v>
      </c>
      <c r="CH46" s="28">
        <f t="shared" si="34"/>
        <v>0</v>
      </c>
      <c r="CI46" s="28">
        <f t="shared" si="35"/>
        <v>0</v>
      </c>
      <c r="CJ46" s="28">
        <f t="shared" si="36"/>
        <v>0</v>
      </c>
      <c r="CK46" s="28">
        <f t="shared" si="37"/>
        <v>0</v>
      </c>
      <c r="CL46" s="28">
        <f t="shared" si="38"/>
        <v>0</v>
      </c>
      <c r="CM46" s="28">
        <f t="shared" si="39"/>
        <v>0</v>
      </c>
      <c r="CN46" s="28">
        <f t="shared" si="40"/>
        <v>0</v>
      </c>
      <c r="CO46" s="28">
        <f t="shared" si="41"/>
        <v>0</v>
      </c>
      <c r="CP46" s="28">
        <f t="shared" si="42"/>
        <v>0</v>
      </c>
      <c r="CQ46" s="28">
        <f t="shared" si="43"/>
        <v>0</v>
      </c>
      <c r="CR46" s="28">
        <f t="shared" si="44"/>
        <v>0</v>
      </c>
      <c r="CS46" s="28">
        <f t="shared" si="45"/>
        <v>0</v>
      </c>
      <c r="CT46" s="28">
        <f t="shared" si="46"/>
        <v>0</v>
      </c>
      <c r="CU46" s="28">
        <f t="shared" si="47"/>
        <v>0</v>
      </c>
      <c r="CV46" s="28">
        <f t="shared" si="48"/>
        <v>0</v>
      </c>
      <c r="CW46" s="28">
        <f t="shared" si="49"/>
        <v>0</v>
      </c>
      <c r="CX46" s="28">
        <f t="shared" si="50"/>
        <v>0</v>
      </c>
      <c r="CY46" s="28">
        <f t="shared" si="51"/>
        <v>0</v>
      </c>
      <c r="CZ46" s="28">
        <f t="shared" si="52"/>
        <v>0</v>
      </c>
      <c r="DA46" s="28">
        <f t="shared" si="53"/>
        <v>0</v>
      </c>
      <c r="DB46" s="28">
        <f t="shared" si="54"/>
        <v>0</v>
      </c>
      <c r="DC46" s="28">
        <f t="shared" si="55"/>
        <v>0</v>
      </c>
      <c r="DD46" s="28">
        <f t="shared" si="56"/>
        <v>0</v>
      </c>
      <c r="DE46" s="28">
        <f t="shared" si="57"/>
        <v>0</v>
      </c>
      <c r="DF46" s="28">
        <f t="shared" si="58"/>
        <v>0</v>
      </c>
      <c r="DG46" s="28">
        <f t="shared" si="59"/>
        <v>0</v>
      </c>
      <c r="DH46" s="28">
        <f t="shared" si="60"/>
        <v>0</v>
      </c>
      <c r="DI46" s="28">
        <f t="shared" si="61"/>
        <v>0</v>
      </c>
      <c r="DJ46" s="28">
        <f t="shared" si="62"/>
        <v>0</v>
      </c>
      <c r="DL46" s="158">
        <f t="shared" si="63"/>
        <v>0</v>
      </c>
      <c r="DM46" s="158">
        <f t="shared" si="64"/>
        <v>0</v>
      </c>
      <c r="DN46" s="158">
        <f t="shared" si="65"/>
        <v>0</v>
      </c>
      <c r="DO46" s="158">
        <f t="shared" si="66"/>
        <v>0</v>
      </c>
      <c r="DP46" s="158">
        <f t="shared" si="67"/>
        <v>0</v>
      </c>
      <c r="DQ46" s="158">
        <f t="shared" si="68"/>
        <v>0</v>
      </c>
      <c r="DR46" s="158">
        <f t="shared" si="69"/>
        <v>0</v>
      </c>
      <c r="DS46" s="158">
        <f t="shared" si="70"/>
        <v>8.898501057010094</v>
      </c>
      <c r="DT46" s="158">
        <f t="shared" si="71"/>
        <v>21.364945367266046</v>
      </c>
      <c r="DU46" s="158">
        <f t="shared" si="72"/>
        <v>32.36195609172546</v>
      </c>
      <c r="DV46" s="158">
        <f t="shared" si="73"/>
        <v>46.162634406608504</v>
      </c>
      <c r="DW46" s="158">
        <f t="shared" si="74"/>
        <v>62.371989610254445</v>
      </c>
      <c r="DX46" s="158">
        <f t="shared" si="75"/>
        <v>79.988166486407636</v>
      </c>
      <c r="DY46" s="158">
        <f t="shared" si="76"/>
        <v>97.136191227051768</v>
      </c>
      <c r="DZ46" s="158">
        <f t="shared" si="77"/>
        <v>110.6529237891296</v>
      </c>
      <c r="EA46" s="158">
        <f t="shared" si="78"/>
        <v>115.30903025200661</v>
      </c>
      <c r="EB46" s="158">
        <f t="shared" si="79"/>
        <v>101.80043711929454</v>
      </c>
      <c r="EC46" s="158">
        <f t="shared" si="80"/>
        <v>45.455653471523199</v>
      </c>
      <c r="ED46" s="158">
        <f t="shared" si="81"/>
        <v>0</v>
      </c>
      <c r="EE46" s="158">
        <f t="shared" si="82"/>
        <v>0</v>
      </c>
      <c r="EF46" s="158">
        <f t="shared" si="83"/>
        <v>0</v>
      </c>
      <c r="EG46" s="158">
        <f t="shared" si="84"/>
        <v>0</v>
      </c>
      <c r="EH46" s="158">
        <f t="shared" si="85"/>
        <v>0</v>
      </c>
      <c r="EI46" s="158">
        <f t="shared" si="86"/>
        <v>0</v>
      </c>
      <c r="EJ46" s="158">
        <f t="shared" si="87"/>
        <v>0</v>
      </c>
      <c r="EK46" s="158">
        <f t="shared" si="88"/>
        <v>0</v>
      </c>
      <c r="EL46" s="158">
        <f t="shared" si="89"/>
        <v>0</v>
      </c>
      <c r="EM46" s="158">
        <f t="shared" si="90"/>
        <v>0</v>
      </c>
      <c r="EN46" s="158">
        <f t="shared" si="91"/>
        <v>0</v>
      </c>
      <c r="EO46" s="158">
        <f t="shared" si="92"/>
        <v>0</v>
      </c>
      <c r="EP46" s="158">
        <f t="shared" si="93"/>
        <v>0</v>
      </c>
      <c r="EQ46" s="158">
        <f t="shared" si="94"/>
        <v>0</v>
      </c>
      <c r="ER46" s="158">
        <f t="shared" si="95"/>
        <v>0</v>
      </c>
      <c r="ES46" s="158">
        <f t="shared" si="96"/>
        <v>0</v>
      </c>
      <c r="ET46" s="158">
        <f t="shared" si="97"/>
        <v>0</v>
      </c>
      <c r="EU46" s="158">
        <f t="shared" si="98"/>
        <v>0</v>
      </c>
      <c r="EV46" s="158">
        <f t="shared" si="99"/>
        <v>0</v>
      </c>
      <c r="EW46" s="158">
        <f t="shared" si="100"/>
        <v>0</v>
      </c>
      <c r="EX46" s="158">
        <f t="shared" si="101"/>
        <v>0</v>
      </c>
      <c r="EY46" s="158">
        <f t="shared" si="102"/>
        <v>0</v>
      </c>
      <c r="EZ46" s="158">
        <f t="shared" si="103"/>
        <v>0</v>
      </c>
      <c r="FA46" s="158">
        <f t="shared" si="104"/>
        <v>0</v>
      </c>
      <c r="FB46" s="158">
        <f t="shared" si="105"/>
        <v>0</v>
      </c>
      <c r="FC46" s="158">
        <f t="shared" si="106"/>
        <v>0</v>
      </c>
      <c r="FD46" s="158">
        <f t="shared" si="107"/>
        <v>0</v>
      </c>
      <c r="FE46" s="158">
        <f t="shared" si="108"/>
        <v>0</v>
      </c>
      <c r="FF46" s="158">
        <f t="shared" si="109"/>
        <v>0</v>
      </c>
      <c r="FG46" s="158">
        <f t="shared" si="110"/>
        <v>0</v>
      </c>
      <c r="FH46" s="158">
        <f t="shared" si="111"/>
        <v>0</v>
      </c>
      <c r="FI46" s="158">
        <f t="shared" si="112"/>
        <v>0</v>
      </c>
    </row>
    <row r="47" spans="4:165">
      <c r="D47" s="28">
        <f>IF(OR('1.収穫を予測する'!$C$2="あり",'1.収穫を予測する'!$C$3="あり"),入力方法別計算!W42,'inv2.計算シート'!E42)</f>
        <v>41</v>
      </c>
      <c r="E47" s="28">
        <f>IF(OR('1.収穫を予測する'!$C$2="あり",'1.収穫を予測する'!$C$3="あり"),入力方法別計算!Z42,'inv2.計算シート'!AD42)</f>
        <v>737.76165348160805</v>
      </c>
      <c r="F47" s="28">
        <f>IF(OR('1.収穫を予測する'!$C$2="あり",'1.収穫を予測する'!$C$3="あり"),入力方法別計算!Y42,'inv2.計算シート'!AE42)</f>
        <v>1439.9022434254723</v>
      </c>
      <c r="G47" s="28">
        <f>'inv2.計算シート'!AF42</f>
        <v>0</v>
      </c>
      <c r="H47" s="28">
        <f t="shared" si="8"/>
        <v>0.62582831019137686</v>
      </c>
      <c r="I47" s="28">
        <f t="shared" si="9"/>
        <v>1746.1410544362525</v>
      </c>
      <c r="J47" s="28">
        <f t="shared" si="10"/>
        <v>756.82654274770312</v>
      </c>
      <c r="K47" s="28">
        <f t="shared" si="11"/>
        <v>0.4334280674662031</v>
      </c>
      <c r="L47" s="28">
        <f t="shared" si="12"/>
        <v>4424.01078630958</v>
      </c>
      <c r="N47" s="28">
        <f t="shared" si="128"/>
        <v>0</v>
      </c>
      <c r="O47" s="28">
        <f t="shared" si="133"/>
        <v>0</v>
      </c>
      <c r="P47" s="28">
        <f t="shared" si="133"/>
        <v>0</v>
      </c>
      <c r="Q47" s="28">
        <f t="shared" si="133"/>
        <v>0</v>
      </c>
      <c r="R47" s="28">
        <f t="shared" si="133"/>
        <v>0</v>
      </c>
      <c r="S47" s="28">
        <f t="shared" si="133"/>
        <v>0</v>
      </c>
      <c r="T47" s="28">
        <f t="shared" si="133"/>
        <v>0</v>
      </c>
      <c r="U47" s="28">
        <f t="shared" si="133"/>
        <v>0</v>
      </c>
      <c r="V47" s="28">
        <f t="shared" si="133"/>
        <v>731.40315443381462</v>
      </c>
      <c r="W47" s="28">
        <f t="shared" si="133"/>
        <v>710.99677929539553</v>
      </c>
      <c r="X47" s="28">
        <f t="shared" si="133"/>
        <v>679.99562264007272</v>
      </c>
      <c r="Y47" s="28">
        <f t="shared" si="129"/>
        <v>635.60473326848978</v>
      </c>
      <c r="Z47" s="28">
        <f t="shared" si="129"/>
        <v>575.32513999897208</v>
      </c>
      <c r="AA47" s="28">
        <f t="shared" si="129"/>
        <v>497.49868652903768</v>
      </c>
      <c r="AB47" s="28">
        <f t="shared" si="129"/>
        <v>402.09674496791905</v>
      </c>
      <c r="AC47" s="28">
        <f t="shared" si="129"/>
        <v>291.88805791437807</v>
      </c>
      <c r="AD47" s="28">
        <f t="shared" si="129"/>
        <v>174.30640206248594</v>
      </c>
      <c r="AE47" s="28">
        <f t="shared" si="129"/>
        <v>65.039531965330283</v>
      </c>
      <c r="AF47" s="28">
        <f t="shared" si="129"/>
        <v>0.14047782154018396</v>
      </c>
      <c r="AG47" s="28" t="e">
        <f t="shared" si="129"/>
        <v>#NUM!</v>
      </c>
      <c r="AH47" s="28" t="e">
        <f t="shared" si="129"/>
        <v>#NUM!</v>
      </c>
      <c r="AI47" s="28" t="e">
        <f t="shared" si="130"/>
        <v>#NUM!</v>
      </c>
      <c r="AJ47" s="28" t="e">
        <f t="shared" si="130"/>
        <v>#NUM!</v>
      </c>
      <c r="AK47" s="28" t="e">
        <f t="shared" si="130"/>
        <v>#NUM!</v>
      </c>
      <c r="AL47" s="28" t="e">
        <f t="shared" si="130"/>
        <v>#NUM!</v>
      </c>
      <c r="AM47" s="28" t="e">
        <f t="shared" si="130"/>
        <v>#NUM!</v>
      </c>
      <c r="AN47" s="28" t="e">
        <f t="shared" si="130"/>
        <v>#NUM!</v>
      </c>
      <c r="AO47" s="28" t="e">
        <f t="shared" si="130"/>
        <v>#NUM!</v>
      </c>
      <c r="AP47" s="28" t="e">
        <f t="shared" si="130"/>
        <v>#NUM!</v>
      </c>
      <c r="AQ47" s="28" t="e">
        <f t="shared" si="130"/>
        <v>#NUM!</v>
      </c>
      <c r="AR47" s="28" t="e">
        <f t="shared" si="130"/>
        <v>#NUM!</v>
      </c>
      <c r="AS47" s="28" t="e">
        <f t="shared" si="131"/>
        <v>#NUM!</v>
      </c>
      <c r="AT47" s="28" t="e">
        <f t="shared" si="131"/>
        <v>#NUM!</v>
      </c>
      <c r="AU47" s="28" t="e">
        <f t="shared" si="131"/>
        <v>#NUM!</v>
      </c>
      <c r="AV47" s="28" t="e">
        <f t="shared" si="131"/>
        <v>#NUM!</v>
      </c>
      <c r="AW47" s="28" t="e">
        <f t="shared" si="131"/>
        <v>#NUM!</v>
      </c>
      <c r="AX47" s="28" t="e">
        <f t="shared" si="131"/>
        <v>#NUM!</v>
      </c>
      <c r="AY47" s="28" t="e">
        <f t="shared" si="131"/>
        <v>#NUM!</v>
      </c>
      <c r="AZ47" s="28" t="e">
        <f t="shared" si="131"/>
        <v>#NUM!</v>
      </c>
      <c r="BA47" s="28" t="e">
        <f t="shared" si="131"/>
        <v>#NUM!</v>
      </c>
      <c r="BB47" s="28" t="e">
        <f t="shared" si="131"/>
        <v>#NUM!</v>
      </c>
      <c r="BC47" s="28" t="e">
        <f t="shared" si="132"/>
        <v>#NUM!</v>
      </c>
      <c r="BD47" s="28" t="e">
        <f t="shared" si="132"/>
        <v>#NUM!</v>
      </c>
      <c r="BE47" s="28" t="e">
        <f t="shared" si="132"/>
        <v>#NUM!</v>
      </c>
      <c r="BF47" s="28" t="e">
        <f t="shared" si="132"/>
        <v>#NUM!</v>
      </c>
      <c r="BG47" s="28" t="e">
        <f t="shared" si="132"/>
        <v>#NUM!</v>
      </c>
      <c r="BH47" s="28" t="e">
        <f t="shared" si="132"/>
        <v>#NUM!</v>
      </c>
      <c r="BI47" s="28" t="e">
        <f t="shared" si="132"/>
        <v>#NUM!</v>
      </c>
      <c r="BJ47" s="28" t="e">
        <f t="shared" si="132"/>
        <v>#NUM!</v>
      </c>
      <c r="BK47" s="28" t="e">
        <f t="shared" si="132"/>
        <v>#NUM!</v>
      </c>
      <c r="BM47" s="28">
        <f t="shared" si="13"/>
        <v>0</v>
      </c>
      <c r="BN47" s="28">
        <f t="shared" si="14"/>
        <v>0</v>
      </c>
      <c r="BO47" s="28">
        <f t="shared" si="15"/>
        <v>0</v>
      </c>
      <c r="BP47" s="28">
        <f t="shared" si="16"/>
        <v>0</v>
      </c>
      <c r="BQ47" s="28">
        <f t="shared" si="17"/>
        <v>0</v>
      </c>
      <c r="BR47" s="28">
        <f t="shared" si="18"/>
        <v>0</v>
      </c>
      <c r="BS47" s="28">
        <f t="shared" si="19"/>
        <v>0</v>
      </c>
      <c r="BT47" s="28">
        <f t="shared" si="20"/>
        <v>0</v>
      </c>
      <c r="BU47" s="28">
        <f t="shared" si="21"/>
        <v>731.40315443381462</v>
      </c>
      <c r="BV47" s="28">
        <f t="shared" si="22"/>
        <v>710.99677929539553</v>
      </c>
      <c r="BW47" s="28">
        <f t="shared" si="23"/>
        <v>679.99562264007272</v>
      </c>
      <c r="BX47" s="28">
        <f t="shared" si="24"/>
        <v>635.60473326848978</v>
      </c>
      <c r="BY47" s="28">
        <f t="shared" si="25"/>
        <v>575.32513999897208</v>
      </c>
      <c r="BZ47" s="28">
        <f t="shared" si="26"/>
        <v>497.49868652903768</v>
      </c>
      <c r="CA47" s="28">
        <f t="shared" si="27"/>
        <v>402.09674496791905</v>
      </c>
      <c r="CB47" s="28">
        <f t="shared" si="28"/>
        <v>291.88805791437807</v>
      </c>
      <c r="CC47" s="28">
        <f t="shared" si="29"/>
        <v>174.30640206248594</v>
      </c>
      <c r="CD47" s="28">
        <f t="shared" si="30"/>
        <v>65.039531965330283</v>
      </c>
      <c r="CE47" s="28">
        <f t="shared" si="31"/>
        <v>0.14047782154018396</v>
      </c>
      <c r="CF47" s="28">
        <f t="shared" si="32"/>
        <v>0</v>
      </c>
      <c r="CG47" s="28">
        <f t="shared" si="33"/>
        <v>0</v>
      </c>
      <c r="CH47" s="28">
        <f t="shared" si="34"/>
        <v>0</v>
      </c>
      <c r="CI47" s="28">
        <f t="shared" si="35"/>
        <v>0</v>
      </c>
      <c r="CJ47" s="28">
        <f t="shared" si="36"/>
        <v>0</v>
      </c>
      <c r="CK47" s="28">
        <f t="shared" si="37"/>
        <v>0</v>
      </c>
      <c r="CL47" s="28">
        <f t="shared" si="38"/>
        <v>0</v>
      </c>
      <c r="CM47" s="28">
        <f t="shared" si="39"/>
        <v>0</v>
      </c>
      <c r="CN47" s="28">
        <f t="shared" si="40"/>
        <v>0</v>
      </c>
      <c r="CO47" s="28">
        <f t="shared" si="41"/>
        <v>0</v>
      </c>
      <c r="CP47" s="28">
        <f t="shared" si="42"/>
        <v>0</v>
      </c>
      <c r="CQ47" s="28">
        <f t="shared" si="43"/>
        <v>0</v>
      </c>
      <c r="CR47" s="28">
        <f t="shared" si="44"/>
        <v>0</v>
      </c>
      <c r="CS47" s="28">
        <f t="shared" si="45"/>
        <v>0</v>
      </c>
      <c r="CT47" s="28">
        <f t="shared" si="46"/>
        <v>0</v>
      </c>
      <c r="CU47" s="28">
        <f t="shared" si="47"/>
        <v>0</v>
      </c>
      <c r="CV47" s="28">
        <f t="shared" si="48"/>
        <v>0</v>
      </c>
      <c r="CW47" s="28">
        <f t="shared" si="49"/>
        <v>0</v>
      </c>
      <c r="CX47" s="28">
        <f t="shared" si="50"/>
        <v>0</v>
      </c>
      <c r="CY47" s="28">
        <f t="shared" si="51"/>
        <v>0</v>
      </c>
      <c r="CZ47" s="28">
        <f t="shared" si="52"/>
        <v>0</v>
      </c>
      <c r="DA47" s="28">
        <f t="shared" si="53"/>
        <v>0</v>
      </c>
      <c r="DB47" s="28">
        <f t="shared" si="54"/>
        <v>0</v>
      </c>
      <c r="DC47" s="28">
        <f t="shared" si="55"/>
        <v>0</v>
      </c>
      <c r="DD47" s="28">
        <f t="shared" si="56"/>
        <v>0</v>
      </c>
      <c r="DE47" s="28">
        <f t="shared" si="57"/>
        <v>0</v>
      </c>
      <c r="DF47" s="28">
        <f t="shared" si="58"/>
        <v>0</v>
      </c>
      <c r="DG47" s="28">
        <f t="shared" si="59"/>
        <v>0</v>
      </c>
      <c r="DH47" s="28">
        <f t="shared" si="60"/>
        <v>0</v>
      </c>
      <c r="DI47" s="28">
        <f t="shared" si="61"/>
        <v>0</v>
      </c>
      <c r="DJ47" s="28">
        <f t="shared" si="62"/>
        <v>0</v>
      </c>
      <c r="DL47" s="158">
        <f t="shared" si="63"/>
        <v>0</v>
      </c>
      <c r="DM47" s="158">
        <f t="shared" si="64"/>
        <v>0</v>
      </c>
      <c r="DN47" s="158">
        <f t="shared" si="65"/>
        <v>0</v>
      </c>
      <c r="DO47" s="158">
        <f t="shared" si="66"/>
        <v>0</v>
      </c>
      <c r="DP47" s="158">
        <f t="shared" si="67"/>
        <v>0</v>
      </c>
      <c r="DQ47" s="158">
        <f t="shared" si="68"/>
        <v>0</v>
      </c>
      <c r="DR47" s="158">
        <f t="shared" si="69"/>
        <v>0</v>
      </c>
      <c r="DS47" s="158">
        <f t="shared" si="70"/>
        <v>6.3584990477934298</v>
      </c>
      <c r="DT47" s="158">
        <f t="shared" si="71"/>
        <v>20.406375138419094</v>
      </c>
      <c r="DU47" s="158">
        <f t="shared" si="72"/>
        <v>31.001156655322802</v>
      </c>
      <c r="DV47" s="158">
        <f t="shared" si="73"/>
        <v>44.390889371582944</v>
      </c>
      <c r="DW47" s="158">
        <f t="shared" si="74"/>
        <v>60.279593269517704</v>
      </c>
      <c r="DX47" s="158">
        <f t="shared" si="75"/>
        <v>77.826453469934393</v>
      </c>
      <c r="DY47" s="158">
        <f t="shared" si="76"/>
        <v>95.401941561118633</v>
      </c>
      <c r="DZ47" s="158">
        <f t="shared" si="77"/>
        <v>110.20868705354098</v>
      </c>
      <c r="EA47" s="158">
        <f t="shared" si="78"/>
        <v>117.58165585189212</v>
      </c>
      <c r="EB47" s="158">
        <f t="shared" si="79"/>
        <v>109.26687009715566</v>
      </c>
      <c r="EC47" s="158">
        <f t="shared" si="80"/>
        <v>64.899054143790096</v>
      </c>
      <c r="ED47" s="158">
        <f t="shared" si="81"/>
        <v>0.14047782154018396</v>
      </c>
      <c r="EE47" s="158">
        <f t="shared" si="82"/>
        <v>0</v>
      </c>
      <c r="EF47" s="158">
        <f t="shared" si="83"/>
        <v>0</v>
      </c>
      <c r="EG47" s="158">
        <f t="shared" si="84"/>
        <v>0</v>
      </c>
      <c r="EH47" s="158">
        <f t="shared" si="85"/>
        <v>0</v>
      </c>
      <c r="EI47" s="158">
        <f t="shared" si="86"/>
        <v>0</v>
      </c>
      <c r="EJ47" s="158">
        <f t="shared" si="87"/>
        <v>0</v>
      </c>
      <c r="EK47" s="158">
        <f t="shared" si="88"/>
        <v>0</v>
      </c>
      <c r="EL47" s="158">
        <f t="shared" si="89"/>
        <v>0</v>
      </c>
      <c r="EM47" s="158">
        <f t="shared" si="90"/>
        <v>0</v>
      </c>
      <c r="EN47" s="158">
        <f t="shared" si="91"/>
        <v>0</v>
      </c>
      <c r="EO47" s="158">
        <f t="shared" si="92"/>
        <v>0</v>
      </c>
      <c r="EP47" s="158">
        <f t="shared" si="93"/>
        <v>0</v>
      </c>
      <c r="EQ47" s="158">
        <f t="shared" si="94"/>
        <v>0</v>
      </c>
      <c r="ER47" s="158">
        <f t="shared" si="95"/>
        <v>0</v>
      </c>
      <c r="ES47" s="158">
        <f t="shared" si="96"/>
        <v>0</v>
      </c>
      <c r="ET47" s="158">
        <f t="shared" si="97"/>
        <v>0</v>
      </c>
      <c r="EU47" s="158">
        <f t="shared" si="98"/>
        <v>0</v>
      </c>
      <c r="EV47" s="158">
        <f t="shared" si="99"/>
        <v>0</v>
      </c>
      <c r="EW47" s="158">
        <f t="shared" si="100"/>
        <v>0</v>
      </c>
      <c r="EX47" s="158">
        <f t="shared" si="101"/>
        <v>0</v>
      </c>
      <c r="EY47" s="158">
        <f t="shared" si="102"/>
        <v>0</v>
      </c>
      <c r="EZ47" s="158">
        <f t="shared" si="103"/>
        <v>0</v>
      </c>
      <c r="FA47" s="158">
        <f t="shared" si="104"/>
        <v>0</v>
      </c>
      <c r="FB47" s="158">
        <f t="shared" si="105"/>
        <v>0</v>
      </c>
      <c r="FC47" s="158">
        <f t="shared" si="106"/>
        <v>0</v>
      </c>
      <c r="FD47" s="158">
        <f t="shared" si="107"/>
        <v>0</v>
      </c>
      <c r="FE47" s="158">
        <f t="shared" si="108"/>
        <v>0</v>
      </c>
      <c r="FF47" s="158">
        <f t="shared" si="109"/>
        <v>0</v>
      </c>
      <c r="FG47" s="158">
        <f t="shared" si="110"/>
        <v>0</v>
      </c>
      <c r="FH47" s="158">
        <f t="shared" si="111"/>
        <v>0</v>
      </c>
      <c r="FI47" s="158">
        <f t="shared" si="112"/>
        <v>0</v>
      </c>
    </row>
    <row r="48" spans="4:165">
      <c r="D48" s="28">
        <f>IF(OR('1.収穫を予測する'!$C$2="あり",'1.収穫を予測する'!$C$3="あり"),入力方法別計算!W43,'inv2.計算シート'!E43)</f>
        <v>42</v>
      </c>
      <c r="E48" s="28">
        <f>IF(OR('1.収穫を予測する'!$C$2="あり",'1.収穫を予測する'!$C$3="あり"),入力方法別計算!Z43,'inv2.計算シート'!AD43)</f>
        <v>753.32909396746163</v>
      </c>
      <c r="F48" s="28">
        <f>IF(OR('1.収穫を予測する'!$C$2="あり",'1.収穫を予測する'!$C$3="あり"),入力方法別計算!Y43,'inv2.計算シート'!AE43)</f>
        <v>1417.5332186099624</v>
      </c>
      <c r="G48" s="28">
        <f>'inv2.計算シート'!AF43</f>
        <v>0</v>
      </c>
      <c r="H48" s="28">
        <f t="shared" si="8"/>
        <v>0.62220552749023306</v>
      </c>
      <c r="I48" s="28">
        <f t="shared" si="9"/>
        <v>1725.8836606442794</v>
      </c>
      <c r="J48" s="28">
        <f t="shared" si="10"/>
        <v>773.67030539151631</v>
      </c>
      <c r="K48" s="28">
        <f t="shared" si="11"/>
        <v>0.44827488841438018</v>
      </c>
      <c r="L48" s="28">
        <f t="shared" si="12"/>
        <v>4025.6079243780582</v>
      </c>
      <c r="N48" s="28">
        <f t="shared" si="128"/>
        <v>0</v>
      </c>
      <c r="O48" s="28">
        <f t="shared" si="133"/>
        <v>0</v>
      </c>
      <c r="P48" s="28">
        <f t="shared" si="133"/>
        <v>0</v>
      </c>
      <c r="Q48" s="28">
        <f t="shared" si="133"/>
        <v>0</v>
      </c>
      <c r="R48" s="28">
        <f t="shared" si="133"/>
        <v>0</v>
      </c>
      <c r="S48" s="28">
        <f t="shared" si="133"/>
        <v>0</v>
      </c>
      <c r="T48" s="28">
        <f t="shared" si="133"/>
        <v>0</v>
      </c>
      <c r="U48" s="28">
        <f t="shared" si="133"/>
        <v>0</v>
      </c>
      <c r="V48" s="28">
        <f t="shared" si="133"/>
        <v>749.42601312475108</v>
      </c>
      <c r="W48" s="28">
        <f t="shared" si="133"/>
        <v>729.903555154375</v>
      </c>
      <c r="X48" s="28">
        <f t="shared" si="133"/>
        <v>700.16651362441758</v>
      </c>
      <c r="Y48" s="28">
        <f t="shared" si="129"/>
        <v>657.43950799459742</v>
      </c>
      <c r="Z48" s="28">
        <f t="shared" si="129"/>
        <v>599.15920702185792</v>
      </c>
      <c r="AA48" s="28">
        <f t="shared" si="129"/>
        <v>523.46435309219737</v>
      </c>
      <c r="AB48" s="28">
        <f t="shared" si="129"/>
        <v>429.90901950514979</v>
      </c>
      <c r="AC48" s="28">
        <f t="shared" si="129"/>
        <v>320.52171958412117</v>
      </c>
      <c r="AD48" s="28">
        <f t="shared" si="129"/>
        <v>201.49391997485566</v>
      </c>
      <c r="AE48" s="28">
        <f t="shared" si="129"/>
        <v>86.355399857181524</v>
      </c>
      <c r="AF48" s="28">
        <f t="shared" si="129"/>
        <v>5.2379157416568933</v>
      </c>
      <c r="AG48" s="28" t="e">
        <f t="shared" si="129"/>
        <v>#NUM!</v>
      </c>
      <c r="AH48" s="28" t="e">
        <f t="shared" si="129"/>
        <v>#NUM!</v>
      </c>
      <c r="AI48" s="28" t="e">
        <f t="shared" si="130"/>
        <v>#NUM!</v>
      </c>
      <c r="AJ48" s="28" t="e">
        <f t="shared" si="130"/>
        <v>#NUM!</v>
      </c>
      <c r="AK48" s="28" t="e">
        <f t="shared" si="130"/>
        <v>#NUM!</v>
      </c>
      <c r="AL48" s="28" t="e">
        <f t="shared" si="130"/>
        <v>#NUM!</v>
      </c>
      <c r="AM48" s="28" t="e">
        <f t="shared" si="130"/>
        <v>#NUM!</v>
      </c>
      <c r="AN48" s="28" t="e">
        <f t="shared" si="130"/>
        <v>#NUM!</v>
      </c>
      <c r="AO48" s="28" t="e">
        <f t="shared" si="130"/>
        <v>#NUM!</v>
      </c>
      <c r="AP48" s="28" t="e">
        <f t="shared" si="130"/>
        <v>#NUM!</v>
      </c>
      <c r="AQ48" s="28" t="e">
        <f t="shared" si="130"/>
        <v>#NUM!</v>
      </c>
      <c r="AR48" s="28" t="e">
        <f t="shared" si="130"/>
        <v>#NUM!</v>
      </c>
      <c r="AS48" s="28" t="e">
        <f t="shared" si="131"/>
        <v>#NUM!</v>
      </c>
      <c r="AT48" s="28" t="e">
        <f t="shared" si="131"/>
        <v>#NUM!</v>
      </c>
      <c r="AU48" s="28" t="e">
        <f t="shared" si="131"/>
        <v>#NUM!</v>
      </c>
      <c r="AV48" s="28" t="e">
        <f t="shared" si="131"/>
        <v>#NUM!</v>
      </c>
      <c r="AW48" s="28" t="e">
        <f t="shared" si="131"/>
        <v>#NUM!</v>
      </c>
      <c r="AX48" s="28" t="e">
        <f t="shared" si="131"/>
        <v>#NUM!</v>
      </c>
      <c r="AY48" s="28" t="e">
        <f t="shared" si="131"/>
        <v>#NUM!</v>
      </c>
      <c r="AZ48" s="28" t="e">
        <f t="shared" si="131"/>
        <v>#NUM!</v>
      </c>
      <c r="BA48" s="28" t="e">
        <f t="shared" si="131"/>
        <v>#NUM!</v>
      </c>
      <c r="BB48" s="28" t="e">
        <f t="shared" si="131"/>
        <v>#NUM!</v>
      </c>
      <c r="BC48" s="28" t="e">
        <f t="shared" si="132"/>
        <v>#NUM!</v>
      </c>
      <c r="BD48" s="28" t="e">
        <f t="shared" si="132"/>
        <v>#NUM!</v>
      </c>
      <c r="BE48" s="28" t="e">
        <f t="shared" si="132"/>
        <v>#NUM!</v>
      </c>
      <c r="BF48" s="28" t="e">
        <f t="shared" si="132"/>
        <v>#NUM!</v>
      </c>
      <c r="BG48" s="28" t="e">
        <f t="shared" si="132"/>
        <v>#NUM!</v>
      </c>
      <c r="BH48" s="28" t="e">
        <f t="shared" si="132"/>
        <v>#NUM!</v>
      </c>
      <c r="BI48" s="28" t="e">
        <f t="shared" si="132"/>
        <v>#NUM!</v>
      </c>
      <c r="BJ48" s="28" t="e">
        <f t="shared" si="132"/>
        <v>#NUM!</v>
      </c>
      <c r="BK48" s="28" t="e">
        <f t="shared" si="132"/>
        <v>#NUM!</v>
      </c>
      <c r="BM48" s="28">
        <f t="shared" si="13"/>
        <v>0</v>
      </c>
      <c r="BN48" s="28">
        <f t="shared" si="14"/>
        <v>0</v>
      </c>
      <c r="BO48" s="28">
        <f t="shared" si="15"/>
        <v>0</v>
      </c>
      <c r="BP48" s="28">
        <f t="shared" si="16"/>
        <v>0</v>
      </c>
      <c r="BQ48" s="28">
        <f t="shared" si="17"/>
        <v>0</v>
      </c>
      <c r="BR48" s="28">
        <f t="shared" si="18"/>
        <v>0</v>
      </c>
      <c r="BS48" s="28">
        <f t="shared" si="19"/>
        <v>0</v>
      </c>
      <c r="BT48" s="28">
        <f t="shared" si="20"/>
        <v>0</v>
      </c>
      <c r="BU48" s="28">
        <f t="shared" si="21"/>
        <v>749.42601312475108</v>
      </c>
      <c r="BV48" s="28">
        <f t="shared" si="22"/>
        <v>729.903555154375</v>
      </c>
      <c r="BW48" s="28">
        <f t="shared" si="23"/>
        <v>700.16651362441758</v>
      </c>
      <c r="BX48" s="28">
        <f t="shared" si="24"/>
        <v>657.43950799459742</v>
      </c>
      <c r="BY48" s="28">
        <f t="shared" si="25"/>
        <v>599.15920702185792</v>
      </c>
      <c r="BZ48" s="28">
        <f t="shared" si="26"/>
        <v>523.46435309219737</v>
      </c>
      <c r="CA48" s="28">
        <f t="shared" si="27"/>
        <v>429.90901950514979</v>
      </c>
      <c r="CB48" s="28">
        <f t="shared" si="28"/>
        <v>320.52171958412117</v>
      </c>
      <c r="CC48" s="28">
        <f t="shared" si="29"/>
        <v>201.49391997485566</v>
      </c>
      <c r="CD48" s="28">
        <f t="shared" si="30"/>
        <v>86.355399857181524</v>
      </c>
      <c r="CE48" s="28">
        <f t="shared" si="31"/>
        <v>5.2379157416568933</v>
      </c>
      <c r="CF48" s="28">
        <f t="shared" si="32"/>
        <v>0</v>
      </c>
      <c r="CG48" s="28">
        <f t="shared" si="33"/>
        <v>0</v>
      </c>
      <c r="CH48" s="28">
        <f t="shared" si="34"/>
        <v>0</v>
      </c>
      <c r="CI48" s="28">
        <f t="shared" si="35"/>
        <v>0</v>
      </c>
      <c r="CJ48" s="28">
        <f t="shared" si="36"/>
        <v>0</v>
      </c>
      <c r="CK48" s="28">
        <f t="shared" si="37"/>
        <v>0</v>
      </c>
      <c r="CL48" s="28">
        <f t="shared" si="38"/>
        <v>0</v>
      </c>
      <c r="CM48" s="28">
        <f t="shared" si="39"/>
        <v>0</v>
      </c>
      <c r="CN48" s="28">
        <f t="shared" si="40"/>
        <v>0</v>
      </c>
      <c r="CO48" s="28">
        <f t="shared" si="41"/>
        <v>0</v>
      </c>
      <c r="CP48" s="28">
        <f t="shared" si="42"/>
        <v>0</v>
      </c>
      <c r="CQ48" s="28">
        <f t="shared" si="43"/>
        <v>0</v>
      </c>
      <c r="CR48" s="28">
        <f t="shared" si="44"/>
        <v>0</v>
      </c>
      <c r="CS48" s="28">
        <f t="shared" si="45"/>
        <v>0</v>
      </c>
      <c r="CT48" s="28">
        <f t="shared" si="46"/>
        <v>0</v>
      </c>
      <c r="CU48" s="28">
        <f t="shared" si="47"/>
        <v>0</v>
      </c>
      <c r="CV48" s="28">
        <f t="shared" si="48"/>
        <v>0</v>
      </c>
      <c r="CW48" s="28">
        <f t="shared" si="49"/>
        <v>0</v>
      </c>
      <c r="CX48" s="28">
        <f t="shared" si="50"/>
        <v>0</v>
      </c>
      <c r="CY48" s="28">
        <f t="shared" si="51"/>
        <v>0</v>
      </c>
      <c r="CZ48" s="28">
        <f t="shared" si="52"/>
        <v>0</v>
      </c>
      <c r="DA48" s="28">
        <f t="shared" si="53"/>
        <v>0</v>
      </c>
      <c r="DB48" s="28">
        <f t="shared" si="54"/>
        <v>0</v>
      </c>
      <c r="DC48" s="28">
        <f t="shared" si="55"/>
        <v>0</v>
      </c>
      <c r="DD48" s="28">
        <f t="shared" si="56"/>
        <v>0</v>
      </c>
      <c r="DE48" s="28">
        <f t="shared" si="57"/>
        <v>0</v>
      </c>
      <c r="DF48" s="28">
        <f t="shared" si="58"/>
        <v>0</v>
      </c>
      <c r="DG48" s="28">
        <f t="shared" si="59"/>
        <v>0</v>
      </c>
      <c r="DH48" s="28">
        <f t="shared" si="60"/>
        <v>0</v>
      </c>
      <c r="DI48" s="28">
        <f t="shared" si="61"/>
        <v>0</v>
      </c>
      <c r="DJ48" s="28">
        <f t="shared" si="62"/>
        <v>0</v>
      </c>
      <c r="DL48" s="158">
        <f t="shared" si="63"/>
        <v>0</v>
      </c>
      <c r="DM48" s="158">
        <f t="shared" si="64"/>
        <v>0</v>
      </c>
      <c r="DN48" s="158">
        <f t="shared" si="65"/>
        <v>0</v>
      </c>
      <c r="DO48" s="158">
        <f t="shared" si="66"/>
        <v>0</v>
      </c>
      <c r="DP48" s="158">
        <f t="shared" si="67"/>
        <v>0</v>
      </c>
      <c r="DQ48" s="158">
        <f t="shared" si="68"/>
        <v>0</v>
      </c>
      <c r="DR48" s="158">
        <f t="shared" si="69"/>
        <v>0</v>
      </c>
      <c r="DS48" s="158">
        <f t="shared" si="70"/>
        <v>3.9030808427105512</v>
      </c>
      <c r="DT48" s="158">
        <f t="shared" si="71"/>
        <v>19.522457970376081</v>
      </c>
      <c r="DU48" s="158">
        <f t="shared" si="72"/>
        <v>29.737041529957423</v>
      </c>
      <c r="DV48" s="158">
        <f t="shared" si="73"/>
        <v>42.727005629820155</v>
      </c>
      <c r="DW48" s="158">
        <f t="shared" si="74"/>
        <v>58.280300972739497</v>
      </c>
      <c r="DX48" s="158">
        <f t="shared" si="75"/>
        <v>75.694853929660553</v>
      </c>
      <c r="DY48" s="158">
        <f t="shared" si="76"/>
        <v>93.555333587047585</v>
      </c>
      <c r="DZ48" s="158">
        <f t="shared" si="77"/>
        <v>109.38729992102861</v>
      </c>
      <c r="EA48" s="158">
        <f t="shared" si="78"/>
        <v>119.02779960926551</v>
      </c>
      <c r="EB48" s="158">
        <f t="shared" si="79"/>
        <v>115.13852011767413</v>
      </c>
      <c r="EC48" s="158">
        <f t="shared" si="80"/>
        <v>81.117484115524633</v>
      </c>
      <c r="ED48" s="158">
        <f t="shared" si="81"/>
        <v>5.2379157416568933</v>
      </c>
      <c r="EE48" s="158">
        <f t="shared" si="82"/>
        <v>0</v>
      </c>
      <c r="EF48" s="158">
        <f t="shared" si="83"/>
        <v>0</v>
      </c>
      <c r="EG48" s="158">
        <f t="shared" si="84"/>
        <v>0</v>
      </c>
      <c r="EH48" s="158">
        <f t="shared" si="85"/>
        <v>0</v>
      </c>
      <c r="EI48" s="158">
        <f t="shared" si="86"/>
        <v>0</v>
      </c>
      <c r="EJ48" s="158">
        <f t="shared" si="87"/>
        <v>0</v>
      </c>
      <c r="EK48" s="158">
        <f t="shared" si="88"/>
        <v>0</v>
      </c>
      <c r="EL48" s="158">
        <f t="shared" si="89"/>
        <v>0</v>
      </c>
      <c r="EM48" s="158">
        <f t="shared" si="90"/>
        <v>0</v>
      </c>
      <c r="EN48" s="158">
        <f t="shared" si="91"/>
        <v>0</v>
      </c>
      <c r="EO48" s="158">
        <f t="shared" si="92"/>
        <v>0</v>
      </c>
      <c r="EP48" s="158">
        <f t="shared" si="93"/>
        <v>0</v>
      </c>
      <c r="EQ48" s="158">
        <f t="shared" si="94"/>
        <v>0</v>
      </c>
      <c r="ER48" s="158">
        <f t="shared" si="95"/>
        <v>0</v>
      </c>
      <c r="ES48" s="158">
        <f t="shared" si="96"/>
        <v>0</v>
      </c>
      <c r="ET48" s="158">
        <f t="shared" si="97"/>
        <v>0</v>
      </c>
      <c r="EU48" s="158">
        <f t="shared" si="98"/>
        <v>0</v>
      </c>
      <c r="EV48" s="158">
        <f t="shared" si="99"/>
        <v>0</v>
      </c>
      <c r="EW48" s="158">
        <f t="shared" si="100"/>
        <v>0</v>
      </c>
      <c r="EX48" s="158">
        <f t="shared" si="101"/>
        <v>0</v>
      </c>
      <c r="EY48" s="158">
        <f t="shared" si="102"/>
        <v>0</v>
      </c>
      <c r="EZ48" s="158">
        <f t="shared" si="103"/>
        <v>0</v>
      </c>
      <c r="FA48" s="158">
        <f t="shared" si="104"/>
        <v>0</v>
      </c>
      <c r="FB48" s="158">
        <f t="shared" si="105"/>
        <v>0</v>
      </c>
      <c r="FC48" s="158">
        <f t="shared" si="106"/>
        <v>0</v>
      </c>
      <c r="FD48" s="158">
        <f t="shared" si="107"/>
        <v>0</v>
      </c>
      <c r="FE48" s="158">
        <f t="shared" si="108"/>
        <v>0</v>
      </c>
      <c r="FF48" s="158">
        <f t="shared" si="109"/>
        <v>0</v>
      </c>
      <c r="FG48" s="158">
        <f t="shared" si="110"/>
        <v>0</v>
      </c>
      <c r="FH48" s="158">
        <f t="shared" si="111"/>
        <v>0</v>
      </c>
      <c r="FI48" s="158">
        <f t="shared" si="112"/>
        <v>0</v>
      </c>
    </row>
    <row r="49" spans="4:165">
      <c r="D49" s="28">
        <f>IF(OR('1.収穫を予測する'!$C$2="あり",'1.収穫を予測する'!$C$3="あり"),入力方法別計算!W44,'inv2.計算シート'!E44)</f>
        <v>43</v>
      </c>
      <c r="E49" s="28">
        <f>IF(OR('1.収穫を予測する'!$C$2="あり",'1.収穫を予測する'!$C$3="あり"),入力方法別計算!Z44,'inv2.計算シート'!AD44)</f>
        <v>768.22426256306164</v>
      </c>
      <c r="F49" s="28">
        <f>IF(OR('1.収穫を予測する'!$C$2="あり",'1.収穫を予測する'!$C$3="あり"),入力方法別計算!Y44,'inv2.計算シート'!AE44)</f>
        <v>1396.1301885968464</v>
      </c>
      <c r="G49" s="28">
        <f>'inv2.計算シート'!AF44</f>
        <v>0</v>
      </c>
      <c r="H49" s="28">
        <f t="shared" si="8"/>
        <v>0.61872636459118791</v>
      </c>
      <c r="I49" s="28">
        <f t="shared" si="9"/>
        <v>1706.5010719577817</v>
      </c>
      <c r="J49" s="28">
        <f t="shared" si="10"/>
        <v>789.86349756082222</v>
      </c>
      <c r="K49" s="28">
        <f t="shared" si="11"/>
        <v>0.46285555311995913</v>
      </c>
      <c r="L49" s="28">
        <f t="shared" si="12"/>
        <v>3685.668953473526</v>
      </c>
      <c r="N49" s="28">
        <f t="shared" si="128"/>
        <v>0</v>
      </c>
      <c r="O49" s="28">
        <f t="shared" si="133"/>
        <v>0</v>
      </c>
      <c r="P49" s="28">
        <f t="shared" si="133"/>
        <v>0</v>
      </c>
      <c r="Q49" s="28">
        <f t="shared" si="133"/>
        <v>0</v>
      </c>
      <c r="R49" s="28">
        <f t="shared" si="133"/>
        <v>0</v>
      </c>
      <c r="S49" s="28">
        <f t="shared" si="133"/>
        <v>0</v>
      </c>
      <c r="T49" s="28">
        <f t="shared" si="133"/>
        <v>0</v>
      </c>
      <c r="U49" s="28">
        <f t="shared" si="133"/>
        <v>0</v>
      </c>
      <c r="V49" s="28">
        <f t="shared" si="133"/>
        <v>766.69940193123284</v>
      </c>
      <c r="W49" s="28">
        <f t="shared" si="133"/>
        <v>747.99254767309776</v>
      </c>
      <c r="X49" s="28">
        <f t="shared" si="133"/>
        <v>719.42959622626245</v>
      </c>
      <c r="Y49" s="28">
        <f t="shared" si="129"/>
        <v>678.26280830654582</v>
      </c>
      <c r="Z49" s="28">
        <f t="shared" si="129"/>
        <v>621.88527865085575</v>
      </c>
      <c r="AA49" s="28">
        <f t="shared" si="129"/>
        <v>548.2725486721539</v>
      </c>
      <c r="AB49" s="28">
        <f t="shared" si="129"/>
        <v>456.62858738781159</v>
      </c>
      <c r="AC49" s="28">
        <f t="shared" si="129"/>
        <v>348.3471872283526</v>
      </c>
      <c r="AD49" s="28">
        <f t="shared" si="129"/>
        <v>228.53991508687454</v>
      </c>
      <c r="AE49" s="28">
        <f t="shared" si="129"/>
        <v>108.85726213275592</v>
      </c>
      <c r="AF49" s="28">
        <f t="shared" si="129"/>
        <v>15.008113277322595</v>
      </c>
      <c r="AG49" s="28" t="e">
        <f t="shared" si="129"/>
        <v>#NUM!</v>
      </c>
      <c r="AH49" s="28" t="e">
        <f t="shared" si="129"/>
        <v>#NUM!</v>
      </c>
      <c r="AI49" s="28" t="e">
        <f t="shared" si="130"/>
        <v>#NUM!</v>
      </c>
      <c r="AJ49" s="28" t="e">
        <f t="shared" si="130"/>
        <v>#NUM!</v>
      </c>
      <c r="AK49" s="28" t="e">
        <f t="shared" si="130"/>
        <v>#NUM!</v>
      </c>
      <c r="AL49" s="28" t="e">
        <f t="shared" si="130"/>
        <v>#NUM!</v>
      </c>
      <c r="AM49" s="28" t="e">
        <f t="shared" si="130"/>
        <v>#NUM!</v>
      </c>
      <c r="AN49" s="28" t="e">
        <f t="shared" si="130"/>
        <v>#NUM!</v>
      </c>
      <c r="AO49" s="28" t="e">
        <f t="shared" si="130"/>
        <v>#NUM!</v>
      </c>
      <c r="AP49" s="28" t="e">
        <f t="shared" si="130"/>
        <v>#NUM!</v>
      </c>
      <c r="AQ49" s="28" t="e">
        <f t="shared" si="130"/>
        <v>#NUM!</v>
      </c>
      <c r="AR49" s="28" t="e">
        <f t="shared" si="130"/>
        <v>#NUM!</v>
      </c>
      <c r="AS49" s="28" t="e">
        <f t="shared" si="131"/>
        <v>#NUM!</v>
      </c>
      <c r="AT49" s="28" t="e">
        <f t="shared" si="131"/>
        <v>#NUM!</v>
      </c>
      <c r="AU49" s="28" t="e">
        <f t="shared" si="131"/>
        <v>#NUM!</v>
      </c>
      <c r="AV49" s="28" t="e">
        <f t="shared" si="131"/>
        <v>#NUM!</v>
      </c>
      <c r="AW49" s="28" t="e">
        <f t="shared" si="131"/>
        <v>#NUM!</v>
      </c>
      <c r="AX49" s="28" t="e">
        <f t="shared" si="131"/>
        <v>#NUM!</v>
      </c>
      <c r="AY49" s="28" t="e">
        <f t="shared" si="131"/>
        <v>#NUM!</v>
      </c>
      <c r="AZ49" s="28" t="e">
        <f t="shared" si="131"/>
        <v>#NUM!</v>
      </c>
      <c r="BA49" s="28" t="e">
        <f t="shared" si="131"/>
        <v>#NUM!</v>
      </c>
      <c r="BB49" s="28" t="e">
        <f t="shared" si="131"/>
        <v>#NUM!</v>
      </c>
      <c r="BC49" s="28" t="e">
        <f t="shared" si="132"/>
        <v>#NUM!</v>
      </c>
      <c r="BD49" s="28" t="e">
        <f t="shared" si="132"/>
        <v>#NUM!</v>
      </c>
      <c r="BE49" s="28" t="e">
        <f t="shared" si="132"/>
        <v>#NUM!</v>
      </c>
      <c r="BF49" s="28" t="e">
        <f t="shared" si="132"/>
        <v>#NUM!</v>
      </c>
      <c r="BG49" s="28" t="e">
        <f t="shared" si="132"/>
        <v>#NUM!</v>
      </c>
      <c r="BH49" s="28" t="e">
        <f t="shared" si="132"/>
        <v>#NUM!</v>
      </c>
      <c r="BI49" s="28" t="e">
        <f t="shared" si="132"/>
        <v>#NUM!</v>
      </c>
      <c r="BJ49" s="28" t="e">
        <f t="shared" si="132"/>
        <v>#NUM!</v>
      </c>
      <c r="BK49" s="28" t="e">
        <f t="shared" si="132"/>
        <v>#NUM!</v>
      </c>
      <c r="BM49" s="28">
        <f t="shared" si="13"/>
        <v>0</v>
      </c>
      <c r="BN49" s="28">
        <f t="shared" si="14"/>
        <v>0</v>
      </c>
      <c r="BO49" s="28">
        <f t="shared" si="15"/>
        <v>0</v>
      </c>
      <c r="BP49" s="28">
        <f t="shared" si="16"/>
        <v>0</v>
      </c>
      <c r="BQ49" s="28">
        <f t="shared" si="17"/>
        <v>0</v>
      </c>
      <c r="BR49" s="28">
        <f t="shared" si="18"/>
        <v>0</v>
      </c>
      <c r="BS49" s="28">
        <f t="shared" si="19"/>
        <v>0</v>
      </c>
      <c r="BT49" s="28">
        <f t="shared" si="20"/>
        <v>0</v>
      </c>
      <c r="BU49" s="28">
        <f t="shared" si="21"/>
        <v>766.69940193123284</v>
      </c>
      <c r="BV49" s="28">
        <f t="shared" si="22"/>
        <v>747.99254767309776</v>
      </c>
      <c r="BW49" s="28">
        <f t="shared" si="23"/>
        <v>719.42959622626245</v>
      </c>
      <c r="BX49" s="28">
        <f t="shared" si="24"/>
        <v>678.26280830654582</v>
      </c>
      <c r="BY49" s="28">
        <f t="shared" si="25"/>
        <v>621.88527865085575</v>
      </c>
      <c r="BZ49" s="28">
        <f t="shared" si="26"/>
        <v>548.2725486721539</v>
      </c>
      <c r="CA49" s="28">
        <f t="shared" si="27"/>
        <v>456.62858738781159</v>
      </c>
      <c r="CB49" s="28">
        <f t="shared" si="28"/>
        <v>348.3471872283526</v>
      </c>
      <c r="CC49" s="28">
        <f t="shared" si="29"/>
        <v>228.53991508687454</v>
      </c>
      <c r="CD49" s="28">
        <f t="shared" si="30"/>
        <v>108.85726213275592</v>
      </c>
      <c r="CE49" s="28">
        <f t="shared" si="31"/>
        <v>15.008113277322595</v>
      </c>
      <c r="CF49" s="28">
        <f t="shared" si="32"/>
        <v>0</v>
      </c>
      <c r="CG49" s="28">
        <f t="shared" si="33"/>
        <v>0</v>
      </c>
      <c r="CH49" s="28">
        <f t="shared" si="34"/>
        <v>0</v>
      </c>
      <c r="CI49" s="28">
        <f t="shared" si="35"/>
        <v>0</v>
      </c>
      <c r="CJ49" s="28">
        <f t="shared" si="36"/>
        <v>0</v>
      </c>
      <c r="CK49" s="28">
        <f t="shared" si="37"/>
        <v>0</v>
      </c>
      <c r="CL49" s="28">
        <f t="shared" si="38"/>
        <v>0</v>
      </c>
      <c r="CM49" s="28">
        <f t="shared" si="39"/>
        <v>0</v>
      </c>
      <c r="CN49" s="28">
        <f t="shared" si="40"/>
        <v>0</v>
      </c>
      <c r="CO49" s="28">
        <f t="shared" si="41"/>
        <v>0</v>
      </c>
      <c r="CP49" s="28">
        <f t="shared" si="42"/>
        <v>0</v>
      </c>
      <c r="CQ49" s="28">
        <f t="shared" si="43"/>
        <v>0</v>
      </c>
      <c r="CR49" s="28">
        <f t="shared" si="44"/>
        <v>0</v>
      </c>
      <c r="CS49" s="28">
        <f t="shared" si="45"/>
        <v>0</v>
      </c>
      <c r="CT49" s="28">
        <f t="shared" si="46"/>
        <v>0</v>
      </c>
      <c r="CU49" s="28">
        <f t="shared" si="47"/>
        <v>0</v>
      </c>
      <c r="CV49" s="28">
        <f t="shared" si="48"/>
        <v>0</v>
      </c>
      <c r="CW49" s="28">
        <f t="shared" si="49"/>
        <v>0</v>
      </c>
      <c r="CX49" s="28">
        <f t="shared" si="50"/>
        <v>0</v>
      </c>
      <c r="CY49" s="28">
        <f t="shared" si="51"/>
        <v>0</v>
      </c>
      <c r="CZ49" s="28">
        <f t="shared" si="52"/>
        <v>0</v>
      </c>
      <c r="DA49" s="28">
        <f t="shared" si="53"/>
        <v>0</v>
      </c>
      <c r="DB49" s="28">
        <f t="shared" si="54"/>
        <v>0</v>
      </c>
      <c r="DC49" s="28">
        <f t="shared" si="55"/>
        <v>0</v>
      </c>
      <c r="DD49" s="28">
        <f t="shared" si="56"/>
        <v>0</v>
      </c>
      <c r="DE49" s="28">
        <f t="shared" si="57"/>
        <v>0</v>
      </c>
      <c r="DF49" s="28">
        <f t="shared" si="58"/>
        <v>0</v>
      </c>
      <c r="DG49" s="28">
        <f t="shared" si="59"/>
        <v>0</v>
      </c>
      <c r="DH49" s="28">
        <f t="shared" si="60"/>
        <v>0</v>
      </c>
      <c r="DI49" s="28">
        <f t="shared" si="61"/>
        <v>0</v>
      </c>
      <c r="DJ49" s="28">
        <f t="shared" si="62"/>
        <v>0</v>
      </c>
      <c r="DL49" s="158">
        <f t="shared" si="63"/>
        <v>0</v>
      </c>
      <c r="DM49" s="158">
        <f t="shared" si="64"/>
        <v>0</v>
      </c>
      <c r="DN49" s="158">
        <f t="shared" si="65"/>
        <v>0</v>
      </c>
      <c r="DO49" s="158">
        <f t="shared" si="66"/>
        <v>0</v>
      </c>
      <c r="DP49" s="158">
        <f t="shared" si="67"/>
        <v>0</v>
      </c>
      <c r="DQ49" s="158">
        <f t="shared" si="68"/>
        <v>0</v>
      </c>
      <c r="DR49" s="158">
        <f t="shared" si="69"/>
        <v>0</v>
      </c>
      <c r="DS49" s="158">
        <f t="shared" si="70"/>
        <v>1.5248606318288012</v>
      </c>
      <c r="DT49" s="158">
        <f t="shared" si="71"/>
        <v>18.706854258135081</v>
      </c>
      <c r="DU49" s="158">
        <f t="shared" si="72"/>
        <v>28.562951446835314</v>
      </c>
      <c r="DV49" s="158">
        <f t="shared" si="73"/>
        <v>41.166787919716626</v>
      </c>
      <c r="DW49" s="158">
        <f t="shared" si="74"/>
        <v>56.377529655690068</v>
      </c>
      <c r="DX49" s="158">
        <f t="shared" si="75"/>
        <v>73.61272997870185</v>
      </c>
      <c r="DY49" s="158">
        <f t="shared" si="76"/>
        <v>91.643961284342311</v>
      </c>
      <c r="DZ49" s="158">
        <f t="shared" si="77"/>
        <v>108.281400159459</v>
      </c>
      <c r="EA49" s="158">
        <f t="shared" si="78"/>
        <v>119.80727214147805</v>
      </c>
      <c r="EB49" s="158">
        <f t="shared" si="79"/>
        <v>119.68265295411862</v>
      </c>
      <c r="EC49" s="158">
        <f t="shared" si="80"/>
        <v>93.849148855433327</v>
      </c>
      <c r="ED49" s="158">
        <f t="shared" si="81"/>
        <v>15.008113277322595</v>
      </c>
      <c r="EE49" s="158">
        <f t="shared" si="82"/>
        <v>0</v>
      </c>
      <c r="EF49" s="158">
        <f t="shared" si="83"/>
        <v>0</v>
      </c>
      <c r="EG49" s="158">
        <f t="shared" si="84"/>
        <v>0</v>
      </c>
      <c r="EH49" s="158">
        <f t="shared" si="85"/>
        <v>0</v>
      </c>
      <c r="EI49" s="158">
        <f t="shared" si="86"/>
        <v>0</v>
      </c>
      <c r="EJ49" s="158">
        <f t="shared" si="87"/>
        <v>0</v>
      </c>
      <c r="EK49" s="158">
        <f t="shared" si="88"/>
        <v>0</v>
      </c>
      <c r="EL49" s="158">
        <f t="shared" si="89"/>
        <v>0</v>
      </c>
      <c r="EM49" s="158">
        <f t="shared" si="90"/>
        <v>0</v>
      </c>
      <c r="EN49" s="158">
        <f t="shared" si="91"/>
        <v>0</v>
      </c>
      <c r="EO49" s="158">
        <f t="shared" si="92"/>
        <v>0</v>
      </c>
      <c r="EP49" s="158">
        <f t="shared" si="93"/>
        <v>0</v>
      </c>
      <c r="EQ49" s="158">
        <f t="shared" si="94"/>
        <v>0</v>
      </c>
      <c r="ER49" s="158">
        <f t="shared" si="95"/>
        <v>0</v>
      </c>
      <c r="ES49" s="158">
        <f t="shared" si="96"/>
        <v>0</v>
      </c>
      <c r="ET49" s="158">
        <f t="shared" si="97"/>
        <v>0</v>
      </c>
      <c r="EU49" s="158">
        <f t="shared" si="98"/>
        <v>0</v>
      </c>
      <c r="EV49" s="158">
        <f t="shared" si="99"/>
        <v>0</v>
      </c>
      <c r="EW49" s="158">
        <f t="shared" si="100"/>
        <v>0</v>
      </c>
      <c r="EX49" s="158">
        <f t="shared" si="101"/>
        <v>0</v>
      </c>
      <c r="EY49" s="158">
        <f t="shared" si="102"/>
        <v>0</v>
      </c>
      <c r="EZ49" s="158">
        <f t="shared" si="103"/>
        <v>0</v>
      </c>
      <c r="FA49" s="158">
        <f t="shared" si="104"/>
        <v>0</v>
      </c>
      <c r="FB49" s="158">
        <f t="shared" si="105"/>
        <v>0</v>
      </c>
      <c r="FC49" s="158">
        <f t="shared" si="106"/>
        <v>0</v>
      </c>
      <c r="FD49" s="158">
        <f t="shared" si="107"/>
        <v>0</v>
      </c>
      <c r="FE49" s="158">
        <f t="shared" si="108"/>
        <v>0</v>
      </c>
      <c r="FF49" s="158">
        <f t="shared" si="109"/>
        <v>0</v>
      </c>
      <c r="FG49" s="158">
        <f t="shared" si="110"/>
        <v>0</v>
      </c>
      <c r="FH49" s="158">
        <f t="shared" si="111"/>
        <v>0</v>
      </c>
      <c r="FI49" s="158">
        <f t="shared" si="112"/>
        <v>0</v>
      </c>
    </row>
    <row r="50" spans="4:165">
      <c r="D50" s="28">
        <f>IF(OR('1.収穫を予測する'!$C$2="あり",'1.収穫を予測する'!$C$3="あり"),入力方法別計算!W45,'inv2.計算シート'!E45)</f>
        <v>44</v>
      </c>
      <c r="E50" s="28">
        <f>IF(OR('1.収穫を予測する'!$C$2="あり",'1.収穫を予測する'!$C$3="あり"),入力方法別計算!Z45,'inv2.計算シート'!AD45)</f>
        <v>782.46751097842457</v>
      </c>
      <c r="F50" s="28">
        <f>IF(OR('1.収穫を予測する'!$C$2="あり",'1.収穫を予測する'!$C$3="あり"),入力方法別計算!Y45,'inv2.計算シート'!AE45)</f>
        <v>1375.6639097922962</v>
      </c>
      <c r="G50" s="28">
        <f>'inv2.計算シート'!AF45</f>
        <v>0</v>
      </c>
      <c r="H50" s="28">
        <f t="shared" si="8"/>
        <v>0.61538803480051096</v>
      </c>
      <c r="I50" s="28">
        <f t="shared" si="9"/>
        <v>1687.9668053717562</v>
      </c>
      <c r="J50" s="28">
        <f t="shared" si="10"/>
        <v>805.42287321948152</v>
      </c>
      <c r="K50" s="28">
        <f t="shared" si="11"/>
        <v>0.4771556352034399</v>
      </c>
      <c r="L50" s="28">
        <f t="shared" si="12"/>
        <v>3393.6284030330939</v>
      </c>
      <c r="N50" s="28">
        <f t="shared" si="128"/>
        <v>0</v>
      </c>
      <c r="O50" s="28">
        <f t="shared" si="133"/>
        <v>0</v>
      </c>
      <c r="P50" s="28">
        <f t="shared" si="133"/>
        <v>0</v>
      </c>
      <c r="Q50" s="28">
        <f t="shared" si="133"/>
        <v>0</v>
      </c>
      <c r="R50" s="28">
        <f t="shared" si="133"/>
        <v>0</v>
      </c>
      <c r="S50" s="28">
        <f t="shared" si="133"/>
        <v>0</v>
      </c>
      <c r="T50" s="28">
        <f t="shared" si="133"/>
        <v>0</v>
      </c>
      <c r="U50" s="28">
        <f t="shared" si="133"/>
        <v>0</v>
      </c>
      <c r="V50" s="28">
        <f t="shared" si="133"/>
        <v>0</v>
      </c>
      <c r="W50" s="28">
        <f t="shared" si="133"/>
        <v>765.29604536936915</v>
      </c>
      <c r="X50" s="28">
        <f t="shared" si="133"/>
        <v>737.82358322410903</v>
      </c>
      <c r="Y50" s="28">
        <f t="shared" si="129"/>
        <v>698.11817948779299</v>
      </c>
      <c r="Z50" s="28">
        <f t="shared" si="129"/>
        <v>643.54595846372854</v>
      </c>
      <c r="AA50" s="28">
        <f t="shared" si="129"/>
        <v>571.95223670245196</v>
      </c>
      <c r="AB50" s="28">
        <f t="shared" si="129"/>
        <v>482.24761114554599</v>
      </c>
      <c r="AC50" s="28">
        <f t="shared" si="129"/>
        <v>375.28185542668291</v>
      </c>
      <c r="AD50" s="28">
        <f t="shared" si="129"/>
        <v>255.22857257911468</v>
      </c>
      <c r="AE50" s="28">
        <f t="shared" si="129"/>
        <v>132.10158710063791</v>
      </c>
      <c r="AF50" s="28">
        <f t="shared" si="129"/>
        <v>28.034553552932508</v>
      </c>
      <c r="AG50" s="28" t="e">
        <f t="shared" si="129"/>
        <v>#NUM!</v>
      </c>
      <c r="AH50" s="28" t="e">
        <f t="shared" si="129"/>
        <v>#NUM!</v>
      </c>
      <c r="AI50" s="28" t="e">
        <f t="shared" si="130"/>
        <v>#NUM!</v>
      </c>
      <c r="AJ50" s="28" t="e">
        <f t="shared" si="130"/>
        <v>#NUM!</v>
      </c>
      <c r="AK50" s="28" t="e">
        <f t="shared" si="130"/>
        <v>#NUM!</v>
      </c>
      <c r="AL50" s="28" t="e">
        <f t="shared" si="130"/>
        <v>#NUM!</v>
      </c>
      <c r="AM50" s="28" t="e">
        <f t="shared" si="130"/>
        <v>#NUM!</v>
      </c>
      <c r="AN50" s="28" t="e">
        <f t="shared" si="130"/>
        <v>#NUM!</v>
      </c>
      <c r="AO50" s="28" t="e">
        <f t="shared" si="130"/>
        <v>#NUM!</v>
      </c>
      <c r="AP50" s="28" t="e">
        <f t="shared" si="130"/>
        <v>#NUM!</v>
      </c>
      <c r="AQ50" s="28" t="e">
        <f t="shared" si="130"/>
        <v>#NUM!</v>
      </c>
      <c r="AR50" s="28" t="e">
        <f t="shared" si="130"/>
        <v>#NUM!</v>
      </c>
      <c r="AS50" s="28" t="e">
        <f t="shared" si="131"/>
        <v>#NUM!</v>
      </c>
      <c r="AT50" s="28" t="e">
        <f t="shared" si="131"/>
        <v>#NUM!</v>
      </c>
      <c r="AU50" s="28" t="e">
        <f t="shared" si="131"/>
        <v>#NUM!</v>
      </c>
      <c r="AV50" s="28" t="e">
        <f t="shared" si="131"/>
        <v>#NUM!</v>
      </c>
      <c r="AW50" s="28" t="e">
        <f t="shared" si="131"/>
        <v>#NUM!</v>
      </c>
      <c r="AX50" s="28" t="e">
        <f t="shared" si="131"/>
        <v>#NUM!</v>
      </c>
      <c r="AY50" s="28" t="e">
        <f t="shared" si="131"/>
        <v>#NUM!</v>
      </c>
      <c r="AZ50" s="28" t="e">
        <f t="shared" si="131"/>
        <v>#NUM!</v>
      </c>
      <c r="BA50" s="28" t="e">
        <f t="shared" si="131"/>
        <v>#NUM!</v>
      </c>
      <c r="BB50" s="28" t="e">
        <f t="shared" si="131"/>
        <v>#NUM!</v>
      </c>
      <c r="BC50" s="28" t="e">
        <f t="shared" si="132"/>
        <v>#NUM!</v>
      </c>
      <c r="BD50" s="28" t="e">
        <f t="shared" si="132"/>
        <v>#NUM!</v>
      </c>
      <c r="BE50" s="28" t="e">
        <f t="shared" si="132"/>
        <v>#NUM!</v>
      </c>
      <c r="BF50" s="28" t="e">
        <f t="shared" si="132"/>
        <v>#NUM!</v>
      </c>
      <c r="BG50" s="28" t="e">
        <f t="shared" si="132"/>
        <v>#NUM!</v>
      </c>
      <c r="BH50" s="28" t="e">
        <f t="shared" si="132"/>
        <v>#NUM!</v>
      </c>
      <c r="BI50" s="28" t="e">
        <f t="shared" si="132"/>
        <v>#NUM!</v>
      </c>
      <c r="BJ50" s="28" t="e">
        <f t="shared" si="132"/>
        <v>#NUM!</v>
      </c>
      <c r="BK50" s="28" t="e">
        <f t="shared" si="132"/>
        <v>#NUM!</v>
      </c>
      <c r="BM50" s="28">
        <f t="shared" si="13"/>
        <v>0</v>
      </c>
      <c r="BN50" s="28">
        <f t="shared" si="14"/>
        <v>0</v>
      </c>
      <c r="BO50" s="28">
        <f t="shared" si="15"/>
        <v>0</v>
      </c>
      <c r="BP50" s="28">
        <f t="shared" si="16"/>
        <v>0</v>
      </c>
      <c r="BQ50" s="28">
        <f t="shared" si="17"/>
        <v>0</v>
      </c>
      <c r="BR50" s="28">
        <f t="shared" si="18"/>
        <v>0</v>
      </c>
      <c r="BS50" s="28">
        <f t="shared" si="19"/>
        <v>0</v>
      </c>
      <c r="BT50" s="28">
        <f t="shared" si="20"/>
        <v>0</v>
      </c>
      <c r="BU50" s="28">
        <f t="shared" si="21"/>
        <v>0</v>
      </c>
      <c r="BV50" s="28">
        <f t="shared" si="22"/>
        <v>765.29604536936915</v>
      </c>
      <c r="BW50" s="28">
        <f t="shared" si="23"/>
        <v>737.82358322410903</v>
      </c>
      <c r="BX50" s="28">
        <f t="shared" si="24"/>
        <v>698.11817948779299</v>
      </c>
      <c r="BY50" s="28">
        <f t="shared" si="25"/>
        <v>643.54595846372854</v>
      </c>
      <c r="BZ50" s="28">
        <f t="shared" si="26"/>
        <v>571.95223670245196</v>
      </c>
      <c r="CA50" s="28">
        <f t="shared" si="27"/>
        <v>482.24761114554599</v>
      </c>
      <c r="CB50" s="28">
        <f t="shared" si="28"/>
        <v>375.28185542668291</v>
      </c>
      <c r="CC50" s="28">
        <f t="shared" si="29"/>
        <v>255.22857257911468</v>
      </c>
      <c r="CD50" s="28">
        <f t="shared" si="30"/>
        <v>132.10158710063791</v>
      </c>
      <c r="CE50" s="28">
        <f t="shared" si="31"/>
        <v>28.034553552932508</v>
      </c>
      <c r="CF50" s="28">
        <f t="shared" si="32"/>
        <v>0</v>
      </c>
      <c r="CG50" s="28">
        <f t="shared" si="33"/>
        <v>0</v>
      </c>
      <c r="CH50" s="28">
        <f t="shared" si="34"/>
        <v>0</v>
      </c>
      <c r="CI50" s="28">
        <f t="shared" si="35"/>
        <v>0</v>
      </c>
      <c r="CJ50" s="28">
        <f t="shared" si="36"/>
        <v>0</v>
      </c>
      <c r="CK50" s="28">
        <f t="shared" si="37"/>
        <v>0</v>
      </c>
      <c r="CL50" s="28">
        <f t="shared" si="38"/>
        <v>0</v>
      </c>
      <c r="CM50" s="28">
        <f t="shared" si="39"/>
        <v>0</v>
      </c>
      <c r="CN50" s="28">
        <f t="shared" si="40"/>
        <v>0</v>
      </c>
      <c r="CO50" s="28">
        <f t="shared" si="41"/>
        <v>0</v>
      </c>
      <c r="CP50" s="28">
        <f t="shared" si="42"/>
        <v>0</v>
      </c>
      <c r="CQ50" s="28">
        <f t="shared" si="43"/>
        <v>0</v>
      </c>
      <c r="CR50" s="28">
        <f t="shared" si="44"/>
        <v>0</v>
      </c>
      <c r="CS50" s="28">
        <f t="shared" si="45"/>
        <v>0</v>
      </c>
      <c r="CT50" s="28">
        <f t="shared" si="46"/>
        <v>0</v>
      </c>
      <c r="CU50" s="28">
        <f t="shared" si="47"/>
        <v>0</v>
      </c>
      <c r="CV50" s="28">
        <f t="shared" si="48"/>
        <v>0</v>
      </c>
      <c r="CW50" s="28">
        <f t="shared" si="49"/>
        <v>0</v>
      </c>
      <c r="CX50" s="28">
        <f t="shared" si="50"/>
        <v>0</v>
      </c>
      <c r="CY50" s="28">
        <f t="shared" si="51"/>
        <v>0</v>
      </c>
      <c r="CZ50" s="28">
        <f t="shared" si="52"/>
        <v>0</v>
      </c>
      <c r="DA50" s="28">
        <f t="shared" si="53"/>
        <v>0</v>
      </c>
      <c r="DB50" s="28">
        <f t="shared" si="54"/>
        <v>0</v>
      </c>
      <c r="DC50" s="28">
        <f t="shared" si="55"/>
        <v>0</v>
      </c>
      <c r="DD50" s="28">
        <f t="shared" si="56"/>
        <v>0</v>
      </c>
      <c r="DE50" s="28">
        <f t="shared" si="57"/>
        <v>0</v>
      </c>
      <c r="DF50" s="28">
        <f t="shared" si="58"/>
        <v>0</v>
      </c>
      <c r="DG50" s="28">
        <f t="shared" si="59"/>
        <v>0</v>
      </c>
      <c r="DH50" s="28">
        <f t="shared" si="60"/>
        <v>0</v>
      </c>
      <c r="DI50" s="28">
        <f t="shared" si="61"/>
        <v>0</v>
      </c>
      <c r="DJ50" s="28">
        <f t="shared" si="62"/>
        <v>0</v>
      </c>
      <c r="DL50" s="158">
        <f t="shared" si="63"/>
        <v>0</v>
      </c>
      <c r="DM50" s="158">
        <f t="shared" si="64"/>
        <v>0</v>
      </c>
      <c r="DN50" s="158">
        <f t="shared" si="65"/>
        <v>0</v>
      </c>
      <c r="DO50" s="158">
        <f t="shared" si="66"/>
        <v>0</v>
      </c>
      <c r="DP50" s="158">
        <f t="shared" si="67"/>
        <v>0</v>
      </c>
      <c r="DQ50" s="158">
        <f t="shared" si="68"/>
        <v>0</v>
      </c>
      <c r="DR50" s="158">
        <f t="shared" si="69"/>
        <v>0</v>
      </c>
      <c r="DS50" s="158">
        <f t="shared" si="70"/>
        <v>0</v>
      </c>
      <c r="DT50" s="158">
        <f t="shared" si="71"/>
        <v>17.171465609055417</v>
      </c>
      <c r="DU50" s="158">
        <f t="shared" si="72"/>
        <v>27.472462145260124</v>
      </c>
      <c r="DV50" s="158">
        <f t="shared" si="73"/>
        <v>39.705403736316043</v>
      </c>
      <c r="DW50" s="158">
        <f t="shared" si="74"/>
        <v>54.572221024064447</v>
      </c>
      <c r="DX50" s="158">
        <f t="shared" si="75"/>
        <v>71.593721761276583</v>
      </c>
      <c r="DY50" s="158">
        <f t="shared" si="76"/>
        <v>89.704625556905967</v>
      </c>
      <c r="DZ50" s="158">
        <f t="shared" si="77"/>
        <v>106.96575571886308</v>
      </c>
      <c r="EA50" s="158">
        <f t="shared" si="78"/>
        <v>120.05328284756823</v>
      </c>
      <c r="EB50" s="158">
        <f t="shared" si="79"/>
        <v>123.12698547847677</v>
      </c>
      <c r="EC50" s="158">
        <f t="shared" si="80"/>
        <v>104.06703354770541</v>
      </c>
      <c r="ED50" s="158">
        <f t="shared" si="81"/>
        <v>28.034553552932508</v>
      </c>
      <c r="EE50" s="158">
        <f t="shared" si="82"/>
        <v>0</v>
      </c>
      <c r="EF50" s="158">
        <f t="shared" si="83"/>
        <v>0</v>
      </c>
      <c r="EG50" s="158">
        <f t="shared" si="84"/>
        <v>0</v>
      </c>
      <c r="EH50" s="158">
        <f t="shared" si="85"/>
        <v>0</v>
      </c>
      <c r="EI50" s="158">
        <f t="shared" si="86"/>
        <v>0</v>
      </c>
      <c r="EJ50" s="158">
        <f t="shared" si="87"/>
        <v>0</v>
      </c>
      <c r="EK50" s="158">
        <f t="shared" si="88"/>
        <v>0</v>
      </c>
      <c r="EL50" s="158">
        <f t="shared" si="89"/>
        <v>0</v>
      </c>
      <c r="EM50" s="158">
        <f t="shared" si="90"/>
        <v>0</v>
      </c>
      <c r="EN50" s="158">
        <f t="shared" si="91"/>
        <v>0</v>
      </c>
      <c r="EO50" s="158">
        <f t="shared" si="92"/>
        <v>0</v>
      </c>
      <c r="EP50" s="158">
        <f t="shared" si="93"/>
        <v>0</v>
      </c>
      <c r="EQ50" s="158">
        <f t="shared" si="94"/>
        <v>0</v>
      </c>
      <c r="ER50" s="158">
        <f t="shared" si="95"/>
        <v>0</v>
      </c>
      <c r="ES50" s="158">
        <f t="shared" si="96"/>
        <v>0</v>
      </c>
      <c r="ET50" s="158">
        <f t="shared" si="97"/>
        <v>0</v>
      </c>
      <c r="EU50" s="158">
        <f t="shared" si="98"/>
        <v>0</v>
      </c>
      <c r="EV50" s="158">
        <f t="shared" si="99"/>
        <v>0</v>
      </c>
      <c r="EW50" s="158">
        <f t="shared" si="100"/>
        <v>0</v>
      </c>
      <c r="EX50" s="158">
        <f t="shared" si="101"/>
        <v>0</v>
      </c>
      <c r="EY50" s="158">
        <f t="shared" si="102"/>
        <v>0</v>
      </c>
      <c r="EZ50" s="158">
        <f t="shared" si="103"/>
        <v>0</v>
      </c>
      <c r="FA50" s="158">
        <f t="shared" si="104"/>
        <v>0</v>
      </c>
      <c r="FB50" s="158">
        <f t="shared" si="105"/>
        <v>0</v>
      </c>
      <c r="FC50" s="158">
        <f t="shared" si="106"/>
        <v>0</v>
      </c>
      <c r="FD50" s="158">
        <f t="shared" si="107"/>
        <v>0</v>
      </c>
      <c r="FE50" s="158">
        <f t="shared" si="108"/>
        <v>0</v>
      </c>
      <c r="FF50" s="158">
        <f t="shared" si="109"/>
        <v>0</v>
      </c>
      <c r="FG50" s="158">
        <f t="shared" si="110"/>
        <v>0</v>
      </c>
      <c r="FH50" s="158">
        <f t="shared" si="111"/>
        <v>0</v>
      </c>
      <c r="FI50" s="158">
        <f t="shared" si="112"/>
        <v>0</v>
      </c>
    </row>
    <row r="51" spans="4:165">
      <c r="D51" s="28">
        <f>IF(OR('1.収穫を予測する'!$C$2="あり",'1.収穫を予測する'!$C$3="あり"),入力方法別計算!W46,'inv2.計算シート'!E46)</f>
        <v>45</v>
      </c>
      <c r="E51" s="28">
        <f>IF(OR('1.収穫を予測する'!$C$2="あり",'1.収穫を予測する'!$C$3="あり"),入力方法別計算!Z46,'inv2.計算シート'!AD46)</f>
        <v>796.07978371707725</v>
      </c>
      <c r="F51" s="28">
        <f>IF(OR('1.収穫を予測する'!$C$2="あり",'1.収穫を予測する'!$C$3="あり"),入力方法別計算!Y46,'inv2.計算シート'!AE46)</f>
        <v>1356.1042868110437</v>
      </c>
      <c r="G51" s="28">
        <f>'inv2.計算シート'!AF46</f>
        <v>0</v>
      </c>
      <c r="H51" s="28">
        <f t="shared" si="8"/>
        <v>0.61218740112511727</v>
      </c>
      <c r="I51" s="28">
        <f t="shared" si="9"/>
        <v>1670.2536064986871</v>
      </c>
      <c r="J51" s="28">
        <f t="shared" si="10"/>
        <v>820.36577526217093</v>
      </c>
      <c r="K51" s="28">
        <f t="shared" si="11"/>
        <v>0.49116240316456145</v>
      </c>
      <c r="L51" s="28">
        <f t="shared" si="12"/>
        <v>3141.1453709331563</v>
      </c>
      <c r="N51" s="28">
        <f t="shared" si="128"/>
        <v>0</v>
      </c>
      <c r="O51" s="28">
        <f t="shared" si="133"/>
        <v>0</v>
      </c>
      <c r="P51" s="28">
        <f t="shared" si="133"/>
        <v>0</v>
      </c>
      <c r="Q51" s="28">
        <f t="shared" si="133"/>
        <v>0</v>
      </c>
      <c r="R51" s="28">
        <f t="shared" si="133"/>
        <v>0</v>
      </c>
      <c r="S51" s="28">
        <f t="shared" si="133"/>
        <v>0</v>
      </c>
      <c r="T51" s="28">
        <f t="shared" si="133"/>
        <v>0</v>
      </c>
      <c r="U51" s="28">
        <f t="shared" si="133"/>
        <v>0</v>
      </c>
      <c r="V51" s="28">
        <f t="shared" si="133"/>
        <v>0</v>
      </c>
      <c r="W51" s="28">
        <f t="shared" si="133"/>
        <v>781.84535018344457</v>
      </c>
      <c r="X51" s="28">
        <f t="shared" si="133"/>
        <v>755.38589387216382</v>
      </c>
      <c r="Y51" s="28">
        <f t="shared" si="129"/>
        <v>717.04822122668509</v>
      </c>
      <c r="Z51" s="28">
        <f t="shared" si="129"/>
        <v>664.1846927432473</v>
      </c>
      <c r="AA51" s="28">
        <f t="shared" si="129"/>
        <v>594.53762914186336</v>
      </c>
      <c r="AB51" s="28">
        <f t="shared" si="129"/>
        <v>506.77211505860373</v>
      </c>
      <c r="AC51" s="28">
        <f t="shared" si="129"/>
        <v>401.27170878093278</v>
      </c>
      <c r="AD51" s="28">
        <f t="shared" si="129"/>
        <v>281.39551744671263</v>
      </c>
      <c r="AE51" s="28">
        <f t="shared" si="129"/>
        <v>155.73135024127274</v>
      </c>
      <c r="AF51" s="28">
        <f t="shared" si="129"/>
        <v>43.4376196709675</v>
      </c>
      <c r="AG51" s="28" t="e">
        <f t="shared" si="129"/>
        <v>#NUM!</v>
      </c>
      <c r="AH51" s="28" t="e">
        <f t="shared" si="129"/>
        <v>#NUM!</v>
      </c>
      <c r="AI51" s="28" t="e">
        <f t="shared" si="130"/>
        <v>#NUM!</v>
      </c>
      <c r="AJ51" s="28" t="e">
        <f t="shared" si="130"/>
        <v>#NUM!</v>
      </c>
      <c r="AK51" s="28" t="e">
        <f t="shared" si="130"/>
        <v>#NUM!</v>
      </c>
      <c r="AL51" s="28" t="e">
        <f t="shared" si="130"/>
        <v>#NUM!</v>
      </c>
      <c r="AM51" s="28" t="e">
        <f t="shared" si="130"/>
        <v>#NUM!</v>
      </c>
      <c r="AN51" s="28" t="e">
        <f t="shared" si="130"/>
        <v>#NUM!</v>
      </c>
      <c r="AO51" s="28" t="e">
        <f t="shared" si="130"/>
        <v>#NUM!</v>
      </c>
      <c r="AP51" s="28" t="e">
        <f t="shared" si="130"/>
        <v>#NUM!</v>
      </c>
      <c r="AQ51" s="28" t="e">
        <f t="shared" si="130"/>
        <v>#NUM!</v>
      </c>
      <c r="AR51" s="28" t="e">
        <f t="shared" si="130"/>
        <v>#NUM!</v>
      </c>
      <c r="AS51" s="28" t="e">
        <f t="shared" si="131"/>
        <v>#NUM!</v>
      </c>
      <c r="AT51" s="28" t="e">
        <f t="shared" si="131"/>
        <v>#NUM!</v>
      </c>
      <c r="AU51" s="28" t="e">
        <f t="shared" si="131"/>
        <v>#NUM!</v>
      </c>
      <c r="AV51" s="28" t="e">
        <f t="shared" si="131"/>
        <v>#NUM!</v>
      </c>
      <c r="AW51" s="28" t="e">
        <f t="shared" si="131"/>
        <v>#NUM!</v>
      </c>
      <c r="AX51" s="28" t="e">
        <f t="shared" si="131"/>
        <v>#NUM!</v>
      </c>
      <c r="AY51" s="28" t="e">
        <f t="shared" si="131"/>
        <v>#NUM!</v>
      </c>
      <c r="AZ51" s="28" t="e">
        <f t="shared" si="131"/>
        <v>#NUM!</v>
      </c>
      <c r="BA51" s="28" t="e">
        <f t="shared" si="131"/>
        <v>#NUM!</v>
      </c>
      <c r="BB51" s="28" t="e">
        <f t="shared" si="131"/>
        <v>#NUM!</v>
      </c>
      <c r="BC51" s="28" t="e">
        <f t="shared" si="132"/>
        <v>#NUM!</v>
      </c>
      <c r="BD51" s="28" t="e">
        <f t="shared" si="132"/>
        <v>#NUM!</v>
      </c>
      <c r="BE51" s="28" t="e">
        <f t="shared" si="132"/>
        <v>#NUM!</v>
      </c>
      <c r="BF51" s="28" t="e">
        <f t="shared" si="132"/>
        <v>#NUM!</v>
      </c>
      <c r="BG51" s="28" t="e">
        <f t="shared" si="132"/>
        <v>#NUM!</v>
      </c>
      <c r="BH51" s="28" t="e">
        <f t="shared" si="132"/>
        <v>#NUM!</v>
      </c>
      <c r="BI51" s="28" t="e">
        <f t="shared" si="132"/>
        <v>#NUM!</v>
      </c>
      <c r="BJ51" s="28" t="e">
        <f t="shared" si="132"/>
        <v>#NUM!</v>
      </c>
      <c r="BK51" s="28" t="e">
        <f t="shared" si="132"/>
        <v>#NUM!</v>
      </c>
      <c r="BM51" s="28">
        <f t="shared" si="13"/>
        <v>0</v>
      </c>
      <c r="BN51" s="28">
        <f t="shared" si="14"/>
        <v>0</v>
      </c>
      <c r="BO51" s="28">
        <f t="shared" si="15"/>
        <v>0</v>
      </c>
      <c r="BP51" s="28">
        <f t="shared" si="16"/>
        <v>0</v>
      </c>
      <c r="BQ51" s="28">
        <f t="shared" si="17"/>
        <v>0</v>
      </c>
      <c r="BR51" s="28">
        <f t="shared" si="18"/>
        <v>0</v>
      </c>
      <c r="BS51" s="28">
        <f t="shared" si="19"/>
        <v>0</v>
      </c>
      <c r="BT51" s="28">
        <f t="shared" si="20"/>
        <v>0</v>
      </c>
      <c r="BU51" s="28">
        <f t="shared" si="21"/>
        <v>0</v>
      </c>
      <c r="BV51" s="28">
        <f t="shared" si="22"/>
        <v>781.84535018344457</v>
      </c>
      <c r="BW51" s="28">
        <f t="shared" si="23"/>
        <v>755.38589387216382</v>
      </c>
      <c r="BX51" s="28">
        <f t="shared" si="24"/>
        <v>717.04822122668509</v>
      </c>
      <c r="BY51" s="28">
        <f t="shared" si="25"/>
        <v>664.1846927432473</v>
      </c>
      <c r="BZ51" s="28">
        <f t="shared" si="26"/>
        <v>594.53762914186336</v>
      </c>
      <c r="CA51" s="28">
        <f t="shared" si="27"/>
        <v>506.77211505860373</v>
      </c>
      <c r="CB51" s="28">
        <f t="shared" si="28"/>
        <v>401.27170878093278</v>
      </c>
      <c r="CC51" s="28">
        <f t="shared" si="29"/>
        <v>281.39551744671263</v>
      </c>
      <c r="CD51" s="28">
        <f t="shared" si="30"/>
        <v>155.73135024127274</v>
      </c>
      <c r="CE51" s="28">
        <f t="shared" si="31"/>
        <v>43.4376196709675</v>
      </c>
      <c r="CF51" s="28">
        <f t="shared" si="32"/>
        <v>0</v>
      </c>
      <c r="CG51" s="28">
        <f t="shared" si="33"/>
        <v>0</v>
      </c>
      <c r="CH51" s="28">
        <f t="shared" si="34"/>
        <v>0</v>
      </c>
      <c r="CI51" s="28">
        <f t="shared" si="35"/>
        <v>0</v>
      </c>
      <c r="CJ51" s="28">
        <f t="shared" si="36"/>
        <v>0</v>
      </c>
      <c r="CK51" s="28">
        <f t="shared" si="37"/>
        <v>0</v>
      </c>
      <c r="CL51" s="28">
        <f t="shared" si="38"/>
        <v>0</v>
      </c>
      <c r="CM51" s="28">
        <f t="shared" si="39"/>
        <v>0</v>
      </c>
      <c r="CN51" s="28">
        <f t="shared" si="40"/>
        <v>0</v>
      </c>
      <c r="CO51" s="28">
        <f t="shared" si="41"/>
        <v>0</v>
      </c>
      <c r="CP51" s="28">
        <f t="shared" si="42"/>
        <v>0</v>
      </c>
      <c r="CQ51" s="28">
        <f t="shared" si="43"/>
        <v>0</v>
      </c>
      <c r="CR51" s="28">
        <f t="shared" si="44"/>
        <v>0</v>
      </c>
      <c r="CS51" s="28">
        <f t="shared" si="45"/>
        <v>0</v>
      </c>
      <c r="CT51" s="28">
        <f t="shared" si="46"/>
        <v>0</v>
      </c>
      <c r="CU51" s="28">
        <f t="shared" si="47"/>
        <v>0</v>
      </c>
      <c r="CV51" s="28">
        <f t="shared" si="48"/>
        <v>0</v>
      </c>
      <c r="CW51" s="28">
        <f t="shared" si="49"/>
        <v>0</v>
      </c>
      <c r="CX51" s="28">
        <f t="shared" si="50"/>
        <v>0</v>
      </c>
      <c r="CY51" s="28">
        <f t="shared" si="51"/>
        <v>0</v>
      </c>
      <c r="CZ51" s="28">
        <f t="shared" si="52"/>
        <v>0</v>
      </c>
      <c r="DA51" s="28">
        <f t="shared" si="53"/>
        <v>0</v>
      </c>
      <c r="DB51" s="28">
        <f t="shared" si="54"/>
        <v>0</v>
      </c>
      <c r="DC51" s="28">
        <f t="shared" si="55"/>
        <v>0</v>
      </c>
      <c r="DD51" s="28">
        <f t="shared" si="56"/>
        <v>0</v>
      </c>
      <c r="DE51" s="28">
        <f t="shared" si="57"/>
        <v>0</v>
      </c>
      <c r="DF51" s="28">
        <f t="shared" si="58"/>
        <v>0</v>
      </c>
      <c r="DG51" s="28">
        <f t="shared" si="59"/>
        <v>0</v>
      </c>
      <c r="DH51" s="28">
        <f t="shared" si="60"/>
        <v>0</v>
      </c>
      <c r="DI51" s="28">
        <f t="shared" si="61"/>
        <v>0</v>
      </c>
      <c r="DJ51" s="28">
        <f t="shared" si="62"/>
        <v>0</v>
      </c>
      <c r="DL51" s="158">
        <f t="shared" si="63"/>
        <v>0</v>
      </c>
      <c r="DM51" s="158">
        <f t="shared" si="64"/>
        <v>0</v>
      </c>
      <c r="DN51" s="158">
        <f t="shared" si="65"/>
        <v>0</v>
      </c>
      <c r="DO51" s="158">
        <f t="shared" si="66"/>
        <v>0</v>
      </c>
      <c r="DP51" s="158">
        <f t="shared" si="67"/>
        <v>0</v>
      </c>
      <c r="DQ51" s="158">
        <f t="shared" si="68"/>
        <v>0</v>
      </c>
      <c r="DR51" s="158">
        <f t="shared" si="69"/>
        <v>0</v>
      </c>
      <c r="DS51" s="158">
        <f t="shared" si="70"/>
        <v>0</v>
      </c>
      <c r="DT51" s="158">
        <f t="shared" si="71"/>
        <v>14.234433533632682</v>
      </c>
      <c r="DU51" s="158">
        <f t="shared" si="72"/>
        <v>26.459456311280746</v>
      </c>
      <c r="DV51" s="158">
        <f t="shared" si="73"/>
        <v>38.337672645478733</v>
      </c>
      <c r="DW51" s="158">
        <f t="shared" si="74"/>
        <v>52.86352848343779</v>
      </c>
      <c r="DX51" s="158">
        <f t="shared" si="75"/>
        <v>69.647063601383934</v>
      </c>
      <c r="DY51" s="158">
        <f t="shared" si="76"/>
        <v>87.765514083259632</v>
      </c>
      <c r="DZ51" s="158">
        <f t="shared" si="77"/>
        <v>105.50040627767095</v>
      </c>
      <c r="EA51" s="158">
        <f t="shared" si="78"/>
        <v>119.87619133422015</v>
      </c>
      <c r="EB51" s="158">
        <f t="shared" si="79"/>
        <v>125.6641672054399</v>
      </c>
      <c r="EC51" s="158">
        <f t="shared" si="80"/>
        <v>112.29373057030523</v>
      </c>
      <c r="ED51" s="158">
        <f t="shared" si="81"/>
        <v>43.4376196709675</v>
      </c>
      <c r="EE51" s="158">
        <f t="shared" si="82"/>
        <v>0</v>
      </c>
      <c r="EF51" s="158">
        <f t="shared" si="83"/>
        <v>0</v>
      </c>
      <c r="EG51" s="158">
        <f t="shared" si="84"/>
        <v>0</v>
      </c>
      <c r="EH51" s="158">
        <f t="shared" si="85"/>
        <v>0</v>
      </c>
      <c r="EI51" s="158">
        <f t="shared" si="86"/>
        <v>0</v>
      </c>
      <c r="EJ51" s="158">
        <f t="shared" si="87"/>
        <v>0</v>
      </c>
      <c r="EK51" s="158">
        <f t="shared" si="88"/>
        <v>0</v>
      </c>
      <c r="EL51" s="158">
        <f t="shared" si="89"/>
        <v>0</v>
      </c>
      <c r="EM51" s="158">
        <f t="shared" si="90"/>
        <v>0</v>
      </c>
      <c r="EN51" s="158">
        <f t="shared" si="91"/>
        <v>0</v>
      </c>
      <c r="EO51" s="158">
        <f t="shared" si="92"/>
        <v>0</v>
      </c>
      <c r="EP51" s="158">
        <f t="shared" si="93"/>
        <v>0</v>
      </c>
      <c r="EQ51" s="158">
        <f t="shared" si="94"/>
        <v>0</v>
      </c>
      <c r="ER51" s="158">
        <f t="shared" si="95"/>
        <v>0</v>
      </c>
      <c r="ES51" s="158">
        <f t="shared" si="96"/>
        <v>0</v>
      </c>
      <c r="ET51" s="158">
        <f t="shared" si="97"/>
        <v>0</v>
      </c>
      <c r="EU51" s="158">
        <f t="shared" si="98"/>
        <v>0</v>
      </c>
      <c r="EV51" s="158">
        <f t="shared" si="99"/>
        <v>0</v>
      </c>
      <c r="EW51" s="158">
        <f t="shared" si="100"/>
        <v>0</v>
      </c>
      <c r="EX51" s="158">
        <f t="shared" si="101"/>
        <v>0</v>
      </c>
      <c r="EY51" s="158">
        <f t="shared" si="102"/>
        <v>0</v>
      </c>
      <c r="EZ51" s="158">
        <f t="shared" si="103"/>
        <v>0</v>
      </c>
      <c r="FA51" s="158">
        <f t="shared" si="104"/>
        <v>0</v>
      </c>
      <c r="FB51" s="158">
        <f t="shared" si="105"/>
        <v>0</v>
      </c>
      <c r="FC51" s="158">
        <f t="shared" si="106"/>
        <v>0</v>
      </c>
      <c r="FD51" s="158">
        <f t="shared" si="107"/>
        <v>0</v>
      </c>
      <c r="FE51" s="158">
        <f t="shared" si="108"/>
        <v>0</v>
      </c>
      <c r="FF51" s="158">
        <f t="shared" si="109"/>
        <v>0</v>
      </c>
      <c r="FG51" s="158">
        <f t="shared" si="110"/>
        <v>0</v>
      </c>
      <c r="FH51" s="158">
        <f t="shared" si="111"/>
        <v>0</v>
      </c>
      <c r="FI51" s="158">
        <f t="shared" si="112"/>
        <v>0</v>
      </c>
    </row>
    <row r="52" spans="4:165">
      <c r="D52" s="28">
        <f>IF(OR('1.収穫を予測する'!$C$2="あり",'1.収穫を予測する'!$C$3="あり"),入力方法別計算!W47,'inv2.計算シート'!E47)</f>
        <v>46</v>
      </c>
      <c r="E52" s="28">
        <f>IF(OR('1.収穫を予測する'!$C$2="あり",'1.収穫を予測する'!$C$3="あり"),入力方法別計算!Z47,'inv2.計算シート'!AD47)</f>
        <v>809.08240492284415</v>
      </c>
      <c r="F52" s="28">
        <f>IF(OR('1.収穫を予測する'!$C$2="あり",'1.収穫を予測する'!$C$3="あり"),入力方法別計算!Y47,'inv2.計算シート'!AE47)</f>
        <v>1337.420678758536</v>
      </c>
      <c r="G52" s="28">
        <f>'inv2.計算シート'!AF47</f>
        <v>0</v>
      </c>
      <c r="H52" s="28">
        <f t="shared" si="8"/>
        <v>0.60912104227713815</v>
      </c>
      <c r="I52" s="28">
        <f t="shared" si="9"/>
        <v>1653.3337269377291</v>
      </c>
      <c r="J52" s="28">
        <f t="shared" si="10"/>
        <v>834.70995530055427</v>
      </c>
      <c r="K52" s="28">
        <f t="shared" si="11"/>
        <v>0.50486477212715364</v>
      </c>
      <c r="L52" s="28">
        <f t="shared" si="12"/>
        <v>2921.5769249923756</v>
      </c>
      <c r="N52" s="28">
        <f t="shared" si="128"/>
        <v>0</v>
      </c>
      <c r="O52" s="28">
        <f t="shared" si="133"/>
        <v>0</v>
      </c>
      <c r="P52" s="28">
        <f t="shared" si="133"/>
        <v>0</v>
      </c>
      <c r="Q52" s="28">
        <f t="shared" si="133"/>
        <v>0</v>
      </c>
      <c r="R52" s="28">
        <f t="shared" si="133"/>
        <v>0</v>
      </c>
      <c r="S52" s="28">
        <f t="shared" si="133"/>
        <v>0</v>
      </c>
      <c r="T52" s="28">
        <f t="shared" si="133"/>
        <v>0</v>
      </c>
      <c r="U52" s="28">
        <f t="shared" si="133"/>
        <v>0</v>
      </c>
      <c r="V52" s="28">
        <f t="shared" si="133"/>
        <v>0</v>
      </c>
      <c r="W52" s="28">
        <f t="shared" si="133"/>
        <v>797.67075843986504</v>
      </c>
      <c r="X52" s="28">
        <f t="shared" si="133"/>
        <v>772.15259440150248</v>
      </c>
      <c r="Y52" s="28">
        <f t="shared" ref="Y52:AH59" si="134">IF($L52/$H52*(($H52-1)*Y$3+$K52)^($H52/(1-$H52))*($H52*Y$3+$K52)&gt;$E52,0,$L52/$H52*(($H52-1)*Y$3+$K52)^($H52/(1-$H52))*($H52*Y$3+$K52))</f>
        <v>735.09432108301053</v>
      </c>
      <c r="Z52" s="28">
        <f t="shared" si="134"/>
        <v>683.84498349237299</v>
      </c>
      <c r="AA52" s="28">
        <f t="shared" si="134"/>
        <v>616.06636849460074</v>
      </c>
      <c r="AB52" s="28">
        <f t="shared" si="134"/>
        <v>530.21840454333733</v>
      </c>
      <c r="AC52" s="28">
        <f t="shared" si="134"/>
        <v>426.28508418632504</v>
      </c>
      <c r="AD52" s="28">
        <f t="shared" si="134"/>
        <v>306.9180978480004</v>
      </c>
      <c r="AE52" s="28">
        <f t="shared" si="134"/>
        <v>179.46180479589103</v>
      </c>
      <c r="AF52" s="28">
        <f t="shared" si="134"/>
        <v>60.559444998415621</v>
      </c>
      <c r="AG52" s="28" t="e">
        <f t="shared" si="134"/>
        <v>#NUM!</v>
      </c>
      <c r="AH52" s="28" t="e">
        <f t="shared" si="134"/>
        <v>#NUM!</v>
      </c>
      <c r="AI52" s="28" t="e">
        <f t="shared" ref="AI52:AR59" si="135">IF($L52/$H52*(($H52-1)*AI$3+$K52)^($H52/(1-$H52))*($H52*AI$3+$K52)&gt;$E52,0,$L52/$H52*(($H52-1)*AI$3+$K52)^($H52/(1-$H52))*($H52*AI$3+$K52))</f>
        <v>#NUM!</v>
      </c>
      <c r="AJ52" s="28" t="e">
        <f t="shared" si="135"/>
        <v>#NUM!</v>
      </c>
      <c r="AK52" s="28" t="e">
        <f t="shared" si="135"/>
        <v>#NUM!</v>
      </c>
      <c r="AL52" s="28" t="e">
        <f t="shared" si="135"/>
        <v>#NUM!</v>
      </c>
      <c r="AM52" s="28" t="e">
        <f t="shared" si="135"/>
        <v>#NUM!</v>
      </c>
      <c r="AN52" s="28" t="e">
        <f t="shared" si="135"/>
        <v>#NUM!</v>
      </c>
      <c r="AO52" s="28" t="e">
        <f t="shared" si="135"/>
        <v>#NUM!</v>
      </c>
      <c r="AP52" s="28" t="e">
        <f t="shared" si="135"/>
        <v>#NUM!</v>
      </c>
      <c r="AQ52" s="28" t="e">
        <f t="shared" si="135"/>
        <v>#NUM!</v>
      </c>
      <c r="AR52" s="28" t="e">
        <f t="shared" si="135"/>
        <v>#NUM!</v>
      </c>
      <c r="AS52" s="28" t="e">
        <f t="shared" ref="AS52:BB59" si="136">IF($L52/$H52*(($H52-1)*AS$3+$K52)^($H52/(1-$H52))*($H52*AS$3+$K52)&gt;$E52,0,$L52/$H52*(($H52-1)*AS$3+$K52)^($H52/(1-$H52))*($H52*AS$3+$K52))</f>
        <v>#NUM!</v>
      </c>
      <c r="AT52" s="28" t="e">
        <f t="shared" si="136"/>
        <v>#NUM!</v>
      </c>
      <c r="AU52" s="28" t="e">
        <f t="shared" si="136"/>
        <v>#NUM!</v>
      </c>
      <c r="AV52" s="28" t="e">
        <f t="shared" si="136"/>
        <v>#NUM!</v>
      </c>
      <c r="AW52" s="28" t="e">
        <f t="shared" si="136"/>
        <v>#NUM!</v>
      </c>
      <c r="AX52" s="28" t="e">
        <f t="shared" si="136"/>
        <v>#NUM!</v>
      </c>
      <c r="AY52" s="28" t="e">
        <f t="shared" si="136"/>
        <v>#NUM!</v>
      </c>
      <c r="AZ52" s="28" t="e">
        <f t="shared" si="136"/>
        <v>#NUM!</v>
      </c>
      <c r="BA52" s="28" t="e">
        <f t="shared" si="136"/>
        <v>#NUM!</v>
      </c>
      <c r="BB52" s="28" t="e">
        <f t="shared" si="136"/>
        <v>#NUM!</v>
      </c>
      <c r="BC52" s="28" t="e">
        <f t="shared" ref="BC52:BK59" si="137">IF($L52/$H52*(($H52-1)*BC$3+$K52)^($H52/(1-$H52))*($H52*BC$3+$K52)&gt;$E52,0,$L52/$H52*(($H52-1)*BC$3+$K52)^($H52/(1-$H52))*($H52*BC$3+$K52))</f>
        <v>#NUM!</v>
      </c>
      <c r="BD52" s="28" t="e">
        <f t="shared" si="137"/>
        <v>#NUM!</v>
      </c>
      <c r="BE52" s="28" t="e">
        <f t="shared" si="137"/>
        <v>#NUM!</v>
      </c>
      <c r="BF52" s="28" t="e">
        <f t="shared" si="137"/>
        <v>#NUM!</v>
      </c>
      <c r="BG52" s="28" t="e">
        <f t="shared" si="137"/>
        <v>#NUM!</v>
      </c>
      <c r="BH52" s="28" t="e">
        <f t="shared" si="137"/>
        <v>#NUM!</v>
      </c>
      <c r="BI52" s="28" t="e">
        <f t="shared" si="137"/>
        <v>#NUM!</v>
      </c>
      <c r="BJ52" s="28" t="e">
        <f t="shared" si="137"/>
        <v>#NUM!</v>
      </c>
      <c r="BK52" s="28" t="e">
        <f t="shared" si="137"/>
        <v>#NUM!</v>
      </c>
      <c r="BM52" s="28">
        <f t="shared" si="13"/>
        <v>0</v>
      </c>
      <c r="BN52" s="28">
        <f t="shared" si="14"/>
        <v>0</v>
      </c>
      <c r="BO52" s="28">
        <f t="shared" si="15"/>
        <v>0</v>
      </c>
      <c r="BP52" s="28">
        <f t="shared" si="16"/>
        <v>0</v>
      </c>
      <c r="BQ52" s="28">
        <f t="shared" si="17"/>
        <v>0</v>
      </c>
      <c r="BR52" s="28">
        <f t="shared" si="18"/>
        <v>0</v>
      </c>
      <c r="BS52" s="28">
        <f t="shared" si="19"/>
        <v>0</v>
      </c>
      <c r="BT52" s="28">
        <f t="shared" si="20"/>
        <v>0</v>
      </c>
      <c r="BU52" s="28">
        <f t="shared" si="21"/>
        <v>0</v>
      </c>
      <c r="BV52" s="28">
        <f t="shared" si="22"/>
        <v>797.67075843986504</v>
      </c>
      <c r="BW52" s="28">
        <f t="shared" si="23"/>
        <v>772.15259440150248</v>
      </c>
      <c r="BX52" s="28">
        <f t="shared" si="24"/>
        <v>735.09432108301053</v>
      </c>
      <c r="BY52" s="28">
        <f t="shared" si="25"/>
        <v>683.84498349237299</v>
      </c>
      <c r="BZ52" s="28">
        <f t="shared" si="26"/>
        <v>616.06636849460074</v>
      </c>
      <c r="CA52" s="28">
        <f t="shared" si="27"/>
        <v>530.21840454333733</v>
      </c>
      <c r="CB52" s="28">
        <f t="shared" si="28"/>
        <v>426.28508418632504</v>
      </c>
      <c r="CC52" s="28">
        <f t="shared" si="29"/>
        <v>306.9180978480004</v>
      </c>
      <c r="CD52" s="28">
        <f t="shared" si="30"/>
        <v>179.46180479589103</v>
      </c>
      <c r="CE52" s="28">
        <f t="shared" si="31"/>
        <v>60.559444998415621</v>
      </c>
      <c r="CF52" s="28">
        <f t="shared" si="32"/>
        <v>0</v>
      </c>
      <c r="CG52" s="28">
        <f t="shared" si="33"/>
        <v>0</v>
      </c>
      <c r="CH52" s="28">
        <f t="shared" si="34"/>
        <v>0</v>
      </c>
      <c r="CI52" s="28">
        <f t="shared" si="35"/>
        <v>0</v>
      </c>
      <c r="CJ52" s="28">
        <f t="shared" si="36"/>
        <v>0</v>
      </c>
      <c r="CK52" s="28">
        <f t="shared" si="37"/>
        <v>0</v>
      </c>
      <c r="CL52" s="28">
        <f t="shared" si="38"/>
        <v>0</v>
      </c>
      <c r="CM52" s="28">
        <f t="shared" si="39"/>
        <v>0</v>
      </c>
      <c r="CN52" s="28">
        <f t="shared" si="40"/>
        <v>0</v>
      </c>
      <c r="CO52" s="28">
        <f t="shared" si="41"/>
        <v>0</v>
      </c>
      <c r="CP52" s="28">
        <f t="shared" si="42"/>
        <v>0</v>
      </c>
      <c r="CQ52" s="28">
        <f t="shared" si="43"/>
        <v>0</v>
      </c>
      <c r="CR52" s="28">
        <f t="shared" si="44"/>
        <v>0</v>
      </c>
      <c r="CS52" s="28">
        <f t="shared" si="45"/>
        <v>0</v>
      </c>
      <c r="CT52" s="28">
        <f t="shared" si="46"/>
        <v>0</v>
      </c>
      <c r="CU52" s="28">
        <f t="shared" si="47"/>
        <v>0</v>
      </c>
      <c r="CV52" s="28">
        <f t="shared" si="48"/>
        <v>0</v>
      </c>
      <c r="CW52" s="28">
        <f t="shared" si="49"/>
        <v>0</v>
      </c>
      <c r="CX52" s="28">
        <f t="shared" si="50"/>
        <v>0</v>
      </c>
      <c r="CY52" s="28">
        <f t="shared" si="51"/>
        <v>0</v>
      </c>
      <c r="CZ52" s="28">
        <f t="shared" si="52"/>
        <v>0</v>
      </c>
      <c r="DA52" s="28">
        <f t="shared" si="53"/>
        <v>0</v>
      </c>
      <c r="DB52" s="28">
        <f t="shared" si="54"/>
        <v>0</v>
      </c>
      <c r="DC52" s="28">
        <f t="shared" si="55"/>
        <v>0</v>
      </c>
      <c r="DD52" s="28">
        <f t="shared" si="56"/>
        <v>0</v>
      </c>
      <c r="DE52" s="28">
        <f t="shared" si="57"/>
        <v>0</v>
      </c>
      <c r="DF52" s="28">
        <f t="shared" si="58"/>
        <v>0</v>
      </c>
      <c r="DG52" s="28">
        <f t="shared" si="59"/>
        <v>0</v>
      </c>
      <c r="DH52" s="28">
        <f t="shared" si="60"/>
        <v>0</v>
      </c>
      <c r="DI52" s="28">
        <f t="shared" si="61"/>
        <v>0</v>
      </c>
      <c r="DJ52" s="28">
        <f t="shared" si="62"/>
        <v>0</v>
      </c>
      <c r="DL52" s="158">
        <f t="shared" si="63"/>
        <v>0</v>
      </c>
      <c r="DM52" s="158">
        <f t="shared" si="64"/>
        <v>0</v>
      </c>
      <c r="DN52" s="158">
        <f t="shared" si="65"/>
        <v>0</v>
      </c>
      <c r="DO52" s="158">
        <f t="shared" si="66"/>
        <v>0</v>
      </c>
      <c r="DP52" s="158">
        <f t="shared" si="67"/>
        <v>0</v>
      </c>
      <c r="DQ52" s="158">
        <f t="shared" si="68"/>
        <v>0</v>
      </c>
      <c r="DR52" s="158">
        <f t="shared" si="69"/>
        <v>0</v>
      </c>
      <c r="DS52" s="158">
        <f t="shared" si="70"/>
        <v>0</v>
      </c>
      <c r="DT52" s="158">
        <f t="shared" si="71"/>
        <v>11.411646482979108</v>
      </c>
      <c r="DU52" s="158">
        <f t="shared" si="72"/>
        <v>25.518164038362556</v>
      </c>
      <c r="DV52" s="158">
        <f t="shared" si="73"/>
        <v>37.058273318491956</v>
      </c>
      <c r="DW52" s="158">
        <f t="shared" si="74"/>
        <v>51.249337590637538</v>
      </c>
      <c r="DX52" s="158">
        <f t="shared" si="75"/>
        <v>67.778614997772252</v>
      </c>
      <c r="DY52" s="158">
        <f t="shared" si="76"/>
        <v>85.847963951263409</v>
      </c>
      <c r="DZ52" s="158">
        <f t="shared" si="77"/>
        <v>103.93332035701229</v>
      </c>
      <c r="EA52" s="158">
        <f t="shared" si="78"/>
        <v>119.36698633832464</v>
      </c>
      <c r="EB52" s="158">
        <f t="shared" si="79"/>
        <v>127.45629305210937</v>
      </c>
      <c r="EC52" s="158">
        <f t="shared" si="80"/>
        <v>118.90235979747541</v>
      </c>
      <c r="ED52" s="158">
        <f t="shared" si="81"/>
        <v>60.559444998415621</v>
      </c>
      <c r="EE52" s="158">
        <f t="shared" si="82"/>
        <v>0</v>
      </c>
      <c r="EF52" s="158">
        <f t="shared" si="83"/>
        <v>0</v>
      </c>
      <c r="EG52" s="158">
        <f t="shared" si="84"/>
        <v>0</v>
      </c>
      <c r="EH52" s="158">
        <f t="shared" si="85"/>
        <v>0</v>
      </c>
      <c r="EI52" s="158">
        <f t="shared" si="86"/>
        <v>0</v>
      </c>
      <c r="EJ52" s="158">
        <f t="shared" si="87"/>
        <v>0</v>
      </c>
      <c r="EK52" s="158">
        <f t="shared" si="88"/>
        <v>0</v>
      </c>
      <c r="EL52" s="158">
        <f t="shared" si="89"/>
        <v>0</v>
      </c>
      <c r="EM52" s="158">
        <f t="shared" si="90"/>
        <v>0</v>
      </c>
      <c r="EN52" s="158">
        <f t="shared" si="91"/>
        <v>0</v>
      </c>
      <c r="EO52" s="158">
        <f t="shared" si="92"/>
        <v>0</v>
      </c>
      <c r="EP52" s="158">
        <f t="shared" si="93"/>
        <v>0</v>
      </c>
      <c r="EQ52" s="158">
        <f t="shared" si="94"/>
        <v>0</v>
      </c>
      <c r="ER52" s="158">
        <f t="shared" si="95"/>
        <v>0</v>
      </c>
      <c r="ES52" s="158">
        <f t="shared" si="96"/>
        <v>0</v>
      </c>
      <c r="ET52" s="158">
        <f t="shared" si="97"/>
        <v>0</v>
      </c>
      <c r="EU52" s="158">
        <f t="shared" si="98"/>
        <v>0</v>
      </c>
      <c r="EV52" s="158">
        <f t="shared" si="99"/>
        <v>0</v>
      </c>
      <c r="EW52" s="158">
        <f t="shared" si="100"/>
        <v>0</v>
      </c>
      <c r="EX52" s="158">
        <f t="shared" si="101"/>
        <v>0</v>
      </c>
      <c r="EY52" s="158">
        <f t="shared" si="102"/>
        <v>0</v>
      </c>
      <c r="EZ52" s="158">
        <f t="shared" si="103"/>
        <v>0</v>
      </c>
      <c r="FA52" s="158">
        <f t="shared" si="104"/>
        <v>0</v>
      </c>
      <c r="FB52" s="158">
        <f t="shared" si="105"/>
        <v>0</v>
      </c>
      <c r="FC52" s="158">
        <f t="shared" si="106"/>
        <v>0</v>
      </c>
      <c r="FD52" s="158">
        <f t="shared" si="107"/>
        <v>0</v>
      </c>
      <c r="FE52" s="158">
        <f t="shared" si="108"/>
        <v>0</v>
      </c>
      <c r="FF52" s="158">
        <f t="shared" si="109"/>
        <v>0</v>
      </c>
      <c r="FG52" s="158">
        <f t="shared" si="110"/>
        <v>0</v>
      </c>
      <c r="FH52" s="158">
        <f t="shared" si="111"/>
        <v>0</v>
      </c>
      <c r="FI52" s="158">
        <f t="shared" si="112"/>
        <v>0</v>
      </c>
    </row>
    <row r="53" spans="4:165">
      <c r="D53" s="28">
        <f>IF(OR('1.収穫を予測する'!$C$2="あり",'1.収穫を予測する'!$C$3="あり"),入力方法別計算!W48,'inv2.計算シート'!E48)</f>
        <v>47</v>
      </c>
      <c r="E53" s="28">
        <f>IF(OR('1.収穫を予測する'!$C$2="あり",'1.収穫を予測する'!$C$3="あり"),入力方法別計算!Z48,'inv2.計算シート'!AD48)</f>
        <v>821.49689506364814</v>
      </c>
      <c r="F53" s="28">
        <f>IF(OR('1.収穫を予測する'!$C$2="あり",'1.収穫を予測する'!$C$3="あり"),入力方法別計算!Y48,'inv2.計算シート'!AE48)</f>
        <v>1319.5821626399775</v>
      </c>
      <c r="G53" s="28">
        <f>'inv2.計算シート'!AF48</f>
        <v>0</v>
      </c>
      <c r="H53" s="28">
        <f t="shared" si="8"/>
        <v>0.6061853116905539</v>
      </c>
      <c r="I53" s="28">
        <f t="shared" si="9"/>
        <v>1637.1791628179935</v>
      </c>
      <c r="J53" s="28">
        <f t="shared" si="10"/>
        <v>848.47342068956266</v>
      </c>
      <c r="K53" s="28">
        <f t="shared" si="11"/>
        <v>0.5182532492223566</v>
      </c>
      <c r="L53" s="28">
        <f t="shared" si="12"/>
        <v>2729.5884983663409</v>
      </c>
      <c r="N53" s="28">
        <f t="shared" si="128"/>
        <v>0</v>
      </c>
      <c r="O53" s="28">
        <f t="shared" ref="O53:X60" si="138">IF($L53/$H53*(($H53-1)*O$3+$K53)^($H53/(1-$H53))*($H53*O$3+$K53)&gt;$E53,0,$L53/$H53*(($H53-1)*O$3+$K53)^($H53/(1-$H53))*($H53*O$3+$K53))</f>
        <v>0</v>
      </c>
      <c r="P53" s="28">
        <f t="shared" si="138"/>
        <v>0</v>
      </c>
      <c r="Q53" s="28">
        <f t="shared" si="138"/>
        <v>0</v>
      </c>
      <c r="R53" s="28">
        <f t="shared" si="138"/>
        <v>0</v>
      </c>
      <c r="S53" s="28">
        <f t="shared" si="138"/>
        <v>0</v>
      </c>
      <c r="T53" s="28">
        <f t="shared" si="138"/>
        <v>0</v>
      </c>
      <c r="U53" s="28">
        <f t="shared" si="138"/>
        <v>0</v>
      </c>
      <c r="V53" s="28">
        <f t="shared" si="138"/>
        <v>0</v>
      </c>
      <c r="W53" s="28">
        <f t="shared" si="138"/>
        <v>812.80155525291968</v>
      </c>
      <c r="X53" s="28">
        <f t="shared" si="138"/>
        <v>788.15837384847487</v>
      </c>
      <c r="Y53" s="28">
        <f t="shared" si="134"/>
        <v>752.29648414826522</v>
      </c>
      <c r="Z53" s="28">
        <f t="shared" si="134"/>
        <v>702.56982495939667</v>
      </c>
      <c r="AA53" s="28">
        <f t="shared" si="134"/>
        <v>636.57815819161453</v>
      </c>
      <c r="AB53" s="28">
        <f t="shared" si="134"/>
        <v>552.61027731888601</v>
      </c>
      <c r="AC53" s="28">
        <f t="shared" si="134"/>
        <v>450.3076623836746</v>
      </c>
      <c r="AD53" s="28">
        <f t="shared" si="134"/>
        <v>331.70727916006894</v>
      </c>
      <c r="AE53" s="28">
        <f t="shared" si="134"/>
        <v>203.06809956071319</v>
      </c>
      <c r="AF53" s="28">
        <f t="shared" si="134"/>
        <v>78.885618101368848</v>
      </c>
      <c r="AG53" s="28" t="e">
        <f t="shared" si="134"/>
        <v>#NUM!</v>
      </c>
      <c r="AH53" s="28" t="e">
        <f t="shared" si="134"/>
        <v>#NUM!</v>
      </c>
      <c r="AI53" s="28" t="e">
        <f t="shared" si="135"/>
        <v>#NUM!</v>
      </c>
      <c r="AJ53" s="28" t="e">
        <f t="shared" si="135"/>
        <v>#NUM!</v>
      </c>
      <c r="AK53" s="28" t="e">
        <f t="shared" si="135"/>
        <v>#NUM!</v>
      </c>
      <c r="AL53" s="28" t="e">
        <f t="shared" si="135"/>
        <v>#NUM!</v>
      </c>
      <c r="AM53" s="28" t="e">
        <f t="shared" si="135"/>
        <v>#NUM!</v>
      </c>
      <c r="AN53" s="28" t="e">
        <f t="shared" si="135"/>
        <v>#NUM!</v>
      </c>
      <c r="AO53" s="28" t="e">
        <f t="shared" si="135"/>
        <v>#NUM!</v>
      </c>
      <c r="AP53" s="28" t="e">
        <f t="shared" si="135"/>
        <v>#NUM!</v>
      </c>
      <c r="AQ53" s="28" t="e">
        <f t="shared" si="135"/>
        <v>#NUM!</v>
      </c>
      <c r="AR53" s="28" t="e">
        <f t="shared" si="135"/>
        <v>#NUM!</v>
      </c>
      <c r="AS53" s="28" t="e">
        <f t="shared" si="136"/>
        <v>#NUM!</v>
      </c>
      <c r="AT53" s="28" t="e">
        <f t="shared" si="136"/>
        <v>#NUM!</v>
      </c>
      <c r="AU53" s="28" t="e">
        <f t="shared" si="136"/>
        <v>#NUM!</v>
      </c>
      <c r="AV53" s="28" t="e">
        <f t="shared" si="136"/>
        <v>#NUM!</v>
      </c>
      <c r="AW53" s="28" t="e">
        <f t="shared" si="136"/>
        <v>#NUM!</v>
      </c>
      <c r="AX53" s="28" t="e">
        <f t="shared" si="136"/>
        <v>#NUM!</v>
      </c>
      <c r="AY53" s="28" t="e">
        <f t="shared" si="136"/>
        <v>#NUM!</v>
      </c>
      <c r="AZ53" s="28" t="e">
        <f t="shared" si="136"/>
        <v>#NUM!</v>
      </c>
      <c r="BA53" s="28" t="e">
        <f t="shared" si="136"/>
        <v>#NUM!</v>
      </c>
      <c r="BB53" s="28" t="e">
        <f t="shared" si="136"/>
        <v>#NUM!</v>
      </c>
      <c r="BC53" s="28" t="e">
        <f t="shared" si="137"/>
        <v>#NUM!</v>
      </c>
      <c r="BD53" s="28" t="e">
        <f t="shared" si="137"/>
        <v>#NUM!</v>
      </c>
      <c r="BE53" s="28" t="e">
        <f t="shared" si="137"/>
        <v>#NUM!</v>
      </c>
      <c r="BF53" s="28" t="e">
        <f t="shared" si="137"/>
        <v>#NUM!</v>
      </c>
      <c r="BG53" s="28" t="e">
        <f t="shared" si="137"/>
        <v>#NUM!</v>
      </c>
      <c r="BH53" s="28" t="e">
        <f t="shared" si="137"/>
        <v>#NUM!</v>
      </c>
      <c r="BI53" s="28" t="e">
        <f t="shared" si="137"/>
        <v>#NUM!</v>
      </c>
      <c r="BJ53" s="28" t="e">
        <f t="shared" si="137"/>
        <v>#NUM!</v>
      </c>
      <c r="BK53" s="28" t="e">
        <f t="shared" si="137"/>
        <v>#NUM!</v>
      </c>
      <c r="BM53" s="28">
        <f t="shared" si="13"/>
        <v>0</v>
      </c>
      <c r="BN53" s="28">
        <f t="shared" si="14"/>
        <v>0</v>
      </c>
      <c r="BO53" s="28">
        <f t="shared" si="15"/>
        <v>0</v>
      </c>
      <c r="BP53" s="28">
        <f t="shared" si="16"/>
        <v>0</v>
      </c>
      <c r="BQ53" s="28">
        <f t="shared" si="17"/>
        <v>0</v>
      </c>
      <c r="BR53" s="28">
        <f t="shared" si="18"/>
        <v>0</v>
      </c>
      <c r="BS53" s="28">
        <f t="shared" si="19"/>
        <v>0</v>
      </c>
      <c r="BT53" s="28">
        <f t="shared" si="20"/>
        <v>0</v>
      </c>
      <c r="BU53" s="28">
        <f t="shared" si="21"/>
        <v>0</v>
      </c>
      <c r="BV53" s="28">
        <f t="shared" si="22"/>
        <v>812.80155525291968</v>
      </c>
      <c r="BW53" s="28">
        <f t="shared" si="23"/>
        <v>788.15837384847487</v>
      </c>
      <c r="BX53" s="28">
        <f t="shared" si="24"/>
        <v>752.29648414826522</v>
      </c>
      <c r="BY53" s="28">
        <f t="shared" si="25"/>
        <v>702.56982495939667</v>
      </c>
      <c r="BZ53" s="28">
        <f t="shared" si="26"/>
        <v>636.57815819161453</v>
      </c>
      <c r="CA53" s="28">
        <f t="shared" si="27"/>
        <v>552.61027731888601</v>
      </c>
      <c r="CB53" s="28">
        <f t="shared" si="28"/>
        <v>450.3076623836746</v>
      </c>
      <c r="CC53" s="28">
        <f t="shared" si="29"/>
        <v>331.70727916006894</v>
      </c>
      <c r="CD53" s="28">
        <f t="shared" si="30"/>
        <v>203.06809956071319</v>
      </c>
      <c r="CE53" s="28">
        <f t="shared" si="31"/>
        <v>78.885618101368848</v>
      </c>
      <c r="CF53" s="28">
        <f t="shared" si="32"/>
        <v>0</v>
      </c>
      <c r="CG53" s="28">
        <f t="shared" si="33"/>
        <v>0</v>
      </c>
      <c r="CH53" s="28">
        <f t="shared" si="34"/>
        <v>0</v>
      </c>
      <c r="CI53" s="28">
        <f t="shared" si="35"/>
        <v>0</v>
      </c>
      <c r="CJ53" s="28">
        <f t="shared" si="36"/>
        <v>0</v>
      </c>
      <c r="CK53" s="28">
        <f t="shared" si="37"/>
        <v>0</v>
      </c>
      <c r="CL53" s="28">
        <f t="shared" si="38"/>
        <v>0</v>
      </c>
      <c r="CM53" s="28">
        <f t="shared" si="39"/>
        <v>0</v>
      </c>
      <c r="CN53" s="28">
        <f t="shared" si="40"/>
        <v>0</v>
      </c>
      <c r="CO53" s="28">
        <f t="shared" si="41"/>
        <v>0</v>
      </c>
      <c r="CP53" s="28">
        <f t="shared" si="42"/>
        <v>0</v>
      </c>
      <c r="CQ53" s="28">
        <f t="shared" si="43"/>
        <v>0</v>
      </c>
      <c r="CR53" s="28">
        <f t="shared" si="44"/>
        <v>0</v>
      </c>
      <c r="CS53" s="28">
        <f t="shared" si="45"/>
        <v>0</v>
      </c>
      <c r="CT53" s="28">
        <f t="shared" si="46"/>
        <v>0</v>
      </c>
      <c r="CU53" s="28">
        <f t="shared" si="47"/>
        <v>0</v>
      </c>
      <c r="CV53" s="28">
        <f t="shared" si="48"/>
        <v>0</v>
      </c>
      <c r="CW53" s="28">
        <f t="shared" si="49"/>
        <v>0</v>
      </c>
      <c r="CX53" s="28">
        <f t="shared" si="50"/>
        <v>0</v>
      </c>
      <c r="CY53" s="28">
        <f t="shared" si="51"/>
        <v>0</v>
      </c>
      <c r="CZ53" s="28">
        <f t="shared" si="52"/>
        <v>0</v>
      </c>
      <c r="DA53" s="28">
        <f t="shared" si="53"/>
        <v>0</v>
      </c>
      <c r="DB53" s="28">
        <f t="shared" si="54"/>
        <v>0</v>
      </c>
      <c r="DC53" s="28">
        <f t="shared" si="55"/>
        <v>0</v>
      </c>
      <c r="DD53" s="28">
        <f t="shared" si="56"/>
        <v>0</v>
      </c>
      <c r="DE53" s="28">
        <f t="shared" si="57"/>
        <v>0</v>
      </c>
      <c r="DF53" s="28">
        <f t="shared" si="58"/>
        <v>0</v>
      </c>
      <c r="DG53" s="28">
        <f t="shared" si="59"/>
        <v>0</v>
      </c>
      <c r="DH53" s="28">
        <f t="shared" si="60"/>
        <v>0</v>
      </c>
      <c r="DI53" s="28">
        <f t="shared" si="61"/>
        <v>0</v>
      </c>
      <c r="DJ53" s="28">
        <f t="shared" si="62"/>
        <v>0</v>
      </c>
      <c r="DL53" s="158">
        <f t="shared" si="63"/>
        <v>0</v>
      </c>
      <c r="DM53" s="158">
        <f t="shared" si="64"/>
        <v>0</v>
      </c>
      <c r="DN53" s="158">
        <f t="shared" si="65"/>
        <v>0</v>
      </c>
      <c r="DO53" s="158">
        <f t="shared" si="66"/>
        <v>0</v>
      </c>
      <c r="DP53" s="158">
        <f t="shared" si="67"/>
        <v>0</v>
      </c>
      <c r="DQ53" s="158">
        <f t="shared" si="68"/>
        <v>0</v>
      </c>
      <c r="DR53" s="158">
        <f t="shared" si="69"/>
        <v>0</v>
      </c>
      <c r="DS53" s="158">
        <f t="shared" si="70"/>
        <v>0</v>
      </c>
      <c r="DT53" s="158">
        <f t="shared" si="71"/>
        <v>8.6953398107284556</v>
      </c>
      <c r="DU53" s="158">
        <f t="shared" si="72"/>
        <v>24.643181404444817</v>
      </c>
      <c r="DV53" s="158">
        <f t="shared" si="73"/>
        <v>35.861889700209645</v>
      </c>
      <c r="DW53" s="158">
        <f t="shared" si="74"/>
        <v>49.726659188868553</v>
      </c>
      <c r="DX53" s="158">
        <f t="shared" si="75"/>
        <v>65.991666767782135</v>
      </c>
      <c r="DY53" s="158">
        <f t="shared" si="76"/>
        <v>83.967880872728529</v>
      </c>
      <c r="DZ53" s="158">
        <f t="shared" si="77"/>
        <v>102.30261493521141</v>
      </c>
      <c r="EA53" s="158">
        <f t="shared" si="78"/>
        <v>118.60038322360566</v>
      </c>
      <c r="EB53" s="158">
        <f t="shared" si="79"/>
        <v>128.63917959935574</v>
      </c>
      <c r="EC53" s="158">
        <f t="shared" si="80"/>
        <v>124.18248145934434</v>
      </c>
      <c r="ED53" s="158">
        <f t="shared" si="81"/>
        <v>78.885618101368848</v>
      </c>
      <c r="EE53" s="158">
        <f t="shared" si="82"/>
        <v>0</v>
      </c>
      <c r="EF53" s="158">
        <f t="shared" si="83"/>
        <v>0</v>
      </c>
      <c r="EG53" s="158">
        <f t="shared" si="84"/>
        <v>0</v>
      </c>
      <c r="EH53" s="158">
        <f t="shared" si="85"/>
        <v>0</v>
      </c>
      <c r="EI53" s="158">
        <f t="shared" si="86"/>
        <v>0</v>
      </c>
      <c r="EJ53" s="158">
        <f t="shared" si="87"/>
        <v>0</v>
      </c>
      <c r="EK53" s="158">
        <f t="shared" si="88"/>
        <v>0</v>
      </c>
      <c r="EL53" s="158">
        <f t="shared" si="89"/>
        <v>0</v>
      </c>
      <c r="EM53" s="158">
        <f t="shared" si="90"/>
        <v>0</v>
      </c>
      <c r="EN53" s="158">
        <f t="shared" si="91"/>
        <v>0</v>
      </c>
      <c r="EO53" s="158">
        <f t="shared" si="92"/>
        <v>0</v>
      </c>
      <c r="EP53" s="158">
        <f t="shared" si="93"/>
        <v>0</v>
      </c>
      <c r="EQ53" s="158">
        <f t="shared" si="94"/>
        <v>0</v>
      </c>
      <c r="ER53" s="158">
        <f t="shared" si="95"/>
        <v>0</v>
      </c>
      <c r="ES53" s="158">
        <f t="shared" si="96"/>
        <v>0</v>
      </c>
      <c r="ET53" s="158">
        <f t="shared" si="97"/>
        <v>0</v>
      </c>
      <c r="EU53" s="158">
        <f t="shared" si="98"/>
        <v>0</v>
      </c>
      <c r="EV53" s="158">
        <f t="shared" si="99"/>
        <v>0</v>
      </c>
      <c r="EW53" s="158">
        <f t="shared" si="100"/>
        <v>0</v>
      </c>
      <c r="EX53" s="158">
        <f t="shared" si="101"/>
        <v>0</v>
      </c>
      <c r="EY53" s="158">
        <f t="shared" si="102"/>
        <v>0</v>
      </c>
      <c r="EZ53" s="158">
        <f t="shared" si="103"/>
        <v>0</v>
      </c>
      <c r="FA53" s="158">
        <f t="shared" si="104"/>
        <v>0</v>
      </c>
      <c r="FB53" s="158">
        <f t="shared" si="105"/>
        <v>0</v>
      </c>
      <c r="FC53" s="158">
        <f t="shared" si="106"/>
        <v>0</v>
      </c>
      <c r="FD53" s="158">
        <f t="shared" si="107"/>
        <v>0</v>
      </c>
      <c r="FE53" s="158">
        <f t="shared" si="108"/>
        <v>0</v>
      </c>
      <c r="FF53" s="158">
        <f t="shared" si="109"/>
        <v>0</v>
      </c>
      <c r="FG53" s="158">
        <f t="shared" si="110"/>
        <v>0</v>
      </c>
      <c r="FH53" s="158">
        <f t="shared" si="111"/>
        <v>0</v>
      </c>
      <c r="FI53" s="158">
        <f t="shared" si="112"/>
        <v>0</v>
      </c>
    </row>
    <row r="54" spans="4:165">
      <c r="D54" s="28">
        <f>IF(OR('1.収穫を予測する'!$C$2="あり",'1.収穫を予測する'!$C$3="あり"),入力方法別計算!W49,'inv2.計算シート'!E49)</f>
        <v>48</v>
      </c>
      <c r="E54" s="28">
        <f>IF(OR('1.収穫を予測する'!$C$2="あり",'1.収穫を予測する'!$C$3="あり"),入力方法別計算!Z49,'inv2.計算シート'!AD49)</f>
        <v>833.34481413665378</v>
      </c>
      <c r="F54" s="28">
        <f>IF(OR('1.収穫を予測する'!$C$2="あり",'1.収穫を予測する'!$C$3="あり"),入力方法別計算!Y49,'inv2.計算シート'!AE49)</f>
        <v>1302.5577586605959</v>
      </c>
      <c r="G54" s="28">
        <f>'inv2.計算シート'!AF49</f>
        <v>0</v>
      </c>
      <c r="H54" s="28">
        <f t="shared" si="8"/>
        <v>0.60337638998088416</v>
      </c>
      <c r="I54" s="28">
        <f t="shared" si="9"/>
        <v>1621.7618588305249</v>
      </c>
      <c r="J54" s="28">
        <f t="shared" si="10"/>
        <v>861.67430517941057</v>
      </c>
      <c r="K54" s="28">
        <f t="shared" si="11"/>
        <v>0.53131987319073837</v>
      </c>
      <c r="L54" s="28">
        <f t="shared" si="12"/>
        <v>2560.8627212951169</v>
      </c>
      <c r="N54" s="28">
        <f t="shared" si="128"/>
        <v>0</v>
      </c>
      <c r="O54" s="28">
        <f t="shared" si="138"/>
        <v>0</v>
      </c>
      <c r="P54" s="28">
        <f t="shared" si="138"/>
        <v>0</v>
      </c>
      <c r="Q54" s="28">
        <f t="shared" si="138"/>
        <v>0</v>
      </c>
      <c r="R54" s="28">
        <f t="shared" si="138"/>
        <v>0</v>
      </c>
      <c r="S54" s="28">
        <f t="shared" si="138"/>
        <v>0</v>
      </c>
      <c r="T54" s="28">
        <f t="shared" si="138"/>
        <v>0</v>
      </c>
      <c r="U54" s="28">
        <f t="shared" si="138"/>
        <v>0</v>
      </c>
      <c r="V54" s="28">
        <f t="shared" si="138"/>
        <v>0</v>
      </c>
      <c r="W54" s="28">
        <f t="shared" si="138"/>
        <v>827.26601877442044</v>
      </c>
      <c r="X54" s="28">
        <f t="shared" si="138"/>
        <v>803.43654473200206</v>
      </c>
      <c r="Y54" s="28">
        <f t="shared" si="134"/>
        <v>768.6932325075669</v>
      </c>
      <c r="Z54" s="28">
        <f t="shared" si="134"/>
        <v>720.40130730505916</v>
      </c>
      <c r="AA54" s="28">
        <f t="shared" si="134"/>
        <v>656.11373700545187</v>
      </c>
      <c r="AB54" s="28">
        <f t="shared" si="134"/>
        <v>573.97685864668188</v>
      </c>
      <c r="AC54" s="28">
        <f t="shared" si="134"/>
        <v>473.33846484301961</v>
      </c>
      <c r="AD54" s="28">
        <f t="shared" si="134"/>
        <v>355.70095098319473</v>
      </c>
      <c r="AE54" s="28">
        <f t="shared" si="134"/>
        <v>226.37469561632395</v>
      </c>
      <c r="AF54" s="28">
        <f t="shared" si="134"/>
        <v>98.007975815287324</v>
      </c>
      <c r="AG54" s="28">
        <f t="shared" si="134"/>
        <v>3.6550129125084898</v>
      </c>
      <c r="AH54" s="28" t="e">
        <f t="shared" si="134"/>
        <v>#NUM!</v>
      </c>
      <c r="AI54" s="28" t="e">
        <f t="shared" si="135"/>
        <v>#NUM!</v>
      </c>
      <c r="AJ54" s="28" t="e">
        <f t="shared" si="135"/>
        <v>#NUM!</v>
      </c>
      <c r="AK54" s="28" t="e">
        <f t="shared" si="135"/>
        <v>#NUM!</v>
      </c>
      <c r="AL54" s="28" t="e">
        <f t="shared" si="135"/>
        <v>#NUM!</v>
      </c>
      <c r="AM54" s="28" t="e">
        <f t="shared" si="135"/>
        <v>#NUM!</v>
      </c>
      <c r="AN54" s="28" t="e">
        <f t="shared" si="135"/>
        <v>#NUM!</v>
      </c>
      <c r="AO54" s="28" t="e">
        <f t="shared" si="135"/>
        <v>#NUM!</v>
      </c>
      <c r="AP54" s="28" t="e">
        <f t="shared" si="135"/>
        <v>#NUM!</v>
      </c>
      <c r="AQ54" s="28" t="e">
        <f t="shared" si="135"/>
        <v>#NUM!</v>
      </c>
      <c r="AR54" s="28" t="e">
        <f t="shared" si="135"/>
        <v>#NUM!</v>
      </c>
      <c r="AS54" s="28" t="e">
        <f t="shared" si="136"/>
        <v>#NUM!</v>
      </c>
      <c r="AT54" s="28" t="e">
        <f t="shared" si="136"/>
        <v>#NUM!</v>
      </c>
      <c r="AU54" s="28" t="e">
        <f t="shared" si="136"/>
        <v>#NUM!</v>
      </c>
      <c r="AV54" s="28" t="e">
        <f t="shared" si="136"/>
        <v>#NUM!</v>
      </c>
      <c r="AW54" s="28" t="e">
        <f t="shared" si="136"/>
        <v>#NUM!</v>
      </c>
      <c r="AX54" s="28" t="e">
        <f t="shared" si="136"/>
        <v>#NUM!</v>
      </c>
      <c r="AY54" s="28" t="e">
        <f t="shared" si="136"/>
        <v>#NUM!</v>
      </c>
      <c r="AZ54" s="28" t="e">
        <f t="shared" si="136"/>
        <v>#NUM!</v>
      </c>
      <c r="BA54" s="28" t="e">
        <f t="shared" si="136"/>
        <v>#NUM!</v>
      </c>
      <c r="BB54" s="28" t="e">
        <f t="shared" si="136"/>
        <v>#NUM!</v>
      </c>
      <c r="BC54" s="28" t="e">
        <f t="shared" si="137"/>
        <v>#NUM!</v>
      </c>
      <c r="BD54" s="28" t="e">
        <f t="shared" si="137"/>
        <v>#NUM!</v>
      </c>
      <c r="BE54" s="28" t="e">
        <f t="shared" si="137"/>
        <v>#NUM!</v>
      </c>
      <c r="BF54" s="28" t="e">
        <f t="shared" si="137"/>
        <v>#NUM!</v>
      </c>
      <c r="BG54" s="28" t="e">
        <f t="shared" si="137"/>
        <v>#NUM!</v>
      </c>
      <c r="BH54" s="28" t="e">
        <f t="shared" si="137"/>
        <v>#NUM!</v>
      </c>
      <c r="BI54" s="28" t="e">
        <f t="shared" si="137"/>
        <v>#NUM!</v>
      </c>
      <c r="BJ54" s="28" t="e">
        <f t="shared" si="137"/>
        <v>#NUM!</v>
      </c>
      <c r="BK54" s="28" t="e">
        <f t="shared" si="137"/>
        <v>#NUM!</v>
      </c>
      <c r="BM54" s="28">
        <f t="shared" si="13"/>
        <v>0</v>
      </c>
      <c r="BN54" s="28">
        <f t="shared" si="14"/>
        <v>0</v>
      </c>
      <c r="BO54" s="28">
        <f t="shared" si="15"/>
        <v>0</v>
      </c>
      <c r="BP54" s="28">
        <f t="shared" si="16"/>
        <v>0</v>
      </c>
      <c r="BQ54" s="28">
        <f t="shared" si="17"/>
        <v>0</v>
      </c>
      <c r="BR54" s="28">
        <f t="shared" si="18"/>
        <v>0</v>
      </c>
      <c r="BS54" s="28">
        <f t="shared" si="19"/>
        <v>0</v>
      </c>
      <c r="BT54" s="28">
        <f t="shared" si="20"/>
        <v>0</v>
      </c>
      <c r="BU54" s="28">
        <f t="shared" si="21"/>
        <v>0</v>
      </c>
      <c r="BV54" s="28">
        <f t="shared" si="22"/>
        <v>827.26601877442044</v>
      </c>
      <c r="BW54" s="28">
        <f t="shared" si="23"/>
        <v>803.43654473200206</v>
      </c>
      <c r="BX54" s="28">
        <f t="shared" si="24"/>
        <v>768.6932325075669</v>
      </c>
      <c r="BY54" s="28">
        <f t="shared" si="25"/>
        <v>720.40130730505916</v>
      </c>
      <c r="BZ54" s="28">
        <f t="shared" si="26"/>
        <v>656.11373700545187</v>
      </c>
      <c r="CA54" s="28">
        <f t="shared" si="27"/>
        <v>573.97685864668188</v>
      </c>
      <c r="CB54" s="28">
        <f t="shared" si="28"/>
        <v>473.33846484301961</v>
      </c>
      <c r="CC54" s="28">
        <f t="shared" si="29"/>
        <v>355.70095098319473</v>
      </c>
      <c r="CD54" s="28">
        <f t="shared" si="30"/>
        <v>226.37469561632395</v>
      </c>
      <c r="CE54" s="28">
        <f t="shared" si="31"/>
        <v>98.007975815287324</v>
      </c>
      <c r="CF54" s="28">
        <f t="shared" si="32"/>
        <v>3.6550129125084898</v>
      </c>
      <c r="CG54" s="28">
        <f t="shared" si="33"/>
        <v>0</v>
      </c>
      <c r="CH54" s="28">
        <f t="shared" si="34"/>
        <v>0</v>
      </c>
      <c r="CI54" s="28">
        <f t="shared" si="35"/>
        <v>0</v>
      </c>
      <c r="CJ54" s="28">
        <f t="shared" si="36"/>
        <v>0</v>
      </c>
      <c r="CK54" s="28">
        <f t="shared" si="37"/>
        <v>0</v>
      </c>
      <c r="CL54" s="28">
        <f t="shared" si="38"/>
        <v>0</v>
      </c>
      <c r="CM54" s="28">
        <f t="shared" si="39"/>
        <v>0</v>
      </c>
      <c r="CN54" s="28">
        <f t="shared" si="40"/>
        <v>0</v>
      </c>
      <c r="CO54" s="28">
        <f t="shared" si="41"/>
        <v>0</v>
      </c>
      <c r="CP54" s="28">
        <f t="shared" si="42"/>
        <v>0</v>
      </c>
      <c r="CQ54" s="28">
        <f t="shared" si="43"/>
        <v>0</v>
      </c>
      <c r="CR54" s="28">
        <f t="shared" si="44"/>
        <v>0</v>
      </c>
      <c r="CS54" s="28">
        <f t="shared" si="45"/>
        <v>0</v>
      </c>
      <c r="CT54" s="28">
        <f t="shared" si="46"/>
        <v>0</v>
      </c>
      <c r="CU54" s="28">
        <f t="shared" si="47"/>
        <v>0</v>
      </c>
      <c r="CV54" s="28">
        <f t="shared" si="48"/>
        <v>0</v>
      </c>
      <c r="CW54" s="28">
        <f t="shared" si="49"/>
        <v>0</v>
      </c>
      <c r="CX54" s="28">
        <f t="shared" si="50"/>
        <v>0</v>
      </c>
      <c r="CY54" s="28">
        <f t="shared" si="51"/>
        <v>0</v>
      </c>
      <c r="CZ54" s="28">
        <f t="shared" si="52"/>
        <v>0</v>
      </c>
      <c r="DA54" s="28">
        <f t="shared" si="53"/>
        <v>0</v>
      </c>
      <c r="DB54" s="28">
        <f t="shared" si="54"/>
        <v>0</v>
      </c>
      <c r="DC54" s="28">
        <f t="shared" si="55"/>
        <v>0</v>
      </c>
      <c r="DD54" s="28">
        <f t="shared" si="56"/>
        <v>0</v>
      </c>
      <c r="DE54" s="28">
        <f t="shared" si="57"/>
        <v>0</v>
      </c>
      <c r="DF54" s="28">
        <f t="shared" si="58"/>
        <v>0</v>
      </c>
      <c r="DG54" s="28">
        <f t="shared" si="59"/>
        <v>0</v>
      </c>
      <c r="DH54" s="28">
        <f t="shared" si="60"/>
        <v>0</v>
      </c>
      <c r="DI54" s="28">
        <f t="shared" si="61"/>
        <v>0</v>
      </c>
      <c r="DJ54" s="28">
        <f t="shared" si="62"/>
        <v>0</v>
      </c>
      <c r="DL54" s="158">
        <f t="shared" si="63"/>
        <v>0</v>
      </c>
      <c r="DM54" s="158">
        <f t="shared" si="64"/>
        <v>0</v>
      </c>
      <c r="DN54" s="158">
        <f t="shared" si="65"/>
        <v>0</v>
      </c>
      <c r="DO54" s="158">
        <f t="shared" si="66"/>
        <v>0</v>
      </c>
      <c r="DP54" s="158">
        <f t="shared" si="67"/>
        <v>0</v>
      </c>
      <c r="DQ54" s="158">
        <f t="shared" si="68"/>
        <v>0</v>
      </c>
      <c r="DR54" s="158">
        <f t="shared" si="69"/>
        <v>0</v>
      </c>
      <c r="DS54" s="158">
        <f t="shared" si="70"/>
        <v>0</v>
      </c>
      <c r="DT54" s="158">
        <f t="shared" si="71"/>
        <v>6.0787953622333362</v>
      </c>
      <c r="DU54" s="158">
        <f t="shared" si="72"/>
        <v>23.829474042418383</v>
      </c>
      <c r="DV54" s="158">
        <f t="shared" si="73"/>
        <v>34.743312224435158</v>
      </c>
      <c r="DW54" s="158">
        <f t="shared" si="74"/>
        <v>48.291925202507741</v>
      </c>
      <c r="DX54" s="158">
        <f t="shared" si="75"/>
        <v>64.287570299607296</v>
      </c>
      <c r="DY54" s="158">
        <f t="shared" si="76"/>
        <v>82.136878358769991</v>
      </c>
      <c r="DZ54" s="158">
        <f t="shared" si="77"/>
        <v>100.63839380366227</v>
      </c>
      <c r="EA54" s="158">
        <f t="shared" si="78"/>
        <v>117.63751385982488</v>
      </c>
      <c r="EB54" s="158">
        <f t="shared" si="79"/>
        <v>129.32625536687078</v>
      </c>
      <c r="EC54" s="158">
        <f t="shared" si="80"/>
        <v>128.36671980103662</v>
      </c>
      <c r="ED54" s="158">
        <f t="shared" si="81"/>
        <v>94.352962902778827</v>
      </c>
      <c r="EE54" s="158">
        <f t="shared" si="82"/>
        <v>3.6550129125084898</v>
      </c>
      <c r="EF54" s="158">
        <f t="shared" si="83"/>
        <v>0</v>
      </c>
      <c r="EG54" s="158">
        <f t="shared" si="84"/>
        <v>0</v>
      </c>
      <c r="EH54" s="158">
        <f t="shared" si="85"/>
        <v>0</v>
      </c>
      <c r="EI54" s="158">
        <f t="shared" si="86"/>
        <v>0</v>
      </c>
      <c r="EJ54" s="158">
        <f t="shared" si="87"/>
        <v>0</v>
      </c>
      <c r="EK54" s="158">
        <f t="shared" si="88"/>
        <v>0</v>
      </c>
      <c r="EL54" s="158">
        <f t="shared" si="89"/>
        <v>0</v>
      </c>
      <c r="EM54" s="158">
        <f t="shared" si="90"/>
        <v>0</v>
      </c>
      <c r="EN54" s="158">
        <f t="shared" si="91"/>
        <v>0</v>
      </c>
      <c r="EO54" s="158">
        <f t="shared" si="92"/>
        <v>0</v>
      </c>
      <c r="EP54" s="158">
        <f t="shared" si="93"/>
        <v>0</v>
      </c>
      <c r="EQ54" s="158">
        <f t="shared" si="94"/>
        <v>0</v>
      </c>
      <c r="ER54" s="158">
        <f t="shared" si="95"/>
        <v>0</v>
      </c>
      <c r="ES54" s="158">
        <f t="shared" si="96"/>
        <v>0</v>
      </c>
      <c r="ET54" s="158">
        <f t="shared" si="97"/>
        <v>0</v>
      </c>
      <c r="EU54" s="158">
        <f t="shared" si="98"/>
        <v>0</v>
      </c>
      <c r="EV54" s="158">
        <f t="shared" si="99"/>
        <v>0</v>
      </c>
      <c r="EW54" s="158">
        <f t="shared" si="100"/>
        <v>0</v>
      </c>
      <c r="EX54" s="158">
        <f t="shared" si="101"/>
        <v>0</v>
      </c>
      <c r="EY54" s="158">
        <f t="shared" si="102"/>
        <v>0</v>
      </c>
      <c r="EZ54" s="158">
        <f t="shared" si="103"/>
        <v>0</v>
      </c>
      <c r="FA54" s="158">
        <f t="shared" si="104"/>
        <v>0</v>
      </c>
      <c r="FB54" s="158">
        <f t="shared" si="105"/>
        <v>0</v>
      </c>
      <c r="FC54" s="158">
        <f t="shared" si="106"/>
        <v>0</v>
      </c>
      <c r="FD54" s="158">
        <f t="shared" si="107"/>
        <v>0</v>
      </c>
      <c r="FE54" s="158">
        <f t="shared" si="108"/>
        <v>0</v>
      </c>
      <c r="FF54" s="158">
        <f t="shared" si="109"/>
        <v>0</v>
      </c>
      <c r="FG54" s="158">
        <f t="shared" si="110"/>
        <v>0</v>
      </c>
      <c r="FH54" s="158">
        <f t="shared" si="111"/>
        <v>0</v>
      </c>
      <c r="FI54" s="158">
        <f t="shared" si="112"/>
        <v>0</v>
      </c>
    </row>
    <row r="55" spans="4:165">
      <c r="D55" s="28">
        <f>IF(OR('1.収穫を予測する'!$C$2="あり",'1.収穫を予測する'!$C$3="あり"),入力方法別計算!W50,'inv2.計算シート'!E50)</f>
        <v>49</v>
      </c>
      <c r="E55" s="28">
        <f>IF(OR('1.収穫を予測する'!$C$2="あり",'1.収穫を予測する'!$C$3="あり"),入力方法別計算!Z50,'inv2.計算シート'!AD50)</f>
        <v>844.64762841541028</v>
      </c>
      <c r="F55" s="28">
        <f>IF(OR('1.収穫を予測する'!$C$2="あり",'1.収穫を予測する'!$C$3="あり"),入力方法別計算!Y50,'inv2.計算シート'!AE50)</f>
        <v>1286.3166216980794</v>
      </c>
      <c r="G55" s="28">
        <f>'inv2.計算シート'!AF50</f>
        <v>0</v>
      </c>
      <c r="H55" s="28">
        <f t="shared" si="8"/>
        <v>0.60069033129614413</v>
      </c>
      <c r="I55" s="28">
        <f t="shared" si="9"/>
        <v>1607.0538816257726</v>
      </c>
      <c r="J55" s="28">
        <f t="shared" si="10"/>
        <v>874.33076001036943</v>
      </c>
      <c r="K55" s="28">
        <f t="shared" si="11"/>
        <v>0.54405814889408344</v>
      </c>
      <c r="L55" s="28">
        <f t="shared" si="12"/>
        <v>2411.8797387058739</v>
      </c>
      <c r="N55" s="28">
        <f t="shared" si="128"/>
        <v>0</v>
      </c>
      <c r="O55" s="28">
        <f t="shared" si="138"/>
        <v>0</v>
      </c>
      <c r="P55" s="28">
        <f t="shared" si="138"/>
        <v>0</v>
      </c>
      <c r="Q55" s="28">
        <f t="shared" si="138"/>
        <v>0</v>
      </c>
      <c r="R55" s="28">
        <f t="shared" si="138"/>
        <v>0</v>
      </c>
      <c r="S55" s="28">
        <f t="shared" si="138"/>
        <v>0</v>
      </c>
      <c r="T55" s="28">
        <f t="shared" si="138"/>
        <v>0</v>
      </c>
      <c r="U55" s="28">
        <f t="shared" si="138"/>
        <v>0</v>
      </c>
      <c r="V55" s="28">
        <f t="shared" si="138"/>
        <v>0</v>
      </c>
      <c r="W55" s="28">
        <f t="shared" si="138"/>
        <v>841.09143164046088</v>
      </c>
      <c r="X55" s="28">
        <f t="shared" si="138"/>
        <v>818.01906101266718</v>
      </c>
      <c r="Y55" s="28">
        <f t="shared" si="134"/>
        <v>784.32155509502331</v>
      </c>
      <c r="Z55" s="28">
        <f t="shared" si="134"/>
        <v>737.38034506147642</v>
      </c>
      <c r="AA55" s="28">
        <f t="shared" si="134"/>
        <v>674.71411721096229</v>
      </c>
      <c r="AB55" s="28">
        <f t="shared" si="134"/>
        <v>594.35092721974456</v>
      </c>
      <c r="AC55" s="28">
        <f t="shared" si="134"/>
        <v>495.38666620144068</v>
      </c>
      <c r="AD55" s="28">
        <f t="shared" si="134"/>
        <v>378.85844138741635</v>
      </c>
      <c r="AE55" s="28">
        <f t="shared" si="134"/>
        <v>249.2464362495424</v>
      </c>
      <c r="AF55" s="28">
        <f t="shared" si="134"/>
        <v>117.60133513685064</v>
      </c>
      <c r="AG55" s="28">
        <f t="shared" si="134"/>
        <v>11.915571310279532</v>
      </c>
      <c r="AH55" s="28" t="e">
        <f t="shared" si="134"/>
        <v>#NUM!</v>
      </c>
      <c r="AI55" s="28" t="e">
        <f t="shared" si="135"/>
        <v>#NUM!</v>
      </c>
      <c r="AJ55" s="28" t="e">
        <f t="shared" si="135"/>
        <v>#NUM!</v>
      </c>
      <c r="AK55" s="28" t="e">
        <f t="shared" si="135"/>
        <v>#NUM!</v>
      </c>
      <c r="AL55" s="28" t="e">
        <f t="shared" si="135"/>
        <v>#NUM!</v>
      </c>
      <c r="AM55" s="28" t="e">
        <f t="shared" si="135"/>
        <v>#NUM!</v>
      </c>
      <c r="AN55" s="28" t="e">
        <f t="shared" si="135"/>
        <v>#NUM!</v>
      </c>
      <c r="AO55" s="28" t="e">
        <f t="shared" si="135"/>
        <v>#NUM!</v>
      </c>
      <c r="AP55" s="28" t="e">
        <f t="shared" si="135"/>
        <v>#NUM!</v>
      </c>
      <c r="AQ55" s="28" t="e">
        <f t="shared" si="135"/>
        <v>#NUM!</v>
      </c>
      <c r="AR55" s="28" t="e">
        <f t="shared" si="135"/>
        <v>#NUM!</v>
      </c>
      <c r="AS55" s="28" t="e">
        <f t="shared" si="136"/>
        <v>#NUM!</v>
      </c>
      <c r="AT55" s="28" t="e">
        <f t="shared" si="136"/>
        <v>#NUM!</v>
      </c>
      <c r="AU55" s="28" t="e">
        <f t="shared" si="136"/>
        <v>#NUM!</v>
      </c>
      <c r="AV55" s="28" t="e">
        <f t="shared" si="136"/>
        <v>#NUM!</v>
      </c>
      <c r="AW55" s="28" t="e">
        <f t="shared" si="136"/>
        <v>#NUM!</v>
      </c>
      <c r="AX55" s="28" t="e">
        <f t="shared" si="136"/>
        <v>#NUM!</v>
      </c>
      <c r="AY55" s="28" t="e">
        <f t="shared" si="136"/>
        <v>#NUM!</v>
      </c>
      <c r="AZ55" s="28" t="e">
        <f t="shared" si="136"/>
        <v>#NUM!</v>
      </c>
      <c r="BA55" s="28" t="e">
        <f t="shared" si="136"/>
        <v>#NUM!</v>
      </c>
      <c r="BB55" s="28" t="e">
        <f t="shared" si="136"/>
        <v>#NUM!</v>
      </c>
      <c r="BC55" s="28" t="e">
        <f t="shared" si="137"/>
        <v>#NUM!</v>
      </c>
      <c r="BD55" s="28" t="e">
        <f t="shared" si="137"/>
        <v>#NUM!</v>
      </c>
      <c r="BE55" s="28" t="e">
        <f t="shared" si="137"/>
        <v>#NUM!</v>
      </c>
      <c r="BF55" s="28" t="e">
        <f t="shared" si="137"/>
        <v>#NUM!</v>
      </c>
      <c r="BG55" s="28" t="e">
        <f t="shared" si="137"/>
        <v>#NUM!</v>
      </c>
      <c r="BH55" s="28" t="e">
        <f t="shared" si="137"/>
        <v>#NUM!</v>
      </c>
      <c r="BI55" s="28" t="e">
        <f t="shared" si="137"/>
        <v>#NUM!</v>
      </c>
      <c r="BJ55" s="28" t="e">
        <f t="shared" si="137"/>
        <v>#NUM!</v>
      </c>
      <c r="BK55" s="28" t="e">
        <f t="shared" si="137"/>
        <v>#NUM!</v>
      </c>
      <c r="BM55" s="28">
        <f t="shared" si="13"/>
        <v>0</v>
      </c>
      <c r="BN55" s="28">
        <f t="shared" si="14"/>
        <v>0</v>
      </c>
      <c r="BO55" s="28">
        <f t="shared" si="15"/>
        <v>0</v>
      </c>
      <c r="BP55" s="28">
        <f t="shared" si="16"/>
        <v>0</v>
      </c>
      <c r="BQ55" s="28">
        <f t="shared" si="17"/>
        <v>0</v>
      </c>
      <c r="BR55" s="28">
        <f t="shared" si="18"/>
        <v>0</v>
      </c>
      <c r="BS55" s="28">
        <f t="shared" si="19"/>
        <v>0</v>
      </c>
      <c r="BT55" s="28">
        <f t="shared" si="20"/>
        <v>0</v>
      </c>
      <c r="BU55" s="28">
        <f t="shared" si="21"/>
        <v>0</v>
      </c>
      <c r="BV55" s="28">
        <f t="shared" si="22"/>
        <v>841.09143164046088</v>
      </c>
      <c r="BW55" s="28">
        <f t="shared" si="23"/>
        <v>818.01906101266718</v>
      </c>
      <c r="BX55" s="28">
        <f t="shared" si="24"/>
        <v>784.32155509502331</v>
      </c>
      <c r="BY55" s="28">
        <f t="shared" si="25"/>
        <v>737.38034506147642</v>
      </c>
      <c r="BZ55" s="28">
        <f t="shared" si="26"/>
        <v>674.71411721096229</v>
      </c>
      <c r="CA55" s="28">
        <f t="shared" si="27"/>
        <v>594.35092721974456</v>
      </c>
      <c r="CB55" s="28">
        <f t="shared" si="28"/>
        <v>495.38666620144068</v>
      </c>
      <c r="CC55" s="28">
        <f t="shared" si="29"/>
        <v>378.85844138741635</v>
      </c>
      <c r="CD55" s="28">
        <f t="shared" si="30"/>
        <v>249.2464362495424</v>
      </c>
      <c r="CE55" s="28">
        <f t="shared" si="31"/>
        <v>117.60133513685064</v>
      </c>
      <c r="CF55" s="28">
        <f t="shared" si="32"/>
        <v>11.915571310279532</v>
      </c>
      <c r="CG55" s="28">
        <f t="shared" si="33"/>
        <v>0</v>
      </c>
      <c r="CH55" s="28">
        <f t="shared" si="34"/>
        <v>0</v>
      </c>
      <c r="CI55" s="28">
        <f t="shared" si="35"/>
        <v>0</v>
      </c>
      <c r="CJ55" s="28">
        <f t="shared" si="36"/>
        <v>0</v>
      </c>
      <c r="CK55" s="28">
        <f t="shared" si="37"/>
        <v>0</v>
      </c>
      <c r="CL55" s="28">
        <f t="shared" si="38"/>
        <v>0</v>
      </c>
      <c r="CM55" s="28">
        <f t="shared" si="39"/>
        <v>0</v>
      </c>
      <c r="CN55" s="28">
        <f t="shared" si="40"/>
        <v>0</v>
      </c>
      <c r="CO55" s="28">
        <f t="shared" si="41"/>
        <v>0</v>
      </c>
      <c r="CP55" s="28">
        <f t="shared" si="42"/>
        <v>0</v>
      </c>
      <c r="CQ55" s="28">
        <f t="shared" si="43"/>
        <v>0</v>
      </c>
      <c r="CR55" s="28">
        <f t="shared" si="44"/>
        <v>0</v>
      </c>
      <c r="CS55" s="28">
        <f t="shared" si="45"/>
        <v>0</v>
      </c>
      <c r="CT55" s="28">
        <f t="shared" si="46"/>
        <v>0</v>
      </c>
      <c r="CU55" s="28">
        <f t="shared" si="47"/>
        <v>0</v>
      </c>
      <c r="CV55" s="28">
        <f t="shared" si="48"/>
        <v>0</v>
      </c>
      <c r="CW55" s="28">
        <f t="shared" si="49"/>
        <v>0</v>
      </c>
      <c r="CX55" s="28">
        <f t="shared" si="50"/>
        <v>0</v>
      </c>
      <c r="CY55" s="28">
        <f t="shared" si="51"/>
        <v>0</v>
      </c>
      <c r="CZ55" s="28">
        <f t="shared" si="52"/>
        <v>0</v>
      </c>
      <c r="DA55" s="28">
        <f t="shared" si="53"/>
        <v>0</v>
      </c>
      <c r="DB55" s="28">
        <f t="shared" si="54"/>
        <v>0</v>
      </c>
      <c r="DC55" s="28">
        <f t="shared" si="55"/>
        <v>0</v>
      </c>
      <c r="DD55" s="28">
        <f t="shared" si="56"/>
        <v>0</v>
      </c>
      <c r="DE55" s="28">
        <f t="shared" si="57"/>
        <v>0</v>
      </c>
      <c r="DF55" s="28">
        <f t="shared" si="58"/>
        <v>0</v>
      </c>
      <c r="DG55" s="28">
        <f t="shared" si="59"/>
        <v>0</v>
      </c>
      <c r="DH55" s="28">
        <f t="shared" si="60"/>
        <v>0</v>
      </c>
      <c r="DI55" s="28">
        <f t="shared" si="61"/>
        <v>0</v>
      </c>
      <c r="DJ55" s="28">
        <f t="shared" si="62"/>
        <v>0</v>
      </c>
      <c r="DL55" s="158">
        <f t="shared" si="63"/>
        <v>0</v>
      </c>
      <c r="DM55" s="158">
        <f t="shared" si="64"/>
        <v>0</v>
      </c>
      <c r="DN55" s="158">
        <f t="shared" si="65"/>
        <v>0</v>
      </c>
      <c r="DO55" s="158">
        <f t="shared" si="66"/>
        <v>0</v>
      </c>
      <c r="DP55" s="158">
        <f t="shared" si="67"/>
        <v>0</v>
      </c>
      <c r="DQ55" s="158">
        <f t="shared" si="68"/>
        <v>0</v>
      </c>
      <c r="DR55" s="158">
        <f t="shared" si="69"/>
        <v>0</v>
      </c>
      <c r="DS55" s="158">
        <f t="shared" si="70"/>
        <v>0</v>
      </c>
      <c r="DT55" s="158">
        <f t="shared" si="71"/>
        <v>3.5561967749493988</v>
      </c>
      <c r="DU55" s="158">
        <f t="shared" si="72"/>
        <v>23.072370627793703</v>
      </c>
      <c r="DV55" s="158">
        <f t="shared" si="73"/>
        <v>33.697505917643866</v>
      </c>
      <c r="DW55" s="158">
        <f t="shared" si="74"/>
        <v>46.941210033546895</v>
      </c>
      <c r="DX55" s="158">
        <f t="shared" si="75"/>
        <v>62.666227850514133</v>
      </c>
      <c r="DY55" s="158">
        <f t="shared" si="76"/>
        <v>80.363189991217723</v>
      </c>
      <c r="DZ55" s="158">
        <f t="shared" si="77"/>
        <v>98.964261018303887</v>
      </c>
      <c r="EA55" s="158">
        <f t="shared" si="78"/>
        <v>116.52822481402433</v>
      </c>
      <c r="EB55" s="158">
        <f t="shared" si="79"/>
        <v>129.61200513787395</v>
      </c>
      <c r="EC55" s="158">
        <f t="shared" si="80"/>
        <v>131.64510111269175</v>
      </c>
      <c r="ED55" s="158">
        <f t="shared" si="81"/>
        <v>105.6857638265711</v>
      </c>
      <c r="EE55" s="158">
        <f t="shared" si="82"/>
        <v>11.915571310279532</v>
      </c>
      <c r="EF55" s="158">
        <f t="shared" si="83"/>
        <v>0</v>
      </c>
      <c r="EG55" s="158">
        <f t="shared" si="84"/>
        <v>0</v>
      </c>
      <c r="EH55" s="158">
        <f t="shared" si="85"/>
        <v>0</v>
      </c>
      <c r="EI55" s="158">
        <f t="shared" si="86"/>
        <v>0</v>
      </c>
      <c r="EJ55" s="158">
        <f t="shared" si="87"/>
        <v>0</v>
      </c>
      <c r="EK55" s="158">
        <f t="shared" si="88"/>
        <v>0</v>
      </c>
      <c r="EL55" s="158">
        <f t="shared" si="89"/>
        <v>0</v>
      </c>
      <c r="EM55" s="158">
        <f t="shared" si="90"/>
        <v>0</v>
      </c>
      <c r="EN55" s="158">
        <f t="shared" si="91"/>
        <v>0</v>
      </c>
      <c r="EO55" s="158">
        <f t="shared" si="92"/>
        <v>0</v>
      </c>
      <c r="EP55" s="158">
        <f t="shared" si="93"/>
        <v>0</v>
      </c>
      <c r="EQ55" s="158">
        <f t="shared" si="94"/>
        <v>0</v>
      </c>
      <c r="ER55" s="158">
        <f t="shared" si="95"/>
        <v>0</v>
      </c>
      <c r="ES55" s="158">
        <f t="shared" si="96"/>
        <v>0</v>
      </c>
      <c r="ET55" s="158">
        <f t="shared" si="97"/>
        <v>0</v>
      </c>
      <c r="EU55" s="158">
        <f t="shared" si="98"/>
        <v>0</v>
      </c>
      <c r="EV55" s="158">
        <f t="shared" si="99"/>
        <v>0</v>
      </c>
      <c r="EW55" s="158">
        <f t="shared" si="100"/>
        <v>0</v>
      </c>
      <c r="EX55" s="158">
        <f t="shared" si="101"/>
        <v>0</v>
      </c>
      <c r="EY55" s="158">
        <f t="shared" si="102"/>
        <v>0</v>
      </c>
      <c r="EZ55" s="158">
        <f t="shared" si="103"/>
        <v>0</v>
      </c>
      <c r="FA55" s="158">
        <f t="shared" si="104"/>
        <v>0</v>
      </c>
      <c r="FB55" s="158">
        <f t="shared" si="105"/>
        <v>0</v>
      </c>
      <c r="FC55" s="158">
        <f t="shared" si="106"/>
        <v>0</v>
      </c>
      <c r="FD55" s="158">
        <f t="shared" si="107"/>
        <v>0</v>
      </c>
      <c r="FE55" s="158">
        <f t="shared" si="108"/>
        <v>0</v>
      </c>
      <c r="FF55" s="158">
        <f t="shared" si="109"/>
        <v>0</v>
      </c>
      <c r="FG55" s="158">
        <f t="shared" si="110"/>
        <v>0</v>
      </c>
      <c r="FH55" s="158">
        <f t="shared" si="111"/>
        <v>0</v>
      </c>
      <c r="FI55" s="158">
        <f t="shared" si="112"/>
        <v>0</v>
      </c>
    </row>
    <row r="56" spans="4:165">
      <c r="D56" s="28">
        <f>IF(OR('1.収穫を予測する'!$C$2="あり",'1.収穫を予測する'!$C$3="あり"),入力方法別計算!W51,'inv2.計算シート'!E51)</f>
        <v>50</v>
      </c>
      <c r="E56" s="28">
        <f>IF(OR('1.収穫を予測する'!$C$2="あり",'1.収穫を予測する'!$C$3="あり"),入力方法別計算!Z51,'inv2.計算シート'!AD51)</f>
        <v>855.42659805753215</v>
      </c>
      <c r="F56" s="28">
        <f>IF(OR('1.収穫を予測する'!$C$2="あり",'1.収穫を予測する'!$C$3="あり"),入力方法別計算!Y51,'inv2.計算シート'!AE51)</f>
        <v>1270.8282028003575</v>
      </c>
      <c r="G56" s="28">
        <f>'inv2.計算シート'!AF51</f>
        <v>0</v>
      </c>
      <c r="H56" s="28">
        <f t="shared" si="8"/>
        <v>0.59812310401494362</v>
      </c>
      <c r="I56" s="28">
        <f t="shared" si="9"/>
        <v>1593.0275660660243</v>
      </c>
      <c r="J56" s="28">
        <f t="shared" si="10"/>
        <v>886.46086265407348</v>
      </c>
      <c r="K56" s="28">
        <f t="shared" si="11"/>
        <v>0.55646297750087614</v>
      </c>
      <c r="L56" s="28">
        <f t="shared" si="12"/>
        <v>2279.7499657372309</v>
      </c>
      <c r="N56" s="28">
        <f t="shared" si="128"/>
        <v>0</v>
      </c>
      <c r="O56" s="28">
        <f t="shared" si="138"/>
        <v>0</v>
      </c>
      <c r="P56" s="28">
        <f t="shared" si="138"/>
        <v>0</v>
      </c>
      <c r="Q56" s="28">
        <f t="shared" si="138"/>
        <v>0</v>
      </c>
      <c r="R56" s="28">
        <f t="shared" si="138"/>
        <v>0</v>
      </c>
      <c r="S56" s="28">
        <f t="shared" si="138"/>
        <v>0</v>
      </c>
      <c r="T56" s="28">
        <f t="shared" si="138"/>
        <v>0</v>
      </c>
      <c r="U56" s="28">
        <f t="shared" si="138"/>
        <v>0</v>
      </c>
      <c r="V56" s="28">
        <f t="shared" si="138"/>
        <v>0</v>
      </c>
      <c r="W56" s="28">
        <f t="shared" si="138"/>
        <v>854.30409765265551</v>
      </c>
      <c r="X56" s="28">
        <f t="shared" si="138"/>
        <v>831.93654785266142</v>
      </c>
      <c r="Y56" s="28">
        <f t="shared" si="134"/>
        <v>799.2168936424664</v>
      </c>
      <c r="Z56" s="28">
        <f t="shared" si="134"/>
        <v>753.54649851842385</v>
      </c>
      <c r="AA56" s="28">
        <f t="shared" si="134"/>
        <v>692.42002472053184</v>
      </c>
      <c r="AB56" s="28">
        <f t="shared" si="134"/>
        <v>613.76762607389469</v>
      </c>
      <c r="AC56" s="28">
        <f t="shared" si="134"/>
        <v>516.46906455597343</v>
      </c>
      <c r="AD56" s="28">
        <f t="shared" si="134"/>
        <v>401.15604521971159</v>
      </c>
      <c r="AE56" s="28">
        <f t="shared" si="134"/>
        <v>271.58108151761661</v>
      </c>
      <c r="AF56" s="28">
        <f t="shared" si="134"/>
        <v>137.4068407907923</v>
      </c>
      <c r="AG56" s="28">
        <f t="shared" si="134"/>
        <v>22.743387623021235</v>
      </c>
      <c r="AH56" s="28" t="e">
        <f t="shared" si="134"/>
        <v>#NUM!</v>
      </c>
      <c r="AI56" s="28" t="e">
        <f t="shared" si="135"/>
        <v>#NUM!</v>
      </c>
      <c r="AJ56" s="28" t="e">
        <f t="shared" si="135"/>
        <v>#NUM!</v>
      </c>
      <c r="AK56" s="28" t="e">
        <f t="shared" si="135"/>
        <v>#NUM!</v>
      </c>
      <c r="AL56" s="28" t="e">
        <f t="shared" si="135"/>
        <v>#NUM!</v>
      </c>
      <c r="AM56" s="28" t="e">
        <f t="shared" si="135"/>
        <v>#NUM!</v>
      </c>
      <c r="AN56" s="28" t="e">
        <f t="shared" si="135"/>
        <v>#NUM!</v>
      </c>
      <c r="AO56" s="28" t="e">
        <f t="shared" si="135"/>
        <v>#NUM!</v>
      </c>
      <c r="AP56" s="28" t="e">
        <f t="shared" si="135"/>
        <v>#NUM!</v>
      </c>
      <c r="AQ56" s="28" t="e">
        <f t="shared" si="135"/>
        <v>#NUM!</v>
      </c>
      <c r="AR56" s="28" t="e">
        <f t="shared" si="135"/>
        <v>#NUM!</v>
      </c>
      <c r="AS56" s="28" t="e">
        <f t="shared" si="136"/>
        <v>#NUM!</v>
      </c>
      <c r="AT56" s="28" t="e">
        <f t="shared" si="136"/>
        <v>#NUM!</v>
      </c>
      <c r="AU56" s="28" t="e">
        <f t="shared" si="136"/>
        <v>#NUM!</v>
      </c>
      <c r="AV56" s="28" t="e">
        <f t="shared" si="136"/>
        <v>#NUM!</v>
      </c>
      <c r="AW56" s="28" t="e">
        <f t="shared" si="136"/>
        <v>#NUM!</v>
      </c>
      <c r="AX56" s="28" t="e">
        <f t="shared" si="136"/>
        <v>#NUM!</v>
      </c>
      <c r="AY56" s="28" t="e">
        <f t="shared" si="136"/>
        <v>#NUM!</v>
      </c>
      <c r="AZ56" s="28" t="e">
        <f t="shared" si="136"/>
        <v>#NUM!</v>
      </c>
      <c r="BA56" s="28" t="e">
        <f t="shared" si="136"/>
        <v>#NUM!</v>
      </c>
      <c r="BB56" s="28" t="e">
        <f t="shared" si="136"/>
        <v>#NUM!</v>
      </c>
      <c r="BC56" s="28" t="e">
        <f t="shared" si="137"/>
        <v>#NUM!</v>
      </c>
      <c r="BD56" s="28" t="e">
        <f t="shared" si="137"/>
        <v>#NUM!</v>
      </c>
      <c r="BE56" s="28" t="e">
        <f t="shared" si="137"/>
        <v>#NUM!</v>
      </c>
      <c r="BF56" s="28" t="e">
        <f t="shared" si="137"/>
        <v>#NUM!</v>
      </c>
      <c r="BG56" s="28" t="e">
        <f t="shared" si="137"/>
        <v>#NUM!</v>
      </c>
      <c r="BH56" s="28" t="e">
        <f t="shared" si="137"/>
        <v>#NUM!</v>
      </c>
      <c r="BI56" s="28" t="e">
        <f t="shared" si="137"/>
        <v>#NUM!</v>
      </c>
      <c r="BJ56" s="28" t="e">
        <f t="shared" si="137"/>
        <v>#NUM!</v>
      </c>
      <c r="BK56" s="28" t="e">
        <f t="shared" si="137"/>
        <v>#NUM!</v>
      </c>
      <c r="BM56" s="28">
        <f t="shared" si="13"/>
        <v>0</v>
      </c>
      <c r="BN56" s="28">
        <f t="shared" si="14"/>
        <v>0</v>
      </c>
      <c r="BO56" s="28">
        <f t="shared" si="15"/>
        <v>0</v>
      </c>
      <c r="BP56" s="28">
        <f t="shared" si="16"/>
        <v>0</v>
      </c>
      <c r="BQ56" s="28">
        <f t="shared" si="17"/>
        <v>0</v>
      </c>
      <c r="BR56" s="28">
        <f t="shared" si="18"/>
        <v>0</v>
      </c>
      <c r="BS56" s="28">
        <f t="shared" si="19"/>
        <v>0</v>
      </c>
      <c r="BT56" s="28">
        <f t="shared" si="20"/>
        <v>0</v>
      </c>
      <c r="BU56" s="28">
        <f t="shared" si="21"/>
        <v>0</v>
      </c>
      <c r="BV56" s="28">
        <f t="shared" si="22"/>
        <v>854.30409765265551</v>
      </c>
      <c r="BW56" s="28">
        <f t="shared" si="23"/>
        <v>831.93654785266142</v>
      </c>
      <c r="BX56" s="28">
        <f t="shared" si="24"/>
        <v>799.2168936424664</v>
      </c>
      <c r="BY56" s="28">
        <f t="shared" si="25"/>
        <v>753.54649851842385</v>
      </c>
      <c r="BZ56" s="28">
        <f t="shared" si="26"/>
        <v>692.42002472053184</v>
      </c>
      <c r="CA56" s="28">
        <f t="shared" si="27"/>
        <v>613.76762607389469</v>
      </c>
      <c r="CB56" s="28">
        <f t="shared" si="28"/>
        <v>516.46906455597343</v>
      </c>
      <c r="CC56" s="28">
        <f t="shared" si="29"/>
        <v>401.15604521971159</v>
      </c>
      <c r="CD56" s="28">
        <f t="shared" si="30"/>
        <v>271.58108151761661</v>
      </c>
      <c r="CE56" s="28">
        <f t="shared" si="31"/>
        <v>137.4068407907923</v>
      </c>
      <c r="CF56" s="28">
        <f t="shared" si="32"/>
        <v>22.743387623021235</v>
      </c>
      <c r="CG56" s="28">
        <f t="shared" si="33"/>
        <v>0</v>
      </c>
      <c r="CH56" s="28">
        <f t="shared" si="34"/>
        <v>0</v>
      </c>
      <c r="CI56" s="28">
        <f t="shared" si="35"/>
        <v>0</v>
      </c>
      <c r="CJ56" s="28">
        <f t="shared" si="36"/>
        <v>0</v>
      </c>
      <c r="CK56" s="28">
        <f t="shared" si="37"/>
        <v>0</v>
      </c>
      <c r="CL56" s="28">
        <f t="shared" si="38"/>
        <v>0</v>
      </c>
      <c r="CM56" s="28">
        <f t="shared" si="39"/>
        <v>0</v>
      </c>
      <c r="CN56" s="28">
        <f t="shared" si="40"/>
        <v>0</v>
      </c>
      <c r="CO56" s="28">
        <f t="shared" si="41"/>
        <v>0</v>
      </c>
      <c r="CP56" s="28">
        <f t="shared" si="42"/>
        <v>0</v>
      </c>
      <c r="CQ56" s="28">
        <f t="shared" si="43"/>
        <v>0</v>
      </c>
      <c r="CR56" s="28">
        <f t="shared" si="44"/>
        <v>0</v>
      </c>
      <c r="CS56" s="28">
        <f t="shared" si="45"/>
        <v>0</v>
      </c>
      <c r="CT56" s="28">
        <f t="shared" si="46"/>
        <v>0</v>
      </c>
      <c r="CU56" s="28">
        <f t="shared" si="47"/>
        <v>0</v>
      </c>
      <c r="CV56" s="28">
        <f t="shared" si="48"/>
        <v>0</v>
      </c>
      <c r="CW56" s="28">
        <f t="shared" si="49"/>
        <v>0</v>
      </c>
      <c r="CX56" s="28">
        <f t="shared" si="50"/>
        <v>0</v>
      </c>
      <c r="CY56" s="28">
        <f t="shared" si="51"/>
        <v>0</v>
      </c>
      <c r="CZ56" s="28">
        <f t="shared" si="52"/>
        <v>0</v>
      </c>
      <c r="DA56" s="28">
        <f t="shared" si="53"/>
        <v>0</v>
      </c>
      <c r="DB56" s="28">
        <f t="shared" si="54"/>
        <v>0</v>
      </c>
      <c r="DC56" s="28">
        <f t="shared" si="55"/>
        <v>0</v>
      </c>
      <c r="DD56" s="28">
        <f t="shared" si="56"/>
        <v>0</v>
      </c>
      <c r="DE56" s="28">
        <f t="shared" si="57"/>
        <v>0</v>
      </c>
      <c r="DF56" s="28">
        <f t="shared" si="58"/>
        <v>0</v>
      </c>
      <c r="DG56" s="28">
        <f t="shared" si="59"/>
        <v>0</v>
      </c>
      <c r="DH56" s="28">
        <f t="shared" si="60"/>
        <v>0</v>
      </c>
      <c r="DI56" s="28">
        <f t="shared" si="61"/>
        <v>0</v>
      </c>
      <c r="DJ56" s="28">
        <f t="shared" si="62"/>
        <v>0</v>
      </c>
      <c r="DL56" s="158">
        <f t="shared" si="63"/>
        <v>0</v>
      </c>
      <c r="DM56" s="158">
        <f t="shared" si="64"/>
        <v>0</v>
      </c>
      <c r="DN56" s="158">
        <f t="shared" si="65"/>
        <v>0</v>
      </c>
      <c r="DO56" s="158">
        <f t="shared" si="66"/>
        <v>0</v>
      </c>
      <c r="DP56" s="158">
        <f t="shared" si="67"/>
        <v>0</v>
      </c>
      <c r="DQ56" s="158">
        <f t="shared" si="68"/>
        <v>0</v>
      </c>
      <c r="DR56" s="158">
        <f t="shared" si="69"/>
        <v>0</v>
      </c>
      <c r="DS56" s="158">
        <f t="shared" si="70"/>
        <v>0</v>
      </c>
      <c r="DT56" s="158">
        <f t="shared" si="71"/>
        <v>1.1225004048766323</v>
      </c>
      <c r="DU56" s="158">
        <f t="shared" si="72"/>
        <v>22.367549799994094</v>
      </c>
      <c r="DV56" s="158">
        <f t="shared" si="73"/>
        <v>32.719654210195017</v>
      </c>
      <c r="DW56" s="158">
        <f t="shared" si="74"/>
        <v>45.670395124042557</v>
      </c>
      <c r="DX56" s="158">
        <f t="shared" si="75"/>
        <v>61.126473797892004</v>
      </c>
      <c r="DY56" s="158">
        <f t="shared" si="76"/>
        <v>78.652398646637153</v>
      </c>
      <c r="DZ56" s="158">
        <f t="shared" si="77"/>
        <v>97.298561517921257</v>
      </c>
      <c r="EA56" s="158">
        <f t="shared" si="78"/>
        <v>115.31301933626185</v>
      </c>
      <c r="EB56" s="158">
        <f t="shared" si="79"/>
        <v>129.57496370209498</v>
      </c>
      <c r="EC56" s="158">
        <f t="shared" si="80"/>
        <v>134.17424072682431</v>
      </c>
      <c r="ED56" s="158">
        <f t="shared" si="81"/>
        <v>114.66345316777107</v>
      </c>
      <c r="EE56" s="158">
        <f t="shared" si="82"/>
        <v>22.743387623021235</v>
      </c>
      <c r="EF56" s="158">
        <f t="shared" si="83"/>
        <v>0</v>
      </c>
      <c r="EG56" s="158">
        <f t="shared" si="84"/>
        <v>0</v>
      </c>
      <c r="EH56" s="158">
        <f t="shared" si="85"/>
        <v>0</v>
      </c>
      <c r="EI56" s="158">
        <f t="shared" si="86"/>
        <v>0</v>
      </c>
      <c r="EJ56" s="158">
        <f t="shared" si="87"/>
        <v>0</v>
      </c>
      <c r="EK56" s="158">
        <f t="shared" si="88"/>
        <v>0</v>
      </c>
      <c r="EL56" s="158">
        <f t="shared" si="89"/>
        <v>0</v>
      </c>
      <c r="EM56" s="158">
        <f t="shared" si="90"/>
        <v>0</v>
      </c>
      <c r="EN56" s="158">
        <f t="shared" si="91"/>
        <v>0</v>
      </c>
      <c r="EO56" s="158">
        <f t="shared" si="92"/>
        <v>0</v>
      </c>
      <c r="EP56" s="158">
        <f t="shared" si="93"/>
        <v>0</v>
      </c>
      <c r="EQ56" s="158">
        <f t="shared" si="94"/>
        <v>0</v>
      </c>
      <c r="ER56" s="158">
        <f t="shared" si="95"/>
        <v>0</v>
      </c>
      <c r="ES56" s="158">
        <f t="shared" si="96"/>
        <v>0</v>
      </c>
      <c r="ET56" s="158">
        <f t="shared" si="97"/>
        <v>0</v>
      </c>
      <c r="EU56" s="158">
        <f t="shared" si="98"/>
        <v>0</v>
      </c>
      <c r="EV56" s="158">
        <f t="shared" si="99"/>
        <v>0</v>
      </c>
      <c r="EW56" s="158">
        <f t="shared" si="100"/>
        <v>0</v>
      </c>
      <c r="EX56" s="158">
        <f t="shared" si="101"/>
        <v>0</v>
      </c>
      <c r="EY56" s="158">
        <f t="shared" si="102"/>
        <v>0</v>
      </c>
      <c r="EZ56" s="158">
        <f t="shared" si="103"/>
        <v>0</v>
      </c>
      <c r="FA56" s="158">
        <f t="shared" si="104"/>
        <v>0</v>
      </c>
      <c r="FB56" s="158">
        <f t="shared" si="105"/>
        <v>0</v>
      </c>
      <c r="FC56" s="158">
        <f t="shared" si="106"/>
        <v>0</v>
      </c>
      <c r="FD56" s="158">
        <f t="shared" si="107"/>
        <v>0</v>
      </c>
      <c r="FE56" s="158">
        <f t="shared" si="108"/>
        <v>0</v>
      </c>
      <c r="FF56" s="158">
        <f t="shared" si="109"/>
        <v>0</v>
      </c>
      <c r="FG56" s="158">
        <f t="shared" si="110"/>
        <v>0</v>
      </c>
      <c r="FH56" s="158">
        <f t="shared" si="111"/>
        <v>0</v>
      </c>
      <c r="FI56" s="158">
        <f t="shared" si="112"/>
        <v>0</v>
      </c>
    </row>
    <row r="57" spans="4:165">
      <c r="D57" s="28">
        <f>IF(OR('1.収穫を予測する'!$C$2="あり",'1.収穫を予測する'!$C$3="あり"),入力方法別計算!W52,'inv2.計算シート'!E52)</f>
        <v>51</v>
      </c>
      <c r="E57" s="28">
        <f>IF(OR('1.収穫を予測する'!$C$2="あり",'1.収穫を予測する'!$C$3="あり"),入力方法別計算!Z52,'inv2.計算シート'!AD52)</f>
        <v>865.70268315722865</v>
      </c>
      <c r="F57" s="28">
        <f>IF(OR('1.収穫を予測する'!$C$2="あり",'1.収穫を予測する'!$C$3="あり"),入力方法別計算!Y52,'inv2.計算シート'!AE52)</f>
        <v>1256.0623841797387</v>
      </c>
      <c r="G57" s="28">
        <f>'inv2.計算シート'!AF52</f>
        <v>0</v>
      </c>
      <c r="H57" s="28">
        <f t="shared" si="8"/>
        <v>0.59567062624697253</v>
      </c>
      <c r="I57" s="28">
        <f t="shared" si="9"/>
        <v>1579.6556374761235</v>
      </c>
      <c r="J57" s="28">
        <f t="shared" si="10"/>
        <v>898.08254075159027</v>
      </c>
      <c r="K57" s="28">
        <f t="shared" si="11"/>
        <v>0.56853058315069938</v>
      </c>
      <c r="L57" s="28">
        <f t="shared" si="12"/>
        <v>2162.0856761898876</v>
      </c>
      <c r="N57" s="28">
        <f t="shared" si="128"/>
        <v>0</v>
      </c>
      <c r="O57" s="28">
        <f t="shared" si="138"/>
        <v>0</v>
      </c>
      <c r="P57" s="28">
        <f t="shared" si="138"/>
        <v>0</v>
      </c>
      <c r="Q57" s="28">
        <f t="shared" si="138"/>
        <v>0</v>
      </c>
      <c r="R57" s="28">
        <f t="shared" si="138"/>
        <v>0</v>
      </c>
      <c r="S57" s="28">
        <f t="shared" si="138"/>
        <v>0</v>
      </c>
      <c r="T57" s="28">
        <f t="shared" si="138"/>
        <v>0</v>
      </c>
      <c r="U57" s="28">
        <f t="shared" si="138"/>
        <v>0</v>
      </c>
      <c r="V57" s="28">
        <f t="shared" si="138"/>
        <v>0</v>
      </c>
      <c r="W57" s="28">
        <f t="shared" si="138"/>
        <v>0</v>
      </c>
      <c r="X57" s="28">
        <f t="shared" si="138"/>
        <v>845.21833919951871</v>
      </c>
      <c r="Y57" s="28">
        <f t="shared" si="134"/>
        <v>813.41315417238695</v>
      </c>
      <c r="Z57" s="28">
        <f t="shared" si="134"/>
        <v>768.93786403292654</v>
      </c>
      <c r="AA57" s="28">
        <f t="shared" si="134"/>
        <v>709.27149366332765</v>
      </c>
      <c r="AB57" s="28">
        <f t="shared" si="134"/>
        <v>632.26347516607188</v>
      </c>
      <c r="AC57" s="28">
        <f t="shared" si="134"/>
        <v>536.60808024664584</v>
      </c>
      <c r="AD57" s="28">
        <f t="shared" si="134"/>
        <v>422.58339445798384</v>
      </c>
      <c r="AE57" s="28">
        <f t="shared" si="134"/>
        <v>293.30310960208277</v>
      </c>
      <c r="AF57" s="28">
        <f t="shared" si="134"/>
        <v>157.21922857677953</v>
      </c>
      <c r="AG57" s="28">
        <f t="shared" si="134"/>
        <v>35.315570320137866</v>
      </c>
      <c r="AH57" s="28" t="e">
        <f t="shared" si="134"/>
        <v>#NUM!</v>
      </c>
      <c r="AI57" s="28" t="e">
        <f t="shared" si="135"/>
        <v>#NUM!</v>
      </c>
      <c r="AJ57" s="28" t="e">
        <f t="shared" si="135"/>
        <v>#NUM!</v>
      </c>
      <c r="AK57" s="28" t="e">
        <f t="shared" si="135"/>
        <v>#NUM!</v>
      </c>
      <c r="AL57" s="28" t="e">
        <f t="shared" si="135"/>
        <v>#NUM!</v>
      </c>
      <c r="AM57" s="28" t="e">
        <f t="shared" si="135"/>
        <v>#NUM!</v>
      </c>
      <c r="AN57" s="28" t="e">
        <f t="shared" si="135"/>
        <v>#NUM!</v>
      </c>
      <c r="AO57" s="28" t="e">
        <f t="shared" si="135"/>
        <v>#NUM!</v>
      </c>
      <c r="AP57" s="28" t="e">
        <f t="shared" si="135"/>
        <v>#NUM!</v>
      </c>
      <c r="AQ57" s="28" t="e">
        <f t="shared" si="135"/>
        <v>#NUM!</v>
      </c>
      <c r="AR57" s="28" t="e">
        <f t="shared" si="135"/>
        <v>#NUM!</v>
      </c>
      <c r="AS57" s="28" t="e">
        <f t="shared" si="136"/>
        <v>#NUM!</v>
      </c>
      <c r="AT57" s="28" t="e">
        <f t="shared" si="136"/>
        <v>#NUM!</v>
      </c>
      <c r="AU57" s="28" t="e">
        <f t="shared" si="136"/>
        <v>#NUM!</v>
      </c>
      <c r="AV57" s="28" t="e">
        <f t="shared" si="136"/>
        <v>#NUM!</v>
      </c>
      <c r="AW57" s="28" t="e">
        <f t="shared" si="136"/>
        <v>#NUM!</v>
      </c>
      <c r="AX57" s="28" t="e">
        <f t="shared" si="136"/>
        <v>#NUM!</v>
      </c>
      <c r="AY57" s="28" t="e">
        <f t="shared" si="136"/>
        <v>#NUM!</v>
      </c>
      <c r="AZ57" s="28" t="e">
        <f t="shared" si="136"/>
        <v>#NUM!</v>
      </c>
      <c r="BA57" s="28" t="e">
        <f t="shared" si="136"/>
        <v>#NUM!</v>
      </c>
      <c r="BB57" s="28" t="e">
        <f t="shared" si="136"/>
        <v>#NUM!</v>
      </c>
      <c r="BC57" s="28" t="e">
        <f t="shared" si="137"/>
        <v>#NUM!</v>
      </c>
      <c r="BD57" s="28" t="e">
        <f t="shared" si="137"/>
        <v>#NUM!</v>
      </c>
      <c r="BE57" s="28" t="e">
        <f t="shared" si="137"/>
        <v>#NUM!</v>
      </c>
      <c r="BF57" s="28" t="e">
        <f t="shared" si="137"/>
        <v>#NUM!</v>
      </c>
      <c r="BG57" s="28" t="e">
        <f t="shared" si="137"/>
        <v>#NUM!</v>
      </c>
      <c r="BH57" s="28" t="e">
        <f t="shared" si="137"/>
        <v>#NUM!</v>
      </c>
      <c r="BI57" s="28" t="e">
        <f t="shared" si="137"/>
        <v>#NUM!</v>
      </c>
      <c r="BJ57" s="28" t="e">
        <f t="shared" si="137"/>
        <v>#NUM!</v>
      </c>
      <c r="BK57" s="28" t="e">
        <f t="shared" si="137"/>
        <v>#NUM!</v>
      </c>
      <c r="BM57" s="28">
        <f t="shared" si="13"/>
        <v>0</v>
      </c>
      <c r="BN57" s="28">
        <f t="shared" si="14"/>
        <v>0</v>
      </c>
      <c r="BO57" s="28">
        <f t="shared" si="15"/>
        <v>0</v>
      </c>
      <c r="BP57" s="28">
        <f t="shared" si="16"/>
        <v>0</v>
      </c>
      <c r="BQ57" s="28">
        <f t="shared" si="17"/>
        <v>0</v>
      </c>
      <c r="BR57" s="28">
        <f t="shared" si="18"/>
        <v>0</v>
      </c>
      <c r="BS57" s="28">
        <f t="shared" si="19"/>
        <v>0</v>
      </c>
      <c r="BT57" s="28">
        <f t="shared" si="20"/>
        <v>0</v>
      </c>
      <c r="BU57" s="28">
        <f t="shared" si="21"/>
        <v>0</v>
      </c>
      <c r="BV57" s="28">
        <f t="shared" si="22"/>
        <v>0</v>
      </c>
      <c r="BW57" s="28">
        <f t="shared" si="23"/>
        <v>845.21833919951871</v>
      </c>
      <c r="BX57" s="28">
        <f t="shared" si="24"/>
        <v>813.41315417238695</v>
      </c>
      <c r="BY57" s="28">
        <f t="shared" si="25"/>
        <v>768.93786403292654</v>
      </c>
      <c r="BZ57" s="28">
        <f t="shared" si="26"/>
        <v>709.27149366332765</v>
      </c>
      <c r="CA57" s="28">
        <f t="shared" si="27"/>
        <v>632.26347516607188</v>
      </c>
      <c r="CB57" s="28">
        <f t="shared" si="28"/>
        <v>536.60808024664584</v>
      </c>
      <c r="CC57" s="28">
        <f t="shared" si="29"/>
        <v>422.58339445798384</v>
      </c>
      <c r="CD57" s="28">
        <f t="shared" si="30"/>
        <v>293.30310960208277</v>
      </c>
      <c r="CE57" s="28">
        <f t="shared" si="31"/>
        <v>157.21922857677953</v>
      </c>
      <c r="CF57" s="28">
        <f t="shared" si="32"/>
        <v>35.315570320137866</v>
      </c>
      <c r="CG57" s="28">
        <f t="shared" si="33"/>
        <v>0</v>
      </c>
      <c r="CH57" s="28">
        <f t="shared" si="34"/>
        <v>0</v>
      </c>
      <c r="CI57" s="28">
        <f t="shared" si="35"/>
        <v>0</v>
      </c>
      <c r="CJ57" s="28">
        <f t="shared" si="36"/>
        <v>0</v>
      </c>
      <c r="CK57" s="28">
        <f t="shared" si="37"/>
        <v>0</v>
      </c>
      <c r="CL57" s="28">
        <f t="shared" si="38"/>
        <v>0</v>
      </c>
      <c r="CM57" s="28">
        <f t="shared" si="39"/>
        <v>0</v>
      </c>
      <c r="CN57" s="28">
        <f t="shared" si="40"/>
        <v>0</v>
      </c>
      <c r="CO57" s="28">
        <f t="shared" si="41"/>
        <v>0</v>
      </c>
      <c r="CP57" s="28">
        <f t="shared" si="42"/>
        <v>0</v>
      </c>
      <c r="CQ57" s="28">
        <f t="shared" si="43"/>
        <v>0</v>
      </c>
      <c r="CR57" s="28">
        <f t="shared" si="44"/>
        <v>0</v>
      </c>
      <c r="CS57" s="28">
        <f t="shared" si="45"/>
        <v>0</v>
      </c>
      <c r="CT57" s="28">
        <f t="shared" si="46"/>
        <v>0</v>
      </c>
      <c r="CU57" s="28">
        <f t="shared" si="47"/>
        <v>0</v>
      </c>
      <c r="CV57" s="28">
        <f t="shared" si="48"/>
        <v>0</v>
      </c>
      <c r="CW57" s="28">
        <f t="shared" si="49"/>
        <v>0</v>
      </c>
      <c r="CX57" s="28">
        <f t="shared" si="50"/>
        <v>0</v>
      </c>
      <c r="CY57" s="28">
        <f t="shared" si="51"/>
        <v>0</v>
      </c>
      <c r="CZ57" s="28">
        <f t="shared" si="52"/>
        <v>0</v>
      </c>
      <c r="DA57" s="28">
        <f t="shared" si="53"/>
        <v>0</v>
      </c>
      <c r="DB57" s="28">
        <f t="shared" si="54"/>
        <v>0</v>
      </c>
      <c r="DC57" s="28">
        <f t="shared" si="55"/>
        <v>0</v>
      </c>
      <c r="DD57" s="28">
        <f t="shared" si="56"/>
        <v>0</v>
      </c>
      <c r="DE57" s="28">
        <f t="shared" si="57"/>
        <v>0</v>
      </c>
      <c r="DF57" s="28">
        <f t="shared" si="58"/>
        <v>0</v>
      </c>
      <c r="DG57" s="28">
        <f t="shared" si="59"/>
        <v>0</v>
      </c>
      <c r="DH57" s="28">
        <f t="shared" si="60"/>
        <v>0</v>
      </c>
      <c r="DI57" s="28">
        <f t="shared" si="61"/>
        <v>0</v>
      </c>
      <c r="DJ57" s="28">
        <f t="shared" si="62"/>
        <v>0</v>
      </c>
      <c r="DL57" s="158">
        <f t="shared" si="63"/>
        <v>0</v>
      </c>
      <c r="DM57" s="158">
        <f t="shared" si="64"/>
        <v>0</v>
      </c>
      <c r="DN57" s="158">
        <f t="shared" si="65"/>
        <v>0</v>
      </c>
      <c r="DO57" s="158">
        <f t="shared" si="66"/>
        <v>0</v>
      </c>
      <c r="DP57" s="158">
        <f t="shared" si="67"/>
        <v>0</v>
      </c>
      <c r="DQ57" s="158">
        <f t="shared" si="68"/>
        <v>0</v>
      </c>
      <c r="DR57" s="158">
        <f t="shared" si="69"/>
        <v>0</v>
      </c>
      <c r="DS57" s="158">
        <f t="shared" si="70"/>
        <v>0</v>
      </c>
      <c r="DT57" s="158">
        <f t="shared" si="71"/>
        <v>0</v>
      </c>
      <c r="DU57" s="158">
        <f t="shared" si="72"/>
        <v>20.484343957709939</v>
      </c>
      <c r="DV57" s="158">
        <f t="shared" si="73"/>
        <v>31.805185027131756</v>
      </c>
      <c r="DW57" s="158">
        <f t="shared" si="74"/>
        <v>44.475290139460412</v>
      </c>
      <c r="DX57" s="158">
        <f t="shared" si="75"/>
        <v>59.666370369598894</v>
      </c>
      <c r="DY57" s="158">
        <f t="shared" si="76"/>
        <v>77.008018497255762</v>
      </c>
      <c r="DZ57" s="158">
        <f t="shared" si="77"/>
        <v>95.655394919426044</v>
      </c>
      <c r="EA57" s="158">
        <f t="shared" si="78"/>
        <v>114.024685788662</v>
      </c>
      <c r="EB57" s="158">
        <f t="shared" si="79"/>
        <v>129.28028485590107</v>
      </c>
      <c r="EC57" s="158">
        <f t="shared" si="80"/>
        <v>136.08388102530324</v>
      </c>
      <c r="ED57" s="158">
        <f t="shared" si="81"/>
        <v>121.90365825664166</v>
      </c>
      <c r="EE57" s="158">
        <f t="shared" si="82"/>
        <v>35.315570320137866</v>
      </c>
      <c r="EF57" s="158">
        <f t="shared" si="83"/>
        <v>0</v>
      </c>
      <c r="EG57" s="158">
        <f t="shared" si="84"/>
        <v>0</v>
      </c>
      <c r="EH57" s="158">
        <f t="shared" si="85"/>
        <v>0</v>
      </c>
      <c r="EI57" s="158">
        <f t="shared" si="86"/>
        <v>0</v>
      </c>
      <c r="EJ57" s="158">
        <f t="shared" si="87"/>
        <v>0</v>
      </c>
      <c r="EK57" s="158">
        <f t="shared" si="88"/>
        <v>0</v>
      </c>
      <c r="EL57" s="158">
        <f t="shared" si="89"/>
        <v>0</v>
      </c>
      <c r="EM57" s="158">
        <f t="shared" si="90"/>
        <v>0</v>
      </c>
      <c r="EN57" s="158">
        <f t="shared" si="91"/>
        <v>0</v>
      </c>
      <c r="EO57" s="158">
        <f t="shared" si="92"/>
        <v>0</v>
      </c>
      <c r="EP57" s="158">
        <f t="shared" si="93"/>
        <v>0</v>
      </c>
      <c r="EQ57" s="158">
        <f t="shared" si="94"/>
        <v>0</v>
      </c>
      <c r="ER57" s="158">
        <f t="shared" si="95"/>
        <v>0</v>
      </c>
      <c r="ES57" s="158">
        <f t="shared" si="96"/>
        <v>0</v>
      </c>
      <c r="ET57" s="158">
        <f t="shared" si="97"/>
        <v>0</v>
      </c>
      <c r="EU57" s="158">
        <f t="shared" si="98"/>
        <v>0</v>
      </c>
      <c r="EV57" s="158">
        <f t="shared" si="99"/>
        <v>0</v>
      </c>
      <c r="EW57" s="158">
        <f t="shared" si="100"/>
        <v>0</v>
      </c>
      <c r="EX57" s="158">
        <f t="shared" si="101"/>
        <v>0</v>
      </c>
      <c r="EY57" s="158">
        <f t="shared" si="102"/>
        <v>0</v>
      </c>
      <c r="EZ57" s="158">
        <f t="shared" si="103"/>
        <v>0</v>
      </c>
      <c r="FA57" s="158">
        <f t="shared" si="104"/>
        <v>0</v>
      </c>
      <c r="FB57" s="158">
        <f t="shared" si="105"/>
        <v>0</v>
      </c>
      <c r="FC57" s="158">
        <f t="shared" si="106"/>
        <v>0</v>
      </c>
      <c r="FD57" s="158">
        <f t="shared" si="107"/>
        <v>0</v>
      </c>
      <c r="FE57" s="158">
        <f t="shared" si="108"/>
        <v>0</v>
      </c>
      <c r="FF57" s="158">
        <f t="shared" si="109"/>
        <v>0</v>
      </c>
      <c r="FG57" s="158">
        <f t="shared" si="110"/>
        <v>0</v>
      </c>
      <c r="FH57" s="158">
        <f t="shared" si="111"/>
        <v>0</v>
      </c>
      <c r="FI57" s="158">
        <f t="shared" si="112"/>
        <v>0</v>
      </c>
    </row>
    <row r="58" spans="4:165">
      <c r="D58" s="28">
        <f>IF(OR('1.収穫を予測する'!$C$2="あり",'1.収穫を予測する'!$C$3="あり"),入力方法別計算!W53,'inv2.計算シート'!E53)</f>
        <v>52</v>
      </c>
      <c r="E58" s="28">
        <f>IF(OR('1.収穫を予測する'!$C$2="あり",'1.収穫を予測する'!$C$3="あり"),入力方法別計算!Z53,'inv2.計算シート'!AD53)</f>
        <v>875.49646606593183</v>
      </c>
      <c r="F58" s="28">
        <f>IF(OR('1.収穫を予測する'!$C$2="あり",'1.収穫を予測する'!$C$3="あり"),入力方法別計算!Y53,'inv2.計算シート'!AE53)</f>
        <v>1241.9895908312378</v>
      </c>
      <c r="G58" s="28">
        <f>'inv2.計算シート'!AF53</f>
        <v>0</v>
      </c>
      <c r="H58" s="28">
        <f t="shared" si="8"/>
        <v>0.59332879658346094</v>
      </c>
      <c r="I58" s="28">
        <f t="shared" si="9"/>
        <v>1566.9113127250516</v>
      </c>
      <c r="J58" s="28">
        <f t="shared" si="10"/>
        <v>909.21350910837089</v>
      </c>
      <c r="K58" s="28">
        <f t="shared" si="11"/>
        <v>0.58025843691634127</v>
      </c>
      <c r="L58" s="28">
        <f t="shared" si="12"/>
        <v>2056.9016090871005</v>
      </c>
      <c r="N58" s="28">
        <f t="shared" si="128"/>
        <v>0</v>
      </c>
      <c r="O58" s="28">
        <f t="shared" si="138"/>
        <v>0</v>
      </c>
      <c r="P58" s="28">
        <f t="shared" si="138"/>
        <v>0</v>
      </c>
      <c r="Q58" s="28">
        <f t="shared" si="138"/>
        <v>0</v>
      </c>
      <c r="R58" s="28">
        <f t="shared" si="138"/>
        <v>0</v>
      </c>
      <c r="S58" s="28">
        <f t="shared" si="138"/>
        <v>0</v>
      </c>
      <c r="T58" s="28">
        <f t="shared" si="138"/>
        <v>0</v>
      </c>
      <c r="U58" s="28">
        <f t="shared" si="138"/>
        <v>0</v>
      </c>
      <c r="V58" s="28">
        <f t="shared" si="138"/>
        <v>0</v>
      </c>
      <c r="W58" s="28">
        <f t="shared" si="138"/>
        <v>0</v>
      </c>
      <c r="X58" s="28">
        <f t="shared" si="138"/>
        <v>857.89252030709952</v>
      </c>
      <c r="Y58" s="28">
        <f t="shared" si="134"/>
        <v>826.94273625059327</v>
      </c>
      <c r="Z58" s="28">
        <f t="shared" si="134"/>
        <v>783.59101516406861</v>
      </c>
      <c r="AA58" s="28">
        <f t="shared" si="134"/>
        <v>725.30757882550404</v>
      </c>
      <c r="AB58" s="28">
        <f t="shared" si="134"/>
        <v>649.87561997833984</v>
      </c>
      <c r="AC58" s="28">
        <f t="shared" si="134"/>
        <v>555.83017792932264</v>
      </c>
      <c r="AD58" s="28">
        <f t="shared" si="134"/>
        <v>443.14052219447075</v>
      </c>
      <c r="AE58" s="28">
        <f t="shared" si="134"/>
        <v>314.35859609430639</v>
      </c>
      <c r="AF58" s="28">
        <f t="shared" si="134"/>
        <v>176.87675436217469</v>
      </c>
      <c r="AG58" s="28">
        <f t="shared" si="134"/>
        <v>49.09333880444234</v>
      </c>
      <c r="AH58" s="28" t="e">
        <f t="shared" si="134"/>
        <v>#NUM!</v>
      </c>
      <c r="AI58" s="28" t="e">
        <f t="shared" si="135"/>
        <v>#NUM!</v>
      </c>
      <c r="AJ58" s="28" t="e">
        <f t="shared" si="135"/>
        <v>#NUM!</v>
      </c>
      <c r="AK58" s="28" t="e">
        <f t="shared" si="135"/>
        <v>#NUM!</v>
      </c>
      <c r="AL58" s="28" t="e">
        <f t="shared" si="135"/>
        <v>#NUM!</v>
      </c>
      <c r="AM58" s="28" t="e">
        <f t="shared" si="135"/>
        <v>#NUM!</v>
      </c>
      <c r="AN58" s="28" t="e">
        <f t="shared" si="135"/>
        <v>#NUM!</v>
      </c>
      <c r="AO58" s="28" t="e">
        <f t="shared" si="135"/>
        <v>#NUM!</v>
      </c>
      <c r="AP58" s="28" t="e">
        <f t="shared" si="135"/>
        <v>#NUM!</v>
      </c>
      <c r="AQ58" s="28" t="e">
        <f t="shared" si="135"/>
        <v>#NUM!</v>
      </c>
      <c r="AR58" s="28" t="e">
        <f t="shared" si="135"/>
        <v>#NUM!</v>
      </c>
      <c r="AS58" s="28" t="e">
        <f t="shared" si="136"/>
        <v>#NUM!</v>
      </c>
      <c r="AT58" s="28" t="e">
        <f t="shared" si="136"/>
        <v>#NUM!</v>
      </c>
      <c r="AU58" s="28" t="e">
        <f t="shared" si="136"/>
        <v>#NUM!</v>
      </c>
      <c r="AV58" s="28" t="e">
        <f t="shared" si="136"/>
        <v>#NUM!</v>
      </c>
      <c r="AW58" s="28" t="e">
        <f t="shared" si="136"/>
        <v>#NUM!</v>
      </c>
      <c r="AX58" s="28" t="e">
        <f t="shared" si="136"/>
        <v>#NUM!</v>
      </c>
      <c r="AY58" s="28" t="e">
        <f t="shared" si="136"/>
        <v>#NUM!</v>
      </c>
      <c r="AZ58" s="28" t="e">
        <f t="shared" si="136"/>
        <v>#NUM!</v>
      </c>
      <c r="BA58" s="28" t="e">
        <f t="shared" si="136"/>
        <v>#NUM!</v>
      </c>
      <c r="BB58" s="28" t="e">
        <f t="shared" si="136"/>
        <v>#NUM!</v>
      </c>
      <c r="BC58" s="28" t="e">
        <f t="shared" si="137"/>
        <v>#NUM!</v>
      </c>
      <c r="BD58" s="28" t="e">
        <f t="shared" si="137"/>
        <v>#NUM!</v>
      </c>
      <c r="BE58" s="28" t="e">
        <f t="shared" si="137"/>
        <v>#NUM!</v>
      </c>
      <c r="BF58" s="28" t="e">
        <f t="shared" si="137"/>
        <v>#NUM!</v>
      </c>
      <c r="BG58" s="28" t="e">
        <f t="shared" si="137"/>
        <v>#NUM!</v>
      </c>
      <c r="BH58" s="28" t="e">
        <f t="shared" si="137"/>
        <v>#NUM!</v>
      </c>
      <c r="BI58" s="28" t="e">
        <f t="shared" si="137"/>
        <v>#NUM!</v>
      </c>
      <c r="BJ58" s="28" t="e">
        <f t="shared" si="137"/>
        <v>#NUM!</v>
      </c>
      <c r="BK58" s="28" t="e">
        <f t="shared" si="137"/>
        <v>#NUM!</v>
      </c>
      <c r="BM58" s="28">
        <f t="shared" si="13"/>
        <v>0</v>
      </c>
      <c r="BN58" s="28">
        <f t="shared" si="14"/>
        <v>0</v>
      </c>
      <c r="BO58" s="28">
        <f t="shared" si="15"/>
        <v>0</v>
      </c>
      <c r="BP58" s="28">
        <f t="shared" si="16"/>
        <v>0</v>
      </c>
      <c r="BQ58" s="28">
        <f t="shared" si="17"/>
        <v>0</v>
      </c>
      <c r="BR58" s="28">
        <f t="shared" si="18"/>
        <v>0</v>
      </c>
      <c r="BS58" s="28">
        <f t="shared" si="19"/>
        <v>0</v>
      </c>
      <c r="BT58" s="28">
        <f t="shared" si="20"/>
        <v>0</v>
      </c>
      <c r="BU58" s="28">
        <f t="shared" si="21"/>
        <v>0</v>
      </c>
      <c r="BV58" s="28">
        <f t="shared" si="22"/>
        <v>0</v>
      </c>
      <c r="BW58" s="28">
        <f t="shared" si="23"/>
        <v>857.89252030709952</v>
      </c>
      <c r="BX58" s="28">
        <f t="shared" si="24"/>
        <v>826.94273625059327</v>
      </c>
      <c r="BY58" s="28">
        <f t="shared" si="25"/>
        <v>783.59101516406861</v>
      </c>
      <c r="BZ58" s="28">
        <f t="shared" si="26"/>
        <v>725.30757882550404</v>
      </c>
      <c r="CA58" s="28">
        <f t="shared" si="27"/>
        <v>649.87561997833984</v>
      </c>
      <c r="CB58" s="28">
        <f t="shared" si="28"/>
        <v>555.83017792932264</v>
      </c>
      <c r="CC58" s="28">
        <f t="shared" si="29"/>
        <v>443.14052219447075</v>
      </c>
      <c r="CD58" s="28">
        <f t="shared" si="30"/>
        <v>314.35859609430639</v>
      </c>
      <c r="CE58" s="28">
        <f t="shared" si="31"/>
        <v>176.87675436217469</v>
      </c>
      <c r="CF58" s="28">
        <f t="shared" si="32"/>
        <v>49.09333880444234</v>
      </c>
      <c r="CG58" s="28">
        <f t="shared" si="33"/>
        <v>0</v>
      </c>
      <c r="CH58" s="28">
        <f t="shared" si="34"/>
        <v>0</v>
      </c>
      <c r="CI58" s="28">
        <f t="shared" si="35"/>
        <v>0</v>
      </c>
      <c r="CJ58" s="28">
        <f t="shared" si="36"/>
        <v>0</v>
      </c>
      <c r="CK58" s="28">
        <f t="shared" si="37"/>
        <v>0</v>
      </c>
      <c r="CL58" s="28">
        <f t="shared" si="38"/>
        <v>0</v>
      </c>
      <c r="CM58" s="28">
        <f t="shared" si="39"/>
        <v>0</v>
      </c>
      <c r="CN58" s="28">
        <f t="shared" si="40"/>
        <v>0</v>
      </c>
      <c r="CO58" s="28">
        <f t="shared" si="41"/>
        <v>0</v>
      </c>
      <c r="CP58" s="28">
        <f t="shared" si="42"/>
        <v>0</v>
      </c>
      <c r="CQ58" s="28">
        <f t="shared" si="43"/>
        <v>0</v>
      </c>
      <c r="CR58" s="28">
        <f t="shared" si="44"/>
        <v>0</v>
      </c>
      <c r="CS58" s="28">
        <f t="shared" si="45"/>
        <v>0</v>
      </c>
      <c r="CT58" s="28">
        <f t="shared" si="46"/>
        <v>0</v>
      </c>
      <c r="CU58" s="28">
        <f t="shared" si="47"/>
        <v>0</v>
      </c>
      <c r="CV58" s="28">
        <f t="shared" si="48"/>
        <v>0</v>
      </c>
      <c r="CW58" s="28">
        <f t="shared" si="49"/>
        <v>0</v>
      </c>
      <c r="CX58" s="28">
        <f t="shared" si="50"/>
        <v>0</v>
      </c>
      <c r="CY58" s="28">
        <f t="shared" si="51"/>
        <v>0</v>
      </c>
      <c r="CZ58" s="28">
        <f t="shared" si="52"/>
        <v>0</v>
      </c>
      <c r="DA58" s="28">
        <f t="shared" si="53"/>
        <v>0</v>
      </c>
      <c r="DB58" s="28">
        <f t="shared" si="54"/>
        <v>0</v>
      </c>
      <c r="DC58" s="28">
        <f t="shared" si="55"/>
        <v>0</v>
      </c>
      <c r="DD58" s="28">
        <f t="shared" si="56"/>
        <v>0</v>
      </c>
      <c r="DE58" s="28">
        <f t="shared" si="57"/>
        <v>0</v>
      </c>
      <c r="DF58" s="28">
        <f t="shared" si="58"/>
        <v>0</v>
      </c>
      <c r="DG58" s="28">
        <f t="shared" si="59"/>
        <v>0</v>
      </c>
      <c r="DH58" s="28">
        <f t="shared" si="60"/>
        <v>0</v>
      </c>
      <c r="DI58" s="28">
        <f t="shared" si="61"/>
        <v>0</v>
      </c>
      <c r="DJ58" s="28">
        <f t="shared" si="62"/>
        <v>0</v>
      </c>
      <c r="DL58" s="158">
        <f t="shared" si="63"/>
        <v>0</v>
      </c>
      <c r="DM58" s="158">
        <f t="shared" si="64"/>
        <v>0</v>
      </c>
      <c r="DN58" s="158">
        <f t="shared" si="65"/>
        <v>0</v>
      </c>
      <c r="DO58" s="158">
        <f t="shared" si="66"/>
        <v>0</v>
      </c>
      <c r="DP58" s="158">
        <f t="shared" si="67"/>
        <v>0</v>
      </c>
      <c r="DQ58" s="158">
        <f t="shared" si="68"/>
        <v>0</v>
      </c>
      <c r="DR58" s="158">
        <f t="shared" si="69"/>
        <v>0</v>
      </c>
      <c r="DS58" s="158">
        <f t="shared" si="70"/>
        <v>0</v>
      </c>
      <c r="DT58" s="158">
        <f t="shared" si="71"/>
        <v>0</v>
      </c>
      <c r="DU58" s="158">
        <f t="shared" si="72"/>
        <v>17.60394575883231</v>
      </c>
      <c r="DV58" s="158">
        <f t="shared" si="73"/>
        <v>30.949784056506246</v>
      </c>
      <c r="DW58" s="158">
        <f t="shared" si="74"/>
        <v>43.351721086524662</v>
      </c>
      <c r="DX58" s="158">
        <f t="shared" si="75"/>
        <v>58.28343633856457</v>
      </c>
      <c r="DY58" s="158">
        <f t="shared" si="76"/>
        <v>75.431958847164196</v>
      </c>
      <c r="DZ58" s="158">
        <f t="shared" si="77"/>
        <v>94.045442049017197</v>
      </c>
      <c r="EA58" s="158">
        <f t="shared" si="78"/>
        <v>112.6896557348519</v>
      </c>
      <c r="EB58" s="158">
        <f t="shared" si="79"/>
        <v>128.78192610016436</v>
      </c>
      <c r="EC58" s="158">
        <f t="shared" si="80"/>
        <v>137.4818417321317</v>
      </c>
      <c r="ED58" s="158">
        <f t="shared" si="81"/>
        <v>127.78341555773235</v>
      </c>
      <c r="EE58" s="158">
        <f t="shared" si="82"/>
        <v>49.09333880444234</v>
      </c>
      <c r="EF58" s="158">
        <f t="shared" si="83"/>
        <v>0</v>
      </c>
      <c r="EG58" s="158">
        <f t="shared" si="84"/>
        <v>0</v>
      </c>
      <c r="EH58" s="158">
        <f t="shared" si="85"/>
        <v>0</v>
      </c>
      <c r="EI58" s="158">
        <f t="shared" si="86"/>
        <v>0</v>
      </c>
      <c r="EJ58" s="158">
        <f t="shared" si="87"/>
        <v>0</v>
      </c>
      <c r="EK58" s="158">
        <f t="shared" si="88"/>
        <v>0</v>
      </c>
      <c r="EL58" s="158">
        <f t="shared" si="89"/>
        <v>0</v>
      </c>
      <c r="EM58" s="158">
        <f t="shared" si="90"/>
        <v>0</v>
      </c>
      <c r="EN58" s="158">
        <f t="shared" si="91"/>
        <v>0</v>
      </c>
      <c r="EO58" s="158">
        <f t="shared" si="92"/>
        <v>0</v>
      </c>
      <c r="EP58" s="158">
        <f t="shared" si="93"/>
        <v>0</v>
      </c>
      <c r="EQ58" s="158">
        <f t="shared" si="94"/>
        <v>0</v>
      </c>
      <c r="ER58" s="158">
        <f t="shared" si="95"/>
        <v>0</v>
      </c>
      <c r="ES58" s="158">
        <f t="shared" si="96"/>
        <v>0</v>
      </c>
      <c r="ET58" s="158">
        <f t="shared" si="97"/>
        <v>0</v>
      </c>
      <c r="EU58" s="158">
        <f t="shared" si="98"/>
        <v>0</v>
      </c>
      <c r="EV58" s="158">
        <f t="shared" si="99"/>
        <v>0</v>
      </c>
      <c r="EW58" s="158">
        <f t="shared" si="100"/>
        <v>0</v>
      </c>
      <c r="EX58" s="158">
        <f t="shared" si="101"/>
        <v>0</v>
      </c>
      <c r="EY58" s="158">
        <f t="shared" si="102"/>
        <v>0</v>
      </c>
      <c r="EZ58" s="158">
        <f t="shared" si="103"/>
        <v>0</v>
      </c>
      <c r="FA58" s="158">
        <f t="shared" si="104"/>
        <v>0</v>
      </c>
      <c r="FB58" s="158">
        <f t="shared" si="105"/>
        <v>0</v>
      </c>
      <c r="FC58" s="158">
        <f t="shared" si="106"/>
        <v>0</v>
      </c>
      <c r="FD58" s="158">
        <f t="shared" si="107"/>
        <v>0</v>
      </c>
      <c r="FE58" s="158">
        <f t="shared" si="108"/>
        <v>0</v>
      </c>
      <c r="FF58" s="158">
        <f t="shared" si="109"/>
        <v>0</v>
      </c>
      <c r="FG58" s="158">
        <f t="shared" si="110"/>
        <v>0</v>
      </c>
      <c r="FH58" s="158">
        <f t="shared" si="111"/>
        <v>0</v>
      </c>
      <c r="FI58" s="158">
        <f t="shared" si="112"/>
        <v>0</v>
      </c>
    </row>
    <row r="59" spans="4:165">
      <c r="D59" s="28">
        <f>IF(OR('1.収穫を予測する'!$C$2="あり",'1.収穫を予測する'!$C$3="あり"),入力方法別計算!W54,'inv2.計算シート'!E54)</f>
        <v>53</v>
      </c>
      <c r="E59" s="28">
        <f>IF(OR('1.収穫を予測する'!$C$2="あり",'1.収穫を予測する'!$C$3="あり"),入力方法別計算!Z54,'inv2.計算シート'!AD54)</f>
        <v>884.82808802029149</v>
      </c>
      <c r="F59" s="28">
        <f>IF(OR('1.収穫を予測する'!$C$2="あり",'1.収穫を予測する'!$C$3="あり"),入力方法別計算!Y54,'inv2.計算シート'!AE54)</f>
        <v>1228.5808815925107</v>
      </c>
      <c r="G59" s="28">
        <f>'inv2.計算シート'!AF54</f>
        <v>0</v>
      </c>
      <c r="H59" s="28">
        <f t="shared" si="8"/>
        <v>0.59109352053181552</v>
      </c>
      <c r="I59" s="28">
        <f t="shared" si="9"/>
        <v>1554.7683826898267</v>
      </c>
      <c r="J59" s="28">
        <f t="shared" si="10"/>
        <v>919.87121788285731</v>
      </c>
      <c r="K59" s="28">
        <f t="shared" si="11"/>
        <v>0.5916451788731607</v>
      </c>
      <c r="L59" s="28">
        <f t="shared" si="12"/>
        <v>1962.5374454253426</v>
      </c>
      <c r="N59" s="28">
        <f t="shared" si="128"/>
        <v>0</v>
      </c>
      <c r="O59" s="28">
        <f t="shared" si="138"/>
        <v>0</v>
      </c>
      <c r="P59" s="28">
        <f t="shared" si="138"/>
        <v>0</v>
      </c>
      <c r="Q59" s="28">
        <f t="shared" si="138"/>
        <v>0</v>
      </c>
      <c r="R59" s="28">
        <f t="shared" si="138"/>
        <v>0</v>
      </c>
      <c r="S59" s="28">
        <f t="shared" si="138"/>
        <v>0</v>
      </c>
      <c r="T59" s="28">
        <f t="shared" si="138"/>
        <v>0</v>
      </c>
      <c r="U59" s="28">
        <f t="shared" si="138"/>
        <v>0</v>
      </c>
      <c r="V59" s="28">
        <f t="shared" si="138"/>
        <v>0</v>
      </c>
      <c r="W59" s="28">
        <f t="shared" si="138"/>
        <v>0</v>
      </c>
      <c r="X59" s="28">
        <f t="shared" si="138"/>
        <v>869.98597310278399</v>
      </c>
      <c r="Y59" s="28">
        <f t="shared" si="134"/>
        <v>839.83657425941396</v>
      </c>
      <c r="Z59" s="28">
        <f t="shared" si="134"/>
        <v>797.54098098318195</v>
      </c>
      <c r="AA59" s="28">
        <f t="shared" si="134"/>
        <v>740.56615778635467</v>
      </c>
      <c r="AB59" s="28">
        <f t="shared" si="134"/>
        <v>666.64126452463108</v>
      </c>
      <c r="AC59" s="28">
        <f t="shared" si="134"/>
        <v>574.16462690169328</v>
      </c>
      <c r="AD59" s="28">
        <f t="shared" si="134"/>
        <v>462.83549473508106</v>
      </c>
      <c r="AE59" s="28">
        <f t="shared" si="134"/>
        <v>334.71100013312741</v>
      </c>
      <c r="AF59" s="28">
        <f t="shared" si="134"/>
        <v>196.25309335220325</v>
      </c>
      <c r="AG59" s="28">
        <f t="shared" si="134"/>
        <v>63.684282829212194</v>
      </c>
      <c r="AH59" s="28" t="e">
        <f t="shared" si="134"/>
        <v>#NUM!</v>
      </c>
      <c r="AI59" s="28" t="e">
        <f t="shared" si="135"/>
        <v>#NUM!</v>
      </c>
      <c r="AJ59" s="28" t="e">
        <f t="shared" si="135"/>
        <v>#NUM!</v>
      </c>
      <c r="AK59" s="28" t="e">
        <f t="shared" si="135"/>
        <v>#NUM!</v>
      </c>
      <c r="AL59" s="28" t="e">
        <f t="shared" si="135"/>
        <v>#NUM!</v>
      </c>
      <c r="AM59" s="28" t="e">
        <f t="shared" si="135"/>
        <v>#NUM!</v>
      </c>
      <c r="AN59" s="28" t="e">
        <f t="shared" si="135"/>
        <v>#NUM!</v>
      </c>
      <c r="AO59" s="28" t="e">
        <f t="shared" si="135"/>
        <v>#NUM!</v>
      </c>
      <c r="AP59" s="28" t="e">
        <f t="shared" si="135"/>
        <v>#NUM!</v>
      </c>
      <c r="AQ59" s="28" t="e">
        <f t="shared" si="135"/>
        <v>#NUM!</v>
      </c>
      <c r="AR59" s="28" t="e">
        <f t="shared" si="135"/>
        <v>#NUM!</v>
      </c>
      <c r="AS59" s="28" t="e">
        <f t="shared" si="136"/>
        <v>#NUM!</v>
      </c>
      <c r="AT59" s="28" t="e">
        <f t="shared" si="136"/>
        <v>#NUM!</v>
      </c>
      <c r="AU59" s="28" t="e">
        <f t="shared" si="136"/>
        <v>#NUM!</v>
      </c>
      <c r="AV59" s="28" t="e">
        <f t="shared" si="136"/>
        <v>#NUM!</v>
      </c>
      <c r="AW59" s="28" t="e">
        <f t="shared" si="136"/>
        <v>#NUM!</v>
      </c>
      <c r="AX59" s="28" t="e">
        <f t="shared" si="136"/>
        <v>#NUM!</v>
      </c>
      <c r="AY59" s="28" t="e">
        <f t="shared" si="136"/>
        <v>#NUM!</v>
      </c>
      <c r="AZ59" s="28" t="e">
        <f t="shared" si="136"/>
        <v>#NUM!</v>
      </c>
      <c r="BA59" s="28" t="e">
        <f t="shared" si="136"/>
        <v>#NUM!</v>
      </c>
      <c r="BB59" s="28" t="e">
        <f t="shared" si="136"/>
        <v>#NUM!</v>
      </c>
      <c r="BC59" s="28" t="e">
        <f t="shared" si="137"/>
        <v>#NUM!</v>
      </c>
      <c r="BD59" s="28" t="e">
        <f t="shared" si="137"/>
        <v>#NUM!</v>
      </c>
      <c r="BE59" s="28" t="e">
        <f t="shared" si="137"/>
        <v>#NUM!</v>
      </c>
      <c r="BF59" s="28" t="e">
        <f t="shared" si="137"/>
        <v>#NUM!</v>
      </c>
      <c r="BG59" s="28" t="e">
        <f t="shared" si="137"/>
        <v>#NUM!</v>
      </c>
      <c r="BH59" s="28" t="e">
        <f t="shared" si="137"/>
        <v>#NUM!</v>
      </c>
      <c r="BI59" s="28" t="e">
        <f t="shared" si="137"/>
        <v>#NUM!</v>
      </c>
      <c r="BJ59" s="28" t="e">
        <f t="shared" si="137"/>
        <v>#NUM!</v>
      </c>
      <c r="BK59" s="28" t="e">
        <f t="shared" si="137"/>
        <v>#NUM!</v>
      </c>
      <c r="BM59" s="28">
        <f t="shared" si="13"/>
        <v>0</v>
      </c>
      <c r="BN59" s="28">
        <f t="shared" si="14"/>
        <v>0</v>
      </c>
      <c r="BO59" s="28">
        <f t="shared" si="15"/>
        <v>0</v>
      </c>
      <c r="BP59" s="28">
        <f t="shared" si="16"/>
        <v>0</v>
      </c>
      <c r="BQ59" s="28">
        <f t="shared" si="17"/>
        <v>0</v>
      </c>
      <c r="BR59" s="28">
        <f t="shared" si="18"/>
        <v>0</v>
      </c>
      <c r="BS59" s="28">
        <f t="shared" si="19"/>
        <v>0</v>
      </c>
      <c r="BT59" s="28">
        <f t="shared" si="20"/>
        <v>0</v>
      </c>
      <c r="BU59" s="28">
        <f t="shared" si="21"/>
        <v>0</v>
      </c>
      <c r="BV59" s="28">
        <f t="shared" si="22"/>
        <v>0</v>
      </c>
      <c r="BW59" s="28">
        <f t="shared" si="23"/>
        <v>869.98597310278399</v>
      </c>
      <c r="BX59" s="28">
        <f t="shared" si="24"/>
        <v>839.83657425941396</v>
      </c>
      <c r="BY59" s="28">
        <f t="shared" si="25"/>
        <v>797.54098098318195</v>
      </c>
      <c r="BZ59" s="28">
        <f t="shared" si="26"/>
        <v>740.56615778635467</v>
      </c>
      <c r="CA59" s="28">
        <f t="shared" si="27"/>
        <v>666.64126452463108</v>
      </c>
      <c r="CB59" s="28">
        <f t="shared" si="28"/>
        <v>574.16462690169328</v>
      </c>
      <c r="CC59" s="28">
        <f t="shared" si="29"/>
        <v>462.83549473508106</v>
      </c>
      <c r="CD59" s="28">
        <f t="shared" si="30"/>
        <v>334.71100013312741</v>
      </c>
      <c r="CE59" s="28">
        <f t="shared" si="31"/>
        <v>196.25309335220325</v>
      </c>
      <c r="CF59" s="28">
        <f t="shared" si="32"/>
        <v>63.684282829212194</v>
      </c>
      <c r="CG59" s="28">
        <f t="shared" si="33"/>
        <v>0</v>
      </c>
      <c r="CH59" s="28">
        <f t="shared" si="34"/>
        <v>0</v>
      </c>
      <c r="CI59" s="28">
        <f t="shared" si="35"/>
        <v>0</v>
      </c>
      <c r="CJ59" s="28">
        <f t="shared" si="36"/>
        <v>0</v>
      </c>
      <c r="CK59" s="28">
        <f t="shared" si="37"/>
        <v>0</v>
      </c>
      <c r="CL59" s="28">
        <f t="shared" si="38"/>
        <v>0</v>
      </c>
      <c r="CM59" s="28">
        <f t="shared" si="39"/>
        <v>0</v>
      </c>
      <c r="CN59" s="28">
        <f t="shared" si="40"/>
        <v>0</v>
      </c>
      <c r="CO59" s="28">
        <f t="shared" si="41"/>
        <v>0</v>
      </c>
      <c r="CP59" s="28">
        <f t="shared" si="42"/>
        <v>0</v>
      </c>
      <c r="CQ59" s="28">
        <f t="shared" si="43"/>
        <v>0</v>
      </c>
      <c r="CR59" s="28">
        <f t="shared" si="44"/>
        <v>0</v>
      </c>
      <c r="CS59" s="28">
        <f t="shared" si="45"/>
        <v>0</v>
      </c>
      <c r="CT59" s="28">
        <f t="shared" si="46"/>
        <v>0</v>
      </c>
      <c r="CU59" s="28">
        <f t="shared" si="47"/>
        <v>0</v>
      </c>
      <c r="CV59" s="28">
        <f t="shared" si="48"/>
        <v>0</v>
      </c>
      <c r="CW59" s="28">
        <f t="shared" si="49"/>
        <v>0</v>
      </c>
      <c r="CX59" s="28">
        <f t="shared" si="50"/>
        <v>0</v>
      </c>
      <c r="CY59" s="28">
        <f t="shared" si="51"/>
        <v>0</v>
      </c>
      <c r="CZ59" s="28">
        <f t="shared" si="52"/>
        <v>0</v>
      </c>
      <c r="DA59" s="28">
        <f t="shared" si="53"/>
        <v>0</v>
      </c>
      <c r="DB59" s="28">
        <f t="shared" si="54"/>
        <v>0</v>
      </c>
      <c r="DC59" s="28">
        <f t="shared" si="55"/>
        <v>0</v>
      </c>
      <c r="DD59" s="28">
        <f t="shared" si="56"/>
        <v>0</v>
      </c>
      <c r="DE59" s="28">
        <f t="shared" si="57"/>
        <v>0</v>
      </c>
      <c r="DF59" s="28">
        <f t="shared" si="58"/>
        <v>0</v>
      </c>
      <c r="DG59" s="28">
        <f t="shared" si="59"/>
        <v>0</v>
      </c>
      <c r="DH59" s="28">
        <f t="shared" si="60"/>
        <v>0</v>
      </c>
      <c r="DI59" s="28">
        <f t="shared" si="61"/>
        <v>0</v>
      </c>
      <c r="DJ59" s="28">
        <f t="shared" si="62"/>
        <v>0</v>
      </c>
      <c r="DL59" s="158">
        <f t="shared" si="63"/>
        <v>0</v>
      </c>
      <c r="DM59" s="158">
        <f t="shared" si="64"/>
        <v>0</v>
      </c>
      <c r="DN59" s="158">
        <f t="shared" si="65"/>
        <v>0</v>
      </c>
      <c r="DO59" s="158">
        <f t="shared" si="66"/>
        <v>0</v>
      </c>
      <c r="DP59" s="158">
        <f t="shared" si="67"/>
        <v>0</v>
      </c>
      <c r="DQ59" s="158">
        <f t="shared" si="68"/>
        <v>0</v>
      </c>
      <c r="DR59" s="158">
        <f t="shared" si="69"/>
        <v>0</v>
      </c>
      <c r="DS59" s="158">
        <f t="shared" si="70"/>
        <v>0</v>
      </c>
      <c r="DT59" s="158">
        <f t="shared" si="71"/>
        <v>0</v>
      </c>
      <c r="DU59" s="158">
        <f t="shared" si="72"/>
        <v>14.842114917507502</v>
      </c>
      <c r="DV59" s="158">
        <f t="shared" si="73"/>
        <v>30.149398843370022</v>
      </c>
      <c r="DW59" s="158">
        <f t="shared" si="74"/>
        <v>42.295593276232012</v>
      </c>
      <c r="DX59" s="158">
        <f t="shared" si="75"/>
        <v>56.974823196827288</v>
      </c>
      <c r="DY59" s="158">
        <f t="shared" si="76"/>
        <v>73.924893261723582</v>
      </c>
      <c r="DZ59" s="158">
        <f t="shared" si="77"/>
        <v>92.476637622937801</v>
      </c>
      <c r="EA59" s="158">
        <f t="shared" si="78"/>
        <v>111.32913216661223</v>
      </c>
      <c r="EB59" s="158">
        <f t="shared" si="79"/>
        <v>128.12449460195364</v>
      </c>
      <c r="EC59" s="158">
        <f t="shared" si="80"/>
        <v>138.45790678092416</v>
      </c>
      <c r="ED59" s="158">
        <f t="shared" si="81"/>
        <v>132.56881052299104</v>
      </c>
      <c r="EE59" s="158">
        <f t="shared" si="82"/>
        <v>63.684282829212194</v>
      </c>
      <c r="EF59" s="158">
        <f t="shared" si="83"/>
        <v>0</v>
      </c>
      <c r="EG59" s="158">
        <f t="shared" si="84"/>
        <v>0</v>
      </c>
      <c r="EH59" s="158">
        <f t="shared" si="85"/>
        <v>0</v>
      </c>
      <c r="EI59" s="158">
        <f t="shared" si="86"/>
        <v>0</v>
      </c>
      <c r="EJ59" s="158">
        <f t="shared" si="87"/>
        <v>0</v>
      </c>
      <c r="EK59" s="158">
        <f t="shared" si="88"/>
        <v>0</v>
      </c>
      <c r="EL59" s="158">
        <f t="shared" si="89"/>
        <v>0</v>
      </c>
      <c r="EM59" s="158">
        <f t="shared" si="90"/>
        <v>0</v>
      </c>
      <c r="EN59" s="158">
        <f t="shared" si="91"/>
        <v>0</v>
      </c>
      <c r="EO59" s="158">
        <f t="shared" si="92"/>
        <v>0</v>
      </c>
      <c r="EP59" s="158">
        <f t="shared" si="93"/>
        <v>0</v>
      </c>
      <c r="EQ59" s="158">
        <f t="shared" si="94"/>
        <v>0</v>
      </c>
      <c r="ER59" s="158">
        <f t="shared" si="95"/>
        <v>0</v>
      </c>
      <c r="ES59" s="158">
        <f t="shared" si="96"/>
        <v>0</v>
      </c>
      <c r="ET59" s="158">
        <f t="shared" si="97"/>
        <v>0</v>
      </c>
      <c r="EU59" s="158">
        <f t="shared" si="98"/>
        <v>0</v>
      </c>
      <c r="EV59" s="158">
        <f t="shared" si="99"/>
        <v>0</v>
      </c>
      <c r="EW59" s="158">
        <f t="shared" si="100"/>
        <v>0</v>
      </c>
      <c r="EX59" s="158">
        <f t="shared" si="101"/>
        <v>0</v>
      </c>
      <c r="EY59" s="158">
        <f t="shared" si="102"/>
        <v>0</v>
      </c>
      <c r="EZ59" s="158">
        <f t="shared" si="103"/>
        <v>0</v>
      </c>
      <c r="FA59" s="158">
        <f t="shared" si="104"/>
        <v>0</v>
      </c>
      <c r="FB59" s="158">
        <f t="shared" si="105"/>
        <v>0</v>
      </c>
      <c r="FC59" s="158">
        <f t="shared" si="106"/>
        <v>0</v>
      </c>
      <c r="FD59" s="158">
        <f t="shared" si="107"/>
        <v>0</v>
      </c>
      <c r="FE59" s="158">
        <f t="shared" si="108"/>
        <v>0</v>
      </c>
      <c r="FF59" s="158">
        <f t="shared" si="109"/>
        <v>0</v>
      </c>
      <c r="FG59" s="158">
        <f t="shared" si="110"/>
        <v>0</v>
      </c>
      <c r="FH59" s="158">
        <f t="shared" si="111"/>
        <v>0</v>
      </c>
      <c r="FI59" s="158">
        <f t="shared" si="112"/>
        <v>0</v>
      </c>
    </row>
    <row r="60" spans="4:165">
      <c r="D60" s="28">
        <f>IF(OR('1.収穫を予測する'!$C$2="あり",'1.収穫を予測する'!$C$3="あり"),入力方法別計算!W55,'inv2.計算シート'!E55)</f>
        <v>54</v>
      </c>
      <c r="E60" s="28">
        <f>IF(OR('1.収穫を予測する'!$C$2="あり",'1.収穫を予測する'!$C$3="あり"),入力方法別計算!Z55,'inv2.計算シート'!AD55)</f>
        <v>893.71719831298037</v>
      </c>
      <c r="F60" s="28">
        <f>IF(OR('1.収穫を予測する'!$C$2="あり",'1.収穫を予測する'!$C$3="あり"),入力方法別計算!Y55,'inv2.計算シート'!AE55)</f>
        <v>1215.8080221808661</v>
      </c>
      <c r="G60" s="28">
        <f>'inv2.計算シート'!AF55</f>
        <v>0</v>
      </c>
      <c r="H60" s="28">
        <f t="shared" si="8"/>
        <v>0.58896073305075236</v>
      </c>
      <c r="I60" s="28">
        <f t="shared" si="9"/>
        <v>1543.2012783978334</v>
      </c>
      <c r="J60" s="28">
        <f t="shared" si="10"/>
        <v>930.07281035151811</v>
      </c>
      <c r="K60" s="28">
        <f t="shared" si="11"/>
        <v>0.60269053905730863</v>
      </c>
      <c r="L60" s="28">
        <f t="shared" si="12"/>
        <v>1877.596902372045</v>
      </c>
      <c r="N60" s="28">
        <f t="shared" si="128"/>
        <v>0</v>
      </c>
      <c r="O60" s="28">
        <f t="shared" si="138"/>
        <v>0</v>
      </c>
      <c r="P60" s="28">
        <f t="shared" si="138"/>
        <v>0</v>
      </c>
      <c r="Q60" s="28">
        <f t="shared" si="138"/>
        <v>0</v>
      </c>
      <c r="R60" s="28">
        <f t="shared" si="138"/>
        <v>0</v>
      </c>
      <c r="S60" s="28">
        <f t="shared" si="138"/>
        <v>0</v>
      </c>
      <c r="T60" s="28">
        <f t="shared" si="138"/>
        <v>0</v>
      </c>
      <c r="U60" s="28">
        <f t="shared" si="138"/>
        <v>0</v>
      </c>
      <c r="V60" s="28">
        <f t="shared" si="138"/>
        <v>0</v>
      </c>
      <c r="W60" s="28">
        <f t="shared" si="138"/>
        <v>0</v>
      </c>
      <c r="X60" s="28">
        <f t="shared" si="138"/>
        <v>881.52442289306794</v>
      </c>
      <c r="Y60" s="28">
        <f>IF($L60/$H60*(($H60-1)*Y$3+$K60)^($H60/(1-$H60))*($H60*Y$3+$K60)&gt;$E60,0,$L60/$H60*(($H60-1)*Y$3+$K60)^($H60/(1-$H60))*($H60*Y$3+$K60))</f>
        <v>852.12418647002596</v>
      </c>
      <c r="Z60" s="28">
        <f>IF($L60/$H60*(($H60-1)*Z$3+$K60)^($H60/(1-$H60))*($H60*Z$3+$K60)&gt;$E60,0,$L60/$H60*(($H60-1)*Z$3+$K60)^($H60/(1-$H60))*($H60*Z$3+$K60))</f>
        <v>810.82125126738686</v>
      </c>
      <c r="AA60" s="28">
        <f>IF($L60/$H60*(($H60-1)*AA$3+$K60)^($H60/(1-$H60))*($H60*AA$3+$K60)&gt;$E60,0,$L60/$H60*(($H60-1)*AA$3+$K60)^($H60/(1-$H60))*($H60*AA$3+$K60))</f>
        <v>755.08380106264667</v>
      </c>
      <c r="AB60" s="28">
        <f>IF($L60/$H60*(($H60-1)*AB$3+$K60)^($H60/(1-$H60))*($H60*AB$3+$K60)&gt;$E60,0,$L60/$H60*(($H60-1)*AB$3+$K60)^($H60/(1-$H60))*($H60*AB$3+$K60))</f>
        <v>682.59724819668418</v>
      </c>
      <c r="AC60" s="28">
        <f t="shared" ref="AC60:AR75" si="139">IF($L60/$H60*(($H60-1)*AC$3+$K60)^($H60/(1-$H60))*($H60*AC$3+$K60)&gt;$E60,0,$L60/$H60*(($H60-1)*AC$3+$K60)^($H60/(1-$H60))*($H60*AC$3+$K60))</f>
        <v>591.64253123182584</v>
      </c>
      <c r="AD60" s="28">
        <f t="shared" si="139"/>
        <v>481.68250708376922</v>
      </c>
      <c r="AE60" s="28">
        <f t="shared" si="139"/>
        <v>354.33770731652402</v>
      </c>
      <c r="AF60" s="28">
        <f t="shared" si="139"/>
        <v>215.25076458678836</v>
      </c>
      <c r="AG60" s="28">
        <f t="shared" si="139"/>
        <v>78.790041553628356</v>
      </c>
      <c r="AH60" s="28" t="e">
        <f t="shared" si="139"/>
        <v>#NUM!</v>
      </c>
      <c r="AI60" s="28" t="e">
        <f t="shared" si="139"/>
        <v>#NUM!</v>
      </c>
      <c r="AJ60" s="28" t="e">
        <f t="shared" si="139"/>
        <v>#NUM!</v>
      </c>
      <c r="AK60" s="28" t="e">
        <f t="shared" si="139"/>
        <v>#NUM!</v>
      </c>
      <c r="AL60" s="28" t="e">
        <f t="shared" si="139"/>
        <v>#NUM!</v>
      </c>
      <c r="AM60" s="28" t="e">
        <f t="shared" si="139"/>
        <v>#NUM!</v>
      </c>
      <c r="AN60" s="28" t="e">
        <f t="shared" si="139"/>
        <v>#NUM!</v>
      </c>
      <c r="AO60" s="28" t="e">
        <f t="shared" si="139"/>
        <v>#NUM!</v>
      </c>
      <c r="AP60" s="28" t="e">
        <f t="shared" si="139"/>
        <v>#NUM!</v>
      </c>
      <c r="AQ60" s="28" t="e">
        <f t="shared" si="139"/>
        <v>#NUM!</v>
      </c>
      <c r="AR60" s="28" t="e">
        <f t="shared" si="139"/>
        <v>#NUM!</v>
      </c>
      <c r="AS60" s="28" t="e">
        <f t="shared" ref="AS60:BH75" si="140">IF($L60/$H60*(($H60-1)*AS$3+$K60)^($H60/(1-$H60))*($H60*AS$3+$K60)&gt;$E60,0,$L60/$H60*(($H60-1)*AS$3+$K60)^($H60/(1-$H60))*($H60*AS$3+$K60))</f>
        <v>#NUM!</v>
      </c>
      <c r="AT60" s="28" t="e">
        <f t="shared" si="140"/>
        <v>#NUM!</v>
      </c>
      <c r="AU60" s="28" t="e">
        <f t="shared" si="140"/>
        <v>#NUM!</v>
      </c>
      <c r="AV60" s="28" t="e">
        <f t="shared" si="140"/>
        <v>#NUM!</v>
      </c>
      <c r="AW60" s="28" t="e">
        <f t="shared" si="140"/>
        <v>#NUM!</v>
      </c>
      <c r="AX60" s="28" t="e">
        <f t="shared" si="140"/>
        <v>#NUM!</v>
      </c>
      <c r="AY60" s="28" t="e">
        <f t="shared" si="140"/>
        <v>#NUM!</v>
      </c>
      <c r="AZ60" s="28" t="e">
        <f t="shared" si="140"/>
        <v>#NUM!</v>
      </c>
      <c r="BA60" s="28" t="e">
        <f t="shared" si="140"/>
        <v>#NUM!</v>
      </c>
      <c r="BB60" s="28" t="e">
        <f t="shared" si="140"/>
        <v>#NUM!</v>
      </c>
      <c r="BC60" s="28" t="e">
        <f t="shared" si="140"/>
        <v>#NUM!</v>
      </c>
      <c r="BD60" s="28" t="e">
        <f t="shared" si="140"/>
        <v>#NUM!</v>
      </c>
      <c r="BE60" s="28" t="e">
        <f t="shared" si="140"/>
        <v>#NUM!</v>
      </c>
      <c r="BF60" s="28" t="e">
        <f t="shared" si="140"/>
        <v>#NUM!</v>
      </c>
      <c r="BG60" s="28" t="e">
        <f t="shared" si="140"/>
        <v>#NUM!</v>
      </c>
      <c r="BH60" s="28" t="e">
        <f t="shared" si="140"/>
        <v>#NUM!</v>
      </c>
      <c r="BI60" s="28" t="e">
        <f t="shared" ref="BI60:BK74" si="141">IF($L60/$H60*(($H60-1)*BI$3+$K60)^($H60/(1-$H60))*($H60*BI$3+$K60)&gt;$E60,0,$L60/$H60*(($H60-1)*BI$3+$K60)^($H60/(1-$H60))*($H60*BI$3+$K60))</f>
        <v>#NUM!</v>
      </c>
      <c r="BJ60" s="28" t="e">
        <f t="shared" si="141"/>
        <v>#NUM!</v>
      </c>
      <c r="BK60" s="28" t="e">
        <f t="shared" si="141"/>
        <v>#NUM!</v>
      </c>
      <c r="BM60" s="28">
        <f t="shared" si="13"/>
        <v>0</v>
      </c>
      <c r="BN60" s="28">
        <f t="shared" si="14"/>
        <v>0</v>
      </c>
      <c r="BO60" s="28">
        <f t="shared" si="15"/>
        <v>0</v>
      </c>
      <c r="BP60" s="28">
        <f t="shared" si="16"/>
        <v>0</v>
      </c>
      <c r="BQ60" s="28">
        <f t="shared" si="17"/>
        <v>0</v>
      </c>
      <c r="BR60" s="28">
        <f t="shared" si="18"/>
        <v>0</v>
      </c>
      <c r="BS60" s="28">
        <f t="shared" si="19"/>
        <v>0</v>
      </c>
      <c r="BT60" s="28">
        <f t="shared" si="20"/>
        <v>0</v>
      </c>
      <c r="BU60" s="28">
        <f t="shared" si="21"/>
        <v>0</v>
      </c>
      <c r="BV60" s="28">
        <f t="shared" si="22"/>
        <v>0</v>
      </c>
      <c r="BW60" s="28">
        <f t="shared" si="23"/>
        <v>881.52442289306794</v>
      </c>
      <c r="BX60" s="28">
        <f t="shared" si="24"/>
        <v>852.12418647002596</v>
      </c>
      <c r="BY60" s="28">
        <f t="shared" si="25"/>
        <v>810.82125126738686</v>
      </c>
      <c r="BZ60" s="28">
        <f t="shared" si="26"/>
        <v>755.08380106264667</v>
      </c>
      <c r="CA60" s="28">
        <f t="shared" si="27"/>
        <v>682.59724819668418</v>
      </c>
      <c r="CB60" s="28">
        <f t="shared" si="28"/>
        <v>591.64253123182584</v>
      </c>
      <c r="CC60" s="28">
        <f t="shared" si="29"/>
        <v>481.68250708376922</v>
      </c>
      <c r="CD60" s="28">
        <f t="shared" si="30"/>
        <v>354.33770731652402</v>
      </c>
      <c r="CE60" s="28">
        <f t="shared" si="31"/>
        <v>215.25076458678836</v>
      </c>
      <c r="CF60" s="28">
        <f t="shared" si="32"/>
        <v>78.790041553628356</v>
      </c>
      <c r="CG60" s="28">
        <f t="shared" si="33"/>
        <v>0</v>
      </c>
      <c r="CH60" s="28">
        <f t="shared" si="34"/>
        <v>0</v>
      </c>
      <c r="CI60" s="28">
        <f t="shared" si="35"/>
        <v>0</v>
      </c>
      <c r="CJ60" s="28">
        <f t="shared" si="36"/>
        <v>0</v>
      </c>
      <c r="CK60" s="28">
        <f t="shared" si="37"/>
        <v>0</v>
      </c>
      <c r="CL60" s="28">
        <f t="shared" si="38"/>
        <v>0</v>
      </c>
      <c r="CM60" s="28">
        <f t="shared" si="39"/>
        <v>0</v>
      </c>
      <c r="CN60" s="28">
        <f t="shared" si="40"/>
        <v>0</v>
      </c>
      <c r="CO60" s="28">
        <f t="shared" si="41"/>
        <v>0</v>
      </c>
      <c r="CP60" s="28">
        <f t="shared" si="42"/>
        <v>0</v>
      </c>
      <c r="CQ60" s="28">
        <f t="shared" si="43"/>
        <v>0</v>
      </c>
      <c r="CR60" s="28">
        <f t="shared" si="44"/>
        <v>0</v>
      </c>
      <c r="CS60" s="28">
        <f t="shared" si="45"/>
        <v>0</v>
      </c>
      <c r="CT60" s="28">
        <f t="shared" si="46"/>
        <v>0</v>
      </c>
      <c r="CU60" s="28">
        <f t="shared" si="47"/>
        <v>0</v>
      </c>
      <c r="CV60" s="28">
        <f t="shared" si="48"/>
        <v>0</v>
      </c>
      <c r="CW60" s="28">
        <f t="shared" si="49"/>
        <v>0</v>
      </c>
      <c r="CX60" s="28">
        <f t="shared" si="50"/>
        <v>0</v>
      </c>
      <c r="CY60" s="28">
        <f t="shared" si="51"/>
        <v>0</v>
      </c>
      <c r="CZ60" s="28">
        <f t="shared" si="52"/>
        <v>0</v>
      </c>
      <c r="DA60" s="28">
        <f t="shared" si="53"/>
        <v>0</v>
      </c>
      <c r="DB60" s="28">
        <f t="shared" si="54"/>
        <v>0</v>
      </c>
      <c r="DC60" s="28">
        <f t="shared" si="55"/>
        <v>0</v>
      </c>
      <c r="DD60" s="28">
        <f t="shared" si="56"/>
        <v>0</v>
      </c>
      <c r="DE60" s="28">
        <f t="shared" si="57"/>
        <v>0</v>
      </c>
      <c r="DF60" s="28">
        <f t="shared" si="58"/>
        <v>0</v>
      </c>
      <c r="DG60" s="28">
        <f t="shared" si="59"/>
        <v>0</v>
      </c>
      <c r="DH60" s="28">
        <f t="shared" si="60"/>
        <v>0</v>
      </c>
      <c r="DI60" s="28">
        <f t="shared" si="61"/>
        <v>0</v>
      </c>
      <c r="DJ60" s="28">
        <f t="shared" si="62"/>
        <v>0</v>
      </c>
      <c r="DL60" s="158">
        <f t="shared" si="63"/>
        <v>0</v>
      </c>
      <c r="DM60" s="158">
        <f t="shared" si="64"/>
        <v>0</v>
      </c>
      <c r="DN60" s="158">
        <f t="shared" si="65"/>
        <v>0</v>
      </c>
      <c r="DO60" s="158">
        <f t="shared" si="66"/>
        <v>0</v>
      </c>
      <c r="DP60" s="158">
        <f t="shared" si="67"/>
        <v>0</v>
      </c>
      <c r="DQ60" s="158">
        <f t="shared" si="68"/>
        <v>0</v>
      </c>
      <c r="DR60" s="158">
        <f t="shared" si="69"/>
        <v>0</v>
      </c>
      <c r="DS60" s="158">
        <f t="shared" si="70"/>
        <v>0</v>
      </c>
      <c r="DT60" s="158">
        <f t="shared" si="71"/>
        <v>0</v>
      </c>
      <c r="DU60" s="158">
        <f t="shared" si="72"/>
        <v>12.192775419912437</v>
      </c>
      <c r="DV60" s="158">
        <f t="shared" si="73"/>
        <v>29.400236423041974</v>
      </c>
      <c r="DW60" s="158">
        <f t="shared" si="74"/>
        <v>41.302935202639105</v>
      </c>
      <c r="DX60" s="158">
        <f t="shared" si="75"/>
        <v>55.737450204740185</v>
      </c>
      <c r="DY60" s="158">
        <f t="shared" si="76"/>
        <v>72.486552865962494</v>
      </c>
      <c r="DZ60" s="158">
        <f t="shared" si="77"/>
        <v>90.954716964858335</v>
      </c>
      <c r="EA60" s="158">
        <f t="shared" si="78"/>
        <v>109.96002414805662</v>
      </c>
      <c r="EB60" s="158">
        <f t="shared" si="79"/>
        <v>127.34479976724521</v>
      </c>
      <c r="EC60" s="158">
        <f t="shared" si="80"/>
        <v>139.08694272973565</v>
      </c>
      <c r="ED60" s="158">
        <f t="shared" si="81"/>
        <v>136.46072303316001</v>
      </c>
      <c r="EE60" s="158">
        <f t="shared" si="82"/>
        <v>78.790041553628356</v>
      </c>
      <c r="EF60" s="158">
        <f t="shared" si="83"/>
        <v>0</v>
      </c>
      <c r="EG60" s="158">
        <f t="shared" si="84"/>
        <v>0</v>
      </c>
      <c r="EH60" s="158">
        <f t="shared" si="85"/>
        <v>0</v>
      </c>
      <c r="EI60" s="158">
        <f t="shared" si="86"/>
        <v>0</v>
      </c>
      <c r="EJ60" s="158">
        <f t="shared" si="87"/>
        <v>0</v>
      </c>
      <c r="EK60" s="158">
        <f t="shared" si="88"/>
        <v>0</v>
      </c>
      <c r="EL60" s="158">
        <f t="shared" si="89"/>
        <v>0</v>
      </c>
      <c r="EM60" s="158">
        <f t="shared" si="90"/>
        <v>0</v>
      </c>
      <c r="EN60" s="158">
        <f t="shared" si="91"/>
        <v>0</v>
      </c>
      <c r="EO60" s="158">
        <f t="shared" si="92"/>
        <v>0</v>
      </c>
      <c r="EP60" s="158">
        <f t="shared" si="93"/>
        <v>0</v>
      </c>
      <c r="EQ60" s="158">
        <f t="shared" si="94"/>
        <v>0</v>
      </c>
      <c r="ER60" s="158">
        <f t="shared" si="95"/>
        <v>0</v>
      </c>
      <c r="ES60" s="158">
        <f t="shared" si="96"/>
        <v>0</v>
      </c>
      <c r="ET60" s="158">
        <f t="shared" si="97"/>
        <v>0</v>
      </c>
      <c r="EU60" s="158">
        <f t="shared" si="98"/>
        <v>0</v>
      </c>
      <c r="EV60" s="158">
        <f t="shared" si="99"/>
        <v>0</v>
      </c>
      <c r="EW60" s="158">
        <f t="shared" si="100"/>
        <v>0</v>
      </c>
      <c r="EX60" s="158">
        <f t="shared" si="101"/>
        <v>0</v>
      </c>
      <c r="EY60" s="158">
        <f t="shared" si="102"/>
        <v>0</v>
      </c>
      <c r="EZ60" s="158">
        <f t="shared" si="103"/>
        <v>0</v>
      </c>
      <c r="FA60" s="158">
        <f t="shared" si="104"/>
        <v>0</v>
      </c>
      <c r="FB60" s="158">
        <f t="shared" si="105"/>
        <v>0</v>
      </c>
      <c r="FC60" s="158">
        <f t="shared" si="106"/>
        <v>0</v>
      </c>
      <c r="FD60" s="158">
        <f t="shared" si="107"/>
        <v>0</v>
      </c>
      <c r="FE60" s="158">
        <f t="shared" si="108"/>
        <v>0</v>
      </c>
      <c r="FF60" s="158">
        <f t="shared" si="109"/>
        <v>0</v>
      </c>
      <c r="FG60" s="158">
        <f t="shared" si="110"/>
        <v>0</v>
      </c>
      <c r="FH60" s="158">
        <f t="shared" si="111"/>
        <v>0</v>
      </c>
      <c r="FI60" s="158">
        <f t="shared" si="112"/>
        <v>0</v>
      </c>
    </row>
    <row r="61" spans="4:165">
      <c r="D61" s="28">
        <f>IF(OR('1.収穫を予測する'!$C$2="あり",'1.収穫を予測する'!$C$3="あり"),入力方法別計算!W56,'inv2.計算シート'!E56)</f>
        <v>55</v>
      </c>
      <c r="E61" s="28">
        <f>IF(OR('1.収穫を予測する'!$C$2="あり",'1.収穫を予測する'!$C$3="あり"),入力方法別計算!Z56,'inv2.計算シート'!AD56)</f>
        <v>902.18291442032057</v>
      </c>
      <c r="F61" s="28">
        <f>IF(OR('1.収穫を予測する'!$C$2="あり",'1.収穫を予測する'!$C$3="あり"),入力方法別計算!Y56,'inv2.計算シート'!AE56)</f>
        <v>1203.6435424863262</v>
      </c>
      <c r="G61" s="28">
        <f>'inv2.計算シート'!AF56</f>
        <v>0</v>
      </c>
      <c r="H61" s="28">
        <f t="shared" si="8"/>
        <v>0.58692641758103814</v>
      </c>
      <c r="I61" s="28">
        <f t="shared" si="9"/>
        <v>1532.1851229114357</v>
      </c>
      <c r="J61" s="28">
        <f t="shared" si="10"/>
        <v>939.83508885098877</v>
      </c>
      <c r="K61" s="28">
        <f t="shared" si="11"/>
        <v>0.61339525805153883</v>
      </c>
      <c r="L61" s="28">
        <f t="shared" si="12"/>
        <v>1800.8995516747086</v>
      </c>
      <c r="N61" s="28">
        <f t="shared" ref="N61:AC76" si="142">IF($L61/$H61*(($H61-1)*N$3+$K61)^($H61/(1-$H61))*($H61*N$3+$K61)&gt;$E61,0,$L61/$H61*(($H61-1)*N$3+$K61)^($H61/(1-$H61))*($H61*N$3+$K61))</f>
        <v>0</v>
      </c>
      <c r="O61" s="28">
        <f t="shared" si="142"/>
        <v>0</v>
      </c>
      <c r="P61" s="28">
        <f t="shared" si="142"/>
        <v>0</v>
      </c>
      <c r="Q61" s="28">
        <f t="shared" si="142"/>
        <v>0</v>
      </c>
      <c r="R61" s="28">
        <f t="shared" si="142"/>
        <v>0</v>
      </c>
      <c r="S61" s="28">
        <f t="shared" si="142"/>
        <v>0</v>
      </c>
      <c r="T61" s="28">
        <f t="shared" si="142"/>
        <v>0</v>
      </c>
      <c r="U61" s="28">
        <f t="shared" si="142"/>
        <v>0</v>
      </c>
      <c r="V61" s="28">
        <f t="shared" si="142"/>
        <v>0</v>
      </c>
      <c r="W61" s="28">
        <f t="shared" si="142"/>
        <v>0</v>
      </c>
      <c r="X61" s="28">
        <f t="shared" si="142"/>
        <v>892.5324853292318</v>
      </c>
      <c r="Y61" s="28">
        <f t="shared" si="142"/>
        <v>863.83372882172807</v>
      </c>
      <c r="Z61" s="28">
        <f t="shared" si="142"/>
        <v>823.46380082439282</v>
      </c>
      <c r="AA61" s="28">
        <f t="shared" si="142"/>
        <v>768.89569356175105</v>
      </c>
      <c r="AB61" s="28">
        <f t="shared" si="142"/>
        <v>697.77973459368422</v>
      </c>
      <c r="AC61" s="28">
        <f t="shared" si="142"/>
        <v>608.29607475115029</v>
      </c>
      <c r="AD61" s="28">
        <f t="shared" si="139"/>
        <v>499.70035522561614</v>
      </c>
      <c r="AE61" s="28">
        <f t="shared" si="139"/>
        <v>373.22720046601682</v>
      </c>
      <c r="AF61" s="28">
        <f t="shared" si="139"/>
        <v>233.7957667566213</v>
      </c>
      <c r="AG61" s="28">
        <f t="shared" si="139"/>
        <v>94.179211051072244</v>
      </c>
      <c r="AH61" s="28" t="e">
        <f t="shared" si="139"/>
        <v>#NUM!</v>
      </c>
      <c r="AI61" s="28" t="e">
        <f t="shared" si="139"/>
        <v>#NUM!</v>
      </c>
      <c r="AJ61" s="28" t="e">
        <f t="shared" si="139"/>
        <v>#NUM!</v>
      </c>
      <c r="AK61" s="28" t="e">
        <f t="shared" si="139"/>
        <v>#NUM!</v>
      </c>
      <c r="AL61" s="28" t="e">
        <f t="shared" si="139"/>
        <v>#NUM!</v>
      </c>
      <c r="AM61" s="28" t="e">
        <f t="shared" si="139"/>
        <v>#NUM!</v>
      </c>
      <c r="AN61" s="28" t="e">
        <f t="shared" si="139"/>
        <v>#NUM!</v>
      </c>
      <c r="AO61" s="28" t="e">
        <f t="shared" si="139"/>
        <v>#NUM!</v>
      </c>
      <c r="AP61" s="28" t="e">
        <f t="shared" si="139"/>
        <v>#NUM!</v>
      </c>
      <c r="AQ61" s="28" t="e">
        <f t="shared" si="139"/>
        <v>#NUM!</v>
      </c>
      <c r="AR61" s="28" t="e">
        <f t="shared" si="139"/>
        <v>#NUM!</v>
      </c>
      <c r="AS61" s="28" t="e">
        <f t="shared" si="140"/>
        <v>#NUM!</v>
      </c>
      <c r="AT61" s="28" t="e">
        <f t="shared" si="140"/>
        <v>#NUM!</v>
      </c>
      <c r="AU61" s="28" t="e">
        <f t="shared" si="140"/>
        <v>#NUM!</v>
      </c>
      <c r="AV61" s="28" t="e">
        <f t="shared" si="140"/>
        <v>#NUM!</v>
      </c>
      <c r="AW61" s="28" t="e">
        <f t="shared" si="140"/>
        <v>#NUM!</v>
      </c>
      <c r="AX61" s="28" t="e">
        <f t="shared" si="140"/>
        <v>#NUM!</v>
      </c>
      <c r="AY61" s="28" t="e">
        <f t="shared" si="140"/>
        <v>#NUM!</v>
      </c>
      <c r="AZ61" s="28" t="e">
        <f t="shared" si="140"/>
        <v>#NUM!</v>
      </c>
      <c r="BA61" s="28" t="e">
        <f t="shared" si="140"/>
        <v>#NUM!</v>
      </c>
      <c r="BB61" s="28" t="e">
        <f t="shared" si="140"/>
        <v>#NUM!</v>
      </c>
      <c r="BC61" s="28" t="e">
        <f t="shared" si="140"/>
        <v>#NUM!</v>
      </c>
      <c r="BD61" s="28" t="e">
        <f t="shared" si="140"/>
        <v>#NUM!</v>
      </c>
      <c r="BE61" s="28" t="e">
        <f t="shared" si="140"/>
        <v>#NUM!</v>
      </c>
      <c r="BF61" s="28" t="e">
        <f t="shared" si="140"/>
        <v>#NUM!</v>
      </c>
      <c r="BG61" s="28" t="e">
        <f t="shared" si="140"/>
        <v>#NUM!</v>
      </c>
      <c r="BH61" s="28" t="e">
        <f t="shared" si="140"/>
        <v>#NUM!</v>
      </c>
      <c r="BI61" s="28" t="e">
        <f t="shared" si="141"/>
        <v>#NUM!</v>
      </c>
      <c r="BJ61" s="28" t="e">
        <f t="shared" si="141"/>
        <v>#NUM!</v>
      </c>
      <c r="BK61" s="28" t="e">
        <f t="shared" si="141"/>
        <v>#NUM!</v>
      </c>
      <c r="BM61" s="28">
        <f t="shared" si="13"/>
        <v>0</v>
      </c>
      <c r="BN61" s="28">
        <f t="shared" si="14"/>
        <v>0</v>
      </c>
      <c r="BO61" s="28">
        <f t="shared" si="15"/>
        <v>0</v>
      </c>
      <c r="BP61" s="28">
        <f t="shared" si="16"/>
        <v>0</v>
      </c>
      <c r="BQ61" s="28">
        <f t="shared" si="17"/>
        <v>0</v>
      </c>
      <c r="BR61" s="28">
        <f t="shared" si="18"/>
        <v>0</v>
      </c>
      <c r="BS61" s="28">
        <f t="shared" si="19"/>
        <v>0</v>
      </c>
      <c r="BT61" s="28">
        <f t="shared" si="20"/>
        <v>0</v>
      </c>
      <c r="BU61" s="28">
        <f t="shared" si="21"/>
        <v>0</v>
      </c>
      <c r="BV61" s="28">
        <f t="shared" si="22"/>
        <v>0</v>
      </c>
      <c r="BW61" s="28">
        <f t="shared" si="23"/>
        <v>892.5324853292318</v>
      </c>
      <c r="BX61" s="28">
        <f t="shared" si="24"/>
        <v>863.83372882172807</v>
      </c>
      <c r="BY61" s="28">
        <f t="shared" si="25"/>
        <v>823.46380082439282</v>
      </c>
      <c r="BZ61" s="28">
        <f t="shared" si="26"/>
        <v>768.89569356175105</v>
      </c>
      <c r="CA61" s="28">
        <f t="shared" si="27"/>
        <v>697.77973459368422</v>
      </c>
      <c r="CB61" s="28">
        <f t="shared" si="28"/>
        <v>608.29607475115029</v>
      </c>
      <c r="CC61" s="28">
        <f t="shared" si="29"/>
        <v>499.70035522561614</v>
      </c>
      <c r="CD61" s="28">
        <f t="shared" si="30"/>
        <v>373.22720046601682</v>
      </c>
      <c r="CE61" s="28">
        <f t="shared" si="31"/>
        <v>233.7957667566213</v>
      </c>
      <c r="CF61" s="28">
        <f t="shared" si="32"/>
        <v>94.179211051072244</v>
      </c>
      <c r="CG61" s="28">
        <f t="shared" si="33"/>
        <v>0</v>
      </c>
      <c r="CH61" s="28">
        <f t="shared" si="34"/>
        <v>0</v>
      </c>
      <c r="CI61" s="28">
        <f t="shared" si="35"/>
        <v>0</v>
      </c>
      <c r="CJ61" s="28">
        <f t="shared" si="36"/>
        <v>0</v>
      </c>
      <c r="CK61" s="28">
        <f t="shared" si="37"/>
        <v>0</v>
      </c>
      <c r="CL61" s="28">
        <f t="shared" si="38"/>
        <v>0</v>
      </c>
      <c r="CM61" s="28">
        <f t="shared" si="39"/>
        <v>0</v>
      </c>
      <c r="CN61" s="28">
        <f t="shared" si="40"/>
        <v>0</v>
      </c>
      <c r="CO61" s="28">
        <f t="shared" si="41"/>
        <v>0</v>
      </c>
      <c r="CP61" s="28">
        <f t="shared" si="42"/>
        <v>0</v>
      </c>
      <c r="CQ61" s="28">
        <f t="shared" si="43"/>
        <v>0</v>
      </c>
      <c r="CR61" s="28">
        <f t="shared" si="44"/>
        <v>0</v>
      </c>
      <c r="CS61" s="28">
        <f t="shared" si="45"/>
        <v>0</v>
      </c>
      <c r="CT61" s="28">
        <f t="shared" si="46"/>
        <v>0</v>
      </c>
      <c r="CU61" s="28">
        <f t="shared" si="47"/>
        <v>0</v>
      </c>
      <c r="CV61" s="28">
        <f t="shared" si="48"/>
        <v>0</v>
      </c>
      <c r="CW61" s="28">
        <f t="shared" si="49"/>
        <v>0</v>
      </c>
      <c r="CX61" s="28">
        <f t="shared" si="50"/>
        <v>0</v>
      </c>
      <c r="CY61" s="28">
        <f t="shared" si="51"/>
        <v>0</v>
      </c>
      <c r="CZ61" s="28">
        <f t="shared" si="52"/>
        <v>0</v>
      </c>
      <c r="DA61" s="28">
        <f t="shared" si="53"/>
        <v>0</v>
      </c>
      <c r="DB61" s="28">
        <f t="shared" si="54"/>
        <v>0</v>
      </c>
      <c r="DC61" s="28">
        <f t="shared" si="55"/>
        <v>0</v>
      </c>
      <c r="DD61" s="28">
        <f t="shared" si="56"/>
        <v>0</v>
      </c>
      <c r="DE61" s="28">
        <f t="shared" si="57"/>
        <v>0</v>
      </c>
      <c r="DF61" s="28">
        <f t="shared" si="58"/>
        <v>0</v>
      </c>
      <c r="DG61" s="28">
        <f t="shared" si="59"/>
        <v>0</v>
      </c>
      <c r="DH61" s="28">
        <f t="shared" si="60"/>
        <v>0</v>
      </c>
      <c r="DI61" s="28">
        <f t="shared" si="61"/>
        <v>0</v>
      </c>
      <c r="DJ61" s="28">
        <f t="shared" si="62"/>
        <v>0</v>
      </c>
      <c r="DL61" s="158">
        <f t="shared" si="63"/>
        <v>0</v>
      </c>
      <c r="DM61" s="158">
        <f t="shared" si="64"/>
        <v>0</v>
      </c>
      <c r="DN61" s="158">
        <f t="shared" si="65"/>
        <v>0</v>
      </c>
      <c r="DO61" s="158">
        <f t="shared" si="66"/>
        <v>0</v>
      </c>
      <c r="DP61" s="158">
        <f t="shared" si="67"/>
        <v>0</v>
      </c>
      <c r="DQ61" s="158">
        <f t="shared" si="68"/>
        <v>0</v>
      </c>
      <c r="DR61" s="158">
        <f t="shared" si="69"/>
        <v>0</v>
      </c>
      <c r="DS61" s="158">
        <f t="shared" si="70"/>
        <v>0</v>
      </c>
      <c r="DT61" s="158">
        <f t="shared" si="71"/>
        <v>0</v>
      </c>
      <c r="DU61" s="158">
        <f t="shared" si="72"/>
        <v>9.6504290910887676</v>
      </c>
      <c r="DV61" s="158">
        <f t="shared" si="73"/>
        <v>28.698756507503731</v>
      </c>
      <c r="DW61" s="158">
        <f t="shared" si="74"/>
        <v>40.369927997335253</v>
      </c>
      <c r="DX61" s="158">
        <f t="shared" si="75"/>
        <v>54.568107262641774</v>
      </c>
      <c r="DY61" s="158">
        <f t="shared" si="76"/>
        <v>71.11595896806682</v>
      </c>
      <c r="DZ61" s="158">
        <f t="shared" si="77"/>
        <v>89.483659842533939</v>
      </c>
      <c r="EA61" s="158">
        <f t="shared" si="78"/>
        <v>108.59571952553415</v>
      </c>
      <c r="EB61" s="158">
        <f t="shared" si="79"/>
        <v>126.47315475959931</v>
      </c>
      <c r="EC61" s="158">
        <f t="shared" si="80"/>
        <v>139.43143370939552</v>
      </c>
      <c r="ED61" s="158">
        <f t="shared" si="81"/>
        <v>139.61655570554905</v>
      </c>
      <c r="EE61" s="158">
        <f t="shared" si="82"/>
        <v>94.179211051072244</v>
      </c>
      <c r="EF61" s="158">
        <f t="shared" si="83"/>
        <v>0</v>
      </c>
      <c r="EG61" s="158">
        <f t="shared" si="84"/>
        <v>0</v>
      </c>
      <c r="EH61" s="158">
        <f t="shared" si="85"/>
        <v>0</v>
      </c>
      <c r="EI61" s="158">
        <f t="shared" si="86"/>
        <v>0</v>
      </c>
      <c r="EJ61" s="158">
        <f t="shared" si="87"/>
        <v>0</v>
      </c>
      <c r="EK61" s="158">
        <f t="shared" si="88"/>
        <v>0</v>
      </c>
      <c r="EL61" s="158">
        <f t="shared" si="89"/>
        <v>0</v>
      </c>
      <c r="EM61" s="158">
        <f t="shared" si="90"/>
        <v>0</v>
      </c>
      <c r="EN61" s="158">
        <f t="shared" si="91"/>
        <v>0</v>
      </c>
      <c r="EO61" s="158">
        <f t="shared" si="92"/>
        <v>0</v>
      </c>
      <c r="EP61" s="158">
        <f t="shared" si="93"/>
        <v>0</v>
      </c>
      <c r="EQ61" s="158">
        <f t="shared" si="94"/>
        <v>0</v>
      </c>
      <c r="ER61" s="158">
        <f t="shared" si="95"/>
        <v>0</v>
      </c>
      <c r="ES61" s="158">
        <f t="shared" si="96"/>
        <v>0</v>
      </c>
      <c r="ET61" s="158">
        <f t="shared" si="97"/>
        <v>0</v>
      </c>
      <c r="EU61" s="158">
        <f t="shared" si="98"/>
        <v>0</v>
      </c>
      <c r="EV61" s="158">
        <f t="shared" si="99"/>
        <v>0</v>
      </c>
      <c r="EW61" s="158">
        <f t="shared" si="100"/>
        <v>0</v>
      </c>
      <c r="EX61" s="158">
        <f t="shared" si="101"/>
        <v>0</v>
      </c>
      <c r="EY61" s="158">
        <f t="shared" si="102"/>
        <v>0</v>
      </c>
      <c r="EZ61" s="158">
        <f t="shared" si="103"/>
        <v>0</v>
      </c>
      <c r="FA61" s="158">
        <f t="shared" si="104"/>
        <v>0</v>
      </c>
      <c r="FB61" s="158">
        <f t="shared" si="105"/>
        <v>0</v>
      </c>
      <c r="FC61" s="158">
        <f t="shared" si="106"/>
        <v>0</v>
      </c>
      <c r="FD61" s="158">
        <f t="shared" si="107"/>
        <v>0</v>
      </c>
      <c r="FE61" s="158">
        <f t="shared" si="108"/>
        <v>0</v>
      </c>
      <c r="FF61" s="158">
        <f t="shared" si="109"/>
        <v>0</v>
      </c>
      <c r="FG61" s="158">
        <f t="shared" si="110"/>
        <v>0</v>
      </c>
      <c r="FH61" s="158">
        <f t="shared" si="111"/>
        <v>0</v>
      </c>
      <c r="FI61" s="158">
        <f t="shared" si="112"/>
        <v>0</v>
      </c>
    </row>
    <row r="62" spans="4:165">
      <c r="D62" s="28">
        <f>IF(OR('1.収穫を予測する'!$C$2="あり",'1.収穫を予測する'!$C$3="あり"),入力方法別計算!W57,'inv2.計算シート'!E57)</f>
        <v>56</v>
      </c>
      <c r="E62" s="28">
        <f>IF(OR('1.収穫を予測する'!$C$2="あり",'1.収穫を予測する'!$C$3="あり"),入力方法別計算!Z57,'inv2.計算シート'!AD57)</f>
        <v>910.24379166382914</v>
      </c>
      <c r="F62" s="28">
        <f>IF(OR('1.収穫を予測する'!$C$2="あり",'1.収穫を予測する'!$C$3="あり"),入力方法別計算!Y57,'inv2.計算シート'!AE57)</f>
        <v>1192.0607801652702</v>
      </c>
      <c r="G62" s="28">
        <f>'inv2.計算シート'!AF57</f>
        <v>0</v>
      </c>
      <c r="H62" s="28">
        <f t="shared" si="8"/>
        <v>0.58498662194337281</v>
      </c>
      <c r="I62" s="28">
        <f t="shared" si="9"/>
        <v>1521.6957708063869</v>
      </c>
      <c r="J62" s="28">
        <f t="shared" si="10"/>
        <v>949.17448769035207</v>
      </c>
      <c r="K62" s="28">
        <f t="shared" si="11"/>
        <v>0.62376100788356625</v>
      </c>
      <c r="L62" s="28">
        <f t="shared" si="12"/>
        <v>1731.4424530688093</v>
      </c>
      <c r="N62" s="28">
        <f t="shared" si="142"/>
        <v>0</v>
      </c>
      <c r="O62" s="28">
        <f t="shared" si="142"/>
        <v>0</v>
      </c>
      <c r="P62" s="28">
        <f t="shared" si="142"/>
        <v>0</v>
      </c>
      <c r="Q62" s="28">
        <f t="shared" si="142"/>
        <v>0</v>
      </c>
      <c r="R62" s="28">
        <f t="shared" si="142"/>
        <v>0</v>
      </c>
      <c r="S62" s="28">
        <f t="shared" si="142"/>
        <v>0</v>
      </c>
      <c r="T62" s="28">
        <f t="shared" si="142"/>
        <v>0</v>
      </c>
      <c r="U62" s="28">
        <f t="shared" si="142"/>
        <v>0</v>
      </c>
      <c r="V62" s="28">
        <f t="shared" si="142"/>
        <v>0</v>
      </c>
      <c r="W62" s="28">
        <f t="shared" si="142"/>
        <v>0</v>
      </c>
      <c r="X62" s="28">
        <f t="shared" si="142"/>
        <v>903.03371287240907</v>
      </c>
      <c r="Y62" s="28">
        <f t="shared" si="142"/>
        <v>874.99205115818575</v>
      </c>
      <c r="Z62" s="28">
        <f t="shared" si="142"/>
        <v>835.49912712150035</v>
      </c>
      <c r="AA62" s="28">
        <f t="shared" si="142"/>
        <v>782.03559449022941</v>
      </c>
      <c r="AB62" s="28">
        <f t="shared" si="142"/>
        <v>712.22398732961665</v>
      </c>
      <c r="AC62" s="28">
        <f t="shared" si="142"/>
        <v>624.15793691029921</v>
      </c>
      <c r="AD62" s="28">
        <f t="shared" si="139"/>
        <v>516.91121408712593</v>
      </c>
      <c r="AE62" s="28">
        <f t="shared" si="139"/>
        <v>391.37674906866596</v>
      </c>
      <c r="AF62" s="28">
        <f t="shared" si="139"/>
        <v>251.83318985140906</v>
      </c>
      <c r="AG62" s="28">
        <f t="shared" si="139"/>
        <v>109.6707162961376</v>
      </c>
      <c r="AH62" s="28">
        <f t="shared" si="139"/>
        <v>1.0810250721581303</v>
      </c>
      <c r="AI62" s="28" t="e">
        <f t="shared" si="139"/>
        <v>#NUM!</v>
      </c>
      <c r="AJ62" s="28" t="e">
        <f t="shared" si="139"/>
        <v>#NUM!</v>
      </c>
      <c r="AK62" s="28" t="e">
        <f t="shared" si="139"/>
        <v>#NUM!</v>
      </c>
      <c r="AL62" s="28" t="e">
        <f t="shared" si="139"/>
        <v>#NUM!</v>
      </c>
      <c r="AM62" s="28" t="e">
        <f t="shared" si="139"/>
        <v>#NUM!</v>
      </c>
      <c r="AN62" s="28" t="e">
        <f t="shared" si="139"/>
        <v>#NUM!</v>
      </c>
      <c r="AO62" s="28" t="e">
        <f t="shared" si="139"/>
        <v>#NUM!</v>
      </c>
      <c r="AP62" s="28" t="e">
        <f t="shared" si="139"/>
        <v>#NUM!</v>
      </c>
      <c r="AQ62" s="28" t="e">
        <f t="shared" si="139"/>
        <v>#NUM!</v>
      </c>
      <c r="AR62" s="28" t="e">
        <f t="shared" si="139"/>
        <v>#NUM!</v>
      </c>
      <c r="AS62" s="28" t="e">
        <f t="shared" si="140"/>
        <v>#NUM!</v>
      </c>
      <c r="AT62" s="28" t="e">
        <f t="shared" si="140"/>
        <v>#NUM!</v>
      </c>
      <c r="AU62" s="28" t="e">
        <f t="shared" si="140"/>
        <v>#NUM!</v>
      </c>
      <c r="AV62" s="28" t="e">
        <f t="shared" si="140"/>
        <v>#NUM!</v>
      </c>
      <c r="AW62" s="28" t="e">
        <f t="shared" si="140"/>
        <v>#NUM!</v>
      </c>
      <c r="AX62" s="28" t="e">
        <f t="shared" si="140"/>
        <v>#NUM!</v>
      </c>
      <c r="AY62" s="28" t="e">
        <f t="shared" si="140"/>
        <v>#NUM!</v>
      </c>
      <c r="AZ62" s="28" t="e">
        <f t="shared" si="140"/>
        <v>#NUM!</v>
      </c>
      <c r="BA62" s="28" t="e">
        <f t="shared" si="140"/>
        <v>#NUM!</v>
      </c>
      <c r="BB62" s="28" t="e">
        <f t="shared" si="140"/>
        <v>#NUM!</v>
      </c>
      <c r="BC62" s="28" t="e">
        <f t="shared" si="140"/>
        <v>#NUM!</v>
      </c>
      <c r="BD62" s="28" t="e">
        <f t="shared" si="140"/>
        <v>#NUM!</v>
      </c>
      <c r="BE62" s="28" t="e">
        <f t="shared" si="140"/>
        <v>#NUM!</v>
      </c>
      <c r="BF62" s="28" t="e">
        <f t="shared" si="140"/>
        <v>#NUM!</v>
      </c>
      <c r="BG62" s="28" t="e">
        <f t="shared" si="140"/>
        <v>#NUM!</v>
      </c>
      <c r="BH62" s="28" t="e">
        <f t="shared" si="140"/>
        <v>#NUM!</v>
      </c>
      <c r="BI62" s="28" t="e">
        <f t="shared" si="141"/>
        <v>#NUM!</v>
      </c>
      <c r="BJ62" s="28" t="e">
        <f t="shared" si="141"/>
        <v>#NUM!</v>
      </c>
      <c r="BK62" s="28" t="e">
        <f t="shared" si="141"/>
        <v>#NUM!</v>
      </c>
      <c r="BM62" s="28">
        <f t="shared" si="13"/>
        <v>0</v>
      </c>
      <c r="BN62" s="28">
        <f t="shared" si="14"/>
        <v>0</v>
      </c>
      <c r="BO62" s="28">
        <f t="shared" si="15"/>
        <v>0</v>
      </c>
      <c r="BP62" s="28">
        <f t="shared" si="16"/>
        <v>0</v>
      </c>
      <c r="BQ62" s="28">
        <f t="shared" si="17"/>
        <v>0</v>
      </c>
      <c r="BR62" s="28">
        <f t="shared" si="18"/>
        <v>0</v>
      </c>
      <c r="BS62" s="28">
        <f t="shared" si="19"/>
        <v>0</v>
      </c>
      <c r="BT62" s="28">
        <f t="shared" si="20"/>
        <v>0</v>
      </c>
      <c r="BU62" s="28">
        <f t="shared" si="21"/>
        <v>0</v>
      </c>
      <c r="BV62" s="28">
        <f t="shared" si="22"/>
        <v>0</v>
      </c>
      <c r="BW62" s="28">
        <f t="shared" si="23"/>
        <v>903.03371287240907</v>
      </c>
      <c r="BX62" s="28">
        <f t="shared" si="24"/>
        <v>874.99205115818575</v>
      </c>
      <c r="BY62" s="28">
        <f t="shared" si="25"/>
        <v>835.49912712150035</v>
      </c>
      <c r="BZ62" s="28">
        <f t="shared" si="26"/>
        <v>782.03559449022941</v>
      </c>
      <c r="CA62" s="28">
        <f t="shared" si="27"/>
        <v>712.22398732961665</v>
      </c>
      <c r="CB62" s="28">
        <f t="shared" si="28"/>
        <v>624.15793691029921</v>
      </c>
      <c r="CC62" s="28">
        <f t="shared" si="29"/>
        <v>516.91121408712593</v>
      </c>
      <c r="CD62" s="28">
        <f t="shared" si="30"/>
        <v>391.37674906866596</v>
      </c>
      <c r="CE62" s="28">
        <f t="shared" si="31"/>
        <v>251.83318985140906</v>
      </c>
      <c r="CF62" s="28">
        <f t="shared" si="32"/>
        <v>109.6707162961376</v>
      </c>
      <c r="CG62" s="28">
        <f t="shared" si="33"/>
        <v>1.0810250721581303</v>
      </c>
      <c r="CH62" s="28">
        <f t="shared" si="34"/>
        <v>0</v>
      </c>
      <c r="CI62" s="28">
        <f t="shared" si="35"/>
        <v>0</v>
      </c>
      <c r="CJ62" s="28">
        <f t="shared" si="36"/>
        <v>0</v>
      </c>
      <c r="CK62" s="28">
        <f t="shared" si="37"/>
        <v>0</v>
      </c>
      <c r="CL62" s="28">
        <f t="shared" si="38"/>
        <v>0</v>
      </c>
      <c r="CM62" s="28">
        <f t="shared" si="39"/>
        <v>0</v>
      </c>
      <c r="CN62" s="28">
        <f t="shared" si="40"/>
        <v>0</v>
      </c>
      <c r="CO62" s="28">
        <f t="shared" si="41"/>
        <v>0</v>
      </c>
      <c r="CP62" s="28">
        <f t="shared" si="42"/>
        <v>0</v>
      </c>
      <c r="CQ62" s="28">
        <f t="shared" si="43"/>
        <v>0</v>
      </c>
      <c r="CR62" s="28">
        <f t="shared" si="44"/>
        <v>0</v>
      </c>
      <c r="CS62" s="28">
        <f t="shared" si="45"/>
        <v>0</v>
      </c>
      <c r="CT62" s="28">
        <f t="shared" si="46"/>
        <v>0</v>
      </c>
      <c r="CU62" s="28">
        <f t="shared" si="47"/>
        <v>0</v>
      </c>
      <c r="CV62" s="28">
        <f t="shared" si="48"/>
        <v>0</v>
      </c>
      <c r="CW62" s="28">
        <f t="shared" si="49"/>
        <v>0</v>
      </c>
      <c r="CX62" s="28">
        <f t="shared" si="50"/>
        <v>0</v>
      </c>
      <c r="CY62" s="28">
        <f t="shared" si="51"/>
        <v>0</v>
      </c>
      <c r="CZ62" s="28">
        <f t="shared" si="52"/>
        <v>0</v>
      </c>
      <c r="DA62" s="28">
        <f t="shared" si="53"/>
        <v>0</v>
      </c>
      <c r="DB62" s="28">
        <f t="shared" si="54"/>
        <v>0</v>
      </c>
      <c r="DC62" s="28">
        <f t="shared" si="55"/>
        <v>0</v>
      </c>
      <c r="DD62" s="28">
        <f t="shared" si="56"/>
        <v>0</v>
      </c>
      <c r="DE62" s="28">
        <f t="shared" si="57"/>
        <v>0</v>
      </c>
      <c r="DF62" s="28">
        <f t="shared" si="58"/>
        <v>0</v>
      </c>
      <c r="DG62" s="28">
        <f t="shared" si="59"/>
        <v>0</v>
      </c>
      <c r="DH62" s="28">
        <f t="shared" si="60"/>
        <v>0</v>
      </c>
      <c r="DI62" s="28">
        <f t="shared" si="61"/>
        <v>0</v>
      </c>
      <c r="DJ62" s="28">
        <f t="shared" si="62"/>
        <v>0</v>
      </c>
      <c r="DL62" s="158">
        <f t="shared" si="63"/>
        <v>0</v>
      </c>
      <c r="DM62" s="158">
        <f t="shared" si="64"/>
        <v>0</v>
      </c>
      <c r="DN62" s="158">
        <f t="shared" si="65"/>
        <v>0</v>
      </c>
      <c r="DO62" s="158">
        <f t="shared" si="66"/>
        <v>0</v>
      </c>
      <c r="DP62" s="158">
        <f t="shared" si="67"/>
        <v>0</v>
      </c>
      <c r="DQ62" s="158">
        <f t="shared" si="68"/>
        <v>0</v>
      </c>
      <c r="DR62" s="158">
        <f t="shared" si="69"/>
        <v>0</v>
      </c>
      <c r="DS62" s="158">
        <f t="shared" si="70"/>
        <v>0</v>
      </c>
      <c r="DT62" s="158">
        <f t="shared" si="71"/>
        <v>0</v>
      </c>
      <c r="DU62" s="158">
        <f t="shared" si="72"/>
        <v>7.2100787914200737</v>
      </c>
      <c r="DV62" s="158">
        <f t="shared" si="73"/>
        <v>28.041661714223324</v>
      </c>
      <c r="DW62" s="158">
        <f t="shared" si="74"/>
        <v>39.492924036685395</v>
      </c>
      <c r="DX62" s="158">
        <f t="shared" si="75"/>
        <v>53.463532631270937</v>
      </c>
      <c r="DY62" s="158">
        <f t="shared" si="76"/>
        <v>69.811607160612766</v>
      </c>
      <c r="DZ62" s="158">
        <f t="shared" si="77"/>
        <v>88.066050419317435</v>
      </c>
      <c r="EA62" s="158">
        <f t="shared" si="78"/>
        <v>107.24672282317329</v>
      </c>
      <c r="EB62" s="158">
        <f t="shared" si="79"/>
        <v>125.53446501845997</v>
      </c>
      <c r="EC62" s="158">
        <f t="shared" si="80"/>
        <v>139.5435592172569</v>
      </c>
      <c r="ED62" s="158">
        <f t="shared" si="81"/>
        <v>142.16247355527145</v>
      </c>
      <c r="EE62" s="158">
        <f t="shared" si="82"/>
        <v>108.58969122397947</v>
      </c>
      <c r="EF62" s="158">
        <f t="shared" si="83"/>
        <v>1.0810250721581303</v>
      </c>
      <c r="EG62" s="158">
        <f t="shared" si="84"/>
        <v>0</v>
      </c>
      <c r="EH62" s="158">
        <f t="shared" si="85"/>
        <v>0</v>
      </c>
      <c r="EI62" s="158">
        <f t="shared" si="86"/>
        <v>0</v>
      </c>
      <c r="EJ62" s="158">
        <f t="shared" si="87"/>
        <v>0</v>
      </c>
      <c r="EK62" s="158">
        <f t="shared" si="88"/>
        <v>0</v>
      </c>
      <c r="EL62" s="158">
        <f t="shared" si="89"/>
        <v>0</v>
      </c>
      <c r="EM62" s="158">
        <f t="shared" si="90"/>
        <v>0</v>
      </c>
      <c r="EN62" s="158">
        <f t="shared" si="91"/>
        <v>0</v>
      </c>
      <c r="EO62" s="158">
        <f t="shared" si="92"/>
        <v>0</v>
      </c>
      <c r="EP62" s="158">
        <f t="shared" si="93"/>
        <v>0</v>
      </c>
      <c r="EQ62" s="158">
        <f t="shared" si="94"/>
        <v>0</v>
      </c>
      <c r="ER62" s="158">
        <f t="shared" si="95"/>
        <v>0</v>
      </c>
      <c r="ES62" s="158">
        <f t="shared" si="96"/>
        <v>0</v>
      </c>
      <c r="ET62" s="158">
        <f t="shared" si="97"/>
        <v>0</v>
      </c>
      <c r="EU62" s="158">
        <f t="shared" si="98"/>
        <v>0</v>
      </c>
      <c r="EV62" s="158">
        <f t="shared" si="99"/>
        <v>0</v>
      </c>
      <c r="EW62" s="158">
        <f t="shared" si="100"/>
        <v>0</v>
      </c>
      <c r="EX62" s="158">
        <f t="shared" si="101"/>
        <v>0</v>
      </c>
      <c r="EY62" s="158">
        <f t="shared" si="102"/>
        <v>0</v>
      </c>
      <c r="EZ62" s="158">
        <f t="shared" si="103"/>
        <v>0</v>
      </c>
      <c r="FA62" s="158">
        <f t="shared" si="104"/>
        <v>0</v>
      </c>
      <c r="FB62" s="158">
        <f t="shared" si="105"/>
        <v>0</v>
      </c>
      <c r="FC62" s="158">
        <f t="shared" si="106"/>
        <v>0</v>
      </c>
      <c r="FD62" s="158">
        <f t="shared" si="107"/>
        <v>0</v>
      </c>
      <c r="FE62" s="158">
        <f t="shared" si="108"/>
        <v>0</v>
      </c>
      <c r="FF62" s="158">
        <f t="shared" si="109"/>
        <v>0</v>
      </c>
      <c r="FG62" s="158">
        <f t="shared" si="110"/>
        <v>0</v>
      </c>
      <c r="FH62" s="158">
        <f t="shared" si="111"/>
        <v>0</v>
      </c>
      <c r="FI62" s="158">
        <f t="shared" si="112"/>
        <v>0</v>
      </c>
    </row>
    <row r="63" spans="4:165">
      <c r="D63" s="28">
        <f>IF(OR('1.収穫を予測する'!$C$2="あり",'1.収穫を予測する'!$C$3="あり"),入力方法別計算!W58,'inv2.計算シート'!E58)</f>
        <v>57</v>
      </c>
      <c r="E63" s="28">
        <f>IF(OR('1.収穫を予測する'!$C$2="あり",'1.収穫を予測する'!$C$3="あり"),入力方法別計算!Z58,'inv2.計算シート'!AD58)</f>
        <v>917.91780113166521</v>
      </c>
      <c r="F63" s="28">
        <f>IF(OR('1.収穫を予測する'!$C$2="あり",'1.収穫を予測する'!$C$3="あり"),入力方法別計算!Y58,'inv2.計算シート'!AE58)</f>
        <v>1181.0339123653625</v>
      </c>
      <c r="G63" s="28">
        <f>'inv2.計算シート'!AF58</f>
        <v>0</v>
      </c>
      <c r="H63" s="28">
        <f t="shared" si="8"/>
        <v>0.58313747144992256</v>
      </c>
      <c r="I63" s="28">
        <f t="shared" si="9"/>
        <v>1511.7098369019341</v>
      </c>
      <c r="J63" s="28">
        <f t="shared" si="10"/>
        <v>958.10705199546669</v>
      </c>
      <c r="K63" s="28">
        <f t="shared" si="11"/>
        <v>0.63379031386009288</v>
      </c>
      <c r="L63" s="28">
        <f t="shared" si="12"/>
        <v>1668.3694118305687</v>
      </c>
      <c r="N63" s="28">
        <f t="shared" si="142"/>
        <v>0</v>
      </c>
      <c r="O63" s="28">
        <f t="shared" si="142"/>
        <v>0</v>
      </c>
      <c r="P63" s="28">
        <f t="shared" si="142"/>
        <v>0</v>
      </c>
      <c r="Q63" s="28">
        <f t="shared" si="142"/>
        <v>0</v>
      </c>
      <c r="R63" s="28">
        <f t="shared" si="142"/>
        <v>0</v>
      </c>
      <c r="S63" s="28">
        <f t="shared" si="142"/>
        <v>0</v>
      </c>
      <c r="T63" s="28">
        <f t="shared" si="142"/>
        <v>0</v>
      </c>
      <c r="U63" s="28">
        <f t="shared" si="142"/>
        <v>0</v>
      </c>
      <c r="V63" s="28">
        <f t="shared" si="142"/>
        <v>0</v>
      </c>
      <c r="W63" s="28">
        <f t="shared" si="142"/>
        <v>0</v>
      </c>
      <c r="X63" s="28">
        <f t="shared" si="142"/>
        <v>913.0506402326132</v>
      </c>
      <c r="Y63" s="28">
        <f t="shared" si="142"/>
        <v>885.62475429930896</v>
      </c>
      <c r="Z63" s="28">
        <f t="shared" si="142"/>
        <v>846.95629685257984</v>
      </c>
      <c r="AA63" s="28">
        <f t="shared" si="142"/>
        <v>794.53582583253615</v>
      </c>
      <c r="AB63" s="28">
        <f t="shared" si="142"/>
        <v>725.9642131967322</v>
      </c>
      <c r="AC63" s="28">
        <f t="shared" si="142"/>
        <v>639.26084430741162</v>
      </c>
      <c r="AD63" s="28">
        <f t="shared" si="139"/>
        <v>533.33966302457736</v>
      </c>
      <c r="AE63" s="28">
        <f t="shared" si="139"/>
        <v>408.79052586358961</v>
      </c>
      <c r="AF63" s="28">
        <f t="shared" si="139"/>
        <v>269.32361932245078</v>
      </c>
      <c r="AG63" s="28">
        <f t="shared" si="139"/>
        <v>125.12250521597842</v>
      </c>
      <c r="AH63" s="28">
        <f t="shared" si="139"/>
        <v>6.8613861142402408</v>
      </c>
      <c r="AI63" s="28" t="e">
        <f t="shared" si="139"/>
        <v>#NUM!</v>
      </c>
      <c r="AJ63" s="28" t="e">
        <f t="shared" si="139"/>
        <v>#NUM!</v>
      </c>
      <c r="AK63" s="28" t="e">
        <f t="shared" si="139"/>
        <v>#NUM!</v>
      </c>
      <c r="AL63" s="28" t="e">
        <f t="shared" si="139"/>
        <v>#NUM!</v>
      </c>
      <c r="AM63" s="28" t="e">
        <f t="shared" si="139"/>
        <v>#NUM!</v>
      </c>
      <c r="AN63" s="28" t="e">
        <f t="shared" si="139"/>
        <v>#NUM!</v>
      </c>
      <c r="AO63" s="28" t="e">
        <f t="shared" si="139"/>
        <v>#NUM!</v>
      </c>
      <c r="AP63" s="28" t="e">
        <f t="shared" si="139"/>
        <v>#NUM!</v>
      </c>
      <c r="AQ63" s="28" t="e">
        <f t="shared" si="139"/>
        <v>#NUM!</v>
      </c>
      <c r="AR63" s="28" t="e">
        <f t="shared" si="139"/>
        <v>#NUM!</v>
      </c>
      <c r="AS63" s="28" t="e">
        <f t="shared" si="140"/>
        <v>#NUM!</v>
      </c>
      <c r="AT63" s="28" t="e">
        <f t="shared" si="140"/>
        <v>#NUM!</v>
      </c>
      <c r="AU63" s="28" t="e">
        <f t="shared" si="140"/>
        <v>#NUM!</v>
      </c>
      <c r="AV63" s="28" t="e">
        <f t="shared" si="140"/>
        <v>#NUM!</v>
      </c>
      <c r="AW63" s="28" t="e">
        <f t="shared" si="140"/>
        <v>#NUM!</v>
      </c>
      <c r="AX63" s="28" t="e">
        <f t="shared" si="140"/>
        <v>#NUM!</v>
      </c>
      <c r="AY63" s="28" t="e">
        <f t="shared" si="140"/>
        <v>#NUM!</v>
      </c>
      <c r="AZ63" s="28" t="e">
        <f t="shared" si="140"/>
        <v>#NUM!</v>
      </c>
      <c r="BA63" s="28" t="e">
        <f t="shared" si="140"/>
        <v>#NUM!</v>
      </c>
      <c r="BB63" s="28" t="e">
        <f t="shared" si="140"/>
        <v>#NUM!</v>
      </c>
      <c r="BC63" s="28" t="e">
        <f t="shared" si="140"/>
        <v>#NUM!</v>
      </c>
      <c r="BD63" s="28" t="e">
        <f t="shared" si="140"/>
        <v>#NUM!</v>
      </c>
      <c r="BE63" s="28" t="e">
        <f t="shared" si="140"/>
        <v>#NUM!</v>
      </c>
      <c r="BF63" s="28" t="e">
        <f t="shared" si="140"/>
        <v>#NUM!</v>
      </c>
      <c r="BG63" s="28" t="e">
        <f t="shared" si="140"/>
        <v>#NUM!</v>
      </c>
      <c r="BH63" s="28" t="e">
        <f t="shared" si="140"/>
        <v>#NUM!</v>
      </c>
      <c r="BI63" s="28" t="e">
        <f t="shared" si="141"/>
        <v>#NUM!</v>
      </c>
      <c r="BJ63" s="28" t="e">
        <f t="shared" si="141"/>
        <v>#NUM!</v>
      </c>
      <c r="BK63" s="28" t="e">
        <f t="shared" si="141"/>
        <v>#NUM!</v>
      </c>
      <c r="BM63" s="28">
        <f t="shared" si="13"/>
        <v>0</v>
      </c>
      <c r="BN63" s="28">
        <f t="shared" si="14"/>
        <v>0</v>
      </c>
      <c r="BO63" s="28">
        <f t="shared" si="15"/>
        <v>0</v>
      </c>
      <c r="BP63" s="28">
        <f t="shared" si="16"/>
        <v>0</v>
      </c>
      <c r="BQ63" s="28">
        <f t="shared" si="17"/>
        <v>0</v>
      </c>
      <c r="BR63" s="28">
        <f t="shared" si="18"/>
        <v>0</v>
      </c>
      <c r="BS63" s="28">
        <f t="shared" si="19"/>
        <v>0</v>
      </c>
      <c r="BT63" s="28">
        <f t="shared" si="20"/>
        <v>0</v>
      </c>
      <c r="BU63" s="28">
        <f t="shared" si="21"/>
        <v>0</v>
      </c>
      <c r="BV63" s="28">
        <f t="shared" si="22"/>
        <v>0</v>
      </c>
      <c r="BW63" s="28">
        <f t="shared" si="23"/>
        <v>913.0506402326132</v>
      </c>
      <c r="BX63" s="28">
        <f t="shared" si="24"/>
        <v>885.62475429930896</v>
      </c>
      <c r="BY63" s="28">
        <f t="shared" si="25"/>
        <v>846.95629685257984</v>
      </c>
      <c r="BZ63" s="28">
        <f t="shared" si="26"/>
        <v>794.53582583253615</v>
      </c>
      <c r="CA63" s="28">
        <f t="shared" si="27"/>
        <v>725.9642131967322</v>
      </c>
      <c r="CB63" s="28">
        <f t="shared" si="28"/>
        <v>639.26084430741162</v>
      </c>
      <c r="CC63" s="28">
        <f t="shared" si="29"/>
        <v>533.33966302457736</v>
      </c>
      <c r="CD63" s="28">
        <f t="shared" si="30"/>
        <v>408.79052586358961</v>
      </c>
      <c r="CE63" s="28">
        <f t="shared" si="31"/>
        <v>269.32361932245078</v>
      </c>
      <c r="CF63" s="28">
        <f t="shared" si="32"/>
        <v>125.12250521597842</v>
      </c>
      <c r="CG63" s="28">
        <f t="shared" si="33"/>
        <v>6.8613861142402408</v>
      </c>
      <c r="CH63" s="28">
        <f t="shared" si="34"/>
        <v>0</v>
      </c>
      <c r="CI63" s="28">
        <f t="shared" si="35"/>
        <v>0</v>
      </c>
      <c r="CJ63" s="28">
        <f t="shared" si="36"/>
        <v>0</v>
      </c>
      <c r="CK63" s="28">
        <f t="shared" si="37"/>
        <v>0</v>
      </c>
      <c r="CL63" s="28">
        <f t="shared" si="38"/>
        <v>0</v>
      </c>
      <c r="CM63" s="28">
        <f t="shared" si="39"/>
        <v>0</v>
      </c>
      <c r="CN63" s="28">
        <f t="shared" si="40"/>
        <v>0</v>
      </c>
      <c r="CO63" s="28">
        <f t="shared" si="41"/>
        <v>0</v>
      </c>
      <c r="CP63" s="28">
        <f t="shared" si="42"/>
        <v>0</v>
      </c>
      <c r="CQ63" s="28">
        <f t="shared" si="43"/>
        <v>0</v>
      </c>
      <c r="CR63" s="28">
        <f t="shared" si="44"/>
        <v>0</v>
      </c>
      <c r="CS63" s="28">
        <f t="shared" si="45"/>
        <v>0</v>
      </c>
      <c r="CT63" s="28">
        <f t="shared" si="46"/>
        <v>0</v>
      </c>
      <c r="CU63" s="28">
        <f t="shared" si="47"/>
        <v>0</v>
      </c>
      <c r="CV63" s="28">
        <f t="shared" si="48"/>
        <v>0</v>
      </c>
      <c r="CW63" s="28">
        <f t="shared" si="49"/>
        <v>0</v>
      </c>
      <c r="CX63" s="28">
        <f t="shared" si="50"/>
        <v>0</v>
      </c>
      <c r="CY63" s="28">
        <f t="shared" si="51"/>
        <v>0</v>
      </c>
      <c r="CZ63" s="28">
        <f t="shared" si="52"/>
        <v>0</v>
      </c>
      <c r="DA63" s="28">
        <f t="shared" si="53"/>
        <v>0</v>
      </c>
      <c r="DB63" s="28">
        <f t="shared" si="54"/>
        <v>0</v>
      </c>
      <c r="DC63" s="28">
        <f t="shared" si="55"/>
        <v>0</v>
      </c>
      <c r="DD63" s="28">
        <f t="shared" si="56"/>
        <v>0</v>
      </c>
      <c r="DE63" s="28">
        <f t="shared" si="57"/>
        <v>0</v>
      </c>
      <c r="DF63" s="28">
        <f t="shared" si="58"/>
        <v>0</v>
      </c>
      <c r="DG63" s="28">
        <f t="shared" si="59"/>
        <v>0</v>
      </c>
      <c r="DH63" s="28">
        <f t="shared" si="60"/>
        <v>0</v>
      </c>
      <c r="DI63" s="28">
        <f t="shared" si="61"/>
        <v>0</v>
      </c>
      <c r="DJ63" s="28">
        <f t="shared" si="62"/>
        <v>0</v>
      </c>
      <c r="DL63" s="158">
        <f t="shared" si="63"/>
        <v>0</v>
      </c>
      <c r="DM63" s="158">
        <f t="shared" si="64"/>
        <v>0</v>
      </c>
      <c r="DN63" s="158">
        <f t="shared" si="65"/>
        <v>0</v>
      </c>
      <c r="DO63" s="158">
        <f t="shared" si="66"/>
        <v>0</v>
      </c>
      <c r="DP63" s="158">
        <f t="shared" si="67"/>
        <v>0</v>
      </c>
      <c r="DQ63" s="158">
        <f t="shared" si="68"/>
        <v>0</v>
      </c>
      <c r="DR63" s="158">
        <f t="shared" si="69"/>
        <v>0</v>
      </c>
      <c r="DS63" s="158">
        <f t="shared" si="70"/>
        <v>0</v>
      </c>
      <c r="DT63" s="158">
        <f t="shared" si="71"/>
        <v>0</v>
      </c>
      <c r="DU63" s="158">
        <f t="shared" si="72"/>
        <v>4.8671608990520099</v>
      </c>
      <c r="DV63" s="158">
        <f t="shared" si="73"/>
        <v>27.425885933304244</v>
      </c>
      <c r="DW63" s="158">
        <f t="shared" si="74"/>
        <v>38.668457446729121</v>
      </c>
      <c r="DX63" s="158">
        <f t="shared" si="75"/>
        <v>52.420471020043692</v>
      </c>
      <c r="DY63" s="158">
        <f t="shared" si="76"/>
        <v>68.571612635803945</v>
      </c>
      <c r="DZ63" s="158">
        <f t="shared" si="77"/>
        <v>86.703368889320586</v>
      </c>
      <c r="EA63" s="158">
        <f t="shared" si="78"/>
        <v>105.92118128283425</v>
      </c>
      <c r="EB63" s="158">
        <f t="shared" si="79"/>
        <v>124.54913716098775</v>
      </c>
      <c r="EC63" s="158">
        <f t="shared" si="80"/>
        <v>139.46690654113883</v>
      </c>
      <c r="ED63" s="158">
        <f t="shared" si="81"/>
        <v>144.20111410647235</v>
      </c>
      <c r="EE63" s="158">
        <f t="shared" si="82"/>
        <v>118.26111910173817</v>
      </c>
      <c r="EF63" s="158">
        <f t="shared" si="83"/>
        <v>6.8613861142402408</v>
      </c>
      <c r="EG63" s="158">
        <f t="shared" si="84"/>
        <v>0</v>
      </c>
      <c r="EH63" s="158">
        <f t="shared" si="85"/>
        <v>0</v>
      </c>
      <c r="EI63" s="158">
        <f t="shared" si="86"/>
        <v>0</v>
      </c>
      <c r="EJ63" s="158">
        <f t="shared" si="87"/>
        <v>0</v>
      </c>
      <c r="EK63" s="158">
        <f t="shared" si="88"/>
        <v>0</v>
      </c>
      <c r="EL63" s="158">
        <f t="shared" si="89"/>
        <v>0</v>
      </c>
      <c r="EM63" s="158">
        <f t="shared" si="90"/>
        <v>0</v>
      </c>
      <c r="EN63" s="158">
        <f t="shared" si="91"/>
        <v>0</v>
      </c>
      <c r="EO63" s="158">
        <f t="shared" si="92"/>
        <v>0</v>
      </c>
      <c r="EP63" s="158">
        <f t="shared" si="93"/>
        <v>0</v>
      </c>
      <c r="EQ63" s="158">
        <f t="shared" si="94"/>
        <v>0</v>
      </c>
      <c r="ER63" s="158">
        <f t="shared" si="95"/>
        <v>0</v>
      </c>
      <c r="ES63" s="158">
        <f t="shared" si="96"/>
        <v>0</v>
      </c>
      <c r="ET63" s="158">
        <f t="shared" si="97"/>
        <v>0</v>
      </c>
      <c r="EU63" s="158">
        <f t="shared" si="98"/>
        <v>0</v>
      </c>
      <c r="EV63" s="158">
        <f t="shared" si="99"/>
        <v>0</v>
      </c>
      <c r="EW63" s="158">
        <f t="shared" si="100"/>
        <v>0</v>
      </c>
      <c r="EX63" s="158">
        <f t="shared" si="101"/>
        <v>0</v>
      </c>
      <c r="EY63" s="158">
        <f t="shared" si="102"/>
        <v>0</v>
      </c>
      <c r="EZ63" s="158">
        <f t="shared" si="103"/>
        <v>0</v>
      </c>
      <c r="FA63" s="158">
        <f t="shared" si="104"/>
        <v>0</v>
      </c>
      <c r="FB63" s="158">
        <f t="shared" si="105"/>
        <v>0</v>
      </c>
      <c r="FC63" s="158">
        <f t="shared" si="106"/>
        <v>0</v>
      </c>
      <c r="FD63" s="158">
        <f t="shared" si="107"/>
        <v>0</v>
      </c>
      <c r="FE63" s="158">
        <f t="shared" si="108"/>
        <v>0</v>
      </c>
      <c r="FF63" s="158">
        <f t="shared" si="109"/>
        <v>0</v>
      </c>
      <c r="FG63" s="158">
        <f t="shared" si="110"/>
        <v>0</v>
      </c>
      <c r="FH63" s="158">
        <f t="shared" si="111"/>
        <v>0</v>
      </c>
      <c r="FI63" s="158">
        <f t="shared" si="112"/>
        <v>0</v>
      </c>
    </row>
    <row r="64" spans="4:165">
      <c r="D64" s="28">
        <f>IF(OR('1.収穫を予測する'!$C$2="あり",'1.収穫を予測する'!$C$3="あり"),入力方法別計算!W59,'inv2.計算シート'!E59)</f>
        <v>58</v>
      </c>
      <c r="E64" s="28">
        <f>IF(OR('1.収穫を予測する'!$C$2="あり",'1.収穫を予測する'!$C$3="あり"),入力方法別計算!Z59,'inv2.計算シート'!AD59)</f>
        <v>925.2223147218283</v>
      </c>
      <c r="F64" s="28">
        <f>IF(OR('1.収穫を予測する'!$C$2="あり",'1.収穫を予測する'!$C$3="あり"),入力方法別計算!Y59,'inv2.計算シート'!AE59)</f>
        <v>1170.5379772171179</v>
      </c>
      <c r="G64" s="28">
        <f>'inv2.計算シート'!AF59</f>
        <v>0</v>
      </c>
      <c r="H64" s="28">
        <f t="shared" si="8"/>
        <v>0.5813751795502935</v>
      </c>
      <c r="I64" s="28">
        <f t="shared" si="9"/>
        <v>1502.2047157235806</v>
      </c>
      <c r="J64" s="28">
        <f t="shared" si="10"/>
        <v>966.64842159478735</v>
      </c>
      <c r="K64" s="28">
        <f t="shared" si="11"/>
        <v>0.64348647789271052</v>
      </c>
      <c r="L64" s="28">
        <f t="shared" si="12"/>
        <v>1610.9461983297167</v>
      </c>
      <c r="N64" s="28">
        <f t="shared" si="142"/>
        <v>0</v>
      </c>
      <c r="O64" s="28">
        <f t="shared" si="142"/>
        <v>0</v>
      </c>
      <c r="P64" s="28">
        <f t="shared" si="142"/>
        <v>0</v>
      </c>
      <c r="Q64" s="28">
        <f t="shared" si="142"/>
        <v>0</v>
      </c>
      <c r="R64" s="28">
        <f t="shared" si="142"/>
        <v>0</v>
      </c>
      <c r="S64" s="28">
        <f t="shared" si="142"/>
        <v>0</v>
      </c>
      <c r="T64" s="28">
        <f t="shared" si="142"/>
        <v>0</v>
      </c>
      <c r="U64" s="28">
        <f t="shared" si="142"/>
        <v>0</v>
      </c>
      <c r="V64" s="28">
        <f t="shared" si="142"/>
        <v>0</v>
      </c>
      <c r="W64" s="28">
        <f t="shared" si="142"/>
        <v>0</v>
      </c>
      <c r="X64" s="28">
        <f t="shared" si="142"/>
        <v>922.60482843058253</v>
      </c>
      <c r="Y64" s="28">
        <f t="shared" si="142"/>
        <v>895.75624679682767</v>
      </c>
      <c r="Z64" s="28">
        <f t="shared" si="142"/>
        <v>857.86299818646387</v>
      </c>
      <c r="AA64" s="28">
        <f t="shared" si="142"/>
        <v>806.42728180703045</v>
      </c>
      <c r="AB64" s="28">
        <f t="shared" si="142"/>
        <v>739.03345729548471</v>
      </c>
      <c r="AC64" s="28">
        <f t="shared" si="142"/>
        <v>653.6372297752506</v>
      </c>
      <c r="AD64" s="28">
        <f t="shared" si="139"/>
        <v>549.01191145523649</v>
      </c>
      <c r="AE64" s="28">
        <f t="shared" si="139"/>
        <v>425.47807437676033</v>
      </c>
      <c r="AF64" s="28">
        <f t="shared" si="139"/>
        <v>286.24018693175026</v>
      </c>
      <c r="AG64" s="28">
        <f t="shared" si="139"/>
        <v>140.42335381289021</v>
      </c>
      <c r="AH64" s="28">
        <f t="shared" si="139"/>
        <v>14.68937796085768</v>
      </c>
      <c r="AI64" s="28" t="e">
        <f t="shared" si="139"/>
        <v>#NUM!</v>
      </c>
      <c r="AJ64" s="28" t="e">
        <f t="shared" si="139"/>
        <v>#NUM!</v>
      </c>
      <c r="AK64" s="28" t="e">
        <f t="shared" si="139"/>
        <v>#NUM!</v>
      </c>
      <c r="AL64" s="28" t="e">
        <f t="shared" si="139"/>
        <v>#NUM!</v>
      </c>
      <c r="AM64" s="28" t="e">
        <f t="shared" si="139"/>
        <v>#NUM!</v>
      </c>
      <c r="AN64" s="28" t="e">
        <f t="shared" si="139"/>
        <v>#NUM!</v>
      </c>
      <c r="AO64" s="28" t="e">
        <f t="shared" si="139"/>
        <v>#NUM!</v>
      </c>
      <c r="AP64" s="28" t="e">
        <f t="shared" si="139"/>
        <v>#NUM!</v>
      </c>
      <c r="AQ64" s="28" t="e">
        <f t="shared" si="139"/>
        <v>#NUM!</v>
      </c>
      <c r="AR64" s="28" t="e">
        <f t="shared" si="139"/>
        <v>#NUM!</v>
      </c>
      <c r="AS64" s="28" t="e">
        <f t="shared" si="140"/>
        <v>#NUM!</v>
      </c>
      <c r="AT64" s="28" t="e">
        <f t="shared" si="140"/>
        <v>#NUM!</v>
      </c>
      <c r="AU64" s="28" t="e">
        <f t="shared" si="140"/>
        <v>#NUM!</v>
      </c>
      <c r="AV64" s="28" t="e">
        <f t="shared" si="140"/>
        <v>#NUM!</v>
      </c>
      <c r="AW64" s="28" t="e">
        <f t="shared" si="140"/>
        <v>#NUM!</v>
      </c>
      <c r="AX64" s="28" t="e">
        <f t="shared" si="140"/>
        <v>#NUM!</v>
      </c>
      <c r="AY64" s="28" t="e">
        <f t="shared" si="140"/>
        <v>#NUM!</v>
      </c>
      <c r="AZ64" s="28" t="e">
        <f t="shared" si="140"/>
        <v>#NUM!</v>
      </c>
      <c r="BA64" s="28" t="e">
        <f t="shared" si="140"/>
        <v>#NUM!</v>
      </c>
      <c r="BB64" s="28" t="e">
        <f t="shared" si="140"/>
        <v>#NUM!</v>
      </c>
      <c r="BC64" s="28" t="e">
        <f t="shared" si="140"/>
        <v>#NUM!</v>
      </c>
      <c r="BD64" s="28" t="e">
        <f t="shared" si="140"/>
        <v>#NUM!</v>
      </c>
      <c r="BE64" s="28" t="e">
        <f t="shared" si="140"/>
        <v>#NUM!</v>
      </c>
      <c r="BF64" s="28" t="e">
        <f t="shared" si="140"/>
        <v>#NUM!</v>
      </c>
      <c r="BG64" s="28" t="e">
        <f t="shared" si="140"/>
        <v>#NUM!</v>
      </c>
      <c r="BH64" s="28" t="e">
        <f t="shared" si="140"/>
        <v>#NUM!</v>
      </c>
      <c r="BI64" s="28" t="e">
        <f t="shared" si="141"/>
        <v>#NUM!</v>
      </c>
      <c r="BJ64" s="28" t="e">
        <f t="shared" si="141"/>
        <v>#NUM!</v>
      </c>
      <c r="BK64" s="28" t="e">
        <f t="shared" si="141"/>
        <v>#NUM!</v>
      </c>
      <c r="BM64" s="28">
        <f t="shared" si="13"/>
        <v>0</v>
      </c>
      <c r="BN64" s="28">
        <f t="shared" si="14"/>
        <v>0</v>
      </c>
      <c r="BO64" s="28">
        <f t="shared" si="15"/>
        <v>0</v>
      </c>
      <c r="BP64" s="28">
        <f t="shared" si="16"/>
        <v>0</v>
      </c>
      <c r="BQ64" s="28">
        <f t="shared" si="17"/>
        <v>0</v>
      </c>
      <c r="BR64" s="28">
        <f t="shared" si="18"/>
        <v>0</v>
      </c>
      <c r="BS64" s="28">
        <f t="shared" si="19"/>
        <v>0</v>
      </c>
      <c r="BT64" s="28">
        <f t="shared" si="20"/>
        <v>0</v>
      </c>
      <c r="BU64" s="28">
        <f t="shared" si="21"/>
        <v>0</v>
      </c>
      <c r="BV64" s="28">
        <f t="shared" si="22"/>
        <v>0</v>
      </c>
      <c r="BW64" s="28">
        <f t="shared" si="23"/>
        <v>922.60482843058253</v>
      </c>
      <c r="BX64" s="28">
        <f t="shared" si="24"/>
        <v>895.75624679682767</v>
      </c>
      <c r="BY64" s="28">
        <f t="shared" si="25"/>
        <v>857.86299818646387</v>
      </c>
      <c r="BZ64" s="28">
        <f t="shared" si="26"/>
        <v>806.42728180703045</v>
      </c>
      <c r="CA64" s="28">
        <f t="shared" si="27"/>
        <v>739.03345729548471</v>
      </c>
      <c r="CB64" s="28">
        <f t="shared" si="28"/>
        <v>653.6372297752506</v>
      </c>
      <c r="CC64" s="28">
        <f t="shared" si="29"/>
        <v>549.01191145523649</v>
      </c>
      <c r="CD64" s="28">
        <f t="shared" si="30"/>
        <v>425.47807437676033</v>
      </c>
      <c r="CE64" s="28">
        <f t="shared" si="31"/>
        <v>286.24018693175026</v>
      </c>
      <c r="CF64" s="28">
        <f t="shared" si="32"/>
        <v>140.42335381289021</v>
      </c>
      <c r="CG64" s="28">
        <f t="shared" si="33"/>
        <v>14.68937796085768</v>
      </c>
      <c r="CH64" s="28">
        <f t="shared" si="34"/>
        <v>0</v>
      </c>
      <c r="CI64" s="28">
        <f t="shared" si="35"/>
        <v>0</v>
      </c>
      <c r="CJ64" s="28">
        <f t="shared" si="36"/>
        <v>0</v>
      </c>
      <c r="CK64" s="28">
        <f t="shared" si="37"/>
        <v>0</v>
      </c>
      <c r="CL64" s="28">
        <f t="shared" si="38"/>
        <v>0</v>
      </c>
      <c r="CM64" s="28">
        <f t="shared" si="39"/>
        <v>0</v>
      </c>
      <c r="CN64" s="28">
        <f t="shared" si="40"/>
        <v>0</v>
      </c>
      <c r="CO64" s="28">
        <f t="shared" si="41"/>
        <v>0</v>
      </c>
      <c r="CP64" s="28">
        <f t="shared" si="42"/>
        <v>0</v>
      </c>
      <c r="CQ64" s="28">
        <f t="shared" si="43"/>
        <v>0</v>
      </c>
      <c r="CR64" s="28">
        <f t="shared" si="44"/>
        <v>0</v>
      </c>
      <c r="CS64" s="28">
        <f t="shared" si="45"/>
        <v>0</v>
      </c>
      <c r="CT64" s="28">
        <f t="shared" si="46"/>
        <v>0</v>
      </c>
      <c r="CU64" s="28">
        <f t="shared" si="47"/>
        <v>0</v>
      </c>
      <c r="CV64" s="28">
        <f t="shared" si="48"/>
        <v>0</v>
      </c>
      <c r="CW64" s="28">
        <f t="shared" si="49"/>
        <v>0</v>
      </c>
      <c r="CX64" s="28">
        <f t="shared" si="50"/>
        <v>0</v>
      </c>
      <c r="CY64" s="28">
        <f t="shared" si="51"/>
        <v>0</v>
      </c>
      <c r="CZ64" s="28">
        <f t="shared" si="52"/>
        <v>0</v>
      </c>
      <c r="DA64" s="28">
        <f t="shared" si="53"/>
        <v>0</v>
      </c>
      <c r="DB64" s="28">
        <f t="shared" si="54"/>
        <v>0</v>
      </c>
      <c r="DC64" s="28">
        <f t="shared" si="55"/>
        <v>0</v>
      </c>
      <c r="DD64" s="28">
        <f t="shared" si="56"/>
        <v>0</v>
      </c>
      <c r="DE64" s="28">
        <f t="shared" si="57"/>
        <v>0</v>
      </c>
      <c r="DF64" s="28">
        <f t="shared" si="58"/>
        <v>0</v>
      </c>
      <c r="DG64" s="28">
        <f t="shared" si="59"/>
        <v>0</v>
      </c>
      <c r="DH64" s="28">
        <f t="shared" si="60"/>
        <v>0</v>
      </c>
      <c r="DI64" s="28">
        <f t="shared" si="61"/>
        <v>0</v>
      </c>
      <c r="DJ64" s="28">
        <f t="shared" si="62"/>
        <v>0</v>
      </c>
      <c r="DL64" s="158">
        <f t="shared" si="63"/>
        <v>0</v>
      </c>
      <c r="DM64" s="158">
        <f t="shared" si="64"/>
        <v>0</v>
      </c>
      <c r="DN64" s="158">
        <f t="shared" si="65"/>
        <v>0</v>
      </c>
      <c r="DO64" s="158">
        <f t="shared" si="66"/>
        <v>0</v>
      </c>
      <c r="DP64" s="158">
        <f t="shared" si="67"/>
        <v>0</v>
      </c>
      <c r="DQ64" s="158">
        <f t="shared" si="68"/>
        <v>0</v>
      </c>
      <c r="DR64" s="158">
        <f t="shared" si="69"/>
        <v>0</v>
      </c>
      <c r="DS64" s="158">
        <f t="shared" si="70"/>
        <v>0</v>
      </c>
      <c r="DT64" s="158">
        <f t="shared" si="71"/>
        <v>0</v>
      </c>
      <c r="DU64" s="158">
        <f t="shared" si="72"/>
        <v>2.6174862912457684</v>
      </c>
      <c r="DV64" s="158">
        <f t="shared" si="73"/>
        <v>26.848581633754861</v>
      </c>
      <c r="DW64" s="158">
        <f t="shared" si="74"/>
        <v>37.893248610363798</v>
      </c>
      <c r="DX64" s="158">
        <f t="shared" si="75"/>
        <v>51.435716379433416</v>
      </c>
      <c r="DY64" s="158">
        <f t="shared" si="76"/>
        <v>67.393824511545745</v>
      </c>
      <c r="DZ64" s="158">
        <f t="shared" si="77"/>
        <v>85.396227520234106</v>
      </c>
      <c r="EA64" s="158">
        <f t="shared" si="78"/>
        <v>104.62531832001412</v>
      </c>
      <c r="EB64" s="158">
        <f t="shared" si="79"/>
        <v>123.53383707847615</v>
      </c>
      <c r="EC64" s="158">
        <f t="shared" si="80"/>
        <v>139.23788744501007</v>
      </c>
      <c r="ED64" s="158">
        <f t="shared" si="81"/>
        <v>145.81683311886005</v>
      </c>
      <c r="EE64" s="158">
        <f t="shared" si="82"/>
        <v>125.73397585203253</v>
      </c>
      <c r="EF64" s="158">
        <f t="shared" si="83"/>
        <v>14.68937796085768</v>
      </c>
      <c r="EG64" s="158">
        <f t="shared" si="84"/>
        <v>0</v>
      </c>
      <c r="EH64" s="158">
        <f t="shared" si="85"/>
        <v>0</v>
      </c>
      <c r="EI64" s="158">
        <f t="shared" si="86"/>
        <v>0</v>
      </c>
      <c r="EJ64" s="158">
        <f t="shared" si="87"/>
        <v>0</v>
      </c>
      <c r="EK64" s="158">
        <f t="shared" si="88"/>
        <v>0</v>
      </c>
      <c r="EL64" s="158">
        <f t="shared" si="89"/>
        <v>0</v>
      </c>
      <c r="EM64" s="158">
        <f t="shared" si="90"/>
        <v>0</v>
      </c>
      <c r="EN64" s="158">
        <f t="shared" si="91"/>
        <v>0</v>
      </c>
      <c r="EO64" s="158">
        <f t="shared" si="92"/>
        <v>0</v>
      </c>
      <c r="EP64" s="158">
        <f t="shared" si="93"/>
        <v>0</v>
      </c>
      <c r="EQ64" s="158">
        <f t="shared" si="94"/>
        <v>0</v>
      </c>
      <c r="ER64" s="158">
        <f t="shared" si="95"/>
        <v>0</v>
      </c>
      <c r="ES64" s="158">
        <f t="shared" si="96"/>
        <v>0</v>
      </c>
      <c r="ET64" s="158">
        <f t="shared" si="97"/>
        <v>0</v>
      </c>
      <c r="EU64" s="158">
        <f t="shared" si="98"/>
        <v>0</v>
      </c>
      <c r="EV64" s="158">
        <f t="shared" si="99"/>
        <v>0</v>
      </c>
      <c r="EW64" s="158">
        <f t="shared" si="100"/>
        <v>0</v>
      </c>
      <c r="EX64" s="158">
        <f t="shared" si="101"/>
        <v>0</v>
      </c>
      <c r="EY64" s="158">
        <f t="shared" si="102"/>
        <v>0</v>
      </c>
      <c r="EZ64" s="158">
        <f t="shared" si="103"/>
        <v>0</v>
      </c>
      <c r="FA64" s="158">
        <f t="shared" si="104"/>
        <v>0</v>
      </c>
      <c r="FB64" s="158">
        <f t="shared" si="105"/>
        <v>0</v>
      </c>
      <c r="FC64" s="158">
        <f t="shared" si="106"/>
        <v>0</v>
      </c>
      <c r="FD64" s="158">
        <f t="shared" si="107"/>
        <v>0</v>
      </c>
      <c r="FE64" s="158">
        <f t="shared" si="108"/>
        <v>0</v>
      </c>
      <c r="FF64" s="158">
        <f t="shared" si="109"/>
        <v>0</v>
      </c>
      <c r="FG64" s="158">
        <f t="shared" si="110"/>
        <v>0</v>
      </c>
      <c r="FH64" s="158">
        <f t="shared" si="111"/>
        <v>0</v>
      </c>
      <c r="FI64" s="158">
        <f t="shared" si="112"/>
        <v>0</v>
      </c>
    </row>
    <row r="65" spans="4:165">
      <c r="D65" s="28">
        <f>IF(OR('1.収穫を予測する'!$C$2="あり",'1.収穫を予測する'!$C$3="あり"),入力方法別計算!W60,'inv2.計算シート'!E60)</f>
        <v>59</v>
      </c>
      <c r="E65" s="28">
        <f>IF(OR('1.収穫を予測する'!$C$2="あり",'1.収穫を予測する'!$C$3="あり"),入力方法別計算!Z60,'inv2.計算シート'!AD60)</f>
        <v>932.17409629317387</v>
      </c>
      <c r="F65" s="28">
        <f>IF(OR('1.収穫を予測する'!$C$2="あり",'1.収穫を予測する'!$C$3="あり"),入力方法別計算!Y60,'inv2.計算シート'!AE60)</f>
        <v>1160.5488865491538</v>
      </c>
      <c r="G65" s="28">
        <f>'inv2.計算シート'!AF60</f>
        <v>0</v>
      </c>
      <c r="H65" s="28">
        <f t="shared" si="8"/>
        <v>0.5796960563068605</v>
      </c>
      <c r="I65" s="28">
        <f t="shared" si="9"/>
        <v>1493.1585930180283</v>
      </c>
      <c r="J65" s="28">
        <f t="shared" si="10"/>
        <v>974.81381918473664</v>
      </c>
      <c r="K65" s="28">
        <f t="shared" si="11"/>
        <v>0.65285350380257079</v>
      </c>
      <c r="L65" s="28">
        <f t="shared" si="12"/>
        <v>1558.5404596044384</v>
      </c>
      <c r="N65" s="28">
        <f t="shared" si="142"/>
        <v>0</v>
      </c>
      <c r="O65" s="28">
        <f t="shared" si="142"/>
        <v>0</v>
      </c>
      <c r="P65" s="28">
        <f t="shared" si="142"/>
        <v>0</v>
      </c>
      <c r="Q65" s="28">
        <f t="shared" si="142"/>
        <v>0</v>
      </c>
      <c r="R65" s="28">
        <f t="shared" si="142"/>
        <v>0</v>
      </c>
      <c r="S65" s="28">
        <f t="shared" si="142"/>
        <v>0</v>
      </c>
      <c r="T65" s="28">
        <f t="shared" si="142"/>
        <v>0</v>
      </c>
      <c r="U65" s="28">
        <f t="shared" si="142"/>
        <v>0</v>
      </c>
      <c r="V65" s="28">
        <f t="shared" si="142"/>
        <v>0</v>
      </c>
      <c r="W65" s="28">
        <f t="shared" si="142"/>
        <v>0</v>
      </c>
      <c r="X65" s="28">
        <f t="shared" si="142"/>
        <v>931.7169072605418</v>
      </c>
      <c r="Y65" s="28">
        <f t="shared" si="142"/>
        <v>905.40980057211175</v>
      </c>
      <c r="Z65" s="28">
        <f t="shared" si="142"/>
        <v>868.24559628375812</v>
      </c>
      <c r="AA65" s="28">
        <f t="shared" si="142"/>
        <v>817.73945347897211</v>
      </c>
      <c r="AB65" s="28">
        <f t="shared" si="142"/>
        <v>751.46353806805155</v>
      </c>
      <c r="AC65" s="28">
        <f t="shared" si="142"/>
        <v>667.31897658549337</v>
      </c>
      <c r="AD65" s="28">
        <f t="shared" si="139"/>
        <v>563.95518611048931</v>
      </c>
      <c r="AE65" s="28">
        <f t="shared" si="139"/>
        <v>441.45306430064898</v>
      </c>
      <c r="AF65" s="28">
        <f t="shared" si="139"/>
        <v>302.56615081423962</v>
      </c>
      <c r="AG65" s="28">
        <f t="shared" si="139"/>
        <v>155.48667792154615</v>
      </c>
      <c r="AH65" s="28">
        <f t="shared" si="139"/>
        <v>23.719125402160603</v>
      </c>
      <c r="AI65" s="28" t="e">
        <f t="shared" si="139"/>
        <v>#NUM!</v>
      </c>
      <c r="AJ65" s="28" t="e">
        <f t="shared" si="139"/>
        <v>#NUM!</v>
      </c>
      <c r="AK65" s="28" t="e">
        <f t="shared" si="139"/>
        <v>#NUM!</v>
      </c>
      <c r="AL65" s="28" t="e">
        <f t="shared" si="139"/>
        <v>#NUM!</v>
      </c>
      <c r="AM65" s="28" t="e">
        <f t="shared" si="139"/>
        <v>#NUM!</v>
      </c>
      <c r="AN65" s="28" t="e">
        <f t="shared" si="139"/>
        <v>#NUM!</v>
      </c>
      <c r="AO65" s="28" t="e">
        <f t="shared" si="139"/>
        <v>#NUM!</v>
      </c>
      <c r="AP65" s="28" t="e">
        <f t="shared" si="139"/>
        <v>#NUM!</v>
      </c>
      <c r="AQ65" s="28" t="e">
        <f t="shared" si="139"/>
        <v>#NUM!</v>
      </c>
      <c r="AR65" s="28" t="e">
        <f t="shared" si="139"/>
        <v>#NUM!</v>
      </c>
      <c r="AS65" s="28" t="e">
        <f t="shared" si="140"/>
        <v>#NUM!</v>
      </c>
      <c r="AT65" s="28" t="e">
        <f t="shared" si="140"/>
        <v>#NUM!</v>
      </c>
      <c r="AU65" s="28" t="e">
        <f t="shared" si="140"/>
        <v>#NUM!</v>
      </c>
      <c r="AV65" s="28" t="e">
        <f t="shared" si="140"/>
        <v>#NUM!</v>
      </c>
      <c r="AW65" s="28" t="e">
        <f t="shared" si="140"/>
        <v>#NUM!</v>
      </c>
      <c r="AX65" s="28" t="e">
        <f t="shared" si="140"/>
        <v>#NUM!</v>
      </c>
      <c r="AY65" s="28" t="e">
        <f t="shared" si="140"/>
        <v>#NUM!</v>
      </c>
      <c r="AZ65" s="28" t="e">
        <f t="shared" si="140"/>
        <v>#NUM!</v>
      </c>
      <c r="BA65" s="28" t="e">
        <f t="shared" si="140"/>
        <v>#NUM!</v>
      </c>
      <c r="BB65" s="28" t="e">
        <f t="shared" si="140"/>
        <v>#NUM!</v>
      </c>
      <c r="BC65" s="28" t="e">
        <f t="shared" si="140"/>
        <v>#NUM!</v>
      </c>
      <c r="BD65" s="28" t="e">
        <f t="shared" si="140"/>
        <v>#NUM!</v>
      </c>
      <c r="BE65" s="28" t="e">
        <f t="shared" si="140"/>
        <v>#NUM!</v>
      </c>
      <c r="BF65" s="28" t="e">
        <f t="shared" si="140"/>
        <v>#NUM!</v>
      </c>
      <c r="BG65" s="28" t="e">
        <f t="shared" si="140"/>
        <v>#NUM!</v>
      </c>
      <c r="BH65" s="28" t="e">
        <f t="shared" si="140"/>
        <v>#NUM!</v>
      </c>
      <c r="BI65" s="28" t="e">
        <f t="shared" si="141"/>
        <v>#NUM!</v>
      </c>
      <c r="BJ65" s="28" t="e">
        <f t="shared" si="141"/>
        <v>#NUM!</v>
      </c>
      <c r="BK65" s="28" t="e">
        <f t="shared" si="141"/>
        <v>#NUM!</v>
      </c>
      <c r="BM65" s="28">
        <f t="shared" si="13"/>
        <v>0</v>
      </c>
      <c r="BN65" s="28">
        <f t="shared" si="14"/>
        <v>0</v>
      </c>
      <c r="BO65" s="28">
        <f t="shared" si="15"/>
        <v>0</v>
      </c>
      <c r="BP65" s="28">
        <f t="shared" si="16"/>
        <v>0</v>
      </c>
      <c r="BQ65" s="28">
        <f t="shared" si="17"/>
        <v>0</v>
      </c>
      <c r="BR65" s="28">
        <f t="shared" si="18"/>
        <v>0</v>
      </c>
      <c r="BS65" s="28">
        <f t="shared" si="19"/>
        <v>0</v>
      </c>
      <c r="BT65" s="28">
        <f t="shared" si="20"/>
        <v>0</v>
      </c>
      <c r="BU65" s="28">
        <f t="shared" si="21"/>
        <v>0</v>
      </c>
      <c r="BV65" s="28">
        <f t="shared" si="22"/>
        <v>0</v>
      </c>
      <c r="BW65" s="28">
        <f t="shared" si="23"/>
        <v>931.7169072605418</v>
      </c>
      <c r="BX65" s="28">
        <f t="shared" si="24"/>
        <v>905.40980057211175</v>
      </c>
      <c r="BY65" s="28">
        <f t="shared" si="25"/>
        <v>868.24559628375812</v>
      </c>
      <c r="BZ65" s="28">
        <f t="shared" si="26"/>
        <v>817.73945347897211</v>
      </c>
      <c r="CA65" s="28">
        <f t="shared" si="27"/>
        <v>751.46353806805155</v>
      </c>
      <c r="CB65" s="28">
        <f t="shared" si="28"/>
        <v>667.31897658549337</v>
      </c>
      <c r="CC65" s="28">
        <f t="shared" si="29"/>
        <v>563.95518611048931</v>
      </c>
      <c r="CD65" s="28">
        <f t="shared" si="30"/>
        <v>441.45306430064898</v>
      </c>
      <c r="CE65" s="28">
        <f t="shared" si="31"/>
        <v>302.56615081423962</v>
      </c>
      <c r="CF65" s="28">
        <f t="shared" si="32"/>
        <v>155.48667792154615</v>
      </c>
      <c r="CG65" s="28">
        <f t="shared" si="33"/>
        <v>23.719125402160603</v>
      </c>
      <c r="CH65" s="28">
        <f t="shared" si="34"/>
        <v>0</v>
      </c>
      <c r="CI65" s="28">
        <f t="shared" si="35"/>
        <v>0</v>
      </c>
      <c r="CJ65" s="28">
        <f t="shared" si="36"/>
        <v>0</v>
      </c>
      <c r="CK65" s="28">
        <f t="shared" si="37"/>
        <v>0</v>
      </c>
      <c r="CL65" s="28">
        <f t="shared" si="38"/>
        <v>0</v>
      </c>
      <c r="CM65" s="28">
        <f t="shared" si="39"/>
        <v>0</v>
      </c>
      <c r="CN65" s="28">
        <f t="shared" si="40"/>
        <v>0</v>
      </c>
      <c r="CO65" s="28">
        <f t="shared" si="41"/>
        <v>0</v>
      </c>
      <c r="CP65" s="28">
        <f t="shared" si="42"/>
        <v>0</v>
      </c>
      <c r="CQ65" s="28">
        <f t="shared" si="43"/>
        <v>0</v>
      </c>
      <c r="CR65" s="28">
        <f t="shared" si="44"/>
        <v>0</v>
      </c>
      <c r="CS65" s="28">
        <f t="shared" si="45"/>
        <v>0</v>
      </c>
      <c r="CT65" s="28">
        <f t="shared" si="46"/>
        <v>0</v>
      </c>
      <c r="CU65" s="28">
        <f t="shared" si="47"/>
        <v>0</v>
      </c>
      <c r="CV65" s="28">
        <f t="shared" si="48"/>
        <v>0</v>
      </c>
      <c r="CW65" s="28">
        <f t="shared" si="49"/>
        <v>0</v>
      </c>
      <c r="CX65" s="28">
        <f t="shared" si="50"/>
        <v>0</v>
      </c>
      <c r="CY65" s="28">
        <f t="shared" si="51"/>
        <v>0</v>
      </c>
      <c r="CZ65" s="28">
        <f t="shared" si="52"/>
        <v>0</v>
      </c>
      <c r="DA65" s="28">
        <f t="shared" si="53"/>
        <v>0</v>
      </c>
      <c r="DB65" s="28">
        <f t="shared" si="54"/>
        <v>0</v>
      </c>
      <c r="DC65" s="28">
        <f t="shared" si="55"/>
        <v>0</v>
      </c>
      <c r="DD65" s="28">
        <f t="shared" si="56"/>
        <v>0</v>
      </c>
      <c r="DE65" s="28">
        <f t="shared" si="57"/>
        <v>0</v>
      </c>
      <c r="DF65" s="28">
        <f t="shared" si="58"/>
        <v>0</v>
      </c>
      <c r="DG65" s="28">
        <f t="shared" si="59"/>
        <v>0</v>
      </c>
      <c r="DH65" s="28">
        <f t="shared" si="60"/>
        <v>0</v>
      </c>
      <c r="DI65" s="28">
        <f t="shared" si="61"/>
        <v>0</v>
      </c>
      <c r="DJ65" s="28">
        <f t="shared" si="62"/>
        <v>0</v>
      </c>
      <c r="DL65" s="158">
        <f t="shared" si="63"/>
        <v>0</v>
      </c>
      <c r="DM65" s="158">
        <f t="shared" si="64"/>
        <v>0</v>
      </c>
      <c r="DN65" s="158">
        <f t="shared" si="65"/>
        <v>0</v>
      </c>
      <c r="DO65" s="158">
        <f t="shared" si="66"/>
        <v>0</v>
      </c>
      <c r="DP65" s="158">
        <f t="shared" si="67"/>
        <v>0</v>
      </c>
      <c r="DQ65" s="158">
        <f t="shared" si="68"/>
        <v>0</v>
      </c>
      <c r="DR65" s="158">
        <f t="shared" si="69"/>
        <v>0</v>
      </c>
      <c r="DS65" s="158">
        <f t="shared" si="70"/>
        <v>0</v>
      </c>
      <c r="DT65" s="158">
        <f t="shared" si="71"/>
        <v>0</v>
      </c>
      <c r="DU65" s="158">
        <f t="shared" si="72"/>
        <v>0.45718903263207267</v>
      </c>
      <c r="DV65" s="158">
        <f t="shared" si="73"/>
        <v>26.307106688430054</v>
      </c>
      <c r="DW65" s="158">
        <f t="shared" si="74"/>
        <v>37.164204288353631</v>
      </c>
      <c r="DX65" s="158">
        <f t="shared" si="75"/>
        <v>50.506142804786009</v>
      </c>
      <c r="DY65" s="158">
        <f t="shared" si="76"/>
        <v>66.275915410920561</v>
      </c>
      <c r="DZ65" s="158">
        <f t="shared" si="77"/>
        <v>84.144561482558174</v>
      </c>
      <c r="EA65" s="158">
        <f t="shared" si="78"/>
        <v>103.36379047500407</v>
      </c>
      <c r="EB65" s="158">
        <f t="shared" si="79"/>
        <v>122.50212180984033</v>
      </c>
      <c r="EC65" s="158">
        <f t="shared" si="80"/>
        <v>138.88691348640936</v>
      </c>
      <c r="ED65" s="158">
        <f t="shared" si="81"/>
        <v>147.07947289269347</v>
      </c>
      <c r="EE65" s="158">
        <f t="shared" si="82"/>
        <v>131.76755251938553</v>
      </c>
      <c r="EF65" s="158">
        <f t="shared" si="83"/>
        <v>23.719125402160603</v>
      </c>
      <c r="EG65" s="158">
        <f t="shared" si="84"/>
        <v>0</v>
      </c>
      <c r="EH65" s="158">
        <f t="shared" si="85"/>
        <v>0</v>
      </c>
      <c r="EI65" s="158">
        <f t="shared" si="86"/>
        <v>0</v>
      </c>
      <c r="EJ65" s="158">
        <f t="shared" si="87"/>
        <v>0</v>
      </c>
      <c r="EK65" s="158">
        <f t="shared" si="88"/>
        <v>0</v>
      </c>
      <c r="EL65" s="158">
        <f t="shared" si="89"/>
        <v>0</v>
      </c>
      <c r="EM65" s="158">
        <f t="shared" si="90"/>
        <v>0</v>
      </c>
      <c r="EN65" s="158">
        <f t="shared" si="91"/>
        <v>0</v>
      </c>
      <c r="EO65" s="158">
        <f t="shared" si="92"/>
        <v>0</v>
      </c>
      <c r="EP65" s="158">
        <f t="shared" si="93"/>
        <v>0</v>
      </c>
      <c r="EQ65" s="158">
        <f t="shared" si="94"/>
        <v>0</v>
      </c>
      <c r="ER65" s="158">
        <f t="shared" si="95"/>
        <v>0</v>
      </c>
      <c r="ES65" s="158">
        <f t="shared" si="96"/>
        <v>0</v>
      </c>
      <c r="ET65" s="158">
        <f t="shared" si="97"/>
        <v>0</v>
      </c>
      <c r="EU65" s="158">
        <f t="shared" si="98"/>
        <v>0</v>
      </c>
      <c r="EV65" s="158">
        <f t="shared" si="99"/>
        <v>0</v>
      </c>
      <c r="EW65" s="158">
        <f t="shared" si="100"/>
        <v>0</v>
      </c>
      <c r="EX65" s="158">
        <f t="shared" si="101"/>
        <v>0</v>
      </c>
      <c r="EY65" s="158">
        <f t="shared" si="102"/>
        <v>0</v>
      </c>
      <c r="EZ65" s="158">
        <f t="shared" si="103"/>
        <v>0</v>
      </c>
      <c r="FA65" s="158">
        <f t="shared" si="104"/>
        <v>0</v>
      </c>
      <c r="FB65" s="158">
        <f t="shared" si="105"/>
        <v>0</v>
      </c>
      <c r="FC65" s="158">
        <f t="shared" si="106"/>
        <v>0</v>
      </c>
      <c r="FD65" s="158">
        <f t="shared" si="107"/>
        <v>0</v>
      </c>
      <c r="FE65" s="158">
        <f t="shared" si="108"/>
        <v>0</v>
      </c>
      <c r="FF65" s="158">
        <f t="shared" si="109"/>
        <v>0</v>
      </c>
      <c r="FG65" s="158">
        <f t="shared" si="110"/>
        <v>0</v>
      </c>
      <c r="FH65" s="158">
        <f t="shared" si="111"/>
        <v>0</v>
      </c>
      <c r="FI65" s="158">
        <f t="shared" si="112"/>
        <v>0</v>
      </c>
    </row>
    <row r="66" spans="4:165">
      <c r="D66" s="28">
        <f>IF(OR('1.収穫を予測する'!$C$2="あり",'1.収穫を予測する'!$C$3="あり"),入力方法別計算!W61,'inv2.計算シート'!E61)</f>
        <v>60</v>
      </c>
      <c r="E66" s="28">
        <f>IF(OR('1.収穫を予測する'!$C$2="あり",'1.収穫を予測する'!$C$3="あり"),入力方法別計算!Z61,'inv2.計算シート'!AD61)</f>
        <v>938.78929802313178</v>
      </c>
      <c r="F66" s="28">
        <f>IF(OR('1.収穫を予測する'!$C$2="あり",'1.収穫を予測する'!$C$3="あり"),入力方法別計算!Y61,'inv2.計算シート'!AE61)</f>
        <v>1151.0434311217466</v>
      </c>
      <c r="G66" s="28">
        <f>'inv2.計算シート'!AF61</f>
        <v>0</v>
      </c>
      <c r="H66" s="28">
        <f t="shared" si="8"/>
        <v>0.57809651496895864</v>
      </c>
      <c r="I66" s="28">
        <f t="shared" si="9"/>
        <v>1484.5504504926764</v>
      </c>
      <c r="J66" s="28">
        <f t="shared" si="10"/>
        <v>982.6180421237176</v>
      </c>
      <c r="K66" s="28">
        <f t="shared" si="11"/>
        <v>0.66189602502064993</v>
      </c>
      <c r="L66" s="28">
        <f t="shared" si="12"/>
        <v>1510.6053460421797</v>
      </c>
      <c r="N66" s="28">
        <f t="shared" si="142"/>
        <v>0</v>
      </c>
      <c r="O66" s="28">
        <f t="shared" si="142"/>
        <v>0</v>
      </c>
      <c r="P66" s="28">
        <f t="shared" si="142"/>
        <v>0</v>
      </c>
      <c r="Q66" s="28">
        <f t="shared" si="142"/>
        <v>0</v>
      </c>
      <c r="R66" s="28">
        <f t="shared" si="142"/>
        <v>0</v>
      </c>
      <c r="S66" s="28">
        <f t="shared" si="142"/>
        <v>0</v>
      </c>
      <c r="T66" s="28">
        <f t="shared" si="142"/>
        <v>0</v>
      </c>
      <c r="U66" s="28">
        <f t="shared" si="142"/>
        <v>0</v>
      </c>
      <c r="V66" s="28">
        <f t="shared" si="142"/>
        <v>0</v>
      </c>
      <c r="W66" s="28">
        <f t="shared" si="142"/>
        <v>0</v>
      </c>
      <c r="X66" s="28">
        <f t="shared" si="142"/>
        <v>0</v>
      </c>
      <c r="Y66" s="28">
        <f t="shared" si="142"/>
        <v>914.60760489530924</v>
      </c>
      <c r="Z66" s="28">
        <f t="shared" si="142"/>
        <v>878.1291903096444</v>
      </c>
      <c r="AA66" s="28">
        <f t="shared" si="142"/>
        <v>828.50046408062428</v>
      </c>
      <c r="AB66" s="28">
        <f t="shared" si="142"/>
        <v>763.28501278747785</v>
      </c>
      <c r="AC66" s="28">
        <f t="shared" si="142"/>
        <v>680.33722986742748</v>
      </c>
      <c r="AD66" s="28">
        <f t="shared" si="139"/>
        <v>578.19724864979537</v>
      </c>
      <c r="AE66" s="28">
        <f t="shared" si="139"/>
        <v>456.73228265233882</v>
      </c>
      <c r="AF66" s="28">
        <f t="shared" si="139"/>
        <v>318.292909419137</v>
      </c>
      <c r="AG66" s="28">
        <f t="shared" si="139"/>
        <v>170.24573273220904</v>
      </c>
      <c r="AH66" s="28">
        <f t="shared" si="139"/>
        <v>33.517335229077752</v>
      </c>
      <c r="AI66" s="28" t="e">
        <f t="shared" si="139"/>
        <v>#NUM!</v>
      </c>
      <c r="AJ66" s="28" t="e">
        <f t="shared" si="139"/>
        <v>#NUM!</v>
      </c>
      <c r="AK66" s="28" t="e">
        <f t="shared" si="139"/>
        <v>#NUM!</v>
      </c>
      <c r="AL66" s="28" t="e">
        <f t="shared" si="139"/>
        <v>#NUM!</v>
      </c>
      <c r="AM66" s="28" t="e">
        <f t="shared" si="139"/>
        <v>#NUM!</v>
      </c>
      <c r="AN66" s="28" t="e">
        <f t="shared" si="139"/>
        <v>#NUM!</v>
      </c>
      <c r="AO66" s="28" t="e">
        <f t="shared" si="139"/>
        <v>#NUM!</v>
      </c>
      <c r="AP66" s="28" t="e">
        <f t="shared" si="139"/>
        <v>#NUM!</v>
      </c>
      <c r="AQ66" s="28" t="e">
        <f t="shared" si="139"/>
        <v>#NUM!</v>
      </c>
      <c r="AR66" s="28" t="e">
        <f t="shared" si="139"/>
        <v>#NUM!</v>
      </c>
      <c r="AS66" s="28" t="e">
        <f t="shared" si="140"/>
        <v>#NUM!</v>
      </c>
      <c r="AT66" s="28" t="e">
        <f t="shared" si="140"/>
        <v>#NUM!</v>
      </c>
      <c r="AU66" s="28" t="e">
        <f t="shared" si="140"/>
        <v>#NUM!</v>
      </c>
      <c r="AV66" s="28" t="e">
        <f t="shared" si="140"/>
        <v>#NUM!</v>
      </c>
      <c r="AW66" s="28" t="e">
        <f t="shared" si="140"/>
        <v>#NUM!</v>
      </c>
      <c r="AX66" s="28" t="e">
        <f t="shared" si="140"/>
        <v>#NUM!</v>
      </c>
      <c r="AY66" s="28" t="e">
        <f t="shared" si="140"/>
        <v>#NUM!</v>
      </c>
      <c r="AZ66" s="28" t="e">
        <f t="shared" si="140"/>
        <v>#NUM!</v>
      </c>
      <c r="BA66" s="28" t="e">
        <f t="shared" si="140"/>
        <v>#NUM!</v>
      </c>
      <c r="BB66" s="28" t="e">
        <f t="shared" si="140"/>
        <v>#NUM!</v>
      </c>
      <c r="BC66" s="28" t="e">
        <f t="shared" si="140"/>
        <v>#NUM!</v>
      </c>
      <c r="BD66" s="28" t="e">
        <f t="shared" si="140"/>
        <v>#NUM!</v>
      </c>
      <c r="BE66" s="28" t="e">
        <f t="shared" si="140"/>
        <v>#NUM!</v>
      </c>
      <c r="BF66" s="28" t="e">
        <f t="shared" si="140"/>
        <v>#NUM!</v>
      </c>
      <c r="BG66" s="28" t="e">
        <f t="shared" si="140"/>
        <v>#NUM!</v>
      </c>
      <c r="BH66" s="28" t="e">
        <f t="shared" si="140"/>
        <v>#NUM!</v>
      </c>
      <c r="BI66" s="28" t="e">
        <f t="shared" si="141"/>
        <v>#NUM!</v>
      </c>
      <c r="BJ66" s="28" t="e">
        <f t="shared" si="141"/>
        <v>#NUM!</v>
      </c>
      <c r="BK66" s="28" t="e">
        <f t="shared" si="141"/>
        <v>#NUM!</v>
      </c>
      <c r="BM66" s="28">
        <f t="shared" si="13"/>
        <v>0</v>
      </c>
      <c r="BN66" s="28">
        <f t="shared" si="14"/>
        <v>0</v>
      </c>
      <c r="BO66" s="28">
        <f t="shared" si="15"/>
        <v>0</v>
      </c>
      <c r="BP66" s="28">
        <f t="shared" si="16"/>
        <v>0</v>
      </c>
      <c r="BQ66" s="28">
        <f t="shared" si="17"/>
        <v>0</v>
      </c>
      <c r="BR66" s="28">
        <f t="shared" si="18"/>
        <v>0</v>
      </c>
      <c r="BS66" s="28">
        <f t="shared" si="19"/>
        <v>0</v>
      </c>
      <c r="BT66" s="28">
        <f t="shared" si="20"/>
        <v>0</v>
      </c>
      <c r="BU66" s="28">
        <f t="shared" si="21"/>
        <v>0</v>
      </c>
      <c r="BV66" s="28">
        <f t="shared" si="22"/>
        <v>0</v>
      </c>
      <c r="BW66" s="28">
        <f t="shared" si="23"/>
        <v>0</v>
      </c>
      <c r="BX66" s="28">
        <f t="shared" si="24"/>
        <v>914.60760489530924</v>
      </c>
      <c r="BY66" s="28">
        <f t="shared" si="25"/>
        <v>878.1291903096444</v>
      </c>
      <c r="BZ66" s="28">
        <f t="shared" si="26"/>
        <v>828.50046408062428</v>
      </c>
      <c r="CA66" s="28">
        <f t="shared" si="27"/>
        <v>763.28501278747785</v>
      </c>
      <c r="CB66" s="28">
        <f t="shared" si="28"/>
        <v>680.33722986742748</v>
      </c>
      <c r="CC66" s="28">
        <f t="shared" si="29"/>
        <v>578.19724864979537</v>
      </c>
      <c r="CD66" s="28">
        <f t="shared" si="30"/>
        <v>456.73228265233882</v>
      </c>
      <c r="CE66" s="28">
        <f t="shared" si="31"/>
        <v>318.292909419137</v>
      </c>
      <c r="CF66" s="28">
        <f t="shared" si="32"/>
        <v>170.24573273220904</v>
      </c>
      <c r="CG66" s="28">
        <f t="shared" si="33"/>
        <v>33.517335229077752</v>
      </c>
      <c r="CH66" s="28">
        <f t="shared" si="34"/>
        <v>0</v>
      </c>
      <c r="CI66" s="28">
        <f t="shared" si="35"/>
        <v>0</v>
      </c>
      <c r="CJ66" s="28">
        <f t="shared" si="36"/>
        <v>0</v>
      </c>
      <c r="CK66" s="28">
        <f t="shared" si="37"/>
        <v>0</v>
      </c>
      <c r="CL66" s="28">
        <f t="shared" si="38"/>
        <v>0</v>
      </c>
      <c r="CM66" s="28">
        <f t="shared" si="39"/>
        <v>0</v>
      </c>
      <c r="CN66" s="28">
        <f t="shared" si="40"/>
        <v>0</v>
      </c>
      <c r="CO66" s="28">
        <f t="shared" si="41"/>
        <v>0</v>
      </c>
      <c r="CP66" s="28">
        <f t="shared" si="42"/>
        <v>0</v>
      </c>
      <c r="CQ66" s="28">
        <f t="shared" si="43"/>
        <v>0</v>
      </c>
      <c r="CR66" s="28">
        <f t="shared" si="44"/>
        <v>0</v>
      </c>
      <c r="CS66" s="28">
        <f t="shared" si="45"/>
        <v>0</v>
      </c>
      <c r="CT66" s="28">
        <f t="shared" si="46"/>
        <v>0</v>
      </c>
      <c r="CU66" s="28">
        <f t="shared" si="47"/>
        <v>0</v>
      </c>
      <c r="CV66" s="28">
        <f t="shared" si="48"/>
        <v>0</v>
      </c>
      <c r="CW66" s="28">
        <f t="shared" si="49"/>
        <v>0</v>
      </c>
      <c r="CX66" s="28">
        <f t="shared" si="50"/>
        <v>0</v>
      </c>
      <c r="CY66" s="28">
        <f t="shared" si="51"/>
        <v>0</v>
      </c>
      <c r="CZ66" s="28">
        <f t="shared" si="52"/>
        <v>0</v>
      </c>
      <c r="DA66" s="28">
        <f t="shared" si="53"/>
        <v>0</v>
      </c>
      <c r="DB66" s="28">
        <f t="shared" si="54"/>
        <v>0</v>
      </c>
      <c r="DC66" s="28">
        <f t="shared" si="55"/>
        <v>0</v>
      </c>
      <c r="DD66" s="28">
        <f t="shared" si="56"/>
        <v>0</v>
      </c>
      <c r="DE66" s="28">
        <f t="shared" si="57"/>
        <v>0</v>
      </c>
      <c r="DF66" s="28">
        <f t="shared" si="58"/>
        <v>0</v>
      </c>
      <c r="DG66" s="28">
        <f t="shared" si="59"/>
        <v>0</v>
      </c>
      <c r="DH66" s="28">
        <f t="shared" si="60"/>
        <v>0</v>
      </c>
      <c r="DI66" s="28">
        <f t="shared" si="61"/>
        <v>0</v>
      </c>
      <c r="DJ66" s="28">
        <f t="shared" si="62"/>
        <v>0</v>
      </c>
      <c r="DL66" s="158">
        <f t="shared" si="63"/>
        <v>0</v>
      </c>
      <c r="DM66" s="158">
        <f t="shared" si="64"/>
        <v>0</v>
      </c>
      <c r="DN66" s="158">
        <f t="shared" si="65"/>
        <v>0</v>
      </c>
      <c r="DO66" s="158">
        <f t="shared" si="66"/>
        <v>0</v>
      </c>
      <c r="DP66" s="158">
        <f t="shared" si="67"/>
        <v>0</v>
      </c>
      <c r="DQ66" s="158">
        <f t="shared" si="68"/>
        <v>0</v>
      </c>
      <c r="DR66" s="158">
        <f t="shared" si="69"/>
        <v>0</v>
      </c>
      <c r="DS66" s="158">
        <f t="shared" si="70"/>
        <v>0</v>
      </c>
      <c r="DT66" s="158">
        <f t="shared" si="71"/>
        <v>0</v>
      </c>
      <c r="DU66" s="158">
        <f t="shared" si="72"/>
        <v>0</v>
      </c>
      <c r="DV66" s="158">
        <f t="shared" si="73"/>
        <v>24.181693127822541</v>
      </c>
      <c r="DW66" s="158">
        <f t="shared" si="74"/>
        <v>36.478414585664837</v>
      </c>
      <c r="DX66" s="158">
        <f t="shared" si="75"/>
        <v>49.628726229020117</v>
      </c>
      <c r="DY66" s="158">
        <f t="shared" si="76"/>
        <v>65.21545129314643</v>
      </c>
      <c r="DZ66" s="158">
        <f t="shared" si="77"/>
        <v>82.947782920050372</v>
      </c>
      <c r="EA66" s="158">
        <f t="shared" si="78"/>
        <v>102.13998121763211</v>
      </c>
      <c r="EB66" s="158">
        <f t="shared" si="79"/>
        <v>121.46496599745655</v>
      </c>
      <c r="EC66" s="158">
        <f t="shared" si="80"/>
        <v>138.43937323320182</v>
      </c>
      <c r="ED66" s="158">
        <f t="shared" si="81"/>
        <v>148.04717668692797</v>
      </c>
      <c r="EE66" s="158">
        <f t="shared" si="82"/>
        <v>136.72839750313128</v>
      </c>
      <c r="EF66" s="158">
        <f t="shared" si="83"/>
        <v>33.517335229077752</v>
      </c>
      <c r="EG66" s="158">
        <f t="shared" si="84"/>
        <v>0</v>
      </c>
      <c r="EH66" s="158">
        <f t="shared" si="85"/>
        <v>0</v>
      </c>
      <c r="EI66" s="158">
        <f t="shared" si="86"/>
        <v>0</v>
      </c>
      <c r="EJ66" s="158">
        <f t="shared" si="87"/>
        <v>0</v>
      </c>
      <c r="EK66" s="158">
        <f t="shared" si="88"/>
        <v>0</v>
      </c>
      <c r="EL66" s="158">
        <f t="shared" si="89"/>
        <v>0</v>
      </c>
      <c r="EM66" s="158">
        <f t="shared" si="90"/>
        <v>0</v>
      </c>
      <c r="EN66" s="158">
        <f t="shared" si="91"/>
        <v>0</v>
      </c>
      <c r="EO66" s="158">
        <f t="shared" si="92"/>
        <v>0</v>
      </c>
      <c r="EP66" s="158">
        <f t="shared" si="93"/>
        <v>0</v>
      </c>
      <c r="EQ66" s="158">
        <f t="shared" si="94"/>
        <v>0</v>
      </c>
      <c r="ER66" s="158">
        <f t="shared" si="95"/>
        <v>0</v>
      </c>
      <c r="ES66" s="158">
        <f t="shared" si="96"/>
        <v>0</v>
      </c>
      <c r="ET66" s="158">
        <f t="shared" si="97"/>
        <v>0</v>
      </c>
      <c r="EU66" s="158">
        <f t="shared" si="98"/>
        <v>0</v>
      </c>
      <c r="EV66" s="158">
        <f t="shared" si="99"/>
        <v>0</v>
      </c>
      <c r="EW66" s="158">
        <f t="shared" si="100"/>
        <v>0</v>
      </c>
      <c r="EX66" s="158">
        <f t="shared" si="101"/>
        <v>0</v>
      </c>
      <c r="EY66" s="158">
        <f t="shared" si="102"/>
        <v>0</v>
      </c>
      <c r="EZ66" s="158">
        <f t="shared" si="103"/>
        <v>0</v>
      </c>
      <c r="FA66" s="158">
        <f t="shared" si="104"/>
        <v>0</v>
      </c>
      <c r="FB66" s="158">
        <f t="shared" si="105"/>
        <v>0</v>
      </c>
      <c r="FC66" s="158">
        <f t="shared" si="106"/>
        <v>0</v>
      </c>
      <c r="FD66" s="158">
        <f t="shared" si="107"/>
        <v>0</v>
      </c>
      <c r="FE66" s="158">
        <f t="shared" si="108"/>
        <v>0</v>
      </c>
      <c r="FF66" s="158">
        <f t="shared" si="109"/>
        <v>0</v>
      </c>
      <c r="FG66" s="158">
        <f t="shared" si="110"/>
        <v>0</v>
      </c>
      <c r="FH66" s="158">
        <f t="shared" si="111"/>
        <v>0</v>
      </c>
      <c r="FI66" s="158">
        <f t="shared" si="112"/>
        <v>0</v>
      </c>
    </row>
    <row r="67" spans="4:165">
      <c r="D67" s="28">
        <f>IF(OR('1.収穫を予測する'!$C$2="あり",'1.収穫を予測する'!$C$3="あり"),入力方法別計算!W62,'inv2.計算シート'!E62)</f>
        <v>61</v>
      </c>
      <c r="E67" s="28">
        <f>IF(OR('1.収穫を予測する'!$C$2="あり",'1.収穫を予測する'!$C$3="あり"),入力方法別計算!Z62,'inv2.計算シート'!AD62)</f>
        <v>945.08346117401584</v>
      </c>
      <c r="F67" s="28">
        <f>IF(OR('1.収穫を予測する'!$C$2="あり",'1.収穫を予測する'!$C$3="あり"),入力方法別計算!Y62,'inv2.計算シート'!AE62)</f>
        <v>1141.9992795257983</v>
      </c>
      <c r="G67" s="28">
        <f>'inv2.計算シート'!AF62</f>
        <v>0</v>
      </c>
      <c r="H67" s="28">
        <f t="shared" si="8"/>
        <v>0.57657307689073423</v>
      </c>
      <c r="I67" s="28">
        <f t="shared" si="9"/>
        <v>1476.360064818537</v>
      </c>
      <c r="J67" s="28">
        <f t="shared" si="10"/>
        <v>990.07545729997366</v>
      </c>
      <c r="K67" s="28">
        <f t="shared" si="11"/>
        <v>0.67061923503171039</v>
      </c>
      <c r="L67" s="28">
        <f t="shared" si="12"/>
        <v>1466.666096812766</v>
      </c>
      <c r="N67" s="28">
        <f t="shared" si="142"/>
        <v>0</v>
      </c>
      <c r="O67" s="28">
        <f t="shared" si="142"/>
        <v>0</v>
      </c>
      <c r="P67" s="28">
        <f t="shared" si="142"/>
        <v>0</v>
      </c>
      <c r="Q67" s="28">
        <f t="shared" si="142"/>
        <v>0</v>
      </c>
      <c r="R67" s="28">
        <f t="shared" si="142"/>
        <v>0</v>
      </c>
      <c r="S67" s="28">
        <f t="shared" si="142"/>
        <v>0</v>
      </c>
      <c r="T67" s="28">
        <f t="shared" si="142"/>
        <v>0</v>
      </c>
      <c r="U67" s="28">
        <f t="shared" si="142"/>
        <v>0</v>
      </c>
      <c r="V67" s="28">
        <f t="shared" si="142"/>
        <v>0</v>
      </c>
      <c r="W67" s="28">
        <f t="shared" si="142"/>
        <v>0</v>
      </c>
      <c r="X67" s="28">
        <f t="shared" si="142"/>
        <v>0</v>
      </c>
      <c r="Y67" s="28">
        <f t="shared" si="142"/>
        <v>923.37081835836375</v>
      </c>
      <c r="Z67" s="28">
        <f t="shared" si="142"/>
        <v>887.53767065676959</v>
      </c>
      <c r="AA67" s="28">
        <f t="shared" si="142"/>
        <v>838.73711164905581</v>
      </c>
      <c r="AB67" s="28">
        <f t="shared" si="142"/>
        <v>774.52716611101266</v>
      </c>
      <c r="AC67" s="28">
        <f t="shared" si="142"/>
        <v>692.72226096778081</v>
      </c>
      <c r="AD67" s="28">
        <f t="shared" si="139"/>
        <v>591.76601829810613</v>
      </c>
      <c r="AE67" s="28">
        <f t="shared" si="139"/>
        <v>471.33481786629062</v>
      </c>
      <c r="AF67" s="28">
        <f t="shared" si="139"/>
        <v>333.41837162005663</v>
      </c>
      <c r="AG67" s="28">
        <f t="shared" si="139"/>
        <v>184.64982059000479</v>
      </c>
      <c r="AH67" s="28">
        <f t="shared" si="139"/>
        <v>43.801984968866279</v>
      </c>
      <c r="AI67" s="28" t="e">
        <f t="shared" si="139"/>
        <v>#NUM!</v>
      </c>
      <c r="AJ67" s="28" t="e">
        <f t="shared" si="139"/>
        <v>#NUM!</v>
      </c>
      <c r="AK67" s="28" t="e">
        <f t="shared" si="139"/>
        <v>#NUM!</v>
      </c>
      <c r="AL67" s="28" t="e">
        <f t="shared" si="139"/>
        <v>#NUM!</v>
      </c>
      <c r="AM67" s="28" t="e">
        <f t="shared" si="139"/>
        <v>#NUM!</v>
      </c>
      <c r="AN67" s="28" t="e">
        <f t="shared" si="139"/>
        <v>#NUM!</v>
      </c>
      <c r="AO67" s="28" t="e">
        <f t="shared" si="139"/>
        <v>#NUM!</v>
      </c>
      <c r="AP67" s="28" t="e">
        <f t="shared" si="139"/>
        <v>#NUM!</v>
      </c>
      <c r="AQ67" s="28" t="e">
        <f t="shared" si="139"/>
        <v>#NUM!</v>
      </c>
      <c r="AR67" s="28" t="e">
        <f t="shared" si="139"/>
        <v>#NUM!</v>
      </c>
      <c r="AS67" s="28" t="e">
        <f t="shared" si="140"/>
        <v>#NUM!</v>
      </c>
      <c r="AT67" s="28" t="e">
        <f t="shared" si="140"/>
        <v>#NUM!</v>
      </c>
      <c r="AU67" s="28" t="e">
        <f t="shared" si="140"/>
        <v>#NUM!</v>
      </c>
      <c r="AV67" s="28" t="e">
        <f t="shared" si="140"/>
        <v>#NUM!</v>
      </c>
      <c r="AW67" s="28" t="e">
        <f t="shared" si="140"/>
        <v>#NUM!</v>
      </c>
      <c r="AX67" s="28" t="e">
        <f t="shared" si="140"/>
        <v>#NUM!</v>
      </c>
      <c r="AY67" s="28" t="e">
        <f t="shared" si="140"/>
        <v>#NUM!</v>
      </c>
      <c r="AZ67" s="28" t="e">
        <f t="shared" si="140"/>
        <v>#NUM!</v>
      </c>
      <c r="BA67" s="28" t="e">
        <f t="shared" si="140"/>
        <v>#NUM!</v>
      </c>
      <c r="BB67" s="28" t="e">
        <f t="shared" si="140"/>
        <v>#NUM!</v>
      </c>
      <c r="BC67" s="28" t="e">
        <f t="shared" si="140"/>
        <v>#NUM!</v>
      </c>
      <c r="BD67" s="28" t="e">
        <f t="shared" si="140"/>
        <v>#NUM!</v>
      </c>
      <c r="BE67" s="28" t="e">
        <f t="shared" si="140"/>
        <v>#NUM!</v>
      </c>
      <c r="BF67" s="28" t="e">
        <f t="shared" si="140"/>
        <v>#NUM!</v>
      </c>
      <c r="BG67" s="28" t="e">
        <f t="shared" si="140"/>
        <v>#NUM!</v>
      </c>
      <c r="BH67" s="28" t="e">
        <f t="shared" si="140"/>
        <v>#NUM!</v>
      </c>
      <c r="BI67" s="28" t="e">
        <f t="shared" si="141"/>
        <v>#NUM!</v>
      </c>
      <c r="BJ67" s="28" t="e">
        <f t="shared" si="141"/>
        <v>#NUM!</v>
      </c>
      <c r="BK67" s="28" t="e">
        <f t="shared" si="141"/>
        <v>#NUM!</v>
      </c>
      <c r="BM67" s="28">
        <f t="shared" si="13"/>
        <v>0</v>
      </c>
      <c r="BN67" s="28">
        <f t="shared" si="14"/>
        <v>0</v>
      </c>
      <c r="BO67" s="28">
        <f t="shared" si="15"/>
        <v>0</v>
      </c>
      <c r="BP67" s="28">
        <f t="shared" si="16"/>
        <v>0</v>
      </c>
      <c r="BQ67" s="28">
        <f t="shared" si="17"/>
        <v>0</v>
      </c>
      <c r="BR67" s="28">
        <f t="shared" si="18"/>
        <v>0</v>
      </c>
      <c r="BS67" s="28">
        <f t="shared" si="19"/>
        <v>0</v>
      </c>
      <c r="BT67" s="28">
        <f t="shared" si="20"/>
        <v>0</v>
      </c>
      <c r="BU67" s="28">
        <f t="shared" si="21"/>
        <v>0</v>
      </c>
      <c r="BV67" s="28">
        <f t="shared" si="22"/>
        <v>0</v>
      </c>
      <c r="BW67" s="28">
        <f t="shared" si="23"/>
        <v>0</v>
      </c>
      <c r="BX67" s="28">
        <f t="shared" si="24"/>
        <v>923.37081835836375</v>
      </c>
      <c r="BY67" s="28">
        <f t="shared" si="25"/>
        <v>887.53767065676959</v>
      </c>
      <c r="BZ67" s="28">
        <f t="shared" si="26"/>
        <v>838.73711164905581</v>
      </c>
      <c r="CA67" s="28">
        <f t="shared" si="27"/>
        <v>774.52716611101266</v>
      </c>
      <c r="CB67" s="28">
        <f t="shared" si="28"/>
        <v>692.72226096778081</v>
      </c>
      <c r="CC67" s="28">
        <f t="shared" si="29"/>
        <v>591.76601829810613</v>
      </c>
      <c r="CD67" s="28">
        <f t="shared" si="30"/>
        <v>471.33481786629062</v>
      </c>
      <c r="CE67" s="28">
        <f t="shared" si="31"/>
        <v>333.41837162005663</v>
      </c>
      <c r="CF67" s="28">
        <f t="shared" si="32"/>
        <v>184.64982059000479</v>
      </c>
      <c r="CG67" s="28">
        <f t="shared" si="33"/>
        <v>43.801984968866279</v>
      </c>
      <c r="CH67" s="28">
        <f t="shared" si="34"/>
        <v>0</v>
      </c>
      <c r="CI67" s="28">
        <f t="shared" si="35"/>
        <v>0</v>
      </c>
      <c r="CJ67" s="28">
        <f t="shared" si="36"/>
        <v>0</v>
      </c>
      <c r="CK67" s="28">
        <f t="shared" si="37"/>
        <v>0</v>
      </c>
      <c r="CL67" s="28">
        <f t="shared" si="38"/>
        <v>0</v>
      </c>
      <c r="CM67" s="28">
        <f t="shared" si="39"/>
        <v>0</v>
      </c>
      <c r="CN67" s="28">
        <f t="shared" si="40"/>
        <v>0</v>
      </c>
      <c r="CO67" s="28">
        <f t="shared" si="41"/>
        <v>0</v>
      </c>
      <c r="CP67" s="28">
        <f t="shared" si="42"/>
        <v>0</v>
      </c>
      <c r="CQ67" s="28">
        <f t="shared" si="43"/>
        <v>0</v>
      </c>
      <c r="CR67" s="28">
        <f t="shared" si="44"/>
        <v>0</v>
      </c>
      <c r="CS67" s="28">
        <f t="shared" si="45"/>
        <v>0</v>
      </c>
      <c r="CT67" s="28">
        <f t="shared" si="46"/>
        <v>0</v>
      </c>
      <c r="CU67" s="28">
        <f t="shared" si="47"/>
        <v>0</v>
      </c>
      <c r="CV67" s="28">
        <f t="shared" si="48"/>
        <v>0</v>
      </c>
      <c r="CW67" s="28">
        <f t="shared" si="49"/>
        <v>0</v>
      </c>
      <c r="CX67" s="28">
        <f t="shared" si="50"/>
        <v>0</v>
      </c>
      <c r="CY67" s="28">
        <f t="shared" si="51"/>
        <v>0</v>
      </c>
      <c r="CZ67" s="28">
        <f t="shared" si="52"/>
        <v>0</v>
      </c>
      <c r="DA67" s="28">
        <f t="shared" si="53"/>
        <v>0</v>
      </c>
      <c r="DB67" s="28">
        <f t="shared" si="54"/>
        <v>0</v>
      </c>
      <c r="DC67" s="28">
        <f t="shared" si="55"/>
        <v>0</v>
      </c>
      <c r="DD67" s="28">
        <f t="shared" si="56"/>
        <v>0</v>
      </c>
      <c r="DE67" s="28">
        <f t="shared" si="57"/>
        <v>0</v>
      </c>
      <c r="DF67" s="28">
        <f t="shared" si="58"/>
        <v>0</v>
      </c>
      <c r="DG67" s="28">
        <f t="shared" si="59"/>
        <v>0</v>
      </c>
      <c r="DH67" s="28">
        <f t="shared" si="60"/>
        <v>0</v>
      </c>
      <c r="DI67" s="28">
        <f t="shared" si="61"/>
        <v>0</v>
      </c>
      <c r="DJ67" s="28">
        <f t="shared" si="62"/>
        <v>0</v>
      </c>
      <c r="DL67" s="158">
        <f t="shared" si="63"/>
        <v>0</v>
      </c>
      <c r="DM67" s="158">
        <f t="shared" si="64"/>
        <v>0</v>
      </c>
      <c r="DN67" s="158">
        <f t="shared" si="65"/>
        <v>0</v>
      </c>
      <c r="DO67" s="158">
        <f t="shared" si="66"/>
        <v>0</v>
      </c>
      <c r="DP67" s="158">
        <f t="shared" si="67"/>
        <v>0</v>
      </c>
      <c r="DQ67" s="158">
        <f t="shared" si="68"/>
        <v>0</v>
      </c>
      <c r="DR67" s="158">
        <f t="shared" si="69"/>
        <v>0</v>
      </c>
      <c r="DS67" s="158">
        <f t="shared" si="70"/>
        <v>0</v>
      </c>
      <c r="DT67" s="158">
        <f t="shared" si="71"/>
        <v>0</v>
      </c>
      <c r="DU67" s="158">
        <f t="shared" si="72"/>
        <v>0</v>
      </c>
      <c r="DV67" s="158">
        <f t="shared" si="73"/>
        <v>21.712642815652089</v>
      </c>
      <c r="DW67" s="158">
        <f t="shared" si="74"/>
        <v>35.833147701594157</v>
      </c>
      <c r="DX67" s="158">
        <f t="shared" si="75"/>
        <v>48.800559007713787</v>
      </c>
      <c r="DY67" s="158">
        <f t="shared" si="76"/>
        <v>64.209945538043144</v>
      </c>
      <c r="DZ67" s="158">
        <f t="shared" si="77"/>
        <v>81.804905143231849</v>
      </c>
      <c r="EA67" s="158">
        <f t="shared" si="78"/>
        <v>100.95624266967468</v>
      </c>
      <c r="EB67" s="158">
        <f t="shared" si="79"/>
        <v>120.43120043181551</v>
      </c>
      <c r="EC67" s="158">
        <f t="shared" si="80"/>
        <v>137.91644624623399</v>
      </c>
      <c r="ED67" s="158">
        <f t="shared" si="81"/>
        <v>148.76855103005184</v>
      </c>
      <c r="EE67" s="158">
        <f t="shared" si="82"/>
        <v>140.84783562113853</v>
      </c>
      <c r="EF67" s="158">
        <f t="shared" si="83"/>
        <v>43.801984968866279</v>
      </c>
      <c r="EG67" s="158">
        <f t="shared" si="84"/>
        <v>0</v>
      </c>
      <c r="EH67" s="158">
        <f t="shared" si="85"/>
        <v>0</v>
      </c>
      <c r="EI67" s="158">
        <f t="shared" si="86"/>
        <v>0</v>
      </c>
      <c r="EJ67" s="158">
        <f t="shared" si="87"/>
        <v>0</v>
      </c>
      <c r="EK67" s="158">
        <f t="shared" si="88"/>
        <v>0</v>
      </c>
      <c r="EL67" s="158">
        <f t="shared" si="89"/>
        <v>0</v>
      </c>
      <c r="EM67" s="158">
        <f t="shared" si="90"/>
        <v>0</v>
      </c>
      <c r="EN67" s="158">
        <f t="shared" si="91"/>
        <v>0</v>
      </c>
      <c r="EO67" s="158">
        <f t="shared" si="92"/>
        <v>0</v>
      </c>
      <c r="EP67" s="158">
        <f t="shared" si="93"/>
        <v>0</v>
      </c>
      <c r="EQ67" s="158">
        <f t="shared" si="94"/>
        <v>0</v>
      </c>
      <c r="ER67" s="158">
        <f t="shared" si="95"/>
        <v>0</v>
      </c>
      <c r="ES67" s="158">
        <f t="shared" si="96"/>
        <v>0</v>
      </c>
      <c r="ET67" s="158">
        <f t="shared" si="97"/>
        <v>0</v>
      </c>
      <c r="EU67" s="158">
        <f t="shared" si="98"/>
        <v>0</v>
      </c>
      <c r="EV67" s="158">
        <f t="shared" si="99"/>
        <v>0</v>
      </c>
      <c r="EW67" s="158">
        <f t="shared" si="100"/>
        <v>0</v>
      </c>
      <c r="EX67" s="158">
        <f t="shared" si="101"/>
        <v>0</v>
      </c>
      <c r="EY67" s="158">
        <f t="shared" si="102"/>
        <v>0</v>
      </c>
      <c r="EZ67" s="158">
        <f t="shared" si="103"/>
        <v>0</v>
      </c>
      <c r="FA67" s="158">
        <f t="shared" si="104"/>
        <v>0</v>
      </c>
      <c r="FB67" s="158">
        <f t="shared" si="105"/>
        <v>0</v>
      </c>
      <c r="FC67" s="158">
        <f t="shared" si="106"/>
        <v>0</v>
      </c>
      <c r="FD67" s="158">
        <f t="shared" si="107"/>
        <v>0</v>
      </c>
      <c r="FE67" s="158">
        <f t="shared" si="108"/>
        <v>0</v>
      </c>
      <c r="FF67" s="158">
        <f t="shared" si="109"/>
        <v>0</v>
      </c>
      <c r="FG67" s="158">
        <f t="shared" si="110"/>
        <v>0</v>
      </c>
      <c r="FH67" s="158">
        <f t="shared" si="111"/>
        <v>0</v>
      </c>
      <c r="FI67" s="158">
        <f t="shared" si="112"/>
        <v>0</v>
      </c>
    </row>
    <row r="68" spans="4:165">
      <c r="D68" s="28">
        <f>IF(OR('1.収穫を予測する'!$C$2="あり",'1.収穫を予測する'!$C$3="あり"),入力方法別計算!W63,'inv2.計算シート'!E63)</f>
        <v>62</v>
      </c>
      <c r="E68" s="28">
        <f>IF(OR('1.収穫を予測する'!$C$2="あり",'1.収穫を予測する'!$C$3="あり"),入力方法別計算!Z63,'inv2.計算シート'!AD63)</f>
        <v>951.0715205628826</v>
      </c>
      <c r="F68" s="28">
        <f>IF(OR('1.収穫を予測する'!$C$2="あり",'1.収穫を予測する'!$C$3="あり"),入力方法別計算!Y63,'inv2.計算シート'!AE63)</f>
        <v>1133.3949717599833</v>
      </c>
      <c r="G68" s="28">
        <f>'inv2.計算シート'!AF63</f>
        <v>0</v>
      </c>
      <c r="H68" s="28">
        <f t="shared" si="8"/>
        <v>0.57512237501386565</v>
      </c>
      <c r="I68" s="28">
        <f t="shared" si="9"/>
        <v>1468.5680018136898</v>
      </c>
      <c r="J68" s="28">
        <f t="shared" si="10"/>
        <v>997.19999860069754</v>
      </c>
      <c r="K68" s="28">
        <f t="shared" si="11"/>
        <v>0.67902882084394456</v>
      </c>
      <c r="L68" s="28">
        <f t="shared" si="12"/>
        <v>1426.3089948336442</v>
      </c>
      <c r="N68" s="28">
        <f t="shared" si="142"/>
        <v>0</v>
      </c>
      <c r="O68" s="28">
        <f t="shared" si="142"/>
        <v>0</v>
      </c>
      <c r="P68" s="28">
        <f t="shared" si="142"/>
        <v>0</v>
      </c>
      <c r="Q68" s="28">
        <f t="shared" si="142"/>
        <v>0</v>
      </c>
      <c r="R68" s="28">
        <f t="shared" si="142"/>
        <v>0</v>
      </c>
      <c r="S68" s="28">
        <f t="shared" si="142"/>
        <v>0</v>
      </c>
      <c r="T68" s="28">
        <f t="shared" si="142"/>
        <v>0</v>
      </c>
      <c r="U68" s="28">
        <f t="shared" si="142"/>
        <v>0</v>
      </c>
      <c r="V68" s="28">
        <f t="shared" si="142"/>
        <v>0</v>
      </c>
      <c r="W68" s="28">
        <f t="shared" si="142"/>
        <v>0</v>
      </c>
      <c r="X68" s="28">
        <f t="shared" si="142"/>
        <v>0</v>
      </c>
      <c r="Y68" s="28">
        <f t="shared" si="142"/>
        <v>931.71961863673357</v>
      </c>
      <c r="Z68" s="28">
        <f t="shared" si="142"/>
        <v>896.49377546065159</v>
      </c>
      <c r="AA68" s="28">
        <f t="shared" si="142"/>
        <v>848.47491641221586</v>
      </c>
      <c r="AB68" s="28">
        <f t="shared" si="142"/>
        <v>785.21801592331065</v>
      </c>
      <c r="AC68" s="28">
        <f t="shared" si="142"/>
        <v>704.50337337848043</v>
      </c>
      <c r="AD68" s="28">
        <f t="shared" si="139"/>
        <v>604.68927898929439</v>
      </c>
      <c r="AE68" s="28">
        <f t="shared" si="139"/>
        <v>485.28140163511398</v>
      </c>
      <c r="AF68" s="28">
        <f t="shared" si="139"/>
        <v>347.94561947407573</v>
      </c>
      <c r="AG68" s="28">
        <f t="shared" si="139"/>
        <v>198.66125736947237</v>
      </c>
      <c r="AH68" s="28">
        <f t="shared" si="139"/>
        <v>54.372381272216252</v>
      </c>
      <c r="AI68" s="28" t="e">
        <f t="shared" si="139"/>
        <v>#NUM!</v>
      </c>
      <c r="AJ68" s="28" t="e">
        <f t="shared" si="139"/>
        <v>#NUM!</v>
      </c>
      <c r="AK68" s="28" t="e">
        <f t="shared" si="139"/>
        <v>#NUM!</v>
      </c>
      <c r="AL68" s="28" t="e">
        <f t="shared" si="139"/>
        <v>#NUM!</v>
      </c>
      <c r="AM68" s="28" t="e">
        <f t="shared" si="139"/>
        <v>#NUM!</v>
      </c>
      <c r="AN68" s="28" t="e">
        <f t="shared" si="139"/>
        <v>#NUM!</v>
      </c>
      <c r="AO68" s="28" t="e">
        <f t="shared" si="139"/>
        <v>#NUM!</v>
      </c>
      <c r="AP68" s="28" t="e">
        <f t="shared" si="139"/>
        <v>#NUM!</v>
      </c>
      <c r="AQ68" s="28" t="e">
        <f t="shared" si="139"/>
        <v>#NUM!</v>
      </c>
      <c r="AR68" s="28" t="e">
        <f t="shared" si="139"/>
        <v>#NUM!</v>
      </c>
      <c r="AS68" s="28" t="e">
        <f t="shared" si="140"/>
        <v>#NUM!</v>
      </c>
      <c r="AT68" s="28" t="e">
        <f t="shared" si="140"/>
        <v>#NUM!</v>
      </c>
      <c r="AU68" s="28" t="e">
        <f t="shared" si="140"/>
        <v>#NUM!</v>
      </c>
      <c r="AV68" s="28" t="e">
        <f t="shared" si="140"/>
        <v>#NUM!</v>
      </c>
      <c r="AW68" s="28" t="e">
        <f t="shared" si="140"/>
        <v>#NUM!</v>
      </c>
      <c r="AX68" s="28" t="e">
        <f t="shared" si="140"/>
        <v>#NUM!</v>
      </c>
      <c r="AY68" s="28" t="e">
        <f t="shared" si="140"/>
        <v>#NUM!</v>
      </c>
      <c r="AZ68" s="28" t="e">
        <f t="shared" si="140"/>
        <v>#NUM!</v>
      </c>
      <c r="BA68" s="28" t="e">
        <f t="shared" si="140"/>
        <v>#NUM!</v>
      </c>
      <c r="BB68" s="28" t="e">
        <f t="shared" si="140"/>
        <v>#NUM!</v>
      </c>
      <c r="BC68" s="28" t="e">
        <f t="shared" si="140"/>
        <v>#NUM!</v>
      </c>
      <c r="BD68" s="28" t="e">
        <f t="shared" si="140"/>
        <v>#NUM!</v>
      </c>
      <c r="BE68" s="28" t="e">
        <f t="shared" si="140"/>
        <v>#NUM!</v>
      </c>
      <c r="BF68" s="28" t="e">
        <f t="shared" si="140"/>
        <v>#NUM!</v>
      </c>
      <c r="BG68" s="28" t="e">
        <f t="shared" si="140"/>
        <v>#NUM!</v>
      </c>
      <c r="BH68" s="28" t="e">
        <f t="shared" si="140"/>
        <v>#NUM!</v>
      </c>
      <c r="BI68" s="28" t="e">
        <f t="shared" si="141"/>
        <v>#NUM!</v>
      </c>
      <c r="BJ68" s="28" t="e">
        <f t="shared" si="141"/>
        <v>#NUM!</v>
      </c>
      <c r="BK68" s="28" t="e">
        <f t="shared" si="141"/>
        <v>#NUM!</v>
      </c>
      <c r="BM68" s="28">
        <f t="shared" si="13"/>
        <v>0</v>
      </c>
      <c r="BN68" s="28">
        <f t="shared" si="14"/>
        <v>0</v>
      </c>
      <c r="BO68" s="28">
        <f t="shared" si="15"/>
        <v>0</v>
      </c>
      <c r="BP68" s="28">
        <f t="shared" si="16"/>
        <v>0</v>
      </c>
      <c r="BQ68" s="28">
        <f t="shared" si="17"/>
        <v>0</v>
      </c>
      <c r="BR68" s="28">
        <f t="shared" si="18"/>
        <v>0</v>
      </c>
      <c r="BS68" s="28">
        <f t="shared" si="19"/>
        <v>0</v>
      </c>
      <c r="BT68" s="28">
        <f t="shared" si="20"/>
        <v>0</v>
      </c>
      <c r="BU68" s="28">
        <f t="shared" si="21"/>
        <v>0</v>
      </c>
      <c r="BV68" s="28">
        <f t="shared" si="22"/>
        <v>0</v>
      </c>
      <c r="BW68" s="28">
        <f t="shared" si="23"/>
        <v>0</v>
      </c>
      <c r="BX68" s="28">
        <f t="shared" si="24"/>
        <v>931.71961863673357</v>
      </c>
      <c r="BY68" s="28">
        <f t="shared" si="25"/>
        <v>896.49377546065159</v>
      </c>
      <c r="BZ68" s="28">
        <f t="shared" si="26"/>
        <v>848.47491641221586</v>
      </c>
      <c r="CA68" s="28">
        <f t="shared" si="27"/>
        <v>785.21801592331065</v>
      </c>
      <c r="CB68" s="28">
        <f t="shared" si="28"/>
        <v>704.50337337848043</v>
      </c>
      <c r="CC68" s="28">
        <f t="shared" si="29"/>
        <v>604.68927898929439</v>
      </c>
      <c r="CD68" s="28">
        <f t="shared" si="30"/>
        <v>485.28140163511398</v>
      </c>
      <c r="CE68" s="28">
        <f t="shared" si="31"/>
        <v>347.94561947407573</v>
      </c>
      <c r="CF68" s="28">
        <f t="shared" si="32"/>
        <v>198.66125736947237</v>
      </c>
      <c r="CG68" s="28">
        <f t="shared" si="33"/>
        <v>54.372381272216252</v>
      </c>
      <c r="CH68" s="28">
        <f t="shared" si="34"/>
        <v>0</v>
      </c>
      <c r="CI68" s="28">
        <f t="shared" si="35"/>
        <v>0</v>
      </c>
      <c r="CJ68" s="28">
        <f t="shared" si="36"/>
        <v>0</v>
      </c>
      <c r="CK68" s="28">
        <f t="shared" si="37"/>
        <v>0</v>
      </c>
      <c r="CL68" s="28">
        <f t="shared" si="38"/>
        <v>0</v>
      </c>
      <c r="CM68" s="28">
        <f t="shared" si="39"/>
        <v>0</v>
      </c>
      <c r="CN68" s="28">
        <f t="shared" si="40"/>
        <v>0</v>
      </c>
      <c r="CO68" s="28">
        <f t="shared" si="41"/>
        <v>0</v>
      </c>
      <c r="CP68" s="28">
        <f t="shared" si="42"/>
        <v>0</v>
      </c>
      <c r="CQ68" s="28">
        <f t="shared" si="43"/>
        <v>0</v>
      </c>
      <c r="CR68" s="28">
        <f t="shared" si="44"/>
        <v>0</v>
      </c>
      <c r="CS68" s="28">
        <f t="shared" si="45"/>
        <v>0</v>
      </c>
      <c r="CT68" s="28">
        <f t="shared" si="46"/>
        <v>0</v>
      </c>
      <c r="CU68" s="28">
        <f t="shared" si="47"/>
        <v>0</v>
      </c>
      <c r="CV68" s="28">
        <f t="shared" si="48"/>
        <v>0</v>
      </c>
      <c r="CW68" s="28">
        <f t="shared" si="49"/>
        <v>0</v>
      </c>
      <c r="CX68" s="28">
        <f t="shared" si="50"/>
        <v>0</v>
      </c>
      <c r="CY68" s="28">
        <f t="shared" si="51"/>
        <v>0</v>
      </c>
      <c r="CZ68" s="28">
        <f t="shared" si="52"/>
        <v>0</v>
      </c>
      <c r="DA68" s="28">
        <f t="shared" si="53"/>
        <v>0</v>
      </c>
      <c r="DB68" s="28">
        <f t="shared" si="54"/>
        <v>0</v>
      </c>
      <c r="DC68" s="28">
        <f t="shared" si="55"/>
        <v>0</v>
      </c>
      <c r="DD68" s="28">
        <f t="shared" si="56"/>
        <v>0</v>
      </c>
      <c r="DE68" s="28">
        <f t="shared" si="57"/>
        <v>0</v>
      </c>
      <c r="DF68" s="28">
        <f t="shared" si="58"/>
        <v>0</v>
      </c>
      <c r="DG68" s="28">
        <f t="shared" si="59"/>
        <v>0</v>
      </c>
      <c r="DH68" s="28">
        <f t="shared" si="60"/>
        <v>0</v>
      </c>
      <c r="DI68" s="28">
        <f t="shared" si="61"/>
        <v>0</v>
      </c>
      <c r="DJ68" s="28">
        <f t="shared" si="62"/>
        <v>0</v>
      </c>
      <c r="DL68" s="158">
        <f t="shared" si="63"/>
        <v>0</v>
      </c>
      <c r="DM68" s="158">
        <f t="shared" si="64"/>
        <v>0</v>
      </c>
      <c r="DN68" s="158">
        <f t="shared" si="65"/>
        <v>0</v>
      </c>
      <c r="DO68" s="158">
        <f t="shared" si="66"/>
        <v>0</v>
      </c>
      <c r="DP68" s="158">
        <f t="shared" si="67"/>
        <v>0</v>
      </c>
      <c r="DQ68" s="158">
        <f t="shared" si="68"/>
        <v>0</v>
      </c>
      <c r="DR68" s="158">
        <f t="shared" si="69"/>
        <v>0</v>
      </c>
      <c r="DS68" s="158">
        <f t="shared" si="70"/>
        <v>0</v>
      </c>
      <c r="DT68" s="158">
        <f t="shared" si="71"/>
        <v>0</v>
      </c>
      <c r="DU68" s="158">
        <f t="shared" si="72"/>
        <v>0</v>
      </c>
      <c r="DV68" s="158">
        <f t="shared" si="73"/>
        <v>19.351901926149026</v>
      </c>
      <c r="DW68" s="158">
        <f t="shared" si="74"/>
        <v>35.22584317608198</v>
      </c>
      <c r="DX68" s="158">
        <f t="shared" si="75"/>
        <v>48.018859048435729</v>
      </c>
      <c r="DY68" s="158">
        <f t="shared" si="76"/>
        <v>63.256900488905217</v>
      </c>
      <c r="DZ68" s="158">
        <f t="shared" si="77"/>
        <v>80.714642544830213</v>
      </c>
      <c r="EA68" s="158">
        <f t="shared" si="78"/>
        <v>99.814094389186039</v>
      </c>
      <c r="EB68" s="158">
        <f t="shared" si="79"/>
        <v>119.40787735418041</v>
      </c>
      <c r="EC68" s="158">
        <f t="shared" si="80"/>
        <v>137.33578216103825</v>
      </c>
      <c r="ED68" s="158">
        <f t="shared" si="81"/>
        <v>149.28436210460336</v>
      </c>
      <c r="EE68" s="158">
        <f t="shared" si="82"/>
        <v>144.28887609725612</v>
      </c>
      <c r="EF68" s="158">
        <f t="shared" si="83"/>
        <v>54.372381272216252</v>
      </c>
      <c r="EG68" s="158">
        <f t="shared" si="84"/>
        <v>0</v>
      </c>
      <c r="EH68" s="158">
        <f t="shared" si="85"/>
        <v>0</v>
      </c>
      <c r="EI68" s="158">
        <f t="shared" si="86"/>
        <v>0</v>
      </c>
      <c r="EJ68" s="158">
        <f t="shared" si="87"/>
        <v>0</v>
      </c>
      <c r="EK68" s="158">
        <f t="shared" si="88"/>
        <v>0</v>
      </c>
      <c r="EL68" s="158">
        <f t="shared" si="89"/>
        <v>0</v>
      </c>
      <c r="EM68" s="158">
        <f t="shared" si="90"/>
        <v>0</v>
      </c>
      <c r="EN68" s="158">
        <f t="shared" si="91"/>
        <v>0</v>
      </c>
      <c r="EO68" s="158">
        <f t="shared" si="92"/>
        <v>0</v>
      </c>
      <c r="EP68" s="158">
        <f t="shared" si="93"/>
        <v>0</v>
      </c>
      <c r="EQ68" s="158">
        <f t="shared" si="94"/>
        <v>0</v>
      </c>
      <c r="ER68" s="158">
        <f t="shared" si="95"/>
        <v>0</v>
      </c>
      <c r="ES68" s="158">
        <f t="shared" si="96"/>
        <v>0</v>
      </c>
      <c r="ET68" s="158">
        <f t="shared" si="97"/>
        <v>0</v>
      </c>
      <c r="EU68" s="158">
        <f t="shared" si="98"/>
        <v>0</v>
      </c>
      <c r="EV68" s="158">
        <f t="shared" si="99"/>
        <v>0</v>
      </c>
      <c r="EW68" s="158">
        <f t="shared" si="100"/>
        <v>0</v>
      </c>
      <c r="EX68" s="158">
        <f t="shared" si="101"/>
        <v>0</v>
      </c>
      <c r="EY68" s="158">
        <f t="shared" si="102"/>
        <v>0</v>
      </c>
      <c r="EZ68" s="158">
        <f t="shared" si="103"/>
        <v>0</v>
      </c>
      <c r="FA68" s="158">
        <f t="shared" si="104"/>
        <v>0</v>
      </c>
      <c r="FB68" s="158">
        <f t="shared" si="105"/>
        <v>0</v>
      </c>
      <c r="FC68" s="158">
        <f t="shared" si="106"/>
        <v>0</v>
      </c>
      <c r="FD68" s="158">
        <f t="shared" si="107"/>
        <v>0</v>
      </c>
      <c r="FE68" s="158">
        <f t="shared" si="108"/>
        <v>0</v>
      </c>
      <c r="FF68" s="158">
        <f t="shared" si="109"/>
        <v>0</v>
      </c>
      <c r="FG68" s="158">
        <f t="shared" si="110"/>
        <v>0</v>
      </c>
      <c r="FH68" s="158">
        <f t="shared" si="111"/>
        <v>0</v>
      </c>
      <c r="FI68" s="158">
        <f t="shared" si="112"/>
        <v>0</v>
      </c>
    </row>
    <row r="69" spans="4:165">
      <c r="D69" s="28">
        <f>IF(OR('1.収穫を予測する'!$C$2="あり",'1.収穫を予測する'!$C$3="あり"),入力方法別計算!W64,'inv2.計算シート'!E64)</f>
        <v>63</v>
      </c>
      <c r="E69" s="28">
        <f>IF(OR('1.収穫を予測する'!$C$2="あり",'1.収穫を予測する'!$C$3="あり"),入力方法別計算!Z64,'inv2.計算シート'!AD64)</f>
        <v>956.76781211440618</v>
      </c>
      <c r="F69" s="28">
        <f>IF(OR('1.収穫を予測する'!$C$2="あり",'1.収穫を予測する'!$C$3="あり"),入力方法別計算!Y64,'inv2.計算シート'!AE64)</f>
        <v>1125.2099083779708</v>
      </c>
      <c r="G69" s="28">
        <f>'inv2.計算シート'!AF64</f>
        <v>0</v>
      </c>
      <c r="H69" s="28">
        <f t="shared" si="8"/>
        <v>0.57374115611401488</v>
      </c>
      <c r="I69" s="28">
        <f t="shared" si="9"/>
        <v>1461.1556066150079</v>
      </c>
      <c r="J69" s="28">
        <f t="shared" si="10"/>
        <v>1004.0051665802654</v>
      </c>
      <c r="K69" s="28">
        <f t="shared" si="11"/>
        <v>0.6871308997035559</v>
      </c>
      <c r="L69" s="28">
        <f t="shared" si="12"/>
        <v>1389.1722295238426</v>
      </c>
      <c r="N69" s="28">
        <f t="shared" si="142"/>
        <v>0</v>
      </c>
      <c r="O69" s="28">
        <f t="shared" si="142"/>
        <v>0</v>
      </c>
      <c r="P69" s="28">
        <f t="shared" si="142"/>
        <v>0</v>
      </c>
      <c r="Q69" s="28">
        <f t="shared" si="142"/>
        <v>0</v>
      </c>
      <c r="R69" s="28">
        <f t="shared" si="142"/>
        <v>0</v>
      </c>
      <c r="S69" s="28">
        <f t="shared" si="142"/>
        <v>0</v>
      </c>
      <c r="T69" s="28">
        <f t="shared" si="142"/>
        <v>0</v>
      </c>
      <c r="U69" s="28">
        <f t="shared" si="142"/>
        <v>0</v>
      </c>
      <c r="V69" s="28">
        <f t="shared" si="142"/>
        <v>0</v>
      </c>
      <c r="W69" s="28">
        <f t="shared" si="142"/>
        <v>0</v>
      </c>
      <c r="X69" s="28">
        <f t="shared" si="142"/>
        <v>0</v>
      </c>
      <c r="Y69" s="28">
        <f t="shared" si="142"/>
        <v>939.67324993855243</v>
      </c>
      <c r="Z69" s="28">
        <f t="shared" si="142"/>
        <v>905.01914576824765</v>
      </c>
      <c r="AA69" s="28">
        <f t="shared" si="142"/>
        <v>857.73817098767995</v>
      </c>
      <c r="AB69" s="28">
        <f t="shared" si="142"/>
        <v>795.38433196701908</v>
      </c>
      <c r="AC69" s="28">
        <f t="shared" si="142"/>
        <v>715.7088411756713</v>
      </c>
      <c r="AD69" s="28">
        <f t="shared" si="139"/>
        <v>616.99445441225407</v>
      </c>
      <c r="AE69" s="28">
        <f t="shared" si="139"/>
        <v>498.59387963977423</v>
      </c>
      <c r="AF69" s="28">
        <f t="shared" si="139"/>
        <v>361.88181161436768</v>
      </c>
      <c r="AG69" s="28">
        <f t="shared" si="139"/>
        <v>212.25292393216881</v>
      </c>
      <c r="AH69" s="28">
        <f t="shared" si="139"/>
        <v>65.079408226899517</v>
      </c>
      <c r="AI69" s="28" t="e">
        <f t="shared" si="139"/>
        <v>#NUM!</v>
      </c>
      <c r="AJ69" s="28" t="e">
        <f t="shared" si="139"/>
        <v>#NUM!</v>
      </c>
      <c r="AK69" s="28" t="e">
        <f t="shared" si="139"/>
        <v>#NUM!</v>
      </c>
      <c r="AL69" s="28" t="e">
        <f t="shared" si="139"/>
        <v>#NUM!</v>
      </c>
      <c r="AM69" s="28" t="e">
        <f t="shared" si="139"/>
        <v>#NUM!</v>
      </c>
      <c r="AN69" s="28" t="e">
        <f t="shared" si="139"/>
        <v>#NUM!</v>
      </c>
      <c r="AO69" s="28" t="e">
        <f t="shared" si="139"/>
        <v>#NUM!</v>
      </c>
      <c r="AP69" s="28" t="e">
        <f t="shared" si="139"/>
        <v>#NUM!</v>
      </c>
      <c r="AQ69" s="28" t="e">
        <f t="shared" si="139"/>
        <v>#NUM!</v>
      </c>
      <c r="AR69" s="28" t="e">
        <f t="shared" si="139"/>
        <v>#NUM!</v>
      </c>
      <c r="AS69" s="28" t="e">
        <f t="shared" si="140"/>
        <v>#NUM!</v>
      </c>
      <c r="AT69" s="28" t="e">
        <f t="shared" si="140"/>
        <v>#NUM!</v>
      </c>
      <c r="AU69" s="28" t="e">
        <f t="shared" si="140"/>
        <v>#NUM!</v>
      </c>
      <c r="AV69" s="28" t="e">
        <f t="shared" si="140"/>
        <v>#NUM!</v>
      </c>
      <c r="AW69" s="28" t="e">
        <f t="shared" si="140"/>
        <v>#NUM!</v>
      </c>
      <c r="AX69" s="28" t="e">
        <f t="shared" si="140"/>
        <v>#NUM!</v>
      </c>
      <c r="AY69" s="28" t="e">
        <f t="shared" si="140"/>
        <v>#NUM!</v>
      </c>
      <c r="AZ69" s="28" t="e">
        <f t="shared" si="140"/>
        <v>#NUM!</v>
      </c>
      <c r="BA69" s="28" t="e">
        <f t="shared" si="140"/>
        <v>#NUM!</v>
      </c>
      <c r="BB69" s="28" t="e">
        <f t="shared" si="140"/>
        <v>#NUM!</v>
      </c>
      <c r="BC69" s="28" t="e">
        <f t="shared" si="140"/>
        <v>#NUM!</v>
      </c>
      <c r="BD69" s="28" t="e">
        <f t="shared" si="140"/>
        <v>#NUM!</v>
      </c>
      <c r="BE69" s="28" t="e">
        <f t="shared" si="140"/>
        <v>#NUM!</v>
      </c>
      <c r="BF69" s="28" t="e">
        <f t="shared" si="140"/>
        <v>#NUM!</v>
      </c>
      <c r="BG69" s="28" t="e">
        <f t="shared" si="140"/>
        <v>#NUM!</v>
      </c>
      <c r="BH69" s="28" t="e">
        <f t="shared" si="140"/>
        <v>#NUM!</v>
      </c>
      <c r="BI69" s="28" t="e">
        <f t="shared" si="141"/>
        <v>#NUM!</v>
      </c>
      <c r="BJ69" s="28" t="e">
        <f t="shared" si="141"/>
        <v>#NUM!</v>
      </c>
      <c r="BK69" s="28" t="e">
        <f t="shared" si="141"/>
        <v>#NUM!</v>
      </c>
      <c r="BM69" s="28">
        <f t="shared" si="13"/>
        <v>0</v>
      </c>
      <c r="BN69" s="28">
        <f t="shared" si="14"/>
        <v>0</v>
      </c>
      <c r="BO69" s="28">
        <f t="shared" si="15"/>
        <v>0</v>
      </c>
      <c r="BP69" s="28">
        <f t="shared" si="16"/>
        <v>0</v>
      </c>
      <c r="BQ69" s="28">
        <f t="shared" si="17"/>
        <v>0</v>
      </c>
      <c r="BR69" s="28">
        <f t="shared" si="18"/>
        <v>0</v>
      </c>
      <c r="BS69" s="28">
        <f t="shared" si="19"/>
        <v>0</v>
      </c>
      <c r="BT69" s="28">
        <f t="shared" si="20"/>
        <v>0</v>
      </c>
      <c r="BU69" s="28">
        <f t="shared" si="21"/>
        <v>0</v>
      </c>
      <c r="BV69" s="28">
        <f t="shared" si="22"/>
        <v>0</v>
      </c>
      <c r="BW69" s="28">
        <f t="shared" si="23"/>
        <v>0</v>
      </c>
      <c r="BX69" s="28">
        <f t="shared" si="24"/>
        <v>939.67324993855243</v>
      </c>
      <c r="BY69" s="28">
        <f t="shared" si="25"/>
        <v>905.01914576824765</v>
      </c>
      <c r="BZ69" s="28">
        <f t="shared" si="26"/>
        <v>857.73817098767995</v>
      </c>
      <c r="CA69" s="28">
        <f t="shared" si="27"/>
        <v>795.38433196701908</v>
      </c>
      <c r="CB69" s="28">
        <f t="shared" si="28"/>
        <v>715.7088411756713</v>
      </c>
      <c r="CC69" s="28">
        <f t="shared" si="29"/>
        <v>616.99445441225407</v>
      </c>
      <c r="CD69" s="28">
        <f t="shared" si="30"/>
        <v>498.59387963977423</v>
      </c>
      <c r="CE69" s="28">
        <f t="shared" si="31"/>
        <v>361.88181161436768</v>
      </c>
      <c r="CF69" s="28">
        <f t="shared" si="32"/>
        <v>212.25292393216881</v>
      </c>
      <c r="CG69" s="28">
        <f t="shared" si="33"/>
        <v>65.079408226899517</v>
      </c>
      <c r="CH69" s="28">
        <f t="shared" si="34"/>
        <v>0</v>
      </c>
      <c r="CI69" s="28">
        <f t="shared" si="35"/>
        <v>0</v>
      </c>
      <c r="CJ69" s="28">
        <f t="shared" si="36"/>
        <v>0</v>
      </c>
      <c r="CK69" s="28">
        <f t="shared" si="37"/>
        <v>0</v>
      </c>
      <c r="CL69" s="28">
        <f t="shared" si="38"/>
        <v>0</v>
      </c>
      <c r="CM69" s="28">
        <f t="shared" si="39"/>
        <v>0</v>
      </c>
      <c r="CN69" s="28">
        <f t="shared" si="40"/>
        <v>0</v>
      </c>
      <c r="CO69" s="28">
        <f t="shared" si="41"/>
        <v>0</v>
      </c>
      <c r="CP69" s="28">
        <f t="shared" si="42"/>
        <v>0</v>
      </c>
      <c r="CQ69" s="28">
        <f t="shared" si="43"/>
        <v>0</v>
      </c>
      <c r="CR69" s="28">
        <f t="shared" si="44"/>
        <v>0</v>
      </c>
      <c r="CS69" s="28">
        <f t="shared" si="45"/>
        <v>0</v>
      </c>
      <c r="CT69" s="28">
        <f t="shared" si="46"/>
        <v>0</v>
      </c>
      <c r="CU69" s="28">
        <f t="shared" si="47"/>
        <v>0</v>
      </c>
      <c r="CV69" s="28">
        <f t="shared" si="48"/>
        <v>0</v>
      </c>
      <c r="CW69" s="28">
        <f t="shared" si="49"/>
        <v>0</v>
      </c>
      <c r="CX69" s="28">
        <f t="shared" si="50"/>
        <v>0</v>
      </c>
      <c r="CY69" s="28">
        <f t="shared" si="51"/>
        <v>0</v>
      </c>
      <c r="CZ69" s="28">
        <f t="shared" si="52"/>
        <v>0</v>
      </c>
      <c r="DA69" s="28">
        <f t="shared" si="53"/>
        <v>0</v>
      </c>
      <c r="DB69" s="28">
        <f t="shared" si="54"/>
        <v>0</v>
      </c>
      <c r="DC69" s="28">
        <f t="shared" si="55"/>
        <v>0</v>
      </c>
      <c r="DD69" s="28">
        <f t="shared" si="56"/>
        <v>0</v>
      </c>
      <c r="DE69" s="28">
        <f t="shared" si="57"/>
        <v>0</v>
      </c>
      <c r="DF69" s="28">
        <f t="shared" si="58"/>
        <v>0</v>
      </c>
      <c r="DG69" s="28">
        <f t="shared" si="59"/>
        <v>0</v>
      </c>
      <c r="DH69" s="28">
        <f t="shared" si="60"/>
        <v>0</v>
      </c>
      <c r="DI69" s="28">
        <f t="shared" si="61"/>
        <v>0</v>
      </c>
      <c r="DJ69" s="28">
        <f t="shared" si="62"/>
        <v>0</v>
      </c>
      <c r="DL69" s="158">
        <f t="shared" si="63"/>
        <v>0</v>
      </c>
      <c r="DM69" s="158">
        <f t="shared" si="64"/>
        <v>0</v>
      </c>
      <c r="DN69" s="158">
        <f t="shared" si="65"/>
        <v>0</v>
      </c>
      <c r="DO69" s="158">
        <f t="shared" si="66"/>
        <v>0</v>
      </c>
      <c r="DP69" s="158">
        <f t="shared" si="67"/>
        <v>0</v>
      </c>
      <c r="DQ69" s="158">
        <f t="shared" si="68"/>
        <v>0</v>
      </c>
      <c r="DR69" s="158">
        <f t="shared" si="69"/>
        <v>0</v>
      </c>
      <c r="DS69" s="158">
        <f t="shared" si="70"/>
        <v>0</v>
      </c>
      <c r="DT69" s="158">
        <f t="shared" si="71"/>
        <v>0</v>
      </c>
      <c r="DU69" s="158">
        <f t="shared" si="72"/>
        <v>0</v>
      </c>
      <c r="DV69" s="158">
        <f t="shared" si="73"/>
        <v>17.094562175853753</v>
      </c>
      <c r="DW69" s="158">
        <f t="shared" si="74"/>
        <v>34.654104170304777</v>
      </c>
      <c r="DX69" s="158">
        <f t="shared" si="75"/>
        <v>47.280974780567703</v>
      </c>
      <c r="DY69" s="158">
        <f t="shared" si="76"/>
        <v>62.353839020660871</v>
      </c>
      <c r="DZ69" s="158">
        <f t="shared" si="77"/>
        <v>79.675490791347784</v>
      </c>
      <c r="EA69" s="158">
        <f t="shared" si="78"/>
        <v>98.714386763417224</v>
      </c>
      <c r="EB69" s="158">
        <f t="shared" si="79"/>
        <v>118.40057477247984</v>
      </c>
      <c r="EC69" s="158">
        <f t="shared" si="80"/>
        <v>136.71206802540655</v>
      </c>
      <c r="ED69" s="158">
        <f t="shared" si="81"/>
        <v>149.62888768219887</v>
      </c>
      <c r="EE69" s="158">
        <f t="shared" si="82"/>
        <v>147.1735157052693</v>
      </c>
      <c r="EF69" s="158">
        <f t="shared" si="83"/>
        <v>65.079408226899517</v>
      </c>
      <c r="EG69" s="158">
        <f t="shared" si="84"/>
        <v>0</v>
      </c>
      <c r="EH69" s="158">
        <f t="shared" si="85"/>
        <v>0</v>
      </c>
      <c r="EI69" s="158">
        <f t="shared" si="86"/>
        <v>0</v>
      </c>
      <c r="EJ69" s="158">
        <f t="shared" si="87"/>
        <v>0</v>
      </c>
      <c r="EK69" s="158">
        <f t="shared" si="88"/>
        <v>0</v>
      </c>
      <c r="EL69" s="158">
        <f t="shared" si="89"/>
        <v>0</v>
      </c>
      <c r="EM69" s="158">
        <f t="shared" si="90"/>
        <v>0</v>
      </c>
      <c r="EN69" s="158">
        <f t="shared" si="91"/>
        <v>0</v>
      </c>
      <c r="EO69" s="158">
        <f t="shared" si="92"/>
        <v>0</v>
      </c>
      <c r="EP69" s="158">
        <f t="shared" si="93"/>
        <v>0</v>
      </c>
      <c r="EQ69" s="158">
        <f t="shared" si="94"/>
        <v>0</v>
      </c>
      <c r="ER69" s="158">
        <f t="shared" si="95"/>
        <v>0</v>
      </c>
      <c r="ES69" s="158">
        <f t="shared" si="96"/>
        <v>0</v>
      </c>
      <c r="ET69" s="158">
        <f t="shared" si="97"/>
        <v>0</v>
      </c>
      <c r="EU69" s="158">
        <f t="shared" si="98"/>
        <v>0</v>
      </c>
      <c r="EV69" s="158">
        <f t="shared" si="99"/>
        <v>0</v>
      </c>
      <c r="EW69" s="158">
        <f t="shared" si="100"/>
        <v>0</v>
      </c>
      <c r="EX69" s="158">
        <f t="shared" si="101"/>
        <v>0</v>
      </c>
      <c r="EY69" s="158">
        <f t="shared" si="102"/>
        <v>0</v>
      </c>
      <c r="EZ69" s="158">
        <f t="shared" si="103"/>
        <v>0</v>
      </c>
      <c r="FA69" s="158">
        <f t="shared" si="104"/>
        <v>0</v>
      </c>
      <c r="FB69" s="158">
        <f t="shared" si="105"/>
        <v>0</v>
      </c>
      <c r="FC69" s="158">
        <f t="shared" si="106"/>
        <v>0</v>
      </c>
      <c r="FD69" s="158">
        <f t="shared" si="107"/>
        <v>0</v>
      </c>
      <c r="FE69" s="158">
        <f t="shared" si="108"/>
        <v>0</v>
      </c>
      <c r="FF69" s="158">
        <f t="shared" si="109"/>
        <v>0</v>
      </c>
      <c r="FG69" s="158">
        <f t="shared" si="110"/>
        <v>0</v>
      </c>
      <c r="FH69" s="158">
        <f t="shared" si="111"/>
        <v>0</v>
      </c>
      <c r="FI69" s="158">
        <f t="shared" si="112"/>
        <v>0</v>
      </c>
    </row>
    <row r="70" spans="4:165">
      <c r="D70" s="28">
        <f>IF(OR('1.収穫を予測する'!$C$2="あり",'1.収穫を予測する'!$C$3="あり"),入力方法別計算!W65,'inv2.計算シート'!E65)</f>
        <v>64</v>
      </c>
      <c r="E70" s="28">
        <f>IF(OR('1.収穫を予測する'!$C$2="あり",'1.収穫を予測する'!$C$3="あり"),入力方法別計算!Z65,'inv2.計算シート'!AD65)</f>
        <v>962.18608295234856</v>
      </c>
      <c r="F70" s="28">
        <f>IF(OR('1.収穫を予測する'!$C$2="あり",'1.収穫を予測する'!$C$3="あり"),入力方法別計算!Y65,'inv2.計算シート'!AE65)</f>
        <v>1117.4243359878762</v>
      </c>
      <c r="G70" s="28">
        <f>'inv2.計算シート'!AF65</f>
        <v>0</v>
      </c>
      <c r="H70" s="28">
        <f t="shared" si="8"/>
        <v>0.57242628198892653</v>
      </c>
      <c r="I70" s="28">
        <f t="shared" si="9"/>
        <v>1454.1049905464563</v>
      </c>
      <c r="J70" s="28">
        <f t="shared" si="10"/>
        <v>1010.5040299854544</v>
      </c>
      <c r="K70" s="28">
        <f t="shared" si="11"/>
        <v>0.69493195921547901</v>
      </c>
      <c r="L70" s="28">
        <f t="shared" si="12"/>
        <v>1354.9383034402474</v>
      </c>
      <c r="N70" s="28">
        <f t="shared" si="142"/>
        <v>0</v>
      </c>
      <c r="O70" s="28">
        <f t="shared" si="142"/>
        <v>0</v>
      </c>
      <c r="P70" s="28">
        <f t="shared" si="142"/>
        <v>0</v>
      </c>
      <c r="Q70" s="28">
        <f t="shared" si="142"/>
        <v>0</v>
      </c>
      <c r="R70" s="28">
        <f t="shared" si="142"/>
        <v>0</v>
      </c>
      <c r="S70" s="28">
        <f t="shared" si="142"/>
        <v>0</v>
      </c>
      <c r="T70" s="28">
        <f t="shared" si="142"/>
        <v>0</v>
      </c>
      <c r="U70" s="28">
        <f t="shared" si="142"/>
        <v>0</v>
      </c>
      <c r="V70" s="28">
        <f t="shared" si="142"/>
        <v>0</v>
      </c>
      <c r="W70" s="28">
        <f t="shared" si="142"/>
        <v>0</v>
      </c>
      <c r="X70" s="28">
        <f t="shared" si="142"/>
        <v>0</v>
      </c>
      <c r="Y70" s="28">
        <f t="shared" si="142"/>
        <v>947.25006811481308</v>
      </c>
      <c r="Z70" s="28">
        <f t="shared" si="142"/>
        <v>913.13437892959212</v>
      </c>
      <c r="AA70" s="28">
        <f t="shared" si="142"/>
        <v>866.54999194792276</v>
      </c>
      <c r="AB70" s="28">
        <f t="shared" si="142"/>
        <v>805.05166375860347</v>
      </c>
      <c r="AC70" s="28">
        <f t="shared" si="142"/>
        <v>726.36587276357909</v>
      </c>
      <c r="AD70" s="28">
        <f t="shared" si="139"/>
        <v>628.70843753098666</v>
      </c>
      <c r="AE70" s="28">
        <f t="shared" si="139"/>
        <v>511.29478752349223</v>
      </c>
      <c r="AF70" s="28">
        <f t="shared" si="139"/>
        <v>375.23728462697102</v>
      </c>
      <c r="AG70" s="28">
        <f t="shared" si="139"/>
        <v>225.4062770212181</v>
      </c>
      <c r="AH70" s="28">
        <f t="shared" si="139"/>
        <v>75.809752638777056</v>
      </c>
      <c r="AI70" s="28" t="e">
        <f t="shared" si="139"/>
        <v>#NUM!</v>
      </c>
      <c r="AJ70" s="28" t="e">
        <f t="shared" si="139"/>
        <v>#NUM!</v>
      </c>
      <c r="AK70" s="28" t="e">
        <f t="shared" si="139"/>
        <v>#NUM!</v>
      </c>
      <c r="AL70" s="28" t="e">
        <f t="shared" si="139"/>
        <v>#NUM!</v>
      </c>
      <c r="AM70" s="28" t="e">
        <f t="shared" si="139"/>
        <v>#NUM!</v>
      </c>
      <c r="AN70" s="28" t="e">
        <f t="shared" si="139"/>
        <v>#NUM!</v>
      </c>
      <c r="AO70" s="28" t="e">
        <f t="shared" si="139"/>
        <v>#NUM!</v>
      </c>
      <c r="AP70" s="28" t="e">
        <f t="shared" si="139"/>
        <v>#NUM!</v>
      </c>
      <c r="AQ70" s="28" t="e">
        <f t="shared" si="139"/>
        <v>#NUM!</v>
      </c>
      <c r="AR70" s="28" t="e">
        <f t="shared" si="139"/>
        <v>#NUM!</v>
      </c>
      <c r="AS70" s="28" t="e">
        <f t="shared" si="140"/>
        <v>#NUM!</v>
      </c>
      <c r="AT70" s="28" t="e">
        <f t="shared" si="140"/>
        <v>#NUM!</v>
      </c>
      <c r="AU70" s="28" t="e">
        <f t="shared" si="140"/>
        <v>#NUM!</v>
      </c>
      <c r="AV70" s="28" t="e">
        <f t="shared" si="140"/>
        <v>#NUM!</v>
      </c>
      <c r="AW70" s="28" t="e">
        <f t="shared" si="140"/>
        <v>#NUM!</v>
      </c>
      <c r="AX70" s="28" t="e">
        <f t="shared" si="140"/>
        <v>#NUM!</v>
      </c>
      <c r="AY70" s="28" t="e">
        <f t="shared" si="140"/>
        <v>#NUM!</v>
      </c>
      <c r="AZ70" s="28" t="e">
        <f t="shared" si="140"/>
        <v>#NUM!</v>
      </c>
      <c r="BA70" s="28" t="e">
        <f t="shared" si="140"/>
        <v>#NUM!</v>
      </c>
      <c r="BB70" s="28" t="e">
        <f t="shared" si="140"/>
        <v>#NUM!</v>
      </c>
      <c r="BC70" s="28" t="e">
        <f t="shared" si="140"/>
        <v>#NUM!</v>
      </c>
      <c r="BD70" s="28" t="e">
        <f t="shared" si="140"/>
        <v>#NUM!</v>
      </c>
      <c r="BE70" s="28" t="e">
        <f t="shared" si="140"/>
        <v>#NUM!</v>
      </c>
      <c r="BF70" s="28" t="e">
        <f t="shared" si="140"/>
        <v>#NUM!</v>
      </c>
      <c r="BG70" s="28" t="e">
        <f t="shared" si="140"/>
        <v>#NUM!</v>
      </c>
      <c r="BH70" s="28" t="e">
        <f t="shared" si="140"/>
        <v>#NUM!</v>
      </c>
      <c r="BI70" s="28" t="e">
        <f t="shared" si="141"/>
        <v>#NUM!</v>
      </c>
      <c r="BJ70" s="28" t="e">
        <f t="shared" si="141"/>
        <v>#NUM!</v>
      </c>
      <c r="BK70" s="28" t="e">
        <f t="shared" si="141"/>
        <v>#NUM!</v>
      </c>
      <c r="BM70" s="28">
        <f t="shared" si="13"/>
        <v>0</v>
      </c>
      <c r="BN70" s="28">
        <f t="shared" si="14"/>
        <v>0</v>
      </c>
      <c r="BO70" s="28">
        <f t="shared" si="15"/>
        <v>0</v>
      </c>
      <c r="BP70" s="28">
        <f t="shared" si="16"/>
        <v>0</v>
      </c>
      <c r="BQ70" s="28">
        <f t="shared" si="17"/>
        <v>0</v>
      </c>
      <c r="BR70" s="28">
        <f t="shared" si="18"/>
        <v>0</v>
      </c>
      <c r="BS70" s="28">
        <f t="shared" si="19"/>
        <v>0</v>
      </c>
      <c r="BT70" s="28">
        <f t="shared" si="20"/>
        <v>0</v>
      </c>
      <c r="BU70" s="28">
        <f t="shared" si="21"/>
        <v>0</v>
      </c>
      <c r="BV70" s="28">
        <f t="shared" si="22"/>
        <v>0</v>
      </c>
      <c r="BW70" s="28">
        <f t="shared" si="23"/>
        <v>0</v>
      </c>
      <c r="BX70" s="28">
        <f t="shared" si="24"/>
        <v>947.25006811481308</v>
      </c>
      <c r="BY70" s="28">
        <f t="shared" si="25"/>
        <v>913.13437892959212</v>
      </c>
      <c r="BZ70" s="28">
        <f t="shared" si="26"/>
        <v>866.54999194792276</v>
      </c>
      <c r="CA70" s="28">
        <f t="shared" si="27"/>
        <v>805.05166375860347</v>
      </c>
      <c r="CB70" s="28">
        <f t="shared" si="28"/>
        <v>726.36587276357909</v>
      </c>
      <c r="CC70" s="28">
        <f t="shared" si="29"/>
        <v>628.70843753098666</v>
      </c>
      <c r="CD70" s="28">
        <f t="shared" si="30"/>
        <v>511.29478752349223</v>
      </c>
      <c r="CE70" s="28">
        <f t="shared" si="31"/>
        <v>375.23728462697102</v>
      </c>
      <c r="CF70" s="28">
        <f t="shared" si="32"/>
        <v>225.4062770212181</v>
      </c>
      <c r="CG70" s="28">
        <f t="shared" si="33"/>
        <v>75.809752638777056</v>
      </c>
      <c r="CH70" s="28">
        <f t="shared" si="34"/>
        <v>0</v>
      </c>
      <c r="CI70" s="28">
        <f t="shared" si="35"/>
        <v>0</v>
      </c>
      <c r="CJ70" s="28">
        <f t="shared" si="36"/>
        <v>0</v>
      </c>
      <c r="CK70" s="28">
        <f t="shared" si="37"/>
        <v>0</v>
      </c>
      <c r="CL70" s="28">
        <f t="shared" si="38"/>
        <v>0</v>
      </c>
      <c r="CM70" s="28">
        <f t="shared" si="39"/>
        <v>0</v>
      </c>
      <c r="CN70" s="28">
        <f t="shared" si="40"/>
        <v>0</v>
      </c>
      <c r="CO70" s="28">
        <f t="shared" si="41"/>
        <v>0</v>
      </c>
      <c r="CP70" s="28">
        <f t="shared" si="42"/>
        <v>0</v>
      </c>
      <c r="CQ70" s="28">
        <f t="shared" si="43"/>
        <v>0</v>
      </c>
      <c r="CR70" s="28">
        <f t="shared" si="44"/>
        <v>0</v>
      </c>
      <c r="CS70" s="28">
        <f t="shared" si="45"/>
        <v>0</v>
      </c>
      <c r="CT70" s="28">
        <f t="shared" si="46"/>
        <v>0</v>
      </c>
      <c r="CU70" s="28">
        <f t="shared" si="47"/>
        <v>0</v>
      </c>
      <c r="CV70" s="28">
        <f t="shared" si="48"/>
        <v>0</v>
      </c>
      <c r="CW70" s="28">
        <f t="shared" si="49"/>
        <v>0</v>
      </c>
      <c r="CX70" s="28">
        <f t="shared" si="50"/>
        <v>0</v>
      </c>
      <c r="CY70" s="28">
        <f t="shared" si="51"/>
        <v>0</v>
      </c>
      <c r="CZ70" s="28">
        <f t="shared" si="52"/>
        <v>0</v>
      </c>
      <c r="DA70" s="28">
        <f t="shared" si="53"/>
        <v>0</v>
      </c>
      <c r="DB70" s="28">
        <f t="shared" si="54"/>
        <v>0</v>
      </c>
      <c r="DC70" s="28">
        <f t="shared" si="55"/>
        <v>0</v>
      </c>
      <c r="DD70" s="28">
        <f t="shared" si="56"/>
        <v>0</v>
      </c>
      <c r="DE70" s="28">
        <f t="shared" si="57"/>
        <v>0</v>
      </c>
      <c r="DF70" s="28">
        <f t="shared" si="58"/>
        <v>0</v>
      </c>
      <c r="DG70" s="28">
        <f t="shared" si="59"/>
        <v>0</v>
      </c>
      <c r="DH70" s="28">
        <f t="shared" si="60"/>
        <v>0</v>
      </c>
      <c r="DI70" s="28">
        <f t="shared" si="61"/>
        <v>0</v>
      </c>
      <c r="DJ70" s="28">
        <f t="shared" si="62"/>
        <v>0</v>
      </c>
      <c r="DL70" s="158">
        <f t="shared" si="63"/>
        <v>0</v>
      </c>
      <c r="DM70" s="158">
        <f t="shared" si="64"/>
        <v>0</v>
      </c>
      <c r="DN70" s="158">
        <f t="shared" si="65"/>
        <v>0</v>
      </c>
      <c r="DO70" s="158">
        <f t="shared" si="66"/>
        <v>0</v>
      </c>
      <c r="DP70" s="158">
        <f t="shared" si="67"/>
        <v>0</v>
      </c>
      <c r="DQ70" s="158">
        <f t="shared" si="68"/>
        <v>0</v>
      </c>
      <c r="DR70" s="158">
        <f t="shared" si="69"/>
        <v>0</v>
      </c>
      <c r="DS70" s="158">
        <f t="shared" si="70"/>
        <v>0</v>
      </c>
      <c r="DT70" s="158">
        <f t="shared" si="71"/>
        <v>0</v>
      </c>
      <c r="DU70" s="158">
        <f t="shared" si="72"/>
        <v>0</v>
      </c>
      <c r="DV70" s="158">
        <f t="shared" si="73"/>
        <v>14.936014837535481</v>
      </c>
      <c r="DW70" s="158">
        <f t="shared" si="74"/>
        <v>34.115689185220958</v>
      </c>
      <c r="DX70" s="158">
        <f t="shared" si="75"/>
        <v>46.584386981669354</v>
      </c>
      <c r="DY70" s="158">
        <f t="shared" si="76"/>
        <v>61.498328189319295</v>
      </c>
      <c r="DZ70" s="158">
        <f t="shared" si="77"/>
        <v>78.685790995024377</v>
      </c>
      <c r="EA70" s="158">
        <f t="shared" si="78"/>
        <v>97.657435232592434</v>
      </c>
      <c r="EB70" s="158">
        <f t="shared" si="79"/>
        <v>117.41365000749443</v>
      </c>
      <c r="EC70" s="158">
        <f t="shared" si="80"/>
        <v>136.05750289652121</v>
      </c>
      <c r="ED70" s="158">
        <f t="shared" si="81"/>
        <v>149.83100760575292</v>
      </c>
      <c r="EE70" s="158">
        <f t="shared" si="82"/>
        <v>149.59652438244103</v>
      </c>
      <c r="EF70" s="158">
        <f t="shared" si="83"/>
        <v>75.809752638777056</v>
      </c>
      <c r="EG70" s="158">
        <f t="shared" si="84"/>
        <v>0</v>
      </c>
      <c r="EH70" s="158">
        <f t="shared" si="85"/>
        <v>0</v>
      </c>
      <c r="EI70" s="158">
        <f t="shared" si="86"/>
        <v>0</v>
      </c>
      <c r="EJ70" s="158">
        <f t="shared" si="87"/>
        <v>0</v>
      </c>
      <c r="EK70" s="158">
        <f t="shared" si="88"/>
        <v>0</v>
      </c>
      <c r="EL70" s="158">
        <f t="shared" si="89"/>
        <v>0</v>
      </c>
      <c r="EM70" s="158">
        <f t="shared" si="90"/>
        <v>0</v>
      </c>
      <c r="EN70" s="158">
        <f t="shared" si="91"/>
        <v>0</v>
      </c>
      <c r="EO70" s="158">
        <f t="shared" si="92"/>
        <v>0</v>
      </c>
      <c r="EP70" s="158">
        <f t="shared" si="93"/>
        <v>0</v>
      </c>
      <c r="EQ70" s="158">
        <f t="shared" si="94"/>
        <v>0</v>
      </c>
      <c r="ER70" s="158">
        <f t="shared" si="95"/>
        <v>0</v>
      </c>
      <c r="ES70" s="158">
        <f t="shared" si="96"/>
        <v>0</v>
      </c>
      <c r="ET70" s="158">
        <f t="shared" si="97"/>
        <v>0</v>
      </c>
      <c r="EU70" s="158">
        <f t="shared" si="98"/>
        <v>0</v>
      </c>
      <c r="EV70" s="158">
        <f t="shared" si="99"/>
        <v>0</v>
      </c>
      <c r="EW70" s="158">
        <f t="shared" si="100"/>
        <v>0</v>
      </c>
      <c r="EX70" s="158">
        <f t="shared" si="101"/>
        <v>0</v>
      </c>
      <c r="EY70" s="158">
        <f t="shared" si="102"/>
        <v>0</v>
      </c>
      <c r="EZ70" s="158">
        <f t="shared" si="103"/>
        <v>0</v>
      </c>
      <c r="FA70" s="158">
        <f t="shared" si="104"/>
        <v>0</v>
      </c>
      <c r="FB70" s="158">
        <f t="shared" si="105"/>
        <v>0</v>
      </c>
      <c r="FC70" s="158">
        <f t="shared" si="106"/>
        <v>0</v>
      </c>
      <c r="FD70" s="158">
        <f t="shared" si="107"/>
        <v>0</v>
      </c>
      <c r="FE70" s="158">
        <f t="shared" si="108"/>
        <v>0</v>
      </c>
      <c r="FF70" s="158">
        <f t="shared" si="109"/>
        <v>0</v>
      </c>
      <c r="FG70" s="158">
        <f t="shared" si="110"/>
        <v>0</v>
      </c>
      <c r="FH70" s="158">
        <f t="shared" si="111"/>
        <v>0</v>
      </c>
      <c r="FI70" s="158">
        <f t="shared" si="112"/>
        <v>0</v>
      </c>
    </row>
    <row r="71" spans="4:165">
      <c r="D71" s="28">
        <f>IF(OR('1.収穫を予測する'!$C$2="あり",'1.収穫を予測する'!$C$3="あり"),入力方法別計算!W66,'inv2.計算シート'!E66)</f>
        <v>65</v>
      </c>
      <c r="E71" s="28">
        <f>IF(OR('1.収穫を予測する'!$C$2="あり",'1.収穫を予測する'!$C$3="あり"),入力方法別計算!Z66,'inv2.計算シート'!AD66)</f>
        <v>967.33950355375271</v>
      </c>
      <c r="F71" s="28">
        <f>IF(OR('1.収穫を予測する'!$C$2="あり",'1.収穫を予測する'!$C$3="あり"),入力方法別計算!Y66,'inv2.計算シート'!AE66)</f>
        <v>1110.0193297877704</v>
      </c>
      <c r="G71" s="28">
        <f>'inv2.計算シート'!AF66</f>
        <v>0</v>
      </c>
      <c r="H71" s="28">
        <f t="shared" si="8"/>
        <v>0.57117472974663475</v>
      </c>
      <c r="I71" s="28">
        <f t="shared" si="9"/>
        <v>1447.3990153032476</v>
      </c>
      <c r="J71" s="28">
        <f t="shared" si="10"/>
        <v>1016.7092288464239</v>
      </c>
      <c r="K71" s="28">
        <f t="shared" si="11"/>
        <v>0.70243880097805034</v>
      </c>
      <c r="L71" s="28">
        <f t="shared" si="12"/>
        <v>1323.3276944324789</v>
      </c>
      <c r="N71" s="28">
        <f t="shared" si="142"/>
        <v>0</v>
      </c>
      <c r="O71" s="28">
        <f t="shared" si="142"/>
        <v>0</v>
      </c>
      <c r="P71" s="28">
        <f t="shared" si="142"/>
        <v>0</v>
      </c>
      <c r="Q71" s="28">
        <f t="shared" si="142"/>
        <v>0</v>
      </c>
      <c r="R71" s="28">
        <f t="shared" si="142"/>
        <v>0</v>
      </c>
      <c r="S71" s="28">
        <f t="shared" si="142"/>
        <v>0</v>
      </c>
      <c r="T71" s="28">
        <f t="shared" si="142"/>
        <v>0</v>
      </c>
      <c r="U71" s="28">
        <f t="shared" si="142"/>
        <v>0</v>
      </c>
      <c r="V71" s="28">
        <f t="shared" si="142"/>
        <v>0</v>
      </c>
      <c r="W71" s="28">
        <f t="shared" si="142"/>
        <v>0</v>
      </c>
      <c r="X71" s="28">
        <f t="shared" si="142"/>
        <v>0</v>
      </c>
      <c r="Y71" s="28">
        <f t="shared" si="142"/>
        <v>954.46758345699118</v>
      </c>
      <c r="Z71" s="28">
        <f t="shared" si="142"/>
        <v>920.85907993874048</v>
      </c>
      <c r="AA71" s="28">
        <f t="shared" si="142"/>
        <v>874.93237168315852</v>
      </c>
      <c r="AB71" s="28">
        <f t="shared" si="142"/>
        <v>814.24437507360778</v>
      </c>
      <c r="AC71" s="28">
        <f t="shared" si="142"/>
        <v>736.50059419410422</v>
      </c>
      <c r="AD71" s="28">
        <f t="shared" si="139"/>
        <v>639.85746372204164</v>
      </c>
      <c r="AE71" s="28">
        <f t="shared" si="139"/>
        <v>523.40701274687592</v>
      </c>
      <c r="AF71" s="28">
        <f t="shared" si="139"/>
        <v>388.02481740627996</v>
      </c>
      <c r="AG71" s="28">
        <f t="shared" si="139"/>
        <v>238.10972570231485</v>
      </c>
      <c r="AH71" s="28">
        <f t="shared" si="139"/>
        <v>86.476345303385315</v>
      </c>
      <c r="AI71" s="28" t="e">
        <f t="shared" si="139"/>
        <v>#NUM!</v>
      </c>
      <c r="AJ71" s="28" t="e">
        <f t="shared" si="139"/>
        <v>#NUM!</v>
      </c>
      <c r="AK71" s="28" t="e">
        <f t="shared" si="139"/>
        <v>#NUM!</v>
      </c>
      <c r="AL71" s="28" t="e">
        <f t="shared" si="139"/>
        <v>#NUM!</v>
      </c>
      <c r="AM71" s="28" t="e">
        <f t="shared" si="139"/>
        <v>#NUM!</v>
      </c>
      <c r="AN71" s="28" t="e">
        <f t="shared" si="139"/>
        <v>#NUM!</v>
      </c>
      <c r="AO71" s="28" t="e">
        <f t="shared" si="139"/>
        <v>#NUM!</v>
      </c>
      <c r="AP71" s="28" t="e">
        <f t="shared" si="139"/>
        <v>#NUM!</v>
      </c>
      <c r="AQ71" s="28" t="e">
        <f t="shared" si="139"/>
        <v>#NUM!</v>
      </c>
      <c r="AR71" s="28" t="e">
        <f t="shared" si="139"/>
        <v>#NUM!</v>
      </c>
      <c r="AS71" s="28" t="e">
        <f t="shared" si="140"/>
        <v>#NUM!</v>
      </c>
      <c r="AT71" s="28" t="e">
        <f t="shared" si="140"/>
        <v>#NUM!</v>
      </c>
      <c r="AU71" s="28" t="e">
        <f t="shared" si="140"/>
        <v>#NUM!</v>
      </c>
      <c r="AV71" s="28" t="e">
        <f t="shared" si="140"/>
        <v>#NUM!</v>
      </c>
      <c r="AW71" s="28" t="e">
        <f t="shared" si="140"/>
        <v>#NUM!</v>
      </c>
      <c r="AX71" s="28" t="e">
        <f t="shared" si="140"/>
        <v>#NUM!</v>
      </c>
      <c r="AY71" s="28" t="e">
        <f t="shared" si="140"/>
        <v>#NUM!</v>
      </c>
      <c r="AZ71" s="28" t="e">
        <f t="shared" si="140"/>
        <v>#NUM!</v>
      </c>
      <c r="BA71" s="28" t="e">
        <f t="shared" si="140"/>
        <v>#NUM!</v>
      </c>
      <c r="BB71" s="28" t="e">
        <f t="shared" si="140"/>
        <v>#NUM!</v>
      </c>
      <c r="BC71" s="28" t="e">
        <f t="shared" si="140"/>
        <v>#NUM!</v>
      </c>
      <c r="BD71" s="28" t="e">
        <f t="shared" si="140"/>
        <v>#NUM!</v>
      </c>
      <c r="BE71" s="28" t="e">
        <f t="shared" si="140"/>
        <v>#NUM!</v>
      </c>
      <c r="BF71" s="28" t="e">
        <f t="shared" si="140"/>
        <v>#NUM!</v>
      </c>
      <c r="BG71" s="28" t="e">
        <f t="shared" si="140"/>
        <v>#NUM!</v>
      </c>
      <c r="BH71" s="28" t="e">
        <f t="shared" si="140"/>
        <v>#NUM!</v>
      </c>
      <c r="BI71" s="28" t="e">
        <f t="shared" si="141"/>
        <v>#NUM!</v>
      </c>
      <c r="BJ71" s="28" t="e">
        <f t="shared" si="141"/>
        <v>#NUM!</v>
      </c>
      <c r="BK71" s="28" t="e">
        <f t="shared" si="141"/>
        <v>#NUM!</v>
      </c>
      <c r="BM71" s="28">
        <f t="shared" si="13"/>
        <v>0</v>
      </c>
      <c r="BN71" s="28">
        <f t="shared" si="14"/>
        <v>0</v>
      </c>
      <c r="BO71" s="28">
        <f t="shared" si="15"/>
        <v>0</v>
      </c>
      <c r="BP71" s="28">
        <f t="shared" si="16"/>
        <v>0</v>
      </c>
      <c r="BQ71" s="28">
        <f t="shared" si="17"/>
        <v>0</v>
      </c>
      <c r="BR71" s="28">
        <f t="shared" si="18"/>
        <v>0</v>
      </c>
      <c r="BS71" s="28">
        <f t="shared" si="19"/>
        <v>0</v>
      </c>
      <c r="BT71" s="28">
        <f t="shared" si="20"/>
        <v>0</v>
      </c>
      <c r="BU71" s="28">
        <f t="shared" si="21"/>
        <v>0</v>
      </c>
      <c r="BV71" s="28">
        <f t="shared" si="22"/>
        <v>0</v>
      </c>
      <c r="BW71" s="28">
        <f t="shared" si="23"/>
        <v>0</v>
      </c>
      <c r="BX71" s="28">
        <f t="shared" si="24"/>
        <v>954.46758345699118</v>
      </c>
      <c r="BY71" s="28">
        <f t="shared" si="25"/>
        <v>920.85907993874048</v>
      </c>
      <c r="BZ71" s="28">
        <f t="shared" si="26"/>
        <v>874.93237168315852</v>
      </c>
      <c r="CA71" s="28">
        <f t="shared" si="27"/>
        <v>814.24437507360778</v>
      </c>
      <c r="CB71" s="28">
        <f t="shared" si="28"/>
        <v>736.50059419410422</v>
      </c>
      <c r="CC71" s="28">
        <f t="shared" si="29"/>
        <v>639.85746372204164</v>
      </c>
      <c r="CD71" s="28">
        <f t="shared" si="30"/>
        <v>523.40701274687592</v>
      </c>
      <c r="CE71" s="28">
        <f t="shared" si="31"/>
        <v>388.02481740627996</v>
      </c>
      <c r="CF71" s="28">
        <f t="shared" si="32"/>
        <v>238.10972570231485</v>
      </c>
      <c r="CG71" s="28">
        <f t="shared" si="33"/>
        <v>86.476345303385315</v>
      </c>
      <c r="CH71" s="28">
        <f t="shared" si="34"/>
        <v>0</v>
      </c>
      <c r="CI71" s="28">
        <f t="shared" si="35"/>
        <v>0</v>
      </c>
      <c r="CJ71" s="28">
        <f t="shared" si="36"/>
        <v>0</v>
      </c>
      <c r="CK71" s="28">
        <f t="shared" si="37"/>
        <v>0</v>
      </c>
      <c r="CL71" s="28">
        <f t="shared" si="38"/>
        <v>0</v>
      </c>
      <c r="CM71" s="28">
        <f t="shared" si="39"/>
        <v>0</v>
      </c>
      <c r="CN71" s="28">
        <f t="shared" si="40"/>
        <v>0</v>
      </c>
      <c r="CO71" s="28">
        <f t="shared" si="41"/>
        <v>0</v>
      </c>
      <c r="CP71" s="28">
        <f t="shared" si="42"/>
        <v>0</v>
      </c>
      <c r="CQ71" s="28">
        <f t="shared" si="43"/>
        <v>0</v>
      </c>
      <c r="CR71" s="28">
        <f t="shared" si="44"/>
        <v>0</v>
      </c>
      <c r="CS71" s="28">
        <f t="shared" si="45"/>
        <v>0</v>
      </c>
      <c r="CT71" s="28">
        <f t="shared" si="46"/>
        <v>0</v>
      </c>
      <c r="CU71" s="28">
        <f t="shared" si="47"/>
        <v>0</v>
      </c>
      <c r="CV71" s="28">
        <f t="shared" si="48"/>
        <v>0</v>
      </c>
      <c r="CW71" s="28">
        <f t="shared" si="49"/>
        <v>0</v>
      </c>
      <c r="CX71" s="28">
        <f t="shared" si="50"/>
        <v>0</v>
      </c>
      <c r="CY71" s="28">
        <f t="shared" si="51"/>
        <v>0</v>
      </c>
      <c r="CZ71" s="28">
        <f t="shared" si="52"/>
        <v>0</v>
      </c>
      <c r="DA71" s="28">
        <f t="shared" si="53"/>
        <v>0</v>
      </c>
      <c r="DB71" s="28">
        <f t="shared" si="54"/>
        <v>0</v>
      </c>
      <c r="DC71" s="28">
        <f t="shared" si="55"/>
        <v>0</v>
      </c>
      <c r="DD71" s="28">
        <f t="shared" si="56"/>
        <v>0</v>
      </c>
      <c r="DE71" s="28">
        <f t="shared" si="57"/>
        <v>0</v>
      </c>
      <c r="DF71" s="28">
        <f t="shared" si="58"/>
        <v>0</v>
      </c>
      <c r="DG71" s="28">
        <f t="shared" si="59"/>
        <v>0</v>
      </c>
      <c r="DH71" s="28">
        <f t="shared" si="60"/>
        <v>0</v>
      </c>
      <c r="DI71" s="28">
        <f t="shared" si="61"/>
        <v>0</v>
      </c>
      <c r="DJ71" s="28">
        <f t="shared" si="62"/>
        <v>0</v>
      </c>
      <c r="DL71" s="158">
        <f t="shared" si="63"/>
        <v>0</v>
      </c>
      <c r="DM71" s="158">
        <f t="shared" si="64"/>
        <v>0</v>
      </c>
      <c r="DN71" s="158">
        <f t="shared" si="65"/>
        <v>0</v>
      </c>
      <c r="DO71" s="158">
        <f t="shared" si="66"/>
        <v>0</v>
      </c>
      <c r="DP71" s="158">
        <f t="shared" si="67"/>
        <v>0</v>
      </c>
      <c r="DQ71" s="158">
        <f t="shared" si="68"/>
        <v>0</v>
      </c>
      <c r="DR71" s="158">
        <f t="shared" si="69"/>
        <v>0</v>
      </c>
      <c r="DS71" s="158">
        <f t="shared" si="70"/>
        <v>0</v>
      </c>
      <c r="DT71" s="158">
        <f t="shared" si="71"/>
        <v>0</v>
      </c>
      <c r="DU71" s="158">
        <f t="shared" si="72"/>
        <v>0</v>
      </c>
      <c r="DV71" s="158">
        <f t="shared" si="73"/>
        <v>12.871920096761528</v>
      </c>
      <c r="DW71" s="158">
        <f t="shared" si="74"/>
        <v>33.6085035182507</v>
      </c>
      <c r="DX71" s="158">
        <f t="shared" si="75"/>
        <v>45.926708255581957</v>
      </c>
      <c r="DY71" s="158">
        <f t="shared" si="76"/>
        <v>60.687996609550737</v>
      </c>
      <c r="DZ71" s="158">
        <f t="shared" si="77"/>
        <v>77.743780879503561</v>
      </c>
      <c r="EA71" s="158">
        <f t="shared" si="78"/>
        <v>96.64313047206258</v>
      </c>
      <c r="EB71" s="158">
        <f t="shared" si="79"/>
        <v>116.45045097516572</v>
      </c>
      <c r="EC71" s="158">
        <f t="shared" si="80"/>
        <v>135.38219534059596</v>
      </c>
      <c r="ED71" s="158">
        <f t="shared" si="81"/>
        <v>149.91509170396512</v>
      </c>
      <c r="EE71" s="158">
        <f t="shared" si="82"/>
        <v>151.63338039892955</v>
      </c>
      <c r="EF71" s="158">
        <f t="shared" si="83"/>
        <v>86.476345303385315</v>
      </c>
      <c r="EG71" s="158">
        <f t="shared" si="84"/>
        <v>0</v>
      </c>
      <c r="EH71" s="158">
        <f t="shared" si="85"/>
        <v>0</v>
      </c>
      <c r="EI71" s="158">
        <f t="shared" si="86"/>
        <v>0</v>
      </c>
      <c r="EJ71" s="158">
        <f t="shared" si="87"/>
        <v>0</v>
      </c>
      <c r="EK71" s="158">
        <f t="shared" si="88"/>
        <v>0</v>
      </c>
      <c r="EL71" s="158">
        <f t="shared" si="89"/>
        <v>0</v>
      </c>
      <c r="EM71" s="158">
        <f t="shared" si="90"/>
        <v>0</v>
      </c>
      <c r="EN71" s="158">
        <f t="shared" si="91"/>
        <v>0</v>
      </c>
      <c r="EO71" s="158">
        <f t="shared" si="92"/>
        <v>0</v>
      </c>
      <c r="EP71" s="158">
        <f t="shared" si="93"/>
        <v>0</v>
      </c>
      <c r="EQ71" s="158">
        <f t="shared" si="94"/>
        <v>0</v>
      </c>
      <c r="ER71" s="158">
        <f t="shared" si="95"/>
        <v>0</v>
      </c>
      <c r="ES71" s="158">
        <f t="shared" si="96"/>
        <v>0</v>
      </c>
      <c r="ET71" s="158">
        <f t="shared" si="97"/>
        <v>0</v>
      </c>
      <c r="EU71" s="158">
        <f t="shared" si="98"/>
        <v>0</v>
      </c>
      <c r="EV71" s="158">
        <f t="shared" si="99"/>
        <v>0</v>
      </c>
      <c r="EW71" s="158">
        <f t="shared" si="100"/>
        <v>0</v>
      </c>
      <c r="EX71" s="158">
        <f t="shared" si="101"/>
        <v>0</v>
      </c>
      <c r="EY71" s="158">
        <f t="shared" si="102"/>
        <v>0</v>
      </c>
      <c r="EZ71" s="158">
        <f t="shared" si="103"/>
        <v>0</v>
      </c>
      <c r="FA71" s="158">
        <f t="shared" si="104"/>
        <v>0</v>
      </c>
      <c r="FB71" s="158">
        <f t="shared" si="105"/>
        <v>0</v>
      </c>
      <c r="FC71" s="158">
        <f t="shared" si="106"/>
        <v>0</v>
      </c>
      <c r="FD71" s="158">
        <f t="shared" si="107"/>
        <v>0</v>
      </c>
      <c r="FE71" s="158">
        <f t="shared" si="108"/>
        <v>0</v>
      </c>
      <c r="FF71" s="158">
        <f t="shared" si="109"/>
        <v>0</v>
      </c>
      <c r="FG71" s="158">
        <f t="shared" si="110"/>
        <v>0</v>
      </c>
      <c r="FH71" s="158">
        <f t="shared" si="111"/>
        <v>0</v>
      </c>
      <c r="FI71" s="158">
        <f t="shared" si="112"/>
        <v>0</v>
      </c>
    </row>
    <row r="72" spans="4:165">
      <c r="D72" s="28">
        <f>IF(OR('1.収穫を予測する'!$C$2="あり",'1.収穫を予測する'!$C$3="あり"),入力方法別計算!W67,'inv2.計算シート'!E67)</f>
        <v>66</v>
      </c>
      <c r="E72" s="28">
        <f>IF(OR('1.収穫を予測する'!$C$2="あり",'1.収穫を予測する'!$C$3="あり"),入力方法別計算!Z67,'inv2.計算シート'!AD67)</f>
        <v>972.24068155148109</v>
      </c>
      <c r="F72" s="28">
        <f>IF(OR('1.収穫を予測する'!$C$2="あり",'1.収穫を予測する'!$C$3="あり"),入力方法別計算!Y67,'inv2.計算シート'!AE67)</f>
        <v>1102.9767737326483</v>
      </c>
      <c r="G72" s="28">
        <f>'inv2.計算シート'!AF67</f>
        <v>0</v>
      </c>
      <c r="H72" s="28">
        <f t="shared" ref="H72:H86" si="143" xml:space="preserve"> EXP( $B$3*F72 + $B$4*E72 + $B$5 ) / ( 1 + EXP( $B$3*F72 + $B$4*E72 + $B$5 ) )</f>
        <v>0.56998359133428733</v>
      </c>
      <c r="I72" s="28">
        <f t="shared" ref="I72:I86" si="144">$B$7*F72 + $B$8*E72 + $B$9</f>
        <v>1441.0212749910402</v>
      </c>
      <c r="J72" s="28">
        <f t="shared" ref="J72:J86" si="145">E72 / ( 1 / ( 1 - H72 ) * F72 / I72 - H72 / ( 1 - H72 ) * ( ( F72 / I72 ) ^ ( 1 / H72 ) ) )</f>
        <v>1022.6329788854138</v>
      </c>
      <c r="K72" s="28">
        <f t="shared" ref="K72:K86" si="146">J72 / I72</f>
        <v>0.70965848779142571</v>
      </c>
      <c r="L72" s="28">
        <f t="shared" ref="L72:L86" si="147" xml:space="preserve"> I72 * H72 * ( J72 / I72 ) ^ ( -H72/(1-H72))</f>
        <v>1294.0935436163907</v>
      </c>
      <c r="N72" s="28">
        <f t="shared" si="142"/>
        <v>0</v>
      </c>
      <c r="O72" s="28">
        <f t="shared" si="142"/>
        <v>0</v>
      </c>
      <c r="P72" s="28">
        <f t="shared" si="142"/>
        <v>0</v>
      </c>
      <c r="Q72" s="28">
        <f t="shared" si="142"/>
        <v>0</v>
      </c>
      <c r="R72" s="28">
        <f t="shared" si="142"/>
        <v>0</v>
      </c>
      <c r="S72" s="28">
        <f t="shared" si="142"/>
        <v>0</v>
      </c>
      <c r="T72" s="28">
        <f t="shared" si="142"/>
        <v>0</v>
      </c>
      <c r="U72" s="28">
        <f t="shared" si="142"/>
        <v>0</v>
      </c>
      <c r="V72" s="28">
        <f t="shared" si="142"/>
        <v>0</v>
      </c>
      <c r="W72" s="28">
        <f t="shared" si="142"/>
        <v>0</v>
      </c>
      <c r="X72" s="28">
        <f t="shared" si="142"/>
        <v>0</v>
      </c>
      <c r="Y72" s="28">
        <f t="shared" si="142"/>
        <v>961.34250124491916</v>
      </c>
      <c r="Z72" s="28">
        <f t="shared" si="142"/>
        <v>928.21191056623172</v>
      </c>
      <c r="AA72" s="28">
        <f t="shared" si="142"/>
        <v>882.90622978290355</v>
      </c>
      <c r="AB72" s="28">
        <f t="shared" si="142"/>
        <v>822.98568290361425</v>
      </c>
      <c r="AC72" s="28">
        <f t="shared" si="142"/>
        <v>746.13804751277451</v>
      </c>
      <c r="AD72" s="28">
        <f t="shared" si="139"/>
        <v>650.46701875565918</v>
      </c>
      <c r="AE72" s="28">
        <f t="shared" si="139"/>
        <v>534.95352647580228</v>
      </c>
      <c r="AF72" s="28">
        <f t="shared" si="139"/>
        <v>400.25902973354596</v>
      </c>
      <c r="AG72" s="28">
        <f t="shared" si="139"/>
        <v>250.35730151573952</v>
      </c>
      <c r="AH72" s="28">
        <f t="shared" si="139"/>
        <v>97.012035424813789</v>
      </c>
      <c r="AI72" s="28" t="e">
        <f t="shared" si="139"/>
        <v>#NUM!</v>
      </c>
      <c r="AJ72" s="28" t="e">
        <f t="shared" si="139"/>
        <v>#NUM!</v>
      </c>
      <c r="AK72" s="28" t="e">
        <f t="shared" si="139"/>
        <v>#NUM!</v>
      </c>
      <c r="AL72" s="28" t="e">
        <f t="shared" si="139"/>
        <v>#NUM!</v>
      </c>
      <c r="AM72" s="28" t="e">
        <f t="shared" si="139"/>
        <v>#NUM!</v>
      </c>
      <c r="AN72" s="28" t="e">
        <f t="shared" si="139"/>
        <v>#NUM!</v>
      </c>
      <c r="AO72" s="28" t="e">
        <f t="shared" si="139"/>
        <v>#NUM!</v>
      </c>
      <c r="AP72" s="28" t="e">
        <f t="shared" si="139"/>
        <v>#NUM!</v>
      </c>
      <c r="AQ72" s="28" t="e">
        <f t="shared" si="139"/>
        <v>#NUM!</v>
      </c>
      <c r="AR72" s="28" t="e">
        <f t="shared" si="139"/>
        <v>#NUM!</v>
      </c>
      <c r="AS72" s="28" t="e">
        <f t="shared" si="140"/>
        <v>#NUM!</v>
      </c>
      <c r="AT72" s="28" t="e">
        <f t="shared" si="140"/>
        <v>#NUM!</v>
      </c>
      <c r="AU72" s="28" t="e">
        <f t="shared" si="140"/>
        <v>#NUM!</v>
      </c>
      <c r="AV72" s="28" t="e">
        <f t="shared" si="140"/>
        <v>#NUM!</v>
      </c>
      <c r="AW72" s="28" t="e">
        <f t="shared" si="140"/>
        <v>#NUM!</v>
      </c>
      <c r="AX72" s="28" t="e">
        <f t="shared" si="140"/>
        <v>#NUM!</v>
      </c>
      <c r="AY72" s="28" t="e">
        <f t="shared" si="140"/>
        <v>#NUM!</v>
      </c>
      <c r="AZ72" s="28" t="e">
        <f t="shared" si="140"/>
        <v>#NUM!</v>
      </c>
      <c r="BA72" s="28" t="e">
        <f t="shared" si="140"/>
        <v>#NUM!</v>
      </c>
      <c r="BB72" s="28" t="e">
        <f t="shared" si="140"/>
        <v>#NUM!</v>
      </c>
      <c r="BC72" s="28" t="e">
        <f t="shared" si="140"/>
        <v>#NUM!</v>
      </c>
      <c r="BD72" s="28" t="e">
        <f t="shared" si="140"/>
        <v>#NUM!</v>
      </c>
      <c r="BE72" s="28" t="e">
        <f t="shared" si="140"/>
        <v>#NUM!</v>
      </c>
      <c r="BF72" s="28" t="e">
        <f t="shared" si="140"/>
        <v>#NUM!</v>
      </c>
      <c r="BG72" s="28" t="e">
        <f t="shared" si="140"/>
        <v>#NUM!</v>
      </c>
      <c r="BH72" s="28" t="e">
        <f t="shared" si="140"/>
        <v>#NUM!</v>
      </c>
      <c r="BI72" s="28" t="e">
        <f t="shared" si="141"/>
        <v>#NUM!</v>
      </c>
      <c r="BJ72" s="28" t="e">
        <f t="shared" si="141"/>
        <v>#NUM!</v>
      </c>
      <c r="BK72" s="28" t="e">
        <f t="shared" si="141"/>
        <v>#NUM!</v>
      </c>
      <c r="BM72" s="28">
        <f t="shared" ref="BM72:BM86" si="148">IF(ISERROR(N72),0,IF(N72&gt;$E72,0,N72))</f>
        <v>0</v>
      </c>
      <c r="BN72" s="28">
        <f t="shared" ref="BN72:BN86" si="149">IF(ISERROR(O72),0,IF(O72&gt;$E72,0,O72))</f>
        <v>0</v>
      </c>
      <c r="BO72" s="28">
        <f t="shared" ref="BO72:BO86" si="150">IF(ISERROR(P72),0,IF(P72&gt;$E72,0,P72))</f>
        <v>0</v>
      </c>
      <c r="BP72" s="28">
        <f t="shared" ref="BP72:BP86" si="151">IF(ISERROR(Q72),0,IF(Q72&gt;$E72,0,Q72))</f>
        <v>0</v>
      </c>
      <c r="BQ72" s="28">
        <f t="shared" ref="BQ72:BQ86" si="152">IF(ISERROR(R72),0,IF(R72&gt;$E72,0,R72))</f>
        <v>0</v>
      </c>
      <c r="BR72" s="28">
        <f t="shared" ref="BR72:BR86" si="153">IF(ISERROR(S72),0,IF(S72&gt;$E72,0,S72))</f>
        <v>0</v>
      </c>
      <c r="BS72" s="28">
        <f t="shared" ref="BS72:BS86" si="154">IF(ISERROR(T72),0,IF(T72&gt;$E72,0,T72))</f>
        <v>0</v>
      </c>
      <c r="BT72" s="28">
        <f t="shared" ref="BT72:BT86" si="155">IF(ISERROR(U72),0,IF(U72&gt;$E72,0,U72))</f>
        <v>0</v>
      </c>
      <c r="BU72" s="28">
        <f t="shared" ref="BU72:BU86" si="156">IF(ISERROR(V72),0,IF(V72&gt;$E72,0,V72))</f>
        <v>0</v>
      </c>
      <c r="BV72" s="28">
        <f t="shared" ref="BV72:BV86" si="157">IF(ISERROR(W72),0,IF(W72&gt;$E72,0,W72))</f>
        <v>0</v>
      </c>
      <c r="BW72" s="28">
        <f t="shared" ref="BW72:BW86" si="158">IF(ISERROR(X72),0,IF(X72&gt;$E72,0,X72))</f>
        <v>0</v>
      </c>
      <c r="BX72" s="28">
        <f t="shared" ref="BX72:BX86" si="159">IF(ISERROR(Y72),0,IF(Y72&gt;$E72,0,Y72))</f>
        <v>961.34250124491916</v>
      </c>
      <c r="BY72" s="28">
        <f t="shared" ref="BY72:BY86" si="160">IF(ISERROR(Z72),0,IF(Z72&gt;$E72,0,Z72))</f>
        <v>928.21191056623172</v>
      </c>
      <c r="BZ72" s="28">
        <f t="shared" ref="BZ72:BZ86" si="161">IF(ISERROR(AA72),0,IF(AA72&gt;$E72,0,AA72))</f>
        <v>882.90622978290355</v>
      </c>
      <c r="CA72" s="28">
        <f t="shared" ref="CA72:CA86" si="162">IF(ISERROR(AB72),0,IF(AB72&gt;$E72,0,AB72))</f>
        <v>822.98568290361425</v>
      </c>
      <c r="CB72" s="28">
        <f t="shared" ref="CB72:CB86" si="163">IF(ISERROR(AC72),0,IF(AC72&gt;$E72,0,AC72))</f>
        <v>746.13804751277451</v>
      </c>
      <c r="CC72" s="28">
        <f t="shared" ref="CC72:CC86" si="164">IF(ISERROR(AD72),0,IF(AD72&gt;$E72,0,AD72))</f>
        <v>650.46701875565918</v>
      </c>
      <c r="CD72" s="28">
        <f t="shared" ref="CD72:CD86" si="165">IF(ISERROR(AE72),0,IF(AE72&gt;$E72,0,AE72))</f>
        <v>534.95352647580228</v>
      </c>
      <c r="CE72" s="28">
        <f t="shared" ref="CE72:CE86" si="166">IF(ISERROR(AF72),0,IF(AF72&gt;$E72,0,AF72))</f>
        <v>400.25902973354596</v>
      </c>
      <c r="CF72" s="28">
        <f t="shared" ref="CF72:CF86" si="167">IF(ISERROR(AG72),0,IF(AG72&gt;$E72,0,AG72))</f>
        <v>250.35730151573952</v>
      </c>
      <c r="CG72" s="28">
        <f t="shared" ref="CG72:CG86" si="168">IF(ISERROR(AH72),0,IF(AH72&gt;$E72,0,AH72))</f>
        <v>97.012035424813789</v>
      </c>
      <c r="CH72" s="28">
        <f t="shared" ref="CH72:CH86" si="169">IF(ISERROR(AI72),0,IF(AI72&gt;$E72,0,AI72))</f>
        <v>0</v>
      </c>
      <c r="CI72" s="28">
        <f t="shared" ref="CI72:CI86" si="170">IF(ISERROR(AJ72),0,IF(AJ72&gt;$E72,0,AJ72))</f>
        <v>0</v>
      </c>
      <c r="CJ72" s="28">
        <f t="shared" ref="CJ72:CJ86" si="171">IF(ISERROR(AK72),0,IF(AK72&gt;$E72,0,AK72))</f>
        <v>0</v>
      </c>
      <c r="CK72" s="28">
        <f t="shared" ref="CK72:CK86" si="172">IF(ISERROR(AL72),0,IF(AL72&gt;$E72,0,AL72))</f>
        <v>0</v>
      </c>
      <c r="CL72" s="28">
        <f t="shared" ref="CL72:CL86" si="173">IF(ISERROR(AM72),0,IF(AM72&gt;$E72,0,AM72))</f>
        <v>0</v>
      </c>
      <c r="CM72" s="28">
        <f t="shared" ref="CM72:CM86" si="174">IF(ISERROR(AN72),0,IF(AN72&gt;$E72,0,AN72))</f>
        <v>0</v>
      </c>
      <c r="CN72" s="28">
        <f t="shared" ref="CN72:CN86" si="175">IF(ISERROR(AO72),0,IF(AO72&gt;$E72,0,AO72))</f>
        <v>0</v>
      </c>
      <c r="CO72" s="28">
        <f t="shared" ref="CO72:CO86" si="176">IF(ISERROR(AP72),0,IF(AP72&gt;$E72,0,AP72))</f>
        <v>0</v>
      </c>
      <c r="CP72" s="28">
        <f t="shared" ref="CP72:CP86" si="177">IF(ISERROR(AQ72),0,IF(AQ72&gt;$E72,0,AQ72))</f>
        <v>0</v>
      </c>
      <c r="CQ72" s="28">
        <f t="shared" ref="CQ72:CQ86" si="178">IF(ISERROR(AR72),0,IF(AR72&gt;$E72,0,AR72))</f>
        <v>0</v>
      </c>
      <c r="CR72" s="28">
        <f t="shared" ref="CR72:CR86" si="179">IF(ISERROR(AS72),0,IF(AS72&gt;$E72,0,AS72))</f>
        <v>0</v>
      </c>
      <c r="CS72" s="28">
        <f t="shared" ref="CS72:CS86" si="180">IF(ISERROR(AT72),0,IF(AT72&gt;$E72,0,AT72))</f>
        <v>0</v>
      </c>
      <c r="CT72" s="28">
        <f t="shared" ref="CT72:CT86" si="181">IF(ISERROR(AU72),0,IF(AU72&gt;$E72,0,AU72))</f>
        <v>0</v>
      </c>
      <c r="CU72" s="28">
        <f t="shared" ref="CU72:CU86" si="182">IF(ISERROR(AV72),0,IF(AV72&gt;$E72,0,AV72))</f>
        <v>0</v>
      </c>
      <c r="CV72" s="28">
        <f t="shared" ref="CV72:CV86" si="183">IF(ISERROR(AW72),0,IF(AW72&gt;$E72,0,AW72))</f>
        <v>0</v>
      </c>
      <c r="CW72" s="28">
        <f t="shared" ref="CW72:CW86" si="184">IF(ISERROR(AX72),0,IF(AX72&gt;$E72,0,AX72))</f>
        <v>0</v>
      </c>
      <c r="CX72" s="28">
        <f t="shared" ref="CX72:CX86" si="185">IF(ISERROR(AY72),0,IF(AY72&gt;$E72,0,AY72))</f>
        <v>0</v>
      </c>
      <c r="CY72" s="28">
        <f t="shared" ref="CY72:CY86" si="186">IF(ISERROR(AZ72),0,IF(AZ72&gt;$E72,0,AZ72))</f>
        <v>0</v>
      </c>
      <c r="CZ72" s="28">
        <f t="shared" ref="CZ72:CZ86" si="187">IF(ISERROR(BA72),0,IF(BA72&gt;$E72,0,BA72))</f>
        <v>0</v>
      </c>
      <c r="DA72" s="28">
        <f t="shared" ref="DA72:DA86" si="188">IF(ISERROR(BB72),0,IF(BB72&gt;$E72,0,BB72))</f>
        <v>0</v>
      </c>
      <c r="DB72" s="28">
        <f t="shared" ref="DB72:DB86" si="189">IF(ISERROR(BC72),0,IF(BC72&gt;$E72,0,BC72))</f>
        <v>0</v>
      </c>
      <c r="DC72" s="28">
        <f t="shared" ref="DC72:DC86" si="190">IF(ISERROR(BD72),0,IF(BD72&gt;$E72,0,BD72))</f>
        <v>0</v>
      </c>
      <c r="DD72" s="28">
        <f t="shared" ref="DD72:DD86" si="191">IF(ISERROR(BE72),0,IF(BE72&gt;$E72,0,BE72))</f>
        <v>0</v>
      </c>
      <c r="DE72" s="28">
        <f t="shared" ref="DE72:DE86" si="192">IF(ISERROR(BF72),0,IF(BF72&gt;$E72,0,BF72))</f>
        <v>0</v>
      </c>
      <c r="DF72" s="28">
        <f t="shared" ref="DF72:DF86" si="193">IF(ISERROR(BG72),0,IF(BG72&gt;$E72,0,BG72))</f>
        <v>0</v>
      </c>
      <c r="DG72" s="28">
        <f t="shared" ref="DG72:DG86" si="194">IF(ISERROR(BH72),0,IF(BH72&gt;$E72,0,BH72))</f>
        <v>0</v>
      </c>
      <c r="DH72" s="28">
        <f t="shared" ref="DH72:DH86" si="195">IF(ISERROR(BI72),0,IF(BI72&gt;$E72,0,BI72))</f>
        <v>0</v>
      </c>
      <c r="DI72" s="28">
        <f t="shared" ref="DI72:DI86" si="196">IF(ISERROR(BJ72),0,IF(BJ72&gt;$E72,0,BJ72))</f>
        <v>0</v>
      </c>
      <c r="DJ72" s="28">
        <f t="shared" ref="DJ72:DJ86" si="197">IF(ISERROR(BK72),0,IF(BK72&gt;$E72,0,BK72))</f>
        <v>0</v>
      </c>
      <c r="DL72" s="158">
        <f t="shared" ref="DL72:DL86" si="198">IF(AND(BM72=0,BN72&lt;&gt;0),$E72-BN72,BM72-BN72)</f>
        <v>0</v>
      </c>
      <c r="DM72" s="158">
        <f t="shared" ref="DM72:DM86" si="199">IF(AND(BN72=0,BO72&lt;&gt;0),$E72-BO72,BN72-BO72)</f>
        <v>0</v>
      </c>
      <c r="DN72" s="158">
        <f t="shared" ref="DN72:DN86" si="200">IF(AND(BO72=0,BP72&lt;&gt;0),$E72-BP72,BO72-BP72)</f>
        <v>0</v>
      </c>
      <c r="DO72" s="158">
        <f t="shared" ref="DO72:DO86" si="201">IF(AND(BP72=0,BQ72&lt;&gt;0),$E72-BQ72,BP72-BQ72)</f>
        <v>0</v>
      </c>
      <c r="DP72" s="158">
        <f t="shared" ref="DP72:DP86" si="202">IF(AND(BQ72=0,BR72&lt;&gt;0),$E72-BR72,BQ72-BR72)</f>
        <v>0</v>
      </c>
      <c r="DQ72" s="158">
        <f t="shared" ref="DQ72:DQ86" si="203">IF(AND(BR72=0,BS72&lt;&gt;0),$E72-BS72,BR72-BS72)</f>
        <v>0</v>
      </c>
      <c r="DR72" s="158">
        <f t="shared" ref="DR72:DR86" si="204">IF(AND(BS72=0,BT72&lt;&gt;0),$E72-BT72,BS72-BT72)</f>
        <v>0</v>
      </c>
      <c r="DS72" s="158">
        <f t="shared" ref="DS72:DS86" si="205">IF(AND(BT72=0,BU72&lt;&gt;0),$E72-BU72,BT72-BU72)</f>
        <v>0</v>
      </c>
      <c r="DT72" s="158">
        <f t="shared" ref="DT72:DT86" si="206">IF(AND(BU72=0,BV72&lt;&gt;0),$E72-BV72,BU72-BV72)</f>
        <v>0</v>
      </c>
      <c r="DU72" s="158">
        <f t="shared" ref="DU72:DU86" si="207">IF(AND(BV72=0,BW72&lt;&gt;0),$E72-BW72,BV72-BW72)</f>
        <v>0</v>
      </c>
      <c r="DV72" s="158">
        <f t="shared" ref="DV72:DV86" si="208">IF(AND(BW72=0,BX72&lt;&gt;0),$E72-BX72,BW72-BX72)</f>
        <v>10.898180306561926</v>
      </c>
      <c r="DW72" s="158">
        <f t="shared" ref="DW72:DW86" si="209">IF(AND(BX72=0,BY72&lt;&gt;0),$E72-BY72,BX72-BY72)</f>
        <v>33.13059067868744</v>
      </c>
      <c r="DX72" s="158">
        <f t="shared" ref="DX72:DX86" si="210">IF(AND(BY72=0,BZ72&lt;&gt;0),$E72-BZ72,BY72-BZ72)</f>
        <v>45.305680783328171</v>
      </c>
      <c r="DY72" s="158">
        <f t="shared" ref="DY72:DY86" si="211">IF(AND(BZ72=0,CA72&lt;&gt;0),$E72-CA72,BZ72-CA72)</f>
        <v>59.920546879289304</v>
      </c>
      <c r="DZ72" s="158">
        <f t="shared" ref="DZ72:DZ86" si="212">IF(AND(CA72=0,CB72&lt;&gt;0),$E72-CB72,CA72-CB72)</f>
        <v>76.847635390839741</v>
      </c>
      <c r="EA72" s="158">
        <f t="shared" ref="EA72:EA86" si="213">IF(AND(CB72=0,CC72&lt;&gt;0),$E72-CC72,CB72-CC72)</f>
        <v>95.671028757115323</v>
      </c>
      <c r="EB72" s="158">
        <f t="shared" ref="EB72:EB86" si="214">IF(AND(CC72=0,CD72&lt;&gt;0),$E72-CD72,CC72-CD72)</f>
        <v>115.51349227985691</v>
      </c>
      <c r="EC72" s="158">
        <f t="shared" ref="EC72:EC86" si="215">IF(AND(CD72=0,CE72&lt;&gt;0),$E72-CE72,CD72-CE72)</f>
        <v>134.69449674225632</v>
      </c>
      <c r="ED72" s="158">
        <f t="shared" ref="ED72:ED86" si="216">IF(AND(CE72=0,CF72&lt;&gt;0),$E72-CF72,CE72-CF72)</f>
        <v>149.90172821780644</v>
      </c>
      <c r="EE72" s="158">
        <f t="shared" ref="EE72:EE86" si="217">IF(AND(CF72=0,CG72&lt;&gt;0),$E72-CG72,CF72-CG72)</f>
        <v>153.34526609092575</v>
      </c>
      <c r="EF72" s="158">
        <f t="shared" ref="EF72:EF86" si="218">IF(AND(CG72=0,CH72&lt;&gt;0),$E72-CH72,CG72-CH72)</f>
        <v>97.012035424813789</v>
      </c>
      <c r="EG72" s="158">
        <f t="shared" ref="EG72:EG86" si="219">IF(AND(CH72=0,CI72&lt;&gt;0),$E72-CI72,CH72-CI72)</f>
        <v>0</v>
      </c>
      <c r="EH72" s="158">
        <f t="shared" ref="EH72:EH86" si="220">IF(AND(CI72=0,CJ72&lt;&gt;0),$E72-CJ72,CI72-CJ72)</f>
        <v>0</v>
      </c>
      <c r="EI72" s="158">
        <f t="shared" ref="EI72:EI86" si="221">IF(AND(CJ72=0,CK72&lt;&gt;0),$E72-CK72,CJ72-CK72)</f>
        <v>0</v>
      </c>
      <c r="EJ72" s="158">
        <f t="shared" ref="EJ72:EJ86" si="222">IF(AND(CK72=0,CL72&lt;&gt;0),$E72-CL72,CK72-CL72)</f>
        <v>0</v>
      </c>
      <c r="EK72" s="158">
        <f t="shared" ref="EK72:EK86" si="223">IF(AND(CL72=0,CM72&lt;&gt;0),$E72-CM72,CL72-CM72)</f>
        <v>0</v>
      </c>
      <c r="EL72" s="158">
        <f t="shared" ref="EL72:EL86" si="224">IF(AND(CM72=0,CN72&lt;&gt;0),$E72-CN72,CM72-CN72)</f>
        <v>0</v>
      </c>
      <c r="EM72" s="158">
        <f t="shared" ref="EM72:EM86" si="225">IF(AND(CN72=0,CO72&lt;&gt;0),$E72-CO72,CN72-CO72)</f>
        <v>0</v>
      </c>
      <c r="EN72" s="158">
        <f t="shared" ref="EN72:EN86" si="226">IF(AND(CO72=0,CP72&lt;&gt;0),$E72-CP72,CO72-CP72)</f>
        <v>0</v>
      </c>
      <c r="EO72" s="158">
        <f t="shared" ref="EO72:EO86" si="227">IF(AND(CP72=0,CQ72&lt;&gt;0),$E72-CQ72,CP72-CQ72)</f>
        <v>0</v>
      </c>
      <c r="EP72" s="158">
        <f t="shared" ref="EP72:EP86" si="228">IF(AND(CQ72=0,CR72&lt;&gt;0),$E72-CR72,CQ72-CR72)</f>
        <v>0</v>
      </c>
      <c r="EQ72" s="158">
        <f t="shared" ref="EQ72:EQ86" si="229">IF(AND(CR72=0,CS72&lt;&gt;0),$E72-CS72,CR72-CS72)</f>
        <v>0</v>
      </c>
      <c r="ER72" s="158">
        <f t="shared" ref="ER72:ER86" si="230">IF(AND(CS72=0,CT72&lt;&gt;0),$E72-CT72,CS72-CT72)</f>
        <v>0</v>
      </c>
      <c r="ES72" s="158">
        <f t="shared" ref="ES72:ES86" si="231">IF(AND(CT72=0,CU72&lt;&gt;0),$E72-CU72,CT72-CU72)</f>
        <v>0</v>
      </c>
      <c r="ET72" s="158">
        <f t="shared" ref="ET72:ET86" si="232">IF(AND(CU72=0,CV72&lt;&gt;0),$E72-CV72,CU72-CV72)</f>
        <v>0</v>
      </c>
      <c r="EU72" s="158">
        <f t="shared" ref="EU72:EU86" si="233">IF(AND(CV72=0,CW72&lt;&gt;0),$E72-CW72,CV72-CW72)</f>
        <v>0</v>
      </c>
      <c r="EV72" s="158">
        <f t="shared" ref="EV72:EV86" si="234">IF(AND(CW72=0,CX72&lt;&gt;0),$E72-CX72,CW72-CX72)</f>
        <v>0</v>
      </c>
      <c r="EW72" s="158">
        <f t="shared" ref="EW72:EW86" si="235">IF(AND(CX72=0,CY72&lt;&gt;0),$E72-CY72,CX72-CY72)</f>
        <v>0</v>
      </c>
      <c r="EX72" s="158">
        <f t="shared" ref="EX72:EX86" si="236">IF(AND(CY72=0,CZ72&lt;&gt;0),$E72-CZ72,CY72-CZ72)</f>
        <v>0</v>
      </c>
      <c r="EY72" s="158">
        <f t="shared" ref="EY72:EY86" si="237">IF(AND(CZ72=0,DA72&lt;&gt;0),$E72-DA72,CZ72-DA72)</f>
        <v>0</v>
      </c>
      <c r="EZ72" s="158">
        <f t="shared" ref="EZ72:EZ86" si="238">IF(AND(DA72=0,DB72&lt;&gt;0),$E72-DB72,DA72-DB72)</f>
        <v>0</v>
      </c>
      <c r="FA72" s="158">
        <f t="shared" ref="FA72:FA86" si="239">IF(AND(DB72=0,DC72&lt;&gt;0),$E72-DC72,DB72-DC72)</f>
        <v>0</v>
      </c>
      <c r="FB72" s="158">
        <f t="shared" ref="FB72:FB86" si="240">IF(AND(DC72=0,DD72&lt;&gt;0),$E72-DD72,DC72-DD72)</f>
        <v>0</v>
      </c>
      <c r="FC72" s="158">
        <f t="shared" ref="FC72:FC86" si="241">IF(AND(DD72=0,DE72&lt;&gt;0),$E72-DE72,DD72-DE72)</f>
        <v>0</v>
      </c>
      <c r="FD72" s="158">
        <f t="shared" ref="FD72:FD86" si="242">IF(AND(DE72=0,DF72&lt;&gt;0),$E72-DF72,DE72-DF72)</f>
        <v>0</v>
      </c>
      <c r="FE72" s="158">
        <f t="shared" ref="FE72:FE86" si="243">IF(AND(DF72=0,DG72&lt;&gt;0),$E72-DG72,DF72-DG72)</f>
        <v>0</v>
      </c>
      <c r="FF72" s="158">
        <f t="shared" ref="FF72:FF86" si="244">IF(AND(DG72=0,DH72&lt;&gt;0),$E72-DH72,DG72-DH72)</f>
        <v>0</v>
      </c>
      <c r="FG72" s="158">
        <f t="shared" ref="FG72:FG86" si="245">IF(AND(DH72=0,DI72&lt;&gt;0),$E72-DI72,DH72-DI72)</f>
        <v>0</v>
      </c>
      <c r="FH72" s="158">
        <f t="shared" ref="FH72:FH86" si="246">IF(AND(DI72=0,DJ72&lt;&gt;0),$E72-DJ72,DI72-DJ72)</f>
        <v>0</v>
      </c>
      <c r="FI72" s="158">
        <f t="shared" ref="FI72:FI86" si="247">IF(AND(DJ72=0,DK72&lt;&gt;0),$E72-DK72,DJ72-DK72)</f>
        <v>0</v>
      </c>
    </row>
    <row r="73" spans="4:165">
      <c r="D73" s="28">
        <f>IF(OR('1.収穫を予測する'!$C$2="あり",'1.収穫を予測する'!$C$3="あり"),入力方法別計算!W68,'inv2.計算シート'!E68)</f>
        <v>67</v>
      </c>
      <c r="E73" s="28">
        <f>IF(OR('1.収穫を予測する'!$C$2="あり",'1.収穫を予測する'!$C$3="あり"),入力方法別計算!Z68,'inv2.計算シート'!AD68)</f>
        <v>976.90167682568153</v>
      </c>
      <c r="F73" s="28">
        <f>IF(OR('1.収穫を予測する'!$C$2="あり",'1.収穫を予測する'!$C$3="あり"),入力方法別計算!Y68,'inv2.計算シート'!AE68)</f>
        <v>1096.2793388493553</v>
      </c>
      <c r="G73" s="28">
        <f>'inv2.計算シート'!AF68</f>
        <v>0</v>
      </c>
      <c r="H73" s="28">
        <f t="shared" si="143"/>
        <v>0.56885007243164909</v>
      </c>
      <c r="I73" s="28">
        <f t="shared" si="144"/>
        <v>1434.9560764879348</v>
      </c>
      <c r="J73" s="28">
        <f t="shared" si="145"/>
        <v>1028.2870770314921</v>
      </c>
      <c r="K73" s="28">
        <f t="shared" si="146"/>
        <v>0.71659829445667222</v>
      </c>
      <c r="L73" s="28">
        <f t="shared" si="147"/>
        <v>1267.0171852761619</v>
      </c>
      <c r="N73" s="28">
        <f t="shared" si="142"/>
        <v>0</v>
      </c>
      <c r="O73" s="28">
        <f t="shared" si="142"/>
        <v>0</v>
      </c>
      <c r="P73" s="28">
        <f t="shared" si="142"/>
        <v>0</v>
      </c>
      <c r="Q73" s="28">
        <f t="shared" si="142"/>
        <v>0</v>
      </c>
      <c r="R73" s="28">
        <f t="shared" si="142"/>
        <v>0</v>
      </c>
      <c r="S73" s="28">
        <f t="shared" si="142"/>
        <v>0</v>
      </c>
      <c r="T73" s="28">
        <f t="shared" si="142"/>
        <v>0</v>
      </c>
      <c r="U73" s="28">
        <f t="shared" si="142"/>
        <v>0</v>
      </c>
      <c r="V73" s="28">
        <f t="shared" si="142"/>
        <v>0</v>
      </c>
      <c r="W73" s="28">
        <f t="shared" si="142"/>
        <v>0</v>
      </c>
      <c r="X73" s="28">
        <f t="shared" si="142"/>
        <v>0</v>
      </c>
      <c r="Y73" s="28">
        <f t="shared" si="142"/>
        <v>967.89076013159274</v>
      </c>
      <c r="Z73" s="28">
        <f t="shared" si="142"/>
        <v>935.21063621024439</v>
      </c>
      <c r="AA73" s="28">
        <f t="shared" si="142"/>
        <v>890.49146337970649</v>
      </c>
      <c r="AB73" s="28">
        <f t="shared" si="142"/>
        <v>831.29769927235247</v>
      </c>
      <c r="AC73" s="28">
        <f t="shared" si="142"/>
        <v>755.30220052336063</v>
      </c>
      <c r="AD73" s="28">
        <f t="shared" si="139"/>
        <v>660.56177453286523</v>
      </c>
      <c r="AE73" s="28">
        <f t="shared" si="139"/>
        <v>545.95717253262069</v>
      </c>
      <c r="AF73" s="28">
        <f t="shared" si="139"/>
        <v>411.95589143805171</v>
      </c>
      <c r="AG73" s="28">
        <f t="shared" si="139"/>
        <v>262.14756638926519</v>
      </c>
      <c r="AH73" s="28">
        <f t="shared" si="139"/>
        <v>107.36514287484796</v>
      </c>
      <c r="AI73" s="28" t="e">
        <f t="shared" si="139"/>
        <v>#NUM!</v>
      </c>
      <c r="AJ73" s="28" t="e">
        <f t="shared" si="139"/>
        <v>#NUM!</v>
      </c>
      <c r="AK73" s="28" t="e">
        <f t="shared" si="139"/>
        <v>#NUM!</v>
      </c>
      <c r="AL73" s="28" t="e">
        <f t="shared" si="139"/>
        <v>#NUM!</v>
      </c>
      <c r="AM73" s="28" t="e">
        <f t="shared" si="139"/>
        <v>#NUM!</v>
      </c>
      <c r="AN73" s="28" t="e">
        <f t="shared" si="139"/>
        <v>#NUM!</v>
      </c>
      <c r="AO73" s="28" t="e">
        <f t="shared" si="139"/>
        <v>#NUM!</v>
      </c>
      <c r="AP73" s="28" t="e">
        <f t="shared" si="139"/>
        <v>#NUM!</v>
      </c>
      <c r="AQ73" s="28" t="e">
        <f t="shared" si="139"/>
        <v>#NUM!</v>
      </c>
      <c r="AR73" s="28" t="e">
        <f t="shared" si="139"/>
        <v>#NUM!</v>
      </c>
      <c r="AS73" s="28" t="e">
        <f t="shared" si="140"/>
        <v>#NUM!</v>
      </c>
      <c r="AT73" s="28" t="e">
        <f t="shared" si="140"/>
        <v>#NUM!</v>
      </c>
      <c r="AU73" s="28" t="e">
        <f t="shared" si="140"/>
        <v>#NUM!</v>
      </c>
      <c r="AV73" s="28" t="e">
        <f t="shared" si="140"/>
        <v>#NUM!</v>
      </c>
      <c r="AW73" s="28" t="e">
        <f t="shared" si="140"/>
        <v>#NUM!</v>
      </c>
      <c r="AX73" s="28" t="e">
        <f t="shared" si="140"/>
        <v>#NUM!</v>
      </c>
      <c r="AY73" s="28" t="e">
        <f t="shared" si="140"/>
        <v>#NUM!</v>
      </c>
      <c r="AZ73" s="28" t="e">
        <f t="shared" si="140"/>
        <v>#NUM!</v>
      </c>
      <c r="BA73" s="28" t="e">
        <f t="shared" si="140"/>
        <v>#NUM!</v>
      </c>
      <c r="BB73" s="28" t="e">
        <f t="shared" si="140"/>
        <v>#NUM!</v>
      </c>
      <c r="BC73" s="28" t="e">
        <f t="shared" si="140"/>
        <v>#NUM!</v>
      </c>
      <c r="BD73" s="28" t="e">
        <f t="shared" si="140"/>
        <v>#NUM!</v>
      </c>
      <c r="BE73" s="28" t="e">
        <f t="shared" si="140"/>
        <v>#NUM!</v>
      </c>
      <c r="BF73" s="28" t="e">
        <f t="shared" si="140"/>
        <v>#NUM!</v>
      </c>
      <c r="BG73" s="28" t="e">
        <f t="shared" si="140"/>
        <v>#NUM!</v>
      </c>
      <c r="BH73" s="28" t="e">
        <f t="shared" si="140"/>
        <v>#NUM!</v>
      </c>
      <c r="BI73" s="28" t="e">
        <f t="shared" si="141"/>
        <v>#NUM!</v>
      </c>
      <c r="BJ73" s="28" t="e">
        <f t="shared" si="141"/>
        <v>#NUM!</v>
      </c>
      <c r="BK73" s="28" t="e">
        <f t="shared" si="141"/>
        <v>#NUM!</v>
      </c>
      <c r="BM73" s="28">
        <f t="shared" si="148"/>
        <v>0</v>
      </c>
      <c r="BN73" s="28">
        <f t="shared" si="149"/>
        <v>0</v>
      </c>
      <c r="BO73" s="28">
        <f t="shared" si="150"/>
        <v>0</v>
      </c>
      <c r="BP73" s="28">
        <f t="shared" si="151"/>
        <v>0</v>
      </c>
      <c r="BQ73" s="28">
        <f t="shared" si="152"/>
        <v>0</v>
      </c>
      <c r="BR73" s="28">
        <f t="shared" si="153"/>
        <v>0</v>
      </c>
      <c r="BS73" s="28">
        <f t="shared" si="154"/>
        <v>0</v>
      </c>
      <c r="BT73" s="28">
        <f t="shared" si="155"/>
        <v>0</v>
      </c>
      <c r="BU73" s="28">
        <f t="shared" si="156"/>
        <v>0</v>
      </c>
      <c r="BV73" s="28">
        <f t="shared" si="157"/>
        <v>0</v>
      </c>
      <c r="BW73" s="28">
        <f t="shared" si="158"/>
        <v>0</v>
      </c>
      <c r="BX73" s="28">
        <f t="shared" si="159"/>
        <v>967.89076013159274</v>
      </c>
      <c r="BY73" s="28">
        <f t="shared" si="160"/>
        <v>935.21063621024439</v>
      </c>
      <c r="BZ73" s="28">
        <f t="shared" si="161"/>
        <v>890.49146337970649</v>
      </c>
      <c r="CA73" s="28">
        <f t="shared" si="162"/>
        <v>831.29769927235247</v>
      </c>
      <c r="CB73" s="28">
        <f t="shared" si="163"/>
        <v>755.30220052336063</v>
      </c>
      <c r="CC73" s="28">
        <f t="shared" si="164"/>
        <v>660.56177453286523</v>
      </c>
      <c r="CD73" s="28">
        <f t="shared" si="165"/>
        <v>545.95717253262069</v>
      </c>
      <c r="CE73" s="28">
        <f t="shared" si="166"/>
        <v>411.95589143805171</v>
      </c>
      <c r="CF73" s="28">
        <f t="shared" si="167"/>
        <v>262.14756638926519</v>
      </c>
      <c r="CG73" s="28">
        <f t="shared" si="168"/>
        <v>107.36514287484796</v>
      </c>
      <c r="CH73" s="28">
        <f t="shared" si="169"/>
        <v>0</v>
      </c>
      <c r="CI73" s="28">
        <f t="shared" si="170"/>
        <v>0</v>
      </c>
      <c r="CJ73" s="28">
        <f t="shared" si="171"/>
        <v>0</v>
      </c>
      <c r="CK73" s="28">
        <f t="shared" si="172"/>
        <v>0</v>
      </c>
      <c r="CL73" s="28">
        <f t="shared" si="173"/>
        <v>0</v>
      </c>
      <c r="CM73" s="28">
        <f t="shared" si="174"/>
        <v>0</v>
      </c>
      <c r="CN73" s="28">
        <f t="shared" si="175"/>
        <v>0</v>
      </c>
      <c r="CO73" s="28">
        <f t="shared" si="176"/>
        <v>0</v>
      </c>
      <c r="CP73" s="28">
        <f t="shared" si="177"/>
        <v>0</v>
      </c>
      <c r="CQ73" s="28">
        <f t="shared" si="178"/>
        <v>0</v>
      </c>
      <c r="CR73" s="28">
        <f t="shared" si="179"/>
        <v>0</v>
      </c>
      <c r="CS73" s="28">
        <f t="shared" si="180"/>
        <v>0</v>
      </c>
      <c r="CT73" s="28">
        <f t="shared" si="181"/>
        <v>0</v>
      </c>
      <c r="CU73" s="28">
        <f t="shared" si="182"/>
        <v>0</v>
      </c>
      <c r="CV73" s="28">
        <f t="shared" si="183"/>
        <v>0</v>
      </c>
      <c r="CW73" s="28">
        <f t="shared" si="184"/>
        <v>0</v>
      </c>
      <c r="CX73" s="28">
        <f t="shared" si="185"/>
        <v>0</v>
      </c>
      <c r="CY73" s="28">
        <f t="shared" si="186"/>
        <v>0</v>
      </c>
      <c r="CZ73" s="28">
        <f t="shared" si="187"/>
        <v>0</v>
      </c>
      <c r="DA73" s="28">
        <f t="shared" si="188"/>
        <v>0</v>
      </c>
      <c r="DB73" s="28">
        <f t="shared" si="189"/>
        <v>0</v>
      </c>
      <c r="DC73" s="28">
        <f t="shared" si="190"/>
        <v>0</v>
      </c>
      <c r="DD73" s="28">
        <f t="shared" si="191"/>
        <v>0</v>
      </c>
      <c r="DE73" s="28">
        <f t="shared" si="192"/>
        <v>0</v>
      </c>
      <c r="DF73" s="28">
        <f t="shared" si="193"/>
        <v>0</v>
      </c>
      <c r="DG73" s="28">
        <f t="shared" si="194"/>
        <v>0</v>
      </c>
      <c r="DH73" s="28">
        <f t="shared" si="195"/>
        <v>0</v>
      </c>
      <c r="DI73" s="28">
        <f t="shared" si="196"/>
        <v>0</v>
      </c>
      <c r="DJ73" s="28">
        <f t="shared" si="197"/>
        <v>0</v>
      </c>
      <c r="DL73" s="158">
        <f t="shared" si="198"/>
        <v>0</v>
      </c>
      <c r="DM73" s="158">
        <f t="shared" si="199"/>
        <v>0</v>
      </c>
      <c r="DN73" s="158">
        <f t="shared" si="200"/>
        <v>0</v>
      </c>
      <c r="DO73" s="158">
        <f t="shared" si="201"/>
        <v>0</v>
      </c>
      <c r="DP73" s="158">
        <f t="shared" si="202"/>
        <v>0</v>
      </c>
      <c r="DQ73" s="158">
        <f t="shared" si="203"/>
        <v>0</v>
      </c>
      <c r="DR73" s="158">
        <f t="shared" si="204"/>
        <v>0</v>
      </c>
      <c r="DS73" s="158">
        <f t="shared" si="205"/>
        <v>0</v>
      </c>
      <c r="DT73" s="158">
        <f t="shared" si="206"/>
        <v>0</v>
      </c>
      <c r="DU73" s="158">
        <f t="shared" si="207"/>
        <v>0</v>
      </c>
      <c r="DV73" s="158">
        <f t="shared" si="208"/>
        <v>9.0109166940887917</v>
      </c>
      <c r="DW73" s="158">
        <f t="shared" si="209"/>
        <v>32.680123921348354</v>
      </c>
      <c r="DX73" s="158">
        <f t="shared" si="210"/>
        <v>44.7191728305379</v>
      </c>
      <c r="DY73" s="158">
        <f t="shared" si="211"/>
        <v>59.193764107354014</v>
      </c>
      <c r="DZ73" s="158">
        <f t="shared" si="212"/>
        <v>75.995498748991849</v>
      </c>
      <c r="EA73" s="158">
        <f t="shared" si="213"/>
        <v>94.740425990495396</v>
      </c>
      <c r="EB73" s="158">
        <f t="shared" si="214"/>
        <v>114.60460200024454</v>
      </c>
      <c r="EC73" s="158">
        <f t="shared" si="215"/>
        <v>134.00128109456898</v>
      </c>
      <c r="ED73" s="158">
        <f t="shared" si="216"/>
        <v>149.80832504878651</v>
      </c>
      <c r="EE73" s="158">
        <f t="shared" si="217"/>
        <v>154.78242351441725</v>
      </c>
      <c r="EF73" s="158">
        <f t="shared" si="218"/>
        <v>107.36514287484796</v>
      </c>
      <c r="EG73" s="158">
        <f t="shared" si="219"/>
        <v>0</v>
      </c>
      <c r="EH73" s="158">
        <f t="shared" si="220"/>
        <v>0</v>
      </c>
      <c r="EI73" s="158">
        <f t="shared" si="221"/>
        <v>0</v>
      </c>
      <c r="EJ73" s="158">
        <f t="shared" si="222"/>
        <v>0</v>
      </c>
      <c r="EK73" s="158">
        <f t="shared" si="223"/>
        <v>0</v>
      </c>
      <c r="EL73" s="158">
        <f t="shared" si="224"/>
        <v>0</v>
      </c>
      <c r="EM73" s="158">
        <f t="shared" si="225"/>
        <v>0</v>
      </c>
      <c r="EN73" s="158">
        <f t="shared" si="226"/>
        <v>0</v>
      </c>
      <c r="EO73" s="158">
        <f t="shared" si="227"/>
        <v>0</v>
      </c>
      <c r="EP73" s="158">
        <f t="shared" si="228"/>
        <v>0</v>
      </c>
      <c r="EQ73" s="158">
        <f t="shared" si="229"/>
        <v>0</v>
      </c>
      <c r="ER73" s="158">
        <f t="shared" si="230"/>
        <v>0</v>
      </c>
      <c r="ES73" s="158">
        <f t="shared" si="231"/>
        <v>0</v>
      </c>
      <c r="ET73" s="158">
        <f t="shared" si="232"/>
        <v>0</v>
      </c>
      <c r="EU73" s="158">
        <f t="shared" si="233"/>
        <v>0</v>
      </c>
      <c r="EV73" s="158">
        <f t="shared" si="234"/>
        <v>0</v>
      </c>
      <c r="EW73" s="158">
        <f t="shared" si="235"/>
        <v>0</v>
      </c>
      <c r="EX73" s="158">
        <f t="shared" si="236"/>
        <v>0</v>
      </c>
      <c r="EY73" s="158">
        <f t="shared" si="237"/>
        <v>0</v>
      </c>
      <c r="EZ73" s="158">
        <f t="shared" si="238"/>
        <v>0</v>
      </c>
      <c r="FA73" s="158">
        <f t="shared" si="239"/>
        <v>0</v>
      </c>
      <c r="FB73" s="158">
        <f t="shared" si="240"/>
        <v>0</v>
      </c>
      <c r="FC73" s="158">
        <f t="shared" si="241"/>
        <v>0</v>
      </c>
      <c r="FD73" s="158">
        <f t="shared" si="242"/>
        <v>0</v>
      </c>
      <c r="FE73" s="158">
        <f t="shared" si="243"/>
        <v>0</v>
      </c>
      <c r="FF73" s="158">
        <f t="shared" si="244"/>
        <v>0</v>
      </c>
      <c r="FG73" s="158">
        <f t="shared" si="245"/>
        <v>0</v>
      </c>
      <c r="FH73" s="158">
        <f t="shared" si="246"/>
        <v>0</v>
      </c>
      <c r="FI73" s="158">
        <f t="shared" si="247"/>
        <v>0</v>
      </c>
    </row>
    <row r="74" spans="4:165">
      <c r="D74" s="28">
        <f>IF(OR('1.収穫を予測する'!$C$2="あり",'1.収穫を予測する'!$C$3="あり"),入力方法別計算!W69,'inv2.計算シート'!E69)</f>
        <v>68</v>
      </c>
      <c r="E74" s="28">
        <f>IF(OR('1.収穫を予測する'!$C$2="あり",'1.収穫を予測する'!$C$3="あり"),入力方法別計算!Z69,'inv2.計算シート'!AD69)</f>
        <v>981.33401757384206</v>
      </c>
      <c r="F74" s="28">
        <f>IF(OR('1.収穫を予測する'!$C$2="あり",'1.収穫を予測する'!$C$3="あり"),入力方法別計算!Y69,'inv2.計算シート'!AE69)</f>
        <v>1089.9104601453353</v>
      </c>
      <c r="G74" s="28">
        <f>'inv2.計算シート'!AF69</f>
        <v>0</v>
      </c>
      <c r="H74" s="28">
        <f t="shared" si="143"/>
        <v>0.56777149081836409</v>
      </c>
      <c r="I74" s="28">
        <f t="shared" si="144"/>
        <v>1429.1884185330291</v>
      </c>
      <c r="J74" s="28">
        <f t="shared" si="145"/>
        <v>1033.6829078605099</v>
      </c>
      <c r="K74" s="28">
        <f t="shared" si="146"/>
        <v>0.72326566214517718</v>
      </c>
      <c r="L74" s="28">
        <f t="shared" si="147"/>
        <v>1241.9043707666497</v>
      </c>
      <c r="N74" s="28">
        <f t="shared" si="142"/>
        <v>0</v>
      </c>
      <c r="O74" s="28">
        <f t="shared" si="142"/>
        <v>0</v>
      </c>
      <c r="P74" s="28">
        <f t="shared" si="142"/>
        <v>0</v>
      </c>
      <c r="Q74" s="28">
        <f t="shared" si="142"/>
        <v>0</v>
      </c>
      <c r="R74" s="28">
        <f t="shared" si="142"/>
        <v>0</v>
      </c>
      <c r="S74" s="28">
        <f t="shared" si="142"/>
        <v>0</v>
      </c>
      <c r="T74" s="28">
        <f t="shared" si="142"/>
        <v>0</v>
      </c>
      <c r="U74" s="28">
        <f t="shared" si="142"/>
        <v>0</v>
      </c>
      <c r="V74" s="28">
        <f t="shared" si="142"/>
        <v>0</v>
      </c>
      <c r="W74" s="28">
        <f t="shared" si="142"/>
        <v>0</v>
      </c>
      <c r="X74" s="28">
        <f t="shared" si="142"/>
        <v>0</v>
      </c>
      <c r="Y74" s="28">
        <f t="shared" si="142"/>
        <v>974.12756846646346</v>
      </c>
      <c r="Z74" s="28">
        <f t="shared" si="142"/>
        <v>941.87217045520981</v>
      </c>
      <c r="AA74" s="28">
        <f t="shared" si="142"/>
        <v>897.70699606836502</v>
      </c>
      <c r="AB74" s="28">
        <f t="shared" si="142"/>
        <v>839.20147467921879</v>
      </c>
      <c r="AC74" s="28">
        <f t="shared" si="142"/>
        <v>764.01596511546131</v>
      </c>
      <c r="AD74" s="28">
        <f t="shared" si="139"/>
        <v>670.16554685551341</v>
      </c>
      <c r="AE74" s="28">
        <f t="shared" si="139"/>
        <v>556.44050279889541</v>
      </c>
      <c r="AF74" s="28">
        <f t="shared" si="139"/>
        <v>423.13232269212955</v>
      </c>
      <c r="AG74" s="28">
        <f t="shared" si="139"/>
        <v>273.48271413877387</v>
      </c>
      <c r="AH74" s="28">
        <f t="shared" si="139"/>
        <v>117.49619376153359</v>
      </c>
      <c r="AI74" s="28" t="e">
        <f t="shared" si="139"/>
        <v>#NUM!</v>
      </c>
      <c r="AJ74" s="28" t="e">
        <f t="shared" si="139"/>
        <v>#NUM!</v>
      </c>
      <c r="AK74" s="28" t="e">
        <f t="shared" si="139"/>
        <v>#NUM!</v>
      </c>
      <c r="AL74" s="28" t="e">
        <f t="shared" si="139"/>
        <v>#NUM!</v>
      </c>
      <c r="AM74" s="28" t="e">
        <f t="shared" si="139"/>
        <v>#NUM!</v>
      </c>
      <c r="AN74" s="28" t="e">
        <f t="shared" si="139"/>
        <v>#NUM!</v>
      </c>
      <c r="AO74" s="28" t="e">
        <f t="shared" si="139"/>
        <v>#NUM!</v>
      </c>
      <c r="AP74" s="28" t="e">
        <f t="shared" si="139"/>
        <v>#NUM!</v>
      </c>
      <c r="AQ74" s="28" t="e">
        <f t="shared" si="139"/>
        <v>#NUM!</v>
      </c>
      <c r="AR74" s="28" t="e">
        <f t="shared" si="139"/>
        <v>#NUM!</v>
      </c>
      <c r="AS74" s="28" t="e">
        <f t="shared" si="140"/>
        <v>#NUM!</v>
      </c>
      <c r="AT74" s="28" t="e">
        <f t="shared" si="140"/>
        <v>#NUM!</v>
      </c>
      <c r="AU74" s="28" t="e">
        <f t="shared" si="140"/>
        <v>#NUM!</v>
      </c>
      <c r="AV74" s="28" t="e">
        <f t="shared" si="140"/>
        <v>#NUM!</v>
      </c>
      <c r="AW74" s="28" t="e">
        <f t="shared" si="140"/>
        <v>#NUM!</v>
      </c>
      <c r="AX74" s="28" t="e">
        <f t="shared" si="140"/>
        <v>#NUM!</v>
      </c>
      <c r="AY74" s="28" t="e">
        <f t="shared" si="140"/>
        <v>#NUM!</v>
      </c>
      <c r="AZ74" s="28" t="e">
        <f t="shared" si="140"/>
        <v>#NUM!</v>
      </c>
      <c r="BA74" s="28" t="e">
        <f t="shared" si="140"/>
        <v>#NUM!</v>
      </c>
      <c r="BB74" s="28" t="e">
        <f t="shared" si="140"/>
        <v>#NUM!</v>
      </c>
      <c r="BC74" s="28" t="e">
        <f t="shared" si="140"/>
        <v>#NUM!</v>
      </c>
      <c r="BD74" s="28" t="e">
        <f t="shared" si="140"/>
        <v>#NUM!</v>
      </c>
      <c r="BE74" s="28" t="e">
        <f t="shared" si="140"/>
        <v>#NUM!</v>
      </c>
      <c r="BF74" s="28" t="e">
        <f t="shared" si="140"/>
        <v>#NUM!</v>
      </c>
      <c r="BG74" s="28" t="e">
        <f t="shared" si="140"/>
        <v>#NUM!</v>
      </c>
      <c r="BH74" s="28" t="e">
        <f t="shared" si="140"/>
        <v>#NUM!</v>
      </c>
      <c r="BI74" s="28" t="e">
        <f t="shared" si="141"/>
        <v>#NUM!</v>
      </c>
      <c r="BJ74" s="28" t="e">
        <f t="shared" si="141"/>
        <v>#NUM!</v>
      </c>
      <c r="BK74" s="28" t="e">
        <f t="shared" si="141"/>
        <v>#NUM!</v>
      </c>
      <c r="BM74" s="28">
        <f t="shared" si="148"/>
        <v>0</v>
      </c>
      <c r="BN74" s="28">
        <f t="shared" si="149"/>
        <v>0</v>
      </c>
      <c r="BO74" s="28">
        <f t="shared" si="150"/>
        <v>0</v>
      </c>
      <c r="BP74" s="28">
        <f t="shared" si="151"/>
        <v>0</v>
      </c>
      <c r="BQ74" s="28">
        <f t="shared" si="152"/>
        <v>0</v>
      </c>
      <c r="BR74" s="28">
        <f t="shared" si="153"/>
        <v>0</v>
      </c>
      <c r="BS74" s="28">
        <f t="shared" si="154"/>
        <v>0</v>
      </c>
      <c r="BT74" s="28">
        <f t="shared" si="155"/>
        <v>0</v>
      </c>
      <c r="BU74" s="28">
        <f t="shared" si="156"/>
        <v>0</v>
      </c>
      <c r="BV74" s="28">
        <f t="shared" si="157"/>
        <v>0</v>
      </c>
      <c r="BW74" s="28">
        <f t="shared" si="158"/>
        <v>0</v>
      </c>
      <c r="BX74" s="28">
        <f t="shared" si="159"/>
        <v>974.12756846646346</v>
      </c>
      <c r="BY74" s="28">
        <f t="shared" si="160"/>
        <v>941.87217045520981</v>
      </c>
      <c r="BZ74" s="28">
        <f t="shared" si="161"/>
        <v>897.70699606836502</v>
      </c>
      <c r="CA74" s="28">
        <f t="shared" si="162"/>
        <v>839.20147467921879</v>
      </c>
      <c r="CB74" s="28">
        <f t="shared" si="163"/>
        <v>764.01596511546131</v>
      </c>
      <c r="CC74" s="28">
        <f t="shared" si="164"/>
        <v>670.16554685551341</v>
      </c>
      <c r="CD74" s="28">
        <f t="shared" si="165"/>
        <v>556.44050279889541</v>
      </c>
      <c r="CE74" s="28">
        <f t="shared" si="166"/>
        <v>423.13232269212955</v>
      </c>
      <c r="CF74" s="28">
        <f t="shared" si="167"/>
        <v>273.48271413877387</v>
      </c>
      <c r="CG74" s="28">
        <f t="shared" si="168"/>
        <v>117.49619376153359</v>
      </c>
      <c r="CH74" s="28">
        <f t="shared" si="169"/>
        <v>0</v>
      </c>
      <c r="CI74" s="28">
        <f t="shared" si="170"/>
        <v>0</v>
      </c>
      <c r="CJ74" s="28">
        <f t="shared" si="171"/>
        <v>0</v>
      </c>
      <c r="CK74" s="28">
        <f t="shared" si="172"/>
        <v>0</v>
      </c>
      <c r="CL74" s="28">
        <f t="shared" si="173"/>
        <v>0</v>
      </c>
      <c r="CM74" s="28">
        <f t="shared" si="174"/>
        <v>0</v>
      </c>
      <c r="CN74" s="28">
        <f t="shared" si="175"/>
        <v>0</v>
      </c>
      <c r="CO74" s="28">
        <f t="shared" si="176"/>
        <v>0</v>
      </c>
      <c r="CP74" s="28">
        <f t="shared" si="177"/>
        <v>0</v>
      </c>
      <c r="CQ74" s="28">
        <f t="shared" si="178"/>
        <v>0</v>
      </c>
      <c r="CR74" s="28">
        <f t="shared" si="179"/>
        <v>0</v>
      </c>
      <c r="CS74" s="28">
        <f t="shared" si="180"/>
        <v>0</v>
      </c>
      <c r="CT74" s="28">
        <f t="shared" si="181"/>
        <v>0</v>
      </c>
      <c r="CU74" s="28">
        <f t="shared" si="182"/>
        <v>0</v>
      </c>
      <c r="CV74" s="28">
        <f t="shared" si="183"/>
        <v>0</v>
      </c>
      <c r="CW74" s="28">
        <f t="shared" si="184"/>
        <v>0</v>
      </c>
      <c r="CX74" s="28">
        <f t="shared" si="185"/>
        <v>0</v>
      </c>
      <c r="CY74" s="28">
        <f t="shared" si="186"/>
        <v>0</v>
      </c>
      <c r="CZ74" s="28">
        <f t="shared" si="187"/>
        <v>0</v>
      </c>
      <c r="DA74" s="28">
        <f t="shared" si="188"/>
        <v>0</v>
      </c>
      <c r="DB74" s="28">
        <f t="shared" si="189"/>
        <v>0</v>
      </c>
      <c r="DC74" s="28">
        <f t="shared" si="190"/>
        <v>0</v>
      </c>
      <c r="DD74" s="28">
        <f t="shared" si="191"/>
        <v>0</v>
      </c>
      <c r="DE74" s="28">
        <f t="shared" si="192"/>
        <v>0</v>
      </c>
      <c r="DF74" s="28">
        <f t="shared" si="193"/>
        <v>0</v>
      </c>
      <c r="DG74" s="28">
        <f t="shared" si="194"/>
        <v>0</v>
      </c>
      <c r="DH74" s="28">
        <f t="shared" si="195"/>
        <v>0</v>
      </c>
      <c r="DI74" s="28">
        <f t="shared" si="196"/>
        <v>0</v>
      </c>
      <c r="DJ74" s="28">
        <f t="shared" si="197"/>
        <v>0</v>
      </c>
      <c r="DL74" s="158">
        <f t="shared" si="198"/>
        <v>0</v>
      </c>
      <c r="DM74" s="158">
        <f t="shared" si="199"/>
        <v>0</v>
      </c>
      <c r="DN74" s="158">
        <f t="shared" si="200"/>
        <v>0</v>
      </c>
      <c r="DO74" s="158">
        <f t="shared" si="201"/>
        <v>0</v>
      </c>
      <c r="DP74" s="158">
        <f t="shared" si="202"/>
        <v>0</v>
      </c>
      <c r="DQ74" s="158">
        <f t="shared" si="203"/>
        <v>0</v>
      </c>
      <c r="DR74" s="158">
        <f t="shared" si="204"/>
        <v>0</v>
      </c>
      <c r="DS74" s="158">
        <f t="shared" si="205"/>
        <v>0</v>
      </c>
      <c r="DT74" s="158">
        <f t="shared" si="206"/>
        <v>0</v>
      </c>
      <c r="DU74" s="158">
        <f t="shared" si="207"/>
        <v>0</v>
      </c>
      <c r="DV74" s="158">
        <f t="shared" si="208"/>
        <v>7.206449107378603</v>
      </c>
      <c r="DW74" s="158">
        <f t="shared" si="209"/>
        <v>32.255398011253646</v>
      </c>
      <c r="DX74" s="158">
        <f t="shared" si="210"/>
        <v>44.165174386844797</v>
      </c>
      <c r="DY74" s="158">
        <f t="shared" si="211"/>
        <v>58.505521389146224</v>
      </c>
      <c r="DZ74" s="158">
        <f t="shared" si="212"/>
        <v>75.185509563757478</v>
      </c>
      <c r="EA74" s="158">
        <f t="shared" si="213"/>
        <v>93.850418259947901</v>
      </c>
      <c r="EB74" s="158">
        <f t="shared" si="214"/>
        <v>113.725044056618</v>
      </c>
      <c r="EC74" s="158">
        <f t="shared" si="215"/>
        <v>133.30818010676586</v>
      </c>
      <c r="ED74" s="158">
        <f t="shared" si="216"/>
        <v>149.64960855335568</v>
      </c>
      <c r="EE74" s="158">
        <f t="shared" si="217"/>
        <v>155.98652037724028</v>
      </c>
      <c r="EF74" s="158">
        <f t="shared" si="218"/>
        <v>117.49619376153359</v>
      </c>
      <c r="EG74" s="158">
        <f t="shared" si="219"/>
        <v>0</v>
      </c>
      <c r="EH74" s="158">
        <f t="shared" si="220"/>
        <v>0</v>
      </c>
      <c r="EI74" s="158">
        <f t="shared" si="221"/>
        <v>0</v>
      </c>
      <c r="EJ74" s="158">
        <f t="shared" si="222"/>
        <v>0</v>
      </c>
      <c r="EK74" s="158">
        <f t="shared" si="223"/>
        <v>0</v>
      </c>
      <c r="EL74" s="158">
        <f t="shared" si="224"/>
        <v>0</v>
      </c>
      <c r="EM74" s="158">
        <f t="shared" si="225"/>
        <v>0</v>
      </c>
      <c r="EN74" s="158">
        <f t="shared" si="226"/>
        <v>0</v>
      </c>
      <c r="EO74" s="158">
        <f t="shared" si="227"/>
        <v>0</v>
      </c>
      <c r="EP74" s="158">
        <f t="shared" si="228"/>
        <v>0</v>
      </c>
      <c r="EQ74" s="158">
        <f t="shared" si="229"/>
        <v>0</v>
      </c>
      <c r="ER74" s="158">
        <f t="shared" si="230"/>
        <v>0</v>
      </c>
      <c r="ES74" s="158">
        <f t="shared" si="231"/>
        <v>0</v>
      </c>
      <c r="ET74" s="158">
        <f t="shared" si="232"/>
        <v>0</v>
      </c>
      <c r="EU74" s="158">
        <f t="shared" si="233"/>
        <v>0</v>
      </c>
      <c r="EV74" s="158">
        <f t="shared" si="234"/>
        <v>0</v>
      </c>
      <c r="EW74" s="158">
        <f t="shared" si="235"/>
        <v>0</v>
      </c>
      <c r="EX74" s="158">
        <f t="shared" si="236"/>
        <v>0</v>
      </c>
      <c r="EY74" s="158">
        <f t="shared" si="237"/>
        <v>0</v>
      </c>
      <c r="EZ74" s="158">
        <f t="shared" si="238"/>
        <v>0</v>
      </c>
      <c r="FA74" s="158">
        <f t="shared" si="239"/>
        <v>0</v>
      </c>
      <c r="FB74" s="158">
        <f t="shared" si="240"/>
        <v>0</v>
      </c>
      <c r="FC74" s="158">
        <f t="shared" si="241"/>
        <v>0</v>
      </c>
      <c r="FD74" s="158">
        <f t="shared" si="242"/>
        <v>0</v>
      </c>
      <c r="FE74" s="158">
        <f t="shared" si="243"/>
        <v>0</v>
      </c>
      <c r="FF74" s="158">
        <f t="shared" si="244"/>
        <v>0</v>
      </c>
      <c r="FG74" s="158">
        <f t="shared" si="245"/>
        <v>0</v>
      </c>
      <c r="FH74" s="158">
        <f t="shared" si="246"/>
        <v>0</v>
      </c>
      <c r="FI74" s="158">
        <f t="shared" si="247"/>
        <v>0</v>
      </c>
    </row>
    <row r="75" spans="4:165">
      <c r="D75" s="28">
        <f>IF(OR('1.収穫を予測する'!$C$2="あり",'1.収穫を予測する'!$C$3="あり"),入力方法別計算!W70,'inv2.計算シート'!E70)</f>
        <v>69</v>
      </c>
      <c r="E75" s="28">
        <f>IF(OR('1.収穫を予測する'!$C$2="あり",'1.収穫を予測する'!$C$3="あり"),入力方法別計算!Z70,'inv2.計算シート'!AD70)</f>
        <v>985.54871709261681</v>
      </c>
      <c r="F75" s="28">
        <f>IF(OR('1.収穫を予測する'!$C$2="あり",'1.収穫を予測する'!$C$3="あり"),入力方法別計算!Y70,'inv2.計算シート'!AE70)</f>
        <v>1083.8543124946639</v>
      </c>
      <c r="G75" s="28">
        <f>'inv2.計算シート'!AF70</f>
        <v>0</v>
      </c>
      <c r="H75" s="28">
        <f t="shared" si="143"/>
        <v>0.56674527431049671</v>
      </c>
      <c r="I75" s="28">
        <f t="shared" si="144"/>
        <v>1423.7039698888079</v>
      </c>
      <c r="J75" s="28">
        <f t="shared" si="145"/>
        <v>1038.8314508052308</v>
      </c>
      <c r="K75" s="28">
        <f t="shared" si="146"/>
        <v>0.72966815628558246</v>
      </c>
      <c r="L75" s="28">
        <f t="shared" si="147"/>
        <v>1218.5820668648539</v>
      </c>
      <c r="N75" s="28">
        <f t="shared" si="142"/>
        <v>0</v>
      </c>
      <c r="O75" s="28">
        <f t="shared" si="142"/>
        <v>0</v>
      </c>
      <c r="P75" s="28">
        <f t="shared" si="142"/>
        <v>0</v>
      </c>
      <c r="Q75" s="28">
        <f t="shared" si="142"/>
        <v>0</v>
      </c>
      <c r="R75" s="28">
        <f t="shared" si="142"/>
        <v>0</v>
      </c>
      <c r="S75" s="28">
        <f t="shared" si="142"/>
        <v>0</v>
      </c>
      <c r="T75" s="28">
        <f t="shared" si="142"/>
        <v>0</v>
      </c>
      <c r="U75" s="28">
        <f t="shared" si="142"/>
        <v>0</v>
      </c>
      <c r="V75" s="28">
        <f t="shared" si="142"/>
        <v>0</v>
      </c>
      <c r="W75" s="28">
        <f t="shared" si="142"/>
        <v>0</v>
      </c>
      <c r="X75" s="28">
        <f t="shared" si="142"/>
        <v>0</v>
      </c>
      <c r="Y75" s="28">
        <f t="shared" si="142"/>
        <v>980.06743866660429</v>
      </c>
      <c r="Z75" s="28">
        <f t="shared" si="142"/>
        <v>948.2126173700857</v>
      </c>
      <c r="AA75" s="28">
        <f t="shared" si="142"/>
        <v>904.57082514275703</v>
      </c>
      <c r="AB75" s="28">
        <f t="shared" si="142"/>
        <v>846.71704223651159</v>
      </c>
      <c r="AC75" s="28">
        <f t="shared" si="142"/>
        <v>772.30122189919143</v>
      </c>
      <c r="AD75" s="28">
        <f t="shared" si="139"/>
        <v>679.30127061030907</v>
      </c>
      <c r="AE75" s="28">
        <f t="shared" si="139"/>
        <v>566.42565038694715</v>
      </c>
      <c r="AF75" s="28">
        <f t="shared" si="139"/>
        <v>433.80586942764199</v>
      </c>
      <c r="AG75" s="28">
        <f t="shared" si="139"/>
        <v>284.36783031379156</v>
      </c>
      <c r="AH75" s="28">
        <f t="shared" si="139"/>
        <v>127.37544909247991</v>
      </c>
      <c r="AI75" s="28" t="e">
        <f t="shared" si="139"/>
        <v>#NUM!</v>
      </c>
      <c r="AJ75" s="28" t="e">
        <f t="shared" si="139"/>
        <v>#NUM!</v>
      </c>
      <c r="AK75" s="28" t="e">
        <f t="shared" si="139"/>
        <v>#NUM!</v>
      </c>
      <c r="AL75" s="28" t="e">
        <f t="shared" si="139"/>
        <v>#NUM!</v>
      </c>
      <c r="AM75" s="28" t="e">
        <f t="shared" si="139"/>
        <v>#NUM!</v>
      </c>
      <c r="AN75" s="28" t="e">
        <f t="shared" si="139"/>
        <v>#NUM!</v>
      </c>
      <c r="AO75" s="28" t="e">
        <f t="shared" si="139"/>
        <v>#NUM!</v>
      </c>
      <c r="AP75" s="28" t="e">
        <f t="shared" si="139"/>
        <v>#NUM!</v>
      </c>
      <c r="AQ75" s="28" t="e">
        <f t="shared" si="139"/>
        <v>#NUM!</v>
      </c>
      <c r="AR75" s="28" t="e">
        <f t="shared" si="139"/>
        <v>#NUM!</v>
      </c>
      <c r="AS75" s="28" t="e">
        <f t="shared" si="140"/>
        <v>#NUM!</v>
      </c>
      <c r="AT75" s="28" t="e">
        <f t="shared" si="140"/>
        <v>#NUM!</v>
      </c>
      <c r="AU75" s="28" t="e">
        <f t="shared" si="140"/>
        <v>#NUM!</v>
      </c>
      <c r="AV75" s="28" t="e">
        <f t="shared" si="140"/>
        <v>#NUM!</v>
      </c>
      <c r="AW75" s="28" t="e">
        <f t="shared" si="140"/>
        <v>#NUM!</v>
      </c>
      <c r="AX75" s="28" t="e">
        <f t="shared" si="140"/>
        <v>#NUM!</v>
      </c>
      <c r="AY75" s="28" t="e">
        <f t="shared" si="140"/>
        <v>#NUM!</v>
      </c>
      <c r="AZ75" s="28" t="e">
        <f t="shared" si="140"/>
        <v>#NUM!</v>
      </c>
      <c r="BA75" s="28" t="e">
        <f t="shared" si="140"/>
        <v>#NUM!</v>
      </c>
      <c r="BB75" s="28" t="e">
        <f t="shared" si="140"/>
        <v>#NUM!</v>
      </c>
      <c r="BC75" s="28" t="e">
        <f t="shared" si="140"/>
        <v>#NUM!</v>
      </c>
      <c r="BD75" s="28" t="e">
        <f t="shared" si="140"/>
        <v>#NUM!</v>
      </c>
      <c r="BE75" s="28" t="e">
        <f t="shared" si="140"/>
        <v>#NUM!</v>
      </c>
      <c r="BF75" s="28" t="e">
        <f t="shared" si="140"/>
        <v>#NUM!</v>
      </c>
      <c r="BG75" s="28" t="e">
        <f t="shared" si="140"/>
        <v>#NUM!</v>
      </c>
      <c r="BH75" s="28" t="e">
        <f t="shared" ref="BH75:BK86" si="248">IF($L75/$H75*(($H75-1)*BH$3+$K75)^($H75/(1-$H75))*($H75*BH$3+$K75)&gt;$E75,0,$L75/$H75*(($H75-1)*BH$3+$K75)^($H75/(1-$H75))*($H75*BH$3+$K75))</f>
        <v>#NUM!</v>
      </c>
      <c r="BI75" s="28" t="e">
        <f t="shared" si="248"/>
        <v>#NUM!</v>
      </c>
      <c r="BJ75" s="28" t="e">
        <f t="shared" si="248"/>
        <v>#NUM!</v>
      </c>
      <c r="BK75" s="28" t="e">
        <f t="shared" si="248"/>
        <v>#NUM!</v>
      </c>
      <c r="BM75" s="28">
        <f t="shared" si="148"/>
        <v>0</v>
      </c>
      <c r="BN75" s="28">
        <f t="shared" si="149"/>
        <v>0</v>
      </c>
      <c r="BO75" s="28">
        <f t="shared" si="150"/>
        <v>0</v>
      </c>
      <c r="BP75" s="28">
        <f t="shared" si="151"/>
        <v>0</v>
      </c>
      <c r="BQ75" s="28">
        <f t="shared" si="152"/>
        <v>0</v>
      </c>
      <c r="BR75" s="28">
        <f t="shared" si="153"/>
        <v>0</v>
      </c>
      <c r="BS75" s="28">
        <f t="shared" si="154"/>
        <v>0</v>
      </c>
      <c r="BT75" s="28">
        <f t="shared" si="155"/>
        <v>0</v>
      </c>
      <c r="BU75" s="28">
        <f t="shared" si="156"/>
        <v>0</v>
      </c>
      <c r="BV75" s="28">
        <f t="shared" si="157"/>
        <v>0</v>
      </c>
      <c r="BW75" s="28">
        <f t="shared" si="158"/>
        <v>0</v>
      </c>
      <c r="BX75" s="28">
        <f t="shared" si="159"/>
        <v>980.06743866660429</v>
      </c>
      <c r="BY75" s="28">
        <f t="shared" si="160"/>
        <v>948.2126173700857</v>
      </c>
      <c r="BZ75" s="28">
        <f t="shared" si="161"/>
        <v>904.57082514275703</v>
      </c>
      <c r="CA75" s="28">
        <f t="shared" si="162"/>
        <v>846.71704223651159</v>
      </c>
      <c r="CB75" s="28">
        <f t="shared" si="163"/>
        <v>772.30122189919143</v>
      </c>
      <c r="CC75" s="28">
        <f t="shared" si="164"/>
        <v>679.30127061030907</v>
      </c>
      <c r="CD75" s="28">
        <f t="shared" si="165"/>
        <v>566.42565038694715</v>
      </c>
      <c r="CE75" s="28">
        <f t="shared" si="166"/>
        <v>433.80586942764199</v>
      </c>
      <c r="CF75" s="28">
        <f t="shared" si="167"/>
        <v>284.36783031379156</v>
      </c>
      <c r="CG75" s="28">
        <f t="shared" si="168"/>
        <v>127.37544909247991</v>
      </c>
      <c r="CH75" s="28">
        <f t="shared" si="169"/>
        <v>0</v>
      </c>
      <c r="CI75" s="28">
        <f t="shared" si="170"/>
        <v>0</v>
      </c>
      <c r="CJ75" s="28">
        <f t="shared" si="171"/>
        <v>0</v>
      </c>
      <c r="CK75" s="28">
        <f t="shared" si="172"/>
        <v>0</v>
      </c>
      <c r="CL75" s="28">
        <f t="shared" si="173"/>
        <v>0</v>
      </c>
      <c r="CM75" s="28">
        <f t="shared" si="174"/>
        <v>0</v>
      </c>
      <c r="CN75" s="28">
        <f t="shared" si="175"/>
        <v>0</v>
      </c>
      <c r="CO75" s="28">
        <f t="shared" si="176"/>
        <v>0</v>
      </c>
      <c r="CP75" s="28">
        <f t="shared" si="177"/>
        <v>0</v>
      </c>
      <c r="CQ75" s="28">
        <f t="shared" si="178"/>
        <v>0</v>
      </c>
      <c r="CR75" s="28">
        <f t="shared" si="179"/>
        <v>0</v>
      </c>
      <c r="CS75" s="28">
        <f t="shared" si="180"/>
        <v>0</v>
      </c>
      <c r="CT75" s="28">
        <f t="shared" si="181"/>
        <v>0</v>
      </c>
      <c r="CU75" s="28">
        <f t="shared" si="182"/>
        <v>0</v>
      </c>
      <c r="CV75" s="28">
        <f t="shared" si="183"/>
        <v>0</v>
      </c>
      <c r="CW75" s="28">
        <f t="shared" si="184"/>
        <v>0</v>
      </c>
      <c r="CX75" s="28">
        <f t="shared" si="185"/>
        <v>0</v>
      </c>
      <c r="CY75" s="28">
        <f t="shared" si="186"/>
        <v>0</v>
      </c>
      <c r="CZ75" s="28">
        <f t="shared" si="187"/>
        <v>0</v>
      </c>
      <c r="DA75" s="28">
        <f t="shared" si="188"/>
        <v>0</v>
      </c>
      <c r="DB75" s="28">
        <f t="shared" si="189"/>
        <v>0</v>
      </c>
      <c r="DC75" s="28">
        <f t="shared" si="190"/>
        <v>0</v>
      </c>
      <c r="DD75" s="28">
        <f t="shared" si="191"/>
        <v>0</v>
      </c>
      <c r="DE75" s="28">
        <f t="shared" si="192"/>
        <v>0</v>
      </c>
      <c r="DF75" s="28">
        <f t="shared" si="193"/>
        <v>0</v>
      </c>
      <c r="DG75" s="28">
        <f t="shared" si="194"/>
        <v>0</v>
      </c>
      <c r="DH75" s="28">
        <f t="shared" si="195"/>
        <v>0</v>
      </c>
      <c r="DI75" s="28">
        <f t="shared" si="196"/>
        <v>0</v>
      </c>
      <c r="DJ75" s="28">
        <f t="shared" si="197"/>
        <v>0</v>
      </c>
      <c r="DL75" s="158">
        <f t="shared" si="198"/>
        <v>0</v>
      </c>
      <c r="DM75" s="158">
        <f t="shared" si="199"/>
        <v>0</v>
      </c>
      <c r="DN75" s="158">
        <f t="shared" si="200"/>
        <v>0</v>
      </c>
      <c r="DO75" s="158">
        <f t="shared" si="201"/>
        <v>0</v>
      </c>
      <c r="DP75" s="158">
        <f t="shared" si="202"/>
        <v>0</v>
      </c>
      <c r="DQ75" s="158">
        <f t="shared" si="203"/>
        <v>0</v>
      </c>
      <c r="DR75" s="158">
        <f t="shared" si="204"/>
        <v>0</v>
      </c>
      <c r="DS75" s="158">
        <f t="shared" si="205"/>
        <v>0</v>
      </c>
      <c r="DT75" s="158">
        <f t="shared" si="206"/>
        <v>0</v>
      </c>
      <c r="DU75" s="158">
        <f t="shared" si="207"/>
        <v>0</v>
      </c>
      <c r="DV75" s="158">
        <f t="shared" si="208"/>
        <v>5.4812784260125227</v>
      </c>
      <c r="DW75" s="158">
        <f t="shared" si="209"/>
        <v>31.854821296518594</v>
      </c>
      <c r="DX75" s="158">
        <f t="shared" si="210"/>
        <v>43.641792227328665</v>
      </c>
      <c r="DY75" s="158">
        <f t="shared" si="211"/>
        <v>57.853782906245442</v>
      </c>
      <c r="DZ75" s="158">
        <f t="shared" si="212"/>
        <v>74.415820337320156</v>
      </c>
      <c r="EA75" s="158">
        <f t="shared" si="213"/>
        <v>92.999951288882357</v>
      </c>
      <c r="EB75" s="158">
        <f t="shared" si="214"/>
        <v>112.87562022336192</v>
      </c>
      <c r="EC75" s="158">
        <f t="shared" si="215"/>
        <v>132.61978095930516</v>
      </c>
      <c r="ED75" s="158">
        <f t="shared" si="216"/>
        <v>149.43803911385044</v>
      </c>
      <c r="EE75" s="158">
        <f t="shared" si="217"/>
        <v>156.99238122131163</v>
      </c>
      <c r="EF75" s="158">
        <f t="shared" si="218"/>
        <v>127.37544909247991</v>
      </c>
      <c r="EG75" s="158">
        <f t="shared" si="219"/>
        <v>0</v>
      </c>
      <c r="EH75" s="158">
        <f t="shared" si="220"/>
        <v>0</v>
      </c>
      <c r="EI75" s="158">
        <f t="shared" si="221"/>
        <v>0</v>
      </c>
      <c r="EJ75" s="158">
        <f t="shared" si="222"/>
        <v>0</v>
      </c>
      <c r="EK75" s="158">
        <f t="shared" si="223"/>
        <v>0</v>
      </c>
      <c r="EL75" s="158">
        <f t="shared" si="224"/>
        <v>0</v>
      </c>
      <c r="EM75" s="158">
        <f t="shared" si="225"/>
        <v>0</v>
      </c>
      <c r="EN75" s="158">
        <f t="shared" si="226"/>
        <v>0</v>
      </c>
      <c r="EO75" s="158">
        <f t="shared" si="227"/>
        <v>0</v>
      </c>
      <c r="EP75" s="158">
        <f t="shared" si="228"/>
        <v>0</v>
      </c>
      <c r="EQ75" s="158">
        <f t="shared" si="229"/>
        <v>0</v>
      </c>
      <c r="ER75" s="158">
        <f t="shared" si="230"/>
        <v>0</v>
      </c>
      <c r="ES75" s="158">
        <f t="shared" si="231"/>
        <v>0</v>
      </c>
      <c r="ET75" s="158">
        <f t="shared" si="232"/>
        <v>0</v>
      </c>
      <c r="EU75" s="158">
        <f t="shared" si="233"/>
        <v>0</v>
      </c>
      <c r="EV75" s="158">
        <f t="shared" si="234"/>
        <v>0</v>
      </c>
      <c r="EW75" s="158">
        <f t="shared" si="235"/>
        <v>0</v>
      </c>
      <c r="EX75" s="158">
        <f t="shared" si="236"/>
        <v>0</v>
      </c>
      <c r="EY75" s="158">
        <f t="shared" si="237"/>
        <v>0</v>
      </c>
      <c r="EZ75" s="158">
        <f t="shared" si="238"/>
        <v>0</v>
      </c>
      <c r="FA75" s="158">
        <f t="shared" si="239"/>
        <v>0</v>
      </c>
      <c r="FB75" s="158">
        <f t="shared" si="240"/>
        <v>0</v>
      </c>
      <c r="FC75" s="158">
        <f t="shared" si="241"/>
        <v>0</v>
      </c>
      <c r="FD75" s="158">
        <f t="shared" si="242"/>
        <v>0</v>
      </c>
      <c r="FE75" s="158">
        <f t="shared" si="243"/>
        <v>0</v>
      </c>
      <c r="FF75" s="158">
        <f t="shared" si="244"/>
        <v>0</v>
      </c>
      <c r="FG75" s="158">
        <f t="shared" si="245"/>
        <v>0</v>
      </c>
      <c r="FH75" s="158">
        <f t="shared" si="246"/>
        <v>0</v>
      </c>
      <c r="FI75" s="158">
        <f t="shared" si="247"/>
        <v>0</v>
      </c>
    </row>
    <row r="76" spans="4:165">
      <c r="D76" s="28">
        <f>IF(OR('1.収穫を予測する'!$C$2="あり",'1.収穫を予測する'!$C$3="あり"),入力方法別計算!W71,'inv2.計算シート'!E71)</f>
        <v>70</v>
      </c>
      <c r="E76" s="28">
        <f>IF(OR('1.収穫を予測する'!$C$2="あり",'1.収穫を予測する'!$C$3="あり"),入力方法別計算!Z71,'inv2.計算シート'!AD71)</f>
        <v>989.5562910432717</v>
      </c>
      <c r="F76" s="28">
        <f>IF(OR('1.収穫を予測する'!$C$2="あり",'1.収穫を予測する'!$C$3="あり"),入力方法別計算!Y71,'inv2.計算シート'!AE71)</f>
        <v>1078.0957858291129</v>
      </c>
      <c r="G76" s="28">
        <f>'inv2.計算シート'!AF71</f>
        <v>0</v>
      </c>
      <c r="H76" s="28">
        <f t="shared" si="143"/>
        <v>0.56576895834963059</v>
      </c>
      <c r="I76" s="28">
        <f t="shared" si="144"/>
        <v>1418.4890468741596</v>
      </c>
      <c r="J76" s="28">
        <f t="shared" si="145"/>
        <v>1043.7432880024942</v>
      </c>
      <c r="K76" s="28">
        <f t="shared" si="146"/>
        <v>0.73581342788830795</v>
      </c>
      <c r="L76" s="28">
        <f t="shared" si="147"/>
        <v>1196.8957315199045</v>
      </c>
      <c r="N76" s="28">
        <f t="shared" si="142"/>
        <v>0</v>
      </c>
      <c r="O76" s="28">
        <f t="shared" si="142"/>
        <v>0</v>
      </c>
      <c r="P76" s="28">
        <f t="shared" si="142"/>
        <v>0</v>
      </c>
      <c r="Q76" s="28">
        <f t="shared" si="142"/>
        <v>0</v>
      </c>
      <c r="R76" s="28">
        <f t="shared" si="142"/>
        <v>0</v>
      </c>
      <c r="S76" s="28">
        <f t="shared" si="142"/>
        <v>0</v>
      </c>
      <c r="T76" s="28">
        <f t="shared" si="142"/>
        <v>0</v>
      </c>
      <c r="U76" s="28">
        <f t="shared" si="142"/>
        <v>0</v>
      </c>
      <c r="V76" s="28">
        <f t="shared" si="142"/>
        <v>0</v>
      </c>
      <c r="W76" s="28">
        <f t="shared" si="142"/>
        <v>0</v>
      </c>
      <c r="X76" s="28">
        <f t="shared" si="142"/>
        <v>0</v>
      </c>
      <c r="Y76" s="28">
        <f t="shared" si="142"/>
        <v>985.72421974823897</v>
      </c>
      <c r="Z76" s="28">
        <f t="shared" si="142"/>
        <v>954.2473116086112</v>
      </c>
      <c r="AA76" s="28">
        <f t="shared" si="142"/>
        <v>911.10006698976883</v>
      </c>
      <c r="AB76" s="28">
        <f t="shared" si="142"/>
        <v>853.86346179998282</v>
      </c>
      <c r="AC76" s="28">
        <f t="shared" ref="AC76:AR86" si="249">IF($L76/$H76*(($H76-1)*AC$3+$K76)^($H76/(1-$H76))*($H76*AC$3+$K76)&gt;$E76,0,$L76/$H76*(($H76-1)*AC$3+$K76)^($H76/(1-$H76))*($H76*AC$3+$K76))</f>
        <v>780.17884936998666</v>
      </c>
      <c r="AD76" s="28">
        <f t="shared" si="249"/>
        <v>687.99098864163216</v>
      </c>
      <c r="AE76" s="28">
        <f t="shared" si="249"/>
        <v>575.93423347624628</v>
      </c>
      <c r="AF76" s="28">
        <f t="shared" si="249"/>
        <v>443.99444068195021</v>
      </c>
      <c r="AG76" s="28">
        <f t="shared" si="249"/>
        <v>294.81028203920124</v>
      </c>
      <c r="AH76" s="28">
        <f t="shared" si="249"/>
        <v>136.98099072018999</v>
      </c>
      <c r="AI76" s="28">
        <f t="shared" si="249"/>
        <v>2.5266404139252225</v>
      </c>
      <c r="AJ76" s="28" t="e">
        <f t="shared" si="249"/>
        <v>#NUM!</v>
      </c>
      <c r="AK76" s="28" t="e">
        <f t="shared" si="249"/>
        <v>#NUM!</v>
      </c>
      <c r="AL76" s="28" t="e">
        <f t="shared" si="249"/>
        <v>#NUM!</v>
      </c>
      <c r="AM76" s="28" t="e">
        <f t="shared" si="249"/>
        <v>#NUM!</v>
      </c>
      <c r="AN76" s="28" t="e">
        <f t="shared" si="249"/>
        <v>#NUM!</v>
      </c>
      <c r="AO76" s="28" t="e">
        <f t="shared" si="249"/>
        <v>#NUM!</v>
      </c>
      <c r="AP76" s="28" t="e">
        <f t="shared" si="249"/>
        <v>#NUM!</v>
      </c>
      <c r="AQ76" s="28" t="e">
        <f t="shared" si="249"/>
        <v>#NUM!</v>
      </c>
      <c r="AR76" s="28" t="e">
        <f t="shared" si="249"/>
        <v>#NUM!</v>
      </c>
      <c r="AS76" s="28" t="e">
        <f t="shared" ref="AS76:BH86" si="250">IF($L76/$H76*(($H76-1)*AS$3+$K76)^($H76/(1-$H76))*($H76*AS$3+$K76)&gt;$E76,0,$L76/$H76*(($H76-1)*AS$3+$K76)^($H76/(1-$H76))*($H76*AS$3+$K76))</f>
        <v>#NUM!</v>
      </c>
      <c r="AT76" s="28" t="e">
        <f t="shared" si="250"/>
        <v>#NUM!</v>
      </c>
      <c r="AU76" s="28" t="e">
        <f t="shared" si="250"/>
        <v>#NUM!</v>
      </c>
      <c r="AV76" s="28" t="e">
        <f t="shared" si="250"/>
        <v>#NUM!</v>
      </c>
      <c r="AW76" s="28" t="e">
        <f t="shared" si="250"/>
        <v>#NUM!</v>
      </c>
      <c r="AX76" s="28" t="e">
        <f t="shared" si="250"/>
        <v>#NUM!</v>
      </c>
      <c r="AY76" s="28" t="e">
        <f t="shared" si="250"/>
        <v>#NUM!</v>
      </c>
      <c r="AZ76" s="28" t="e">
        <f t="shared" si="250"/>
        <v>#NUM!</v>
      </c>
      <c r="BA76" s="28" t="e">
        <f t="shared" si="250"/>
        <v>#NUM!</v>
      </c>
      <c r="BB76" s="28" t="e">
        <f t="shared" si="250"/>
        <v>#NUM!</v>
      </c>
      <c r="BC76" s="28" t="e">
        <f t="shared" si="250"/>
        <v>#NUM!</v>
      </c>
      <c r="BD76" s="28" t="e">
        <f t="shared" si="250"/>
        <v>#NUM!</v>
      </c>
      <c r="BE76" s="28" t="e">
        <f t="shared" si="250"/>
        <v>#NUM!</v>
      </c>
      <c r="BF76" s="28" t="e">
        <f t="shared" si="250"/>
        <v>#NUM!</v>
      </c>
      <c r="BG76" s="28" t="e">
        <f t="shared" si="250"/>
        <v>#NUM!</v>
      </c>
      <c r="BH76" s="28" t="e">
        <f t="shared" si="250"/>
        <v>#NUM!</v>
      </c>
      <c r="BI76" s="28" t="e">
        <f t="shared" si="248"/>
        <v>#NUM!</v>
      </c>
      <c r="BJ76" s="28" t="e">
        <f t="shared" si="248"/>
        <v>#NUM!</v>
      </c>
      <c r="BK76" s="28" t="e">
        <f t="shared" si="248"/>
        <v>#NUM!</v>
      </c>
      <c r="BM76" s="28">
        <f t="shared" si="148"/>
        <v>0</v>
      </c>
      <c r="BN76" s="28">
        <f t="shared" si="149"/>
        <v>0</v>
      </c>
      <c r="BO76" s="28">
        <f t="shared" si="150"/>
        <v>0</v>
      </c>
      <c r="BP76" s="28">
        <f t="shared" si="151"/>
        <v>0</v>
      </c>
      <c r="BQ76" s="28">
        <f t="shared" si="152"/>
        <v>0</v>
      </c>
      <c r="BR76" s="28">
        <f t="shared" si="153"/>
        <v>0</v>
      </c>
      <c r="BS76" s="28">
        <f t="shared" si="154"/>
        <v>0</v>
      </c>
      <c r="BT76" s="28">
        <f t="shared" si="155"/>
        <v>0</v>
      </c>
      <c r="BU76" s="28">
        <f t="shared" si="156"/>
        <v>0</v>
      </c>
      <c r="BV76" s="28">
        <f t="shared" si="157"/>
        <v>0</v>
      </c>
      <c r="BW76" s="28">
        <f t="shared" si="158"/>
        <v>0</v>
      </c>
      <c r="BX76" s="28">
        <f t="shared" si="159"/>
        <v>985.72421974823897</v>
      </c>
      <c r="BY76" s="28">
        <f t="shared" si="160"/>
        <v>954.2473116086112</v>
      </c>
      <c r="BZ76" s="28">
        <f t="shared" si="161"/>
        <v>911.10006698976883</v>
      </c>
      <c r="CA76" s="28">
        <f t="shared" si="162"/>
        <v>853.86346179998282</v>
      </c>
      <c r="CB76" s="28">
        <f t="shared" si="163"/>
        <v>780.17884936998666</v>
      </c>
      <c r="CC76" s="28">
        <f t="shared" si="164"/>
        <v>687.99098864163216</v>
      </c>
      <c r="CD76" s="28">
        <f t="shared" si="165"/>
        <v>575.93423347624628</v>
      </c>
      <c r="CE76" s="28">
        <f t="shared" si="166"/>
        <v>443.99444068195021</v>
      </c>
      <c r="CF76" s="28">
        <f t="shared" si="167"/>
        <v>294.81028203920124</v>
      </c>
      <c r="CG76" s="28">
        <f t="shared" si="168"/>
        <v>136.98099072018999</v>
      </c>
      <c r="CH76" s="28">
        <f t="shared" si="169"/>
        <v>2.5266404139252225</v>
      </c>
      <c r="CI76" s="28">
        <f t="shared" si="170"/>
        <v>0</v>
      </c>
      <c r="CJ76" s="28">
        <f t="shared" si="171"/>
        <v>0</v>
      </c>
      <c r="CK76" s="28">
        <f t="shared" si="172"/>
        <v>0</v>
      </c>
      <c r="CL76" s="28">
        <f t="shared" si="173"/>
        <v>0</v>
      </c>
      <c r="CM76" s="28">
        <f t="shared" si="174"/>
        <v>0</v>
      </c>
      <c r="CN76" s="28">
        <f t="shared" si="175"/>
        <v>0</v>
      </c>
      <c r="CO76" s="28">
        <f t="shared" si="176"/>
        <v>0</v>
      </c>
      <c r="CP76" s="28">
        <f t="shared" si="177"/>
        <v>0</v>
      </c>
      <c r="CQ76" s="28">
        <f t="shared" si="178"/>
        <v>0</v>
      </c>
      <c r="CR76" s="28">
        <f t="shared" si="179"/>
        <v>0</v>
      </c>
      <c r="CS76" s="28">
        <f t="shared" si="180"/>
        <v>0</v>
      </c>
      <c r="CT76" s="28">
        <f t="shared" si="181"/>
        <v>0</v>
      </c>
      <c r="CU76" s="28">
        <f t="shared" si="182"/>
        <v>0</v>
      </c>
      <c r="CV76" s="28">
        <f t="shared" si="183"/>
        <v>0</v>
      </c>
      <c r="CW76" s="28">
        <f t="shared" si="184"/>
        <v>0</v>
      </c>
      <c r="CX76" s="28">
        <f t="shared" si="185"/>
        <v>0</v>
      </c>
      <c r="CY76" s="28">
        <f t="shared" si="186"/>
        <v>0</v>
      </c>
      <c r="CZ76" s="28">
        <f t="shared" si="187"/>
        <v>0</v>
      </c>
      <c r="DA76" s="28">
        <f t="shared" si="188"/>
        <v>0</v>
      </c>
      <c r="DB76" s="28">
        <f t="shared" si="189"/>
        <v>0</v>
      </c>
      <c r="DC76" s="28">
        <f t="shared" si="190"/>
        <v>0</v>
      </c>
      <c r="DD76" s="28">
        <f t="shared" si="191"/>
        <v>0</v>
      </c>
      <c r="DE76" s="28">
        <f t="shared" si="192"/>
        <v>0</v>
      </c>
      <c r="DF76" s="28">
        <f t="shared" si="193"/>
        <v>0</v>
      </c>
      <c r="DG76" s="28">
        <f t="shared" si="194"/>
        <v>0</v>
      </c>
      <c r="DH76" s="28">
        <f t="shared" si="195"/>
        <v>0</v>
      </c>
      <c r="DI76" s="28">
        <f t="shared" si="196"/>
        <v>0</v>
      </c>
      <c r="DJ76" s="28">
        <f t="shared" si="197"/>
        <v>0</v>
      </c>
      <c r="DL76" s="158">
        <f t="shared" si="198"/>
        <v>0</v>
      </c>
      <c r="DM76" s="158">
        <f t="shared" si="199"/>
        <v>0</v>
      </c>
      <c r="DN76" s="158">
        <f t="shared" si="200"/>
        <v>0</v>
      </c>
      <c r="DO76" s="158">
        <f t="shared" si="201"/>
        <v>0</v>
      </c>
      <c r="DP76" s="158">
        <f t="shared" si="202"/>
        <v>0</v>
      </c>
      <c r="DQ76" s="158">
        <f t="shared" si="203"/>
        <v>0</v>
      </c>
      <c r="DR76" s="158">
        <f t="shared" si="204"/>
        <v>0</v>
      </c>
      <c r="DS76" s="158">
        <f t="shared" si="205"/>
        <v>0</v>
      </c>
      <c r="DT76" s="158">
        <f t="shared" si="206"/>
        <v>0</v>
      </c>
      <c r="DU76" s="158">
        <f t="shared" si="207"/>
        <v>0</v>
      </c>
      <c r="DV76" s="158">
        <f t="shared" si="208"/>
        <v>3.8320712950327334</v>
      </c>
      <c r="DW76" s="158">
        <f t="shared" si="209"/>
        <v>31.476908139627767</v>
      </c>
      <c r="DX76" s="158">
        <f t="shared" si="210"/>
        <v>43.147244618842365</v>
      </c>
      <c r="DY76" s="158">
        <f t="shared" si="211"/>
        <v>57.236605189786019</v>
      </c>
      <c r="DZ76" s="158">
        <f t="shared" si="212"/>
        <v>73.68461242999615</v>
      </c>
      <c r="EA76" s="158">
        <f t="shared" si="213"/>
        <v>92.187860728354508</v>
      </c>
      <c r="EB76" s="158">
        <f t="shared" si="214"/>
        <v>112.05675516538588</v>
      </c>
      <c r="EC76" s="158">
        <f t="shared" si="215"/>
        <v>131.93979279429607</v>
      </c>
      <c r="ED76" s="158">
        <f t="shared" si="216"/>
        <v>149.18415864274897</v>
      </c>
      <c r="EE76" s="158">
        <f t="shared" si="217"/>
        <v>157.82929131901125</v>
      </c>
      <c r="EF76" s="158">
        <f t="shared" si="218"/>
        <v>134.45435030626476</v>
      </c>
      <c r="EG76" s="158">
        <f t="shared" si="219"/>
        <v>2.5266404139252225</v>
      </c>
      <c r="EH76" s="158">
        <f t="shared" si="220"/>
        <v>0</v>
      </c>
      <c r="EI76" s="158">
        <f t="shared" si="221"/>
        <v>0</v>
      </c>
      <c r="EJ76" s="158">
        <f t="shared" si="222"/>
        <v>0</v>
      </c>
      <c r="EK76" s="158">
        <f t="shared" si="223"/>
        <v>0</v>
      </c>
      <c r="EL76" s="158">
        <f t="shared" si="224"/>
        <v>0</v>
      </c>
      <c r="EM76" s="158">
        <f t="shared" si="225"/>
        <v>0</v>
      </c>
      <c r="EN76" s="158">
        <f t="shared" si="226"/>
        <v>0</v>
      </c>
      <c r="EO76" s="158">
        <f t="shared" si="227"/>
        <v>0</v>
      </c>
      <c r="EP76" s="158">
        <f t="shared" si="228"/>
        <v>0</v>
      </c>
      <c r="EQ76" s="158">
        <f t="shared" si="229"/>
        <v>0</v>
      </c>
      <c r="ER76" s="158">
        <f t="shared" si="230"/>
        <v>0</v>
      </c>
      <c r="ES76" s="158">
        <f t="shared" si="231"/>
        <v>0</v>
      </c>
      <c r="ET76" s="158">
        <f t="shared" si="232"/>
        <v>0</v>
      </c>
      <c r="EU76" s="158">
        <f t="shared" si="233"/>
        <v>0</v>
      </c>
      <c r="EV76" s="158">
        <f t="shared" si="234"/>
        <v>0</v>
      </c>
      <c r="EW76" s="158">
        <f t="shared" si="235"/>
        <v>0</v>
      </c>
      <c r="EX76" s="158">
        <f t="shared" si="236"/>
        <v>0</v>
      </c>
      <c r="EY76" s="158">
        <f t="shared" si="237"/>
        <v>0</v>
      </c>
      <c r="EZ76" s="158">
        <f t="shared" si="238"/>
        <v>0</v>
      </c>
      <c r="FA76" s="158">
        <f t="shared" si="239"/>
        <v>0</v>
      </c>
      <c r="FB76" s="158">
        <f t="shared" si="240"/>
        <v>0</v>
      </c>
      <c r="FC76" s="158">
        <f t="shared" si="241"/>
        <v>0</v>
      </c>
      <c r="FD76" s="158">
        <f t="shared" si="242"/>
        <v>0</v>
      </c>
      <c r="FE76" s="158">
        <f t="shared" si="243"/>
        <v>0</v>
      </c>
      <c r="FF76" s="158">
        <f t="shared" si="244"/>
        <v>0</v>
      </c>
      <c r="FG76" s="158">
        <f t="shared" si="245"/>
        <v>0</v>
      </c>
      <c r="FH76" s="158">
        <f t="shared" si="246"/>
        <v>0</v>
      </c>
      <c r="FI76" s="158">
        <f t="shared" si="247"/>
        <v>0</v>
      </c>
    </row>
    <row r="77" spans="4:165">
      <c r="D77" s="28">
        <f>IF(OR('1.収穫を予測する'!$C$2="あり",'1.収穫を予測する'!$C$3="あり"),入力方法別計算!W72,'inv2.計算シート'!E72)</f>
        <v>71</v>
      </c>
      <c r="E77" s="28">
        <f>IF(OR('1.収穫を予測する'!$C$2="あり",'1.収穫を予測する'!$C$3="あり"),入力方法別計算!Z72,'inv2.計算シート'!AD72)</f>
        <v>993.36677500665667</v>
      </c>
      <c r="F77" s="28">
        <f>IF(OR('1.収穫を予測する'!$C$2="あり",'1.収穫を予測する'!$C$3="あり"),入力方法別計算!Y72,'inv2.計算シート'!AE72)</f>
        <v>1072.6204599132359</v>
      </c>
      <c r="G77" s="28">
        <f>'inv2.計算シート'!AF72</f>
        <v>0</v>
      </c>
      <c r="H77" s="28">
        <f t="shared" si="143"/>
        <v>0.56484018331685393</v>
      </c>
      <c r="I77" s="28">
        <f t="shared" si="144"/>
        <v>1413.5305905206933</v>
      </c>
      <c r="J77" s="28">
        <f t="shared" si="145"/>
        <v>1048.4286126626237</v>
      </c>
      <c r="K77" s="28">
        <f t="shared" si="146"/>
        <v>0.74170917820492355</v>
      </c>
      <c r="L77" s="28">
        <f t="shared" si="147"/>
        <v>1176.7069878788436</v>
      </c>
      <c r="N77" s="28">
        <f t="shared" ref="N77:AC86" si="251">IF($L77/$H77*(($H77-1)*N$3+$K77)^($H77/(1-$H77))*($H77*N$3+$K77)&gt;$E77,0,$L77/$H77*(($H77-1)*N$3+$K77)^($H77/(1-$H77))*($H77*N$3+$K77))</f>
        <v>0</v>
      </c>
      <c r="O77" s="28">
        <f t="shared" si="251"/>
        <v>0</v>
      </c>
      <c r="P77" s="28">
        <f t="shared" si="251"/>
        <v>0</v>
      </c>
      <c r="Q77" s="28">
        <f t="shared" si="251"/>
        <v>0</v>
      </c>
      <c r="R77" s="28">
        <f t="shared" si="251"/>
        <v>0</v>
      </c>
      <c r="S77" s="28">
        <f t="shared" si="251"/>
        <v>0</v>
      </c>
      <c r="T77" s="28">
        <f t="shared" si="251"/>
        <v>0</v>
      </c>
      <c r="U77" s="28">
        <f t="shared" si="251"/>
        <v>0</v>
      </c>
      <c r="V77" s="28">
        <f t="shared" si="251"/>
        <v>0</v>
      </c>
      <c r="W77" s="28">
        <f t="shared" si="251"/>
        <v>0</v>
      </c>
      <c r="X77" s="28">
        <f t="shared" si="251"/>
        <v>0</v>
      </c>
      <c r="Y77" s="28">
        <f t="shared" si="251"/>
        <v>991.11112813056911</v>
      </c>
      <c r="Z77" s="28">
        <f t="shared" si="251"/>
        <v>959.99085639362318</v>
      </c>
      <c r="AA77" s="28">
        <f t="shared" si="251"/>
        <v>917.31100055248442</v>
      </c>
      <c r="AB77" s="28">
        <f t="shared" si="251"/>
        <v>860.65886357408897</v>
      </c>
      <c r="AC77" s="28">
        <f t="shared" si="251"/>
        <v>787.66875620816495</v>
      </c>
      <c r="AD77" s="28">
        <f t="shared" si="249"/>
        <v>696.25585131098569</v>
      </c>
      <c r="AE77" s="28">
        <f t="shared" si="249"/>
        <v>584.98728400211121</v>
      </c>
      <c r="AF77" s="28">
        <f t="shared" si="249"/>
        <v>453.7160969971049</v>
      </c>
      <c r="AG77" s="28">
        <f t="shared" si="249"/>
        <v>304.81921490038519</v>
      </c>
      <c r="AH77" s="28">
        <f t="shared" si="249"/>
        <v>146.29721342957782</v>
      </c>
      <c r="AI77" s="28">
        <f t="shared" si="249"/>
        <v>6.8576844795269443</v>
      </c>
      <c r="AJ77" s="28" t="e">
        <f t="shared" si="249"/>
        <v>#NUM!</v>
      </c>
      <c r="AK77" s="28" t="e">
        <f t="shared" si="249"/>
        <v>#NUM!</v>
      </c>
      <c r="AL77" s="28" t="e">
        <f t="shared" si="249"/>
        <v>#NUM!</v>
      </c>
      <c r="AM77" s="28" t="e">
        <f t="shared" si="249"/>
        <v>#NUM!</v>
      </c>
      <c r="AN77" s="28" t="e">
        <f t="shared" si="249"/>
        <v>#NUM!</v>
      </c>
      <c r="AO77" s="28" t="e">
        <f t="shared" si="249"/>
        <v>#NUM!</v>
      </c>
      <c r="AP77" s="28" t="e">
        <f t="shared" si="249"/>
        <v>#NUM!</v>
      </c>
      <c r="AQ77" s="28" t="e">
        <f t="shared" si="249"/>
        <v>#NUM!</v>
      </c>
      <c r="AR77" s="28" t="e">
        <f t="shared" si="249"/>
        <v>#NUM!</v>
      </c>
      <c r="AS77" s="28" t="e">
        <f t="shared" si="250"/>
        <v>#NUM!</v>
      </c>
      <c r="AT77" s="28" t="e">
        <f t="shared" si="250"/>
        <v>#NUM!</v>
      </c>
      <c r="AU77" s="28" t="e">
        <f t="shared" si="250"/>
        <v>#NUM!</v>
      </c>
      <c r="AV77" s="28" t="e">
        <f t="shared" si="250"/>
        <v>#NUM!</v>
      </c>
      <c r="AW77" s="28" t="e">
        <f t="shared" si="250"/>
        <v>#NUM!</v>
      </c>
      <c r="AX77" s="28" t="e">
        <f t="shared" si="250"/>
        <v>#NUM!</v>
      </c>
      <c r="AY77" s="28" t="e">
        <f t="shared" si="250"/>
        <v>#NUM!</v>
      </c>
      <c r="AZ77" s="28" t="e">
        <f t="shared" si="250"/>
        <v>#NUM!</v>
      </c>
      <c r="BA77" s="28" t="e">
        <f t="shared" si="250"/>
        <v>#NUM!</v>
      </c>
      <c r="BB77" s="28" t="e">
        <f t="shared" si="250"/>
        <v>#NUM!</v>
      </c>
      <c r="BC77" s="28" t="e">
        <f t="shared" si="250"/>
        <v>#NUM!</v>
      </c>
      <c r="BD77" s="28" t="e">
        <f t="shared" si="250"/>
        <v>#NUM!</v>
      </c>
      <c r="BE77" s="28" t="e">
        <f t="shared" si="250"/>
        <v>#NUM!</v>
      </c>
      <c r="BF77" s="28" t="e">
        <f t="shared" si="250"/>
        <v>#NUM!</v>
      </c>
      <c r="BG77" s="28" t="e">
        <f t="shared" si="250"/>
        <v>#NUM!</v>
      </c>
      <c r="BH77" s="28" t="e">
        <f t="shared" si="250"/>
        <v>#NUM!</v>
      </c>
      <c r="BI77" s="28" t="e">
        <f t="shared" si="248"/>
        <v>#NUM!</v>
      </c>
      <c r="BJ77" s="28" t="e">
        <f t="shared" si="248"/>
        <v>#NUM!</v>
      </c>
      <c r="BK77" s="28" t="e">
        <f t="shared" si="248"/>
        <v>#NUM!</v>
      </c>
      <c r="BM77" s="28">
        <f t="shared" si="148"/>
        <v>0</v>
      </c>
      <c r="BN77" s="28">
        <f t="shared" si="149"/>
        <v>0</v>
      </c>
      <c r="BO77" s="28">
        <f t="shared" si="150"/>
        <v>0</v>
      </c>
      <c r="BP77" s="28">
        <f t="shared" si="151"/>
        <v>0</v>
      </c>
      <c r="BQ77" s="28">
        <f t="shared" si="152"/>
        <v>0</v>
      </c>
      <c r="BR77" s="28">
        <f t="shared" si="153"/>
        <v>0</v>
      </c>
      <c r="BS77" s="28">
        <f t="shared" si="154"/>
        <v>0</v>
      </c>
      <c r="BT77" s="28">
        <f t="shared" si="155"/>
        <v>0</v>
      </c>
      <c r="BU77" s="28">
        <f t="shared" si="156"/>
        <v>0</v>
      </c>
      <c r="BV77" s="28">
        <f t="shared" si="157"/>
        <v>0</v>
      </c>
      <c r="BW77" s="28">
        <f t="shared" si="158"/>
        <v>0</v>
      </c>
      <c r="BX77" s="28">
        <f t="shared" si="159"/>
        <v>991.11112813056911</v>
      </c>
      <c r="BY77" s="28">
        <f t="shared" si="160"/>
        <v>959.99085639362318</v>
      </c>
      <c r="BZ77" s="28">
        <f t="shared" si="161"/>
        <v>917.31100055248442</v>
      </c>
      <c r="CA77" s="28">
        <f t="shared" si="162"/>
        <v>860.65886357408897</v>
      </c>
      <c r="CB77" s="28">
        <f t="shared" si="163"/>
        <v>787.66875620816495</v>
      </c>
      <c r="CC77" s="28">
        <f t="shared" si="164"/>
        <v>696.25585131098569</v>
      </c>
      <c r="CD77" s="28">
        <f t="shared" si="165"/>
        <v>584.98728400211121</v>
      </c>
      <c r="CE77" s="28">
        <f t="shared" si="166"/>
        <v>453.7160969971049</v>
      </c>
      <c r="CF77" s="28">
        <f t="shared" si="167"/>
        <v>304.81921490038519</v>
      </c>
      <c r="CG77" s="28">
        <f t="shared" si="168"/>
        <v>146.29721342957782</v>
      </c>
      <c r="CH77" s="28">
        <f t="shared" si="169"/>
        <v>6.8576844795269443</v>
      </c>
      <c r="CI77" s="28">
        <f t="shared" si="170"/>
        <v>0</v>
      </c>
      <c r="CJ77" s="28">
        <f t="shared" si="171"/>
        <v>0</v>
      </c>
      <c r="CK77" s="28">
        <f t="shared" si="172"/>
        <v>0</v>
      </c>
      <c r="CL77" s="28">
        <f t="shared" si="173"/>
        <v>0</v>
      </c>
      <c r="CM77" s="28">
        <f t="shared" si="174"/>
        <v>0</v>
      </c>
      <c r="CN77" s="28">
        <f t="shared" si="175"/>
        <v>0</v>
      </c>
      <c r="CO77" s="28">
        <f t="shared" si="176"/>
        <v>0</v>
      </c>
      <c r="CP77" s="28">
        <f t="shared" si="177"/>
        <v>0</v>
      </c>
      <c r="CQ77" s="28">
        <f t="shared" si="178"/>
        <v>0</v>
      </c>
      <c r="CR77" s="28">
        <f t="shared" si="179"/>
        <v>0</v>
      </c>
      <c r="CS77" s="28">
        <f t="shared" si="180"/>
        <v>0</v>
      </c>
      <c r="CT77" s="28">
        <f t="shared" si="181"/>
        <v>0</v>
      </c>
      <c r="CU77" s="28">
        <f t="shared" si="182"/>
        <v>0</v>
      </c>
      <c r="CV77" s="28">
        <f t="shared" si="183"/>
        <v>0</v>
      </c>
      <c r="CW77" s="28">
        <f t="shared" si="184"/>
        <v>0</v>
      </c>
      <c r="CX77" s="28">
        <f t="shared" si="185"/>
        <v>0</v>
      </c>
      <c r="CY77" s="28">
        <f t="shared" si="186"/>
        <v>0</v>
      </c>
      <c r="CZ77" s="28">
        <f t="shared" si="187"/>
        <v>0</v>
      </c>
      <c r="DA77" s="28">
        <f t="shared" si="188"/>
        <v>0</v>
      </c>
      <c r="DB77" s="28">
        <f t="shared" si="189"/>
        <v>0</v>
      </c>
      <c r="DC77" s="28">
        <f t="shared" si="190"/>
        <v>0</v>
      </c>
      <c r="DD77" s="28">
        <f t="shared" si="191"/>
        <v>0</v>
      </c>
      <c r="DE77" s="28">
        <f t="shared" si="192"/>
        <v>0</v>
      </c>
      <c r="DF77" s="28">
        <f t="shared" si="193"/>
        <v>0</v>
      </c>
      <c r="DG77" s="28">
        <f t="shared" si="194"/>
        <v>0</v>
      </c>
      <c r="DH77" s="28">
        <f t="shared" si="195"/>
        <v>0</v>
      </c>
      <c r="DI77" s="28">
        <f t="shared" si="196"/>
        <v>0</v>
      </c>
      <c r="DJ77" s="28">
        <f t="shared" si="197"/>
        <v>0</v>
      </c>
      <c r="DL77" s="158">
        <f t="shared" si="198"/>
        <v>0</v>
      </c>
      <c r="DM77" s="158">
        <f t="shared" si="199"/>
        <v>0</v>
      </c>
      <c r="DN77" s="158">
        <f t="shared" si="200"/>
        <v>0</v>
      </c>
      <c r="DO77" s="158">
        <f t="shared" si="201"/>
        <v>0</v>
      </c>
      <c r="DP77" s="158">
        <f t="shared" si="202"/>
        <v>0</v>
      </c>
      <c r="DQ77" s="158">
        <f t="shared" si="203"/>
        <v>0</v>
      </c>
      <c r="DR77" s="158">
        <f t="shared" si="204"/>
        <v>0</v>
      </c>
      <c r="DS77" s="158">
        <f t="shared" si="205"/>
        <v>0</v>
      </c>
      <c r="DT77" s="158">
        <f t="shared" si="206"/>
        <v>0</v>
      </c>
      <c r="DU77" s="158">
        <f t="shared" si="207"/>
        <v>0</v>
      </c>
      <c r="DV77" s="158">
        <f t="shared" si="208"/>
        <v>2.2556468760875532</v>
      </c>
      <c r="DW77" s="158">
        <f t="shared" si="209"/>
        <v>31.120271736945938</v>
      </c>
      <c r="DX77" s="158">
        <f t="shared" si="210"/>
        <v>42.67985584113876</v>
      </c>
      <c r="DY77" s="158">
        <f t="shared" si="211"/>
        <v>56.652136978395447</v>
      </c>
      <c r="DZ77" s="158">
        <f t="shared" si="212"/>
        <v>72.990107365924018</v>
      </c>
      <c r="EA77" s="158">
        <f t="shared" si="213"/>
        <v>91.41290489717926</v>
      </c>
      <c r="EB77" s="158">
        <f t="shared" si="214"/>
        <v>111.26856730887448</v>
      </c>
      <c r="EC77" s="158">
        <f t="shared" si="215"/>
        <v>131.27118700500631</v>
      </c>
      <c r="ED77" s="158">
        <f t="shared" si="216"/>
        <v>148.89688209671971</v>
      </c>
      <c r="EE77" s="158">
        <f t="shared" si="217"/>
        <v>158.52200147080737</v>
      </c>
      <c r="EF77" s="158">
        <f t="shared" si="218"/>
        <v>139.43952895005089</v>
      </c>
      <c r="EG77" s="158">
        <f t="shared" si="219"/>
        <v>6.8576844795269443</v>
      </c>
      <c r="EH77" s="158">
        <f t="shared" si="220"/>
        <v>0</v>
      </c>
      <c r="EI77" s="158">
        <f t="shared" si="221"/>
        <v>0</v>
      </c>
      <c r="EJ77" s="158">
        <f t="shared" si="222"/>
        <v>0</v>
      </c>
      <c r="EK77" s="158">
        <f t="shared" si="223"/>
        <v>0</v>
      </c>
      <c r="EL77" s="158">
        <f t="shared" si="224"/>
        <v>0</v>
      </c>
      <c r="EM77" s="158">
        <f t="shared" si="225"/>
        <v>0</v>
      </c>
      <c r="EN77" s="158">
        <f t="shared" si="226"/>
        <v>0</v>
      </c>
      <c r="EO77" s="158">
        <f t="shared" si="227"/>
        <v>0</v>
      </c>
      <c r="EP77" s="158">
        <f t="shared" si="228"/>
        <v>0</v>
      </c>
      <c r="EQ77" s="158">
        <f t="shared" si="229"/>
        <v>0</v>
      </c>
      <c r="ER77" s="158">
        <f t="shared" si="230"/>
        <v>0</v>
      </c>
      <c r="ES77" s="158">
        <f t="shared" si="231"/>
        <v>0</v>
      </c>
      <c r="ET77" s="158">
        <f t="shared" si="232"/>
        <v>0</v>
      </c>
      <c r="EU77" s="158">
        <f t="shared" si="233"/>
        <v>0</v>
      </c>
      <c r="EV77" s="158">
        <f t="shared" si="234"/>
        <v>0</v>
      </c>
      <c r="EW77" s="158">
        <f t="shared" si="235"/>
        <v>0</v>
      </c>
      <c r="EX77" s="158">
        <f t="shared" si="236"/>
        <v>0</v>
      </c>
      <c r="EY77" s="158">
        <f t="shared" si="237"/>
        <v>0</v>
      </c>
      <c r="EZ77" s="158">
        <f t="shared" si="238"/>
        <v>0</v>
      </c>
      <c r="FA77" s="158">
        <f t="shared" si="239"/>
        <v>0</v>
      </c>
      <c r="FB77" s="158">
        <f t="shared" si="240"/>
        <v>0</v>
      </c>
      <c r="FC77" s="158">
        <f t="shared" si="241"/>
        <v>0</v>
      </c>
      <c r="FD77" s="158">
        <f t="shared" si="242"/>
        <v>0</v>
      </c>
      <c r="FE77" s="158">
        <f t="shared" si="243"/>
        <v>0</v>
      </c>
      <c r="FF77" s="158">
        <f t="shared" si="244"/>
        <v>0</v>
      </c>
      <c r="FG77" s="158">
        <f t="shared" si="245"/>
        <v>0</v>
      </c>
      <c r="FH77" s="158">
        <f t="shared" si="246"/>
        <v>0</v>
      </c>
      <c r="FI77" s="158">
        <f t="shared" si="247"/>
        <v>0</v>
      </c>
    </row>
    <row r="78" spans="4:165">
      <c r="D78" s="28">
        <f>IF(OR('1.収穫を予測する'!$C$2="あり",'1.収穫を予測する'!$C$3="あり"),入力方法別計算!W73,'inv2.計算シート'!E73)</f>
        <v>72</v>
      </c>
      <c r="E78" s="28">
        <f>IF(OR('1.収穫を予測する'!$C$2="あり",'1.収穫を予測する'!$C$3="あり"),入力方法別計算!Z73,'inv2.計算シート'!AD73)</f>
        <v>996.98974216364559</v>
      </c>
      <c r="F78" s="28">
        <f>IF(OR('1.収穫を予測する'!$C$2="あり",'1.収穫を予測する'!$C$3="あり"),入力方法別計算!Y73,'inv2.計算シート'!AE73)</f>
        <v>1067.4145789391553</v>
      </c>
      <c r="G78" s="28">
        <f>'inv2.計算シート'!AF73</f>
        <v>0</v>
      </c>
      <c r="H78" s="28">
        <f t="shared" si="143"/>
        <v>0.56395669163414697</v>
      </c>
      <c r="I78" s="28">
        <f t="shared" si="144"/>
        <v>1408.8161435657701</v>
      </c>
      <c r="J78" s="28">
        <f t="shared" si="145"/>
        <v>1052.8972378617957</v>
      </c>
      <c r="K78" s="28">
        <f t="shared" si="146"/>
        <v>0.74736312660136806</v>
      </c>
      <c r="L78" s="28">
        <f t="shared" si="147"/>
        <v>1157.8916318132929</v>
      </c>
      <c r="N78" s="28">
        <f t="shared" si="251"/>
        <v>0</v>
      </c>
      <c r="O78" s="28">
        <f t="shared" si="251"/>
        <v>0</v>
      </c>
      <c r="P78" s="28">
        <f t="shared" si="251"/>
        <v>0</v>
      </c>
      <c r="Q78" s="28">
        <f t="shared" si="251"/>
        <v>0</v>
      </c>
      <c r="R78" s="28">
        <f t="shared" si="251"/>
        <v>0</v>
      </c>
      <c r="S78" s="28">
        <f t="shared" si="251"/>
        <v>0</v>
      </c>
      <c r="T78" s="28">
        <f t="shared" si="251"/>
        <v>0</v>
      </c>
      <c r="U78" s="28">
        <f t="shared" si="251"/>
        <v>0</v>
      </c>
      <c r="V78" s="28">
        <f t="shared" si="251"/>
        <v>0</v>
      </c>
      <c r="W78" s="28">
        <f t="shared" si="251"/>
        <v>0</v>
      </c>
      <c r="X78" s="28">
        <f t="shared" si="251"/>
        <v>0</v>
      </c>
      <c r="Y78" s="28">
        <f t="shared" si="251"/>
        <v>996.24077682085385</v>
      </c>
      <c r="Z78" s="28">
        <f t="shared" si="251"/>
        <v>965.45715947972678</v>
      </c>
      <c r="AA78" s="28">
        <f t="shared" si="251"/>
        <v>923.21910882860834</v>
      </c>
      <c r="AB78" s="28">
        <f t="shared" si="251"/>
        <v>867.12049081482803</v>
      </c>
      <c r="AC78" s="28">
        <f t="shared" si="251"/>
        <v>794.78991562217107</v>
      </c>
      <c r="AD78" s="28">
        <f t="shared" si="249"/>
        <v>704.11612432617596</v>
      </c>
      <c r="AE78" s="28">
        <f t="shared" si="249"/>
        <v>593.60519644107774</v>
      </c>
      <c r="AF78" s="28">
        <f t="shared" si="249"/>
        <v>462.98888089936037</v>
      </c>
      <c r="AG78" s="28">
        <f t="shared" si="249"/>
        <v>314.40513818996163</v>
      </c>
      <c r="AH78" s="28">
        <f t="shared" si="249"/>
        <v>155.31362154438014</v>
      </c>
      <c r="AI78" s="28">
        <f t="shared" si="249"/>
        <v>11.817872950405549</v>
      </c>
      <c r="AJ78" s="28" t="e">
        <f t="shared" si="249"/>
        <v>#NUM!</v>
      </c>
      <c r="AK78" s="28" t="e">
        <f t="shared" si="249"/>
        <v>#NUM!</v>
      </c>
      <c r="AL78" s="28" t="e">
        <f t="shared" si="249"/>
        <v>#NUM!</v>
      </c>
      <c r="AM78" s="28" t="e">
        <f t="shared" si="249"/>
        <v>#NUM!</v>
      </c>
      <c r="AN78" s="28" t="e">
        <f t="shared" si="249"/>
        <v>#NUM!</v>
      </c>
      <c r="AO78" s="28" t="e">
        <f t="shared" si="249"/>
        <v>#NUM!</v>
      </c>
      <c r="AP78" s="28" t="e">
        <f t="shared" si="249"/>
        <v>#NUM!</v>
      </c>
      <c r="AQ78" s="28" t="e">
        <f t="shared" si="249"/>
        <v>#NUM!</v>
      </c>
      <c r="AR78" s="28" t="e">
        <f t="shared" si="249"/>
        <v>#NUM!</v>
      </c>
      <c r="AS78" s="28" t="e">
        <f t="shared" si="250"/>
        <v>#NUM!</v>
      </c>
      <c r="AT78" s="28" t="e">
        <f t="shared" si="250"/>
        <v>#NUM!</v>
      </c>
      <c r="AU78" s="28" t="e">
        <f t="shared" si="250"/>
        <v>#NUM!</v>
      </c>
      <c r="AV78" s="28" t="e">
        <f t="shared" si="250"/>
        <v>#NUM!</v>
      </c>
      <c r="AW78" s="28" t="e">
        <f t="shared" si="250"/>
        <v>#NUM!</v>
      </c>
      <c r="AX78" s="28" t="e">
        <f t="shared" si="250"/>
        <v>#NUM!</v>
      </c>
      <c r="AY78" s="28" t="e">
        <f t="shared" si="250"/>
        <v>#NUM!</v>
      </c>
      <c r="AZ78" s="28" t="e">
        <f t="shared" si="250"/>
        <v>#NUM!</v>
      </c>
      <c r="BA78" s="28" t="e">
        <f t="shared" si="250"/>
        <v>#NUM!</v>
      </c>
      <c r="BB78" s="28" t="e">
        <f t="shared" si="250"/>
        <v>#NUM!</v>
      </c>
      <c r="BC78" s="28" t="e">
        <f t="shared" si="250"/>
        <v>#NUM!</v>
      </c>
      <c r="BD78" s="28" t="e">
        <f t="shared" si="250"/>
        <v>#NUM!</v>
      </c>
      <c r="BE78" s="28" t="e">
        <f t="shared" si="250"/>
        <v>#NUM!</v>
      </c>
      <c r="BF78" s="28" t="e">
        <f t="shared" si="250"/>
        <v>#NUM!</v>
      </c>
      <c r="BG78" s="28" t="e">
        <f t="shared" si="250"/>
        <v>#NUM!</v>
      </c>
      <c r="BH78" s="28" t="e">
        <f t="shared" si="250"/>
        <v>#NUM!</v>
      </c>
      <c r="BI78" s="28" t="e">
        <f t="shared" si="248"/>
        <v>#NUM!</v>
      </c>
      <c r="BJ78" s="28" t="e">
        <f t="shared" si="248"/>
        <v>#NUM!</v>
      </c>
      <c r="BK78" s="28" t="e">
        <f t="shared" si="248"/>
        <v>#NUM!</v>
      </c>
      <c r="BM78" s="28">
        <f t="shared" si="148"/>
        <v>0</v>
      </c>
      <c r="BN78" s="28">
        <f t="shared" si="149"/>
        <v>0</v>
      </c>
      <c r="BO78" s="28">
        <f t="shared" si="150"/>
        <v>0</v>
      </c>
      <c r="BP78" s="28">
        <f t="shared" si="151"/>
        <v>0</v>
      </c>
      <c r="BQ78" s="28">
        <f t="shared" si="152"/>
        <v>0</v>
      </c>
      <c r="BR78" s="28">
        <f t="shared" si="153"/>
        <v>0</v>
      </c>
      <c r="BS78" s="28">
        <f t="shared" si="154"/>
        <v>0</v>
      </c>
      <c r="BT78" s="28">
        <f t="shared" si="155"/>
        <v>0</v>
      </c>
      <c r="BU78" s="28">
        <f t="shared" si="156"/>
        <v>0</v>
      </c>
      <c r="BV78" s="28">
        <f t="shared" si="157"/>
        <v>0</v>
      </c>
      <c r="BW78" s="28">
        <f t="shared" si="158"/>
        <v>0</v>
      </c>
      <c r="BX78" s="28">
        <f t="shared" si="159"/>
        <v>996.24077682085385</v>
      </c>
      <c r="BY78" s="28">
        <f t="shared" si="160"/>
        <v>965.45715947972678</v>
      </c>
      <c r="BZ78" s="28">
        <f t="shared" si="161"/>
        <v>923.21910882860834</v>
      </c>
      <c r="CA78" s="28">
        <f t="shared" si="162"/>
        <v>867.12049081482803</v>
      </c>
      <c r="CB78" s="28">
        <f t="shared" si="163"/>
        <v>794.78991562217107</v>
      </c>
      <c r="CC78" s="28">
        <f t="shared" si="164"/>
        <v>704.11612432617596</v>
      </c>
      <c r="CD78" s="28">
        <f t="shared" si="165"/>
        <v>593.60519644107774</v>
      </c>
      <c r="CE78" s="28">
        <f t="shared" si="166"/>
        <v>462.98888089936037</v>
      </c>
      <c r="CF78" s="28">
        <f t="shared" si="167"/>
        <v>314.40513818996163</v>
      </c>
      <c r="CG78" s="28">
        <f t="shared" si="168"/>
        <v>155.31362154438014</v>
      </c>
      <c r="CH78" s="28">
        <f t="shared" si="169"/>
        <v>11.817872950405549</v>
      </c>
      <c r="CI78" s="28">
        <f t="shared" si="170"/>
        <v>0</v>
      </c>
      <c r="CJ78" s="28">
        <f t="shared" si="171"/>
        <v>0</v>
      </c>
      <c r="CK78" s="28">
        <f t="shared" si="172"/>
        <v>0</v>
      </c>
      <c r="CL78" s="28">
        <f t="shared" si="173"/>
        <v>0</v>
      </c>
      <c r="CM78" s="28">
        <f t="shared" si="174"/>
        <v>0</v>
      </c>
      <c r="CN78" s="28">
        <f t="shared" si="175"/>
        <v>0</v>
      </c>
      <c r="CO78" s="28">
        <f t="shared" si="176"/>
        <v>0</v>
      </c>
      <c r="CP78" s="28">
        <f t="shared" si="177"/>
        <v>0</v>
      </c>
      <c r="CQ78" s="28">
        <f t="shared" si="178"/>
        <v>0</v>
      </c>
      <c r="CR78" s="28">
        <f t="shared" si="179"/>
        <v>0</v>
      </c>
      <c r="CS78" s="28">
        <f t="shared" si="180"/>
        <v>0</v>
      </c>
      <c r="CT78" s="28">
        <f t="shared" si="181"/>
        <v>0</v>
      </c>
      <c r="CU78" s="28">
        <f t="shared" si="182"/>
        <v>0</v>
      </c>
      <c r="CV78" s="28">
        <f t="shared" si="183"/>
        <v>0</v>
      </c>
      <c r="CW78" s="28">
        <f t="shared" si="184"/>
        <v>0</v>
      </c>
      <c r="CX78" s="28">
        <f t="shared" si="185"/>
        <v>0</v>
      </c>
      <c r="CY78" s="28">
        <f t="shared" si="186"/>
        <v>0</v>
      </c>
      <c r="CZ78" s="28">
        <f t="shared" si="187"/>
        <v>0</v>
      </c>
      <c r="DA78" s="28">
        <f t="shared" si="188"/>
        <v>0</v>
      </c>
      <c r="DB78" s="28">
        <f t="shared" si="189"/>
        <v>0</v>
      </c>
      <c r="DC78" s="28">
        <f t="shared" si="190"/>
        <v>0</v>
      </c>
      <c r="DD78" s="28">
        <f t="shared" si="191"/>
        <v>0</v>
      </c>
      <c r="DE78" s="28">
        <f t="shared" si="192"/>
        <v>0</v>
      </c>
      <c r="DF78" s="28">
        <f t="shared" si="193"/>
        <v>0</v>
      </c>
      <c r="DG78" s="28">
        <f t="shared" si="194"/>
        <v>0</v>
      </c>
      <c r="DH78" s="28">
        <f t="shared" si="195"/>
        <v>0</v>
      </c>
      <c r="DI78" s="28">
        <f t="shared" si="196"/>
        <v>0</v>
      </c>
      <c r="DJ78" s="28">
        <f t="shared" si="197"/>
        <v>0</v>
      </c>
      <c r="DL78" s="158">
        <f t="shared" si="198"/>
        <v>0</v>
      </c>
      <c r="DM78" s="158">
        <f t="shared" si="199"/>
        <v>0</v>
      </c>
      <c r="DN78" s="158">
        <f t="shared" si="200"/>
        <v>0</v>
      </c>
      <c r="DO78" s="158">
        <f t="shared" si="201"/>
        <v>0</v>
      </c>
      <c r="DP78" s="158">
        <f t="shared" si="202"/>
        <v>0</v>
      </c>
      <c r="DQ78" s="158">
        <f t="shared" si="203"/>
        <v>0</v>
      </c>
      <c r="DR78" s="158">
        <f t="shared" si="204"/>
        <v>0</v>
      </c>
      <c r="DS78" s="158">
        <f t="shared" si="205"/>
        <v>0</v>
      </c>
      <c r="DT78" s="158">
        <f t="shared" si="206"/>
        <v>0</v>
      </c>
      <c r="DU78" s="158">
        <f t="shared" si="207"/>
        <v>0</v>
      </c>
      <c r="DV78" s="158">
        <f t="shared" si="208"/>
        <v>0.74896534279173466</v>
      </c>
      <c r="DW78" s="158">
        <f t="shared" si="209"/>
        <v>30.783617341127069</v>
      </c>
      <c r="DX78" s="158">
        <f t="shared" si="210"/>
        <v>42.238050651118442</v>
      </c>
      <c r="DY78" s="158">
        <f t="shared" si="211"/>
        <v>56.09861801378031</v>
      </c>
      <c r="DZ78" s="158">
        <f t="shared" si="212"/>
        <v>72.330575192656966</v>
      </c>
      <c r="EA78" s="158">
        <f t="shared" si="213"/>
        <v>90.673791295995102</v>
      </c>
      <c r="EB78" s="158">
        <f t="shared" si="214"/>
        <v>110.51092788509823</v>
      </c>
      <c r="EC78" s="158">
        <f t="shared" si="215"/>
        <v>130.61631554171737</v>
      </c>
      <c r="ED78" s="158">
        <f t="shared" si="216"/>
        <v>148.58374270939873</v>
      </c>
      <c r="EE78" s="158">
        <f t="shared" si="217"/>
        <v>159.09151664558149</v>
      </c>
      <c r="EF78" s="158">
        <f t="shared" si="218"/>
        <v>143.49574859397458</v>
      </c>
      <c r="EG78" s="158">
        <f t="shared" si="219"/>
        <v>11.817872950405549</v>
      </c>
      <c r="EH78" s="158">
        <f t="shared" si="220"/>
        <v>0</v>
      </c>
      <c r="EI78" s="158">
        <f t="shared" si="221"/>
        <v>0</v>
      </c>
      <c r="EJ78" s="158">
        <f t="shared" si="222"/>
        <v>0</v>
      </c>
      <c r="EK78" s="158">
        <f t="shared" si="223"/>
        <v>0</v>
      </c>
      <c r="EL78" s="158">
        <f t="shared" si="224"/>
        <v>0</v>
      </c>
      <c r="EM78" s="158">
        <f t="shared" si="225"/>
        <v>0</v>
      </c>
      <c r="EN78" s="158">
        <f t="shared" si="226"/>
        <v>0</v>
      </c>
      <c r="EO78" s="158">
        <f t="shared" si="227"/>
        <v>0</v>
      </c>
      <c r="EP78" s="158">
        <f t="shared" si="228"/>
        <v>0</v>
      </c>
      <c r="EQ78" s="158">
        <f t="shared" si="229"/>
        <v>0</v>
      </c>
      <c r="ER78" s="158">
        <f t="shared" si="230"/>
        <v>0</v>
      </c>
      <c r="ES78" s="158">
        <f t="shared" si="231"/>
        <v>0</v>
      </c>
      <c r="ET78" s="158">
        <f t="shared" si="232"/>
        <v>0</v>
      </c>
      <c r="EU78" s="158">
        <f t="shared" si="233"/>
        <v>0</v>
      </c>
      <c r="EV78" s="158">
        <f t="shared" si="234"/>
        <v>0</v>
      </c>
      <c r="EW78" s="158">
        <f t="shared" si="235"/>
        <v>0</v>
      </c>
      <c r="EX78" s="158">
        <f t="shared" si="236"/>
        <v>0</v>
      </c>
      <c r="EY78" s="158">
        <f t="shared" si="237"/>
        <v>0</v>
      </c>
      <c r="EZ78" s="158">
        <f t="shared" si="238"/>
        <v>0</v>
      </c>
      <c r="FA78" s="158">
        <f t="shared" si="239"/>
        <v>0</v>
      </c>
      <c r="FB78" s="158">
        <f t="shared" si="240"/>
        <v>0</v>
      </c>
      <c r="FC78" s="158">
        <f t="shared" si="241"/>
        <v>0</v>
      </c>
      <c r="FD78" s="158">
        <f t="shared" si="242"/>
        <v>0</v>
      </c>
      <c r="FE78" s="158">
        <f t="shared" si="243"/>
        <v>0</v>
      </c>
      <c r="FF78" s="158">
        <f t="shared" si="244"/>
        <v>0</v>
      </c>
      <c r="FG78" s="158">
        <f t="shared" si="245"/>
        <v>0</v>
      </c>
      <c r="FH78" s="158">
        <f t="shared" si="246"/>
        <v>0</v>
      </c>
      <c r="FI78" s="158">
        <f t="shared" si="247"/>
        <v>0</v>
      </c>
    </row>
    <row r="79" spans="4:165">
      <c r="D79" s="28">
        <f>IF(OR('1.収穫を予測する'!$C$2="あり",'1.収穫を予測する'!$C$3="あり"),入力方法別計算!W74,'inv2.計算シート'!E74)</f>
        <v>73</v>
      </c>
      <c r="E79" s="28">
        <f>IF(OR('1.収穫を予測する'!$C$2="あり",'1.収穫を予測する'!$C$3="あり"),入力方法別計算!Z74,'inv2.計算シート'!AD74)</f>
        <v>1000.4343209633115</v>
      </c>
      <c r="F79" s="28">
        <f>IF(OR('1.収穫を予測する'!$C$2="あり",'1.収穫を予測する'!$C$3="あり"),入力方法別計算!Y74,'inv2.計算シート'!AE74)</f>
        <v>1062.4650261389543</v>
      </c>
      <c r="G79" s="28">
        <f>'inv2.計算シート'!AF74</f>
        <v>0</v>
      </c>
      <c r="H79" s="28">
        <f t="shared" si="143"/>
        <v>0.5631163247069858</v>
      </c>
      <c r="I79" s="28">
        <f t="shared" si="144"/>
        <v>1404.3338274614791</v>
      </c>
      <c r="J79" s="28">
        <f t="shared" si="145"/>
        <v>1057.1586056712431</v>
      </c>
      <c r="K79" s="28">
        <f t="shared" si="146"/>
        <v>0.75278298150960188</v>
      </c>
      <c r="L79" s="28">
        <f t="shared" si="147"/>
        <v>1140.3379197067986</v>
      </c>
      <c r="N79" s="28">
        <f t="shared" si="251"/>
        <v>0</v>
      </c>
      <c r="O79" s="28">
        <f t="shared" si="251"/>
        <v>0</v>
      </c>
      <c r="P79" s="28">
        <f t="shared" si="251"/>
        <v>0</v>
      </c>
      <c r="Q79" s="28">
        <f t="shared" si="251"/>
        <v>0</v>
      </c>
      <c r="R79" s="28">
        <f t="shared" si="251"/>
        <v>0</v>
      </c>
      <c r="S79" s="28">
        <f t="shared" si="251"/>
        <v>0</v>
      </c>
      <c r="T79" s="28">
        <f t="shared" si="251"/>
        <v>0</v>
      </c>
      <c r="U79" s="28">
        <f t="shared" si="251"/>
        <v>0</v>
      </c>
      <c r="V79" s="28">
        <f t="shared" si="251"/>
        <v>0</v>
      </c>
      <c r="W79" s="28">
        <f t="shared" si="251"/>
        <v>0</v>
      </c>
      <c r="X79" s="28">
        <f t="shared" si="251"/>
        <v>0</v>
      </c>
      <c r="Y79" s="28">
        <f t="shared" si="251"/>
        <v>0</v>
      </c>
      <c r="Z79" s="28">
        <f t="shared" si="251"/>
        <v>970.65946719524425</v>
      </c>
      <c r="AA79" s="28">
        <f t="shared" si="251"/>
        <v>928.83911840935923</v>
      </c>
      <c r="AB79" s="28">
        <f t="shared" si="251"/>
        <v>873.26474136274248</v>
      </c>
      <c r="AC79" s="28">
        <f t="shared" si="251"/>
        <v>801.56040088671023</v>
      </c>
      <c r="AD79" s="28">
        <f t="shared" si="249"/>
        <v>711.59120289696762</v>
      </c>
      <c r="AE79" s="28">
        <f t="shared" si="249"/>
        <v>601.80769280226332</v>
      </c>
      <c r="AF79" s="28">
        <f t="shared" si="249"/>
        <v>471.83068205141706</v>
      </c>
      <c r="AG79" s="28">
        <f t="shared" si="249"/>
        <v>323.57958324425738</v>
      </c>
      <c r="AH79" s="28">
        <f t="shared" si="249"/>
        <v>164.02385899536188</v>
      </c>
      <c r="AI79" s="28">
        <f t="shared" si="249"/>
        <v>17.123017629627299</v>
      </c>
      <c r="AJ79" s="28" t="e">
        <f t="shared" si="249"/>
        <v>#NUM!</v>
      </c>
      <c r="AK79" s="28" t="e">
        <f t="shared" si="249"/>
        <v>#NUM!</v>
      </c>
      <c r="AL79" s="28" t="e">
        <f t="shared" si="249"/>
        <v>#NUM!</v>
      </c>
      <c r="AM79" s="28" t="e">
        <f t="shared" si="249"/>
        <v>#NUM!</v>
      </c>
      <c r="AN79" s="28" t="e">
        <f t="shared" si="249"/>
        <v>#NUM!</v>
      </c>
      <c r="AO79" s="28" t="e">
        <f t="shared" si="249"/>
        <v>#NUM!</v>
      </c>
      <c r="AP79" s="28" t="e">
        <f t="shared" si="249"/>
        <v>#NUM!</v>
      </c>
      <c r="AQ79" s="28" t="e">
        <f t="shared" si="249"/>
        <v>#NUM!</v>
      </c>
      <c r="AR79" s="28" t="e">
        <f t="shared" si="249"/>
        <v>#NUM!</v>
      </c>
      <c r="AS79" s="28" t="e">
        <f t="shared" si="250"/>
        <v>#NUM!</v>
      </c>
      <c r="AT79" s="28" t="e">
        <f t="shared" si="250"/>
        <v>#NUM!</v>
      </c>
      <c r="AU79" s="28" t="e">
        <f t="shared" si="250"/>
        <v>#NUM!</v>
      </c>
      <c r="AV79" s="28" t="e">
        <f t="shared" si="250"/>
        <v>#NUM!</v>
      </c>
      <c r="AW79" s="28" t="e">
        <f t="shared" si="250"/>
        <v>#NUM!</v>
      </c>
      <c r="AX79" s="28" t="e">
        <f t="shared" si="250"/>
        <v>#NUM!</v>
      </c>
      <c r="AY79" s="28" t="e">
        <f t="shared" si="250"/>
        <v>#NUM!</v>
      </c>
      <c r="AZ79" s="28" t="e">
        <f t="shared" si="250"/>
        <v>#NUM!</v>
      </c>
      <c r="BA79" s="28" t="e">
        <f t="shared" si="250"/>
        <v>#NUM!</v>
      </c>
      <c r="BB79" s="28" t="e">
        <f t="shared" si="250"/>
        <v>#NUM!</v>
      </c>
      <c r="BC79" s="28" t="e">
        <f t="shared" si="250"/>
        <v>#NUM!</v>
      </c>
      <c r="BD79" s="28" t="e">
        <f t="shared" si="250"/>
        <v>#NUM!</v>
      </c>
      <c r="BE79" s="28" t="e">
        <f t="shared" si="250"/>
        <v>#NUM!</v>
      </c>
      <c r="BF79" s="28" t="e">
        <f t="shared" si="250"/>
        <v>#NUM!</v>
      </c>
      <c r="BG79" s="28" t="e">
        <f t="shared" si="250"/>
        <v>#NUM!</v>
      </c>
      <c r="BH79" s="28" t="e">
        <f t="shared" si="250"/>
        <v>#NUM!</v>
      </c>
      <c r="BI79" s="28" t="e">
        <f t="shared" si="248"/>
        <v>#NUM!</v>
      </c>
      <c r="BJ79" s="28" t="e">
        <f t="shared" si="248"/>
        <v>#NUM!</v>
      </c>
      <c r="BK79" s="28" t="e">
        <f t="shared" si="248"/>
        <v>#NUM!</v>
      </c>
      <c r="BM79" s="28">
        <f t="shared" si="148"/>
        <v>0</v>
      </c>
      <c r="BN79" s="28">
        <f t="shared" si="149"/>
        <v>0</v>
      </c>
      <c r="BO79" s="28">
        <f t="shared" si="150"/>
        <v>0</v>
      </c>
      <c r="BP79" s="28">
        <f t="shared" si="151"/>
        <v>0</v>
      </c>
      <c r="BQ79" s="28">
        <f t="shared" si="152"/>
        <v>0</v>
      </c>
      <c r="BR79" s="28">
        <f t="shared" si="153"/>
        <v>0</v>
      </c>
      <c r="BS79" s="28">
        <f t="shared" si="154"/>
        <v>0</v>
      </c>
      <c r="BT79" s="28">
        <f t="shared" si="155"/>
        <v>0</v>
      </c>
      <c r="BU79" s="28">
        <f t="shared" si="156"/>
        <v>0</v>
      </c>
      <c r="BV79" s="28">
        <f t="shared" si="157"/>
        <v>0</v>
      </c>
      <c r="BW79" s="28">
        <f t="shared" si="158"/>
        <v>0</v>
      </c>
      <c r="BX79" s="28">
        <f t="shared" si="159"/>
        <v>0</v>
      </c>
      <c r="BY79" s="28">
        <f t="shared" si="160"/>
        <v>970.65946719524425</v>
      </c>
      <c r="BZ79" s="28">
        <f t="shared" si="161"/>
        <v>928.83911840935923</v>
      </c>
      <c r="CA79" s="28">
        <f t="shared" si="162"/>
        <v>873.26474136274248</v>
      </c>
      <c r="CB79" s="28">
        <f t="shared" si="163"/>
        <v>801.56040088671023</v>
      </c>
      <c r="CC79" s="28">
        <f t="shared" si="164"/>
        <v>711.59120289696762</v>
      </c>
      <c r="CD79" s="28">
        <f t="shared" si="165"/>
        <v>601.80769280226332</v>
      </c>
      <c r="CE79" s="28">
        <f t="shared" si="166"/>
        <v>471.83068205141706</v>
      </c>
      <c r="CF79" s="28">
        <f t="shared" si="167"/>
        <v>323.57958324425738</v>
      </c>
      <c r="CG79" s="28">
        <f t="shared" si="168"/>
        <v>164.02385899536188</v>
      </c>
      <c r="CH79" s="28">
        <f t="shared" si="169"/>
        <v>17.123017629627299</v>
      </c>
      <c r="CI79" s="28">
        <f t="shared" si="170"/>
        <v>0</v>
      </c>
      <c r="CJ79" s="28">
        <f t="shared" si="171"/>
        <v>0</v>
      </c>
      <c r="CK79" s="28">
        <f t="shared" si="172"/>
        <v>0</v>
      </c>
      <c r="CL79" s="28">
        <f t="shared" si="173"/>
        <v>0</v>
      </c>
      <c r="CM79" s="28">
        <f t="shared" si="174"/>
        <v>0</v>
      </c>
      <c r="CN79" s="28">
        <f t="shared" si="175"/>
        <v>0</v>
      </c>
      <c r="CO79" s="28">
        <f t="shared" si="176"/>
        <v>0</v>
      </c>
      <c r="CP79" s="28">
        <f t="shared" si="177"/>
        <v>0</v>
      </c>
      <c r="CQ79" s="28">
        <f t="shared" si="178"/>
        <v>0</v>
      </c>
      <c r="CR79" s="28">
        <f t="shared" si="179"/>
        <v>0</v>
      </c>
      <c r="CS79" s="28">
        <f t="shared" si="180"/>
        <v>0</v>
      </c>
      <c r="CT79" s="28">
        <f t="shared" si="181"/>
        <v>0</v>
      </c>
      <c r="CU79" s="28">
        <f t="shared" si="182"/>
        <v>0</v>
      </c>
      <c r="CV79" s="28">
        <f t="shared" si="183"/>
        <v>0</v>
      </c>
      <c r="CW79" s="28">
        <f t="shared" si="184"/>
        <v>0</v>
      </c>
      <c r="CX79" s="28">
        <f t="shared" si="185"/>
        <v>0</v>
      </c>
      <c r="CY79" s="28">
        <f t="shared" si="186"/>
        <v>0</v>
      </c>
      <c r="CZ79" s="28">
        <f t="shared" si="187"/>
        <v>0</v>
      </c>
      <c r="DA79" s="28">
        <f t="shared" si="188"/>
        <v>0</v>
      </c>
      <c r="DB79" s="28">
        <f t="shared" si="189"/>
        <v>0</v>
      </c>
      <c r="DC79" s="28">
        <f t="shared" si="190"/>
        <v>0</v>
      </c>
      <c r="DD79" s="28">
        <f t="shared" si="191"/>
        <v>0</v>
      </c>
      <c r="DE79" s="28">
        <f t="shared" si="192"/>
        <v>0</v>
      </c>
      <c r="DF79" s="28">
        <f t="shared" si="193"/>
        <v>0</v>
      </c>
      <c r="DG79" s="28">
        <f t="shared" si="194"/>
        <v>0</v>
      </c>
      <c r="DH79" s="28">
        <f t="shared" si="195"/>
        <v>0</v>
      </c>
      <c r="DI79" s="28">
        <f t="shared" si="196"/>
        <v>0</v>
      </c>
      <c r="DJ79" s="28">
        <f t="shared" si="197"/>
        <v>0</v>
      </c>
      <c r="DL79" s="158">
        <f t="shared" si="198"/>
        <v>0</v>
      </c>
      <c r="DM79" s="158">
        <f t="shared" si="199"/>
        <v>0</v>
      </c>
      <c r="DN79" s="158">
        <f t="shared" si="200"/>
        <v>0</v>
      </c>
      <c r="DO79" s="158">
        <f t="shared" si="201"/>
        <v>0</v>
      </c>
      <c r="DP79" s="158">
        <f t="shared" si="202"/>
        <v>0</v>
      </c>
      <c r="DQ79" s="158">
        <f t="shared" si="203"/>
        <v>0</v>
      </c>
      <c r="DR79" s="158">
        <f t="shared" si="204"/>
        <v>0</v>
      </c>
      <c r="DS79" s="158">
        <f t="shared" si="205"/>
        <v>0</v>
      </c>
      <c r="DT79" s="158">
        <f t="shared" si="206"/>
        <v>0</v>
      </c>
      <c r="DU79" s="158">
        <f t="shared" si="207"/>
        <v>0</v>
      </c>
      <c r="DV79" s="158">
        <f t="shared" si="208"/>
        <v>0</v>
      </c>
      <c r="DW79" s="158">
        <f t="shared" si="209"/>
        <v>29.77485376806726</v>
      </c>
      <c r="DX79" s="158">
        <f t="shared" si="210"/>
        <v>41.820348785885017</v>
      </c>
      <c r="DY79" s="158">
        <f t="shared" si="211"/>
        <v>55.574377046616746</v>
      </c>
      <c r="DZ79" s="158">
        <f t="shared" si="212"/>
        <v>71.704340476032257</v>
      </c>
      <c r="EA79" s="158">
        <f t="shared" si="213"/>
        <v>89.969197989742611</v>
      </c>
      <c r="EB79" s="158">
        <f t="shared" si="214"/>
        <v>109.7835100947043</v>
      </c>
      <c r="EC79" s="158">
        <f t="shared" si="215"/>
        <v>129.97701075084626</v>
      </c>
      <c r="ED79" s="158">
        <f t="shared" si="216"/>
        <v>148.25109880715968</v>
      </c>
      <c r="EE79" s="158">
        <f t="shared" si="217"/>
        <v>159.5557242488955</v>
      </c>
      <c r="EF79" s="158">
        <f t="shared" si="218"/>
        <v>146.90084136573458</v>
      </c>
      <c r="EG79" s="158">
        <f t="shared" si="219"/>
        <v>17.123017629627299</v>
      </c>
      <c r="EH79" s="158">
        <f t="shared" si="220"/>
        <v>0</v>
      </c>
      <c r="EI79" s="158">
        <f t="shared" si="221"/>
        <v>0</v>
      </c>
      <c r="EJ79" s="158">
        <f t="shared" si="222"/>
        <v>0</v>
      </c>
      <c r="EK79" s="158">
        <f t="shared" si="223"/>
        <v>0</v>
      </c>
      <c r="EL79" s="158">
        <f t="shared" si="224"/>
        <v>0</v>
      </c>
      <c r="EM79" s="158">
        <f t="shared" si="225"/>
        <v>0</v>
      </c>
      <c r="EN79" s="158">
        <f t="shared" si="226"/>
        <v>0</v>
      </c>
      <c r="EO79" s="158">
        <f t="shared" si="227"/>
        <v>0</v>
      </c>
      <c r="EP79" s="158">
        <f t="shared" si="228"/>
        <v>0</v>
      </c>
      <c r="EQ79" s="158">
        <f t="shared" si="229"/>
        <v>0</v>
      </c>
      <c r="ER79" s="158">
        <f t="shared" si="230"/>
        <v>0</v>
      </c>
      <c r="ES79" s="158">
        <f t="shared" si="231"/>
        <v>0</v>
      </c>
      <c r="ET79" s="158">
        <f t="shared" si="232"/>
        <v>0</v>
      </c>
      <c r="EU79" s="158">
        <f t="shared" si="233"/>
        <v>0</v>
      </c>
      <c r="EV79" s="158">
        <f t="shared" si="234"/>
        <v>0</v>
      </c>
      <c r="EW79" s="158">
        <f t="shared" si="235"/>
        <v>0</v>
      </c>
      <c r="EX79" s="158">
        <f t="shared" si="236"/>
        <v>0</v>
      </c>
      <c r="EY79" s="158">
        <f t="shared" si="237"/>
        <v>0</v>
      </c>
      <c r="EZ79" s="158">
        <f t="shared" si="238"/>
        <v>0</v>
      </c>
      <c r="FA79" s="158">
        <f t="shared" si="239"/>
        <v>0</v>
      </c>
      <c r="FB79" s="158">
        <f t="shared" si="240"/>
        <v>0</v>
      </c>
      <c r="FC79" s="158">
        <f t="shared" si="241"/>
        <v>0</v>
      </c>
      <c r="FD79" s="158">
        <f t="shared" si="242"/>
        <v>0</v>
      </c>
      <c r="FE79" s="158">
        <f t="shared" si="243"/>
        <v>0</v>
      </c>
      <c r="FF79" s="158">
        <f t="shared" si="244"/>
        <v>0</v>
      </c>
      <c r="FG79" s="158">
        <f t="shared" si="245"/>
        <v>0</v>
      </c>
      <c r="FH79" s="158">
        <f t="shared" si="246"/>
        <v>0</v>
      </c>
      <c r="FI79" s="158">
        <f t="shared" si="247"/>
        <v>0</v>
      </c>
    </row>
    <row r="80" spans="4:165">
      <c r="D80" s="28">
        <f>IF(OR('1.収穫を予測する'!$C$2="あり",'1.収穫を予測する'!$C$3="あり"),入力方法別計算!W75,'inv2.計算シート'!E75)</f>
        <v>74</v>
      </c>
      <c r="E80" s="28">
        <f>IF(OR('1.収穫を予測する'!$C$2="あり",'1.収穫を予測する'!$C$3="あり"),入力方法別計算!Z75,'inv2.計算シート'!AD75)</f>
        <v>1003.7092126641777</v>
      </c>
      <c r="F80" s="28">
        <f>IF(OR('1.収穫を予測する'!$C$2="あり",'1.収穫を予測する'!$C$3="あり"),入力方法別計算!Y75,'inv2.計算シート'!AE75)</f>
        <v>1057.7592985794795</v>
      </c>
      <c r="G80" s="28">
        <f>'inv2.計算シート'!AF75</f>
        <v>0</v>
      </c>
      <c r="H80" s="28">
        <f t="shared" si="143"/>
        <v>0.56231701975424453</v>
      </c>
      <c r="I80" s="28">
        <f t="shared" si="144"/>
        <v>1400.0723195488088</v>
      </c>
      <c r="J80" s="28">
        <f t="shared" si="145"/>
        <v>1061.2217965482946</v>
      </c>
      <c r="K80" s="28">
        <f t="shared" si="146"/>
        <v>0.75797641431143137</v>
      </c>
      <c r="L80" s="28">
        <f t="shared" si="147"/>
        <v>1123.9450925745891</v>
      </c>
      <c r="N80" s="28">
        <f t="shared" si="251"/>
        <v>0</v>
      </c>
      <c r="O80" s="28">
        <f t="shared" si="251"/>
        <v>0</v>
      </c>
      <c r="P80" s="28">
        <f t="shared" si="251"/>
        <v>0</v>
      </c>
      <c r="Q80" s="28">
        <f t="shared" si="251"/>
        <v>0</v>
      </c>
      <c r="R80" s="28">
        <f t="shared" si="251"/>
        <v>0</v>
      </c>
      <c r="S80" s="28">
        <f t="shared" si="251"/>
        <v>0</v>
      </c>
      <c r="T80" s="28">
        <f t="shared" si="251"/>
        <v>0</v>
      </c>
      <c r="U80" s="28">
        <f t="shared" si="251"/>
        <v>0</v>
      </c>
      <c r="V80" s="28">
        <f t="shared" si="251"/>
        <v>0</v>
      </c>
      <c r="W80" s="28">
        <f t="shared" si="251"/>
        <v>0</v>
      </c>
      <c r="X80" s="28">
        <f t="shared" si="251"/>
        <v>0</v>
      </c>
      <c r="Y80" s="28">
        <f t="shared" si="251"/>
        <v>0</v>
      </c>
      <c r="Z80" s="28">
        <f t="shared" si="251"/>
        <v>975.61039666685531</v>
      </c>
      <c r="AA80" s="28">
        <f t="shared" si="251"/>
        <v>934.18503709208608</v>
      </c>
      <c r="AB80" s="28">
        <f t="shared" si="251"/>
        <v>879.10720782323972</v>
      </c>
      <c r="AC80" s="28">
        <f t="shared" si="251"/>
        <v>807.99742141967681</v>
      </c>
      <c r="AD80" s="28">
        <f t="shared" si="249"/>
        <v>718.69963065724812</v>
      </c>
      <c r="AE80" s="28">
        <f t="shared" si="249"/>
        <v>609.61380064212017</v>
      </c>
      <c r="AF80" s="28">
        <f t="shared" si="249"/>
        <v>480.2591309581851</v>
      </c>
      <c r="AG80" s="28">
        <f t="shared" si="249"/>
        <v>332.35482233973102</v>
      </c>
      <c r="AH80" s="28">
        <f t="shared" si="249"/>
        <v>172.42492154883755</v>
      </c>
      <c r="AI80" s="28">
        <f t="shared" si="249"/>
        <v>22.618033863887931</v>
      </c>
      <c r="AJ80" s="28" t="e">
        <f t="shared" si="249"/>
        <v>#NUM!</v>
      </c>
      <c r="AK80" s="28" t="e">
        <f t="shared" si="249"/>
        <v>#NUM!</v>
      </c>
      <c r="AL80" s="28" t="e">
        <f t="shared" si="249"/>
        <v>#NUM!</v>
      </c>
      <c r="AM80" s="28" t="e">
        <f t="shared" si="249"/>
        <v>#NUM!</v>
      </c>
      <c r="AN80" s="28" t="e">
        <f t="shared" si="249"/>
        <v>#NUM!</v>
      </c>
      <c r="AO80" s="28" t="e">
        <f t="shared" si="249"/>
        <v>#NUM!</v>
      </c>
      <c r="AP80" s="28" t="e">
        <f t="shared" si="249"/>
        <v>#NUM!</v>
      </c>
      <c r="AQ80" s="28" t="e">
        <f t="shared" si="249"/>
        <v>#NUM!</v>
      </c>
      <c r="AR80" s="28" t="e">
        <f t="shared" si="249"/>
        <v>#NUM!</v>
      </c>
      <c r="AS80" s="28" t="e">
        <f t="shared" si="250"/>
        <v>#NUM!</v>
      </c>
      <c r="AT80" s="28" t="e">
        <f t="shared" si="250"/>
        <v>#NUM!</v>
      </c>
      <c r="AU80" s="28" t="e">
        <f t="shared" si="250"/>
        <v>#NUM!</v>
      </c>
      <c r="AV80" s="28" t="e">
        <f t="shared" si="250"/>
        <v>#NUM!</v>
      </c>
      <c r="AW80" s="28" t="e">
        <f t="shared" si="250"/>
        <v>#NUM!</v>
      </c>
      <c r="AX80" s="28" t="e">
        <f t="shared" si="250"/>
        <v>#NUM!</v>
      </c>
      <c r="AY80" s="28" t="e">
        <f t="shared" si="250"/>
        <v>#NUM!</v>
      </c>
      <c r="AZ80" s="28" t="e">
        <f t="shared" si="250"/>
        <v>#NUM!</v>
      </c>
      <c r="BA80" s="28" t="e">
        <f t="shared" si="250"/>
        <v>#NUM!</v>
      </c>
      <c r="BB80" s="28" t="e">
        <f t="shared" si="250"/>
        <v>#NUM!</v>
      </c>
      <c r="BC80" s="28" t="e">
        <f t="shared" si="250"/>
        <v>#NUM!</v>
      </c>
      <c r="BD80" s="28" t="e">
        <f t="shared" si="250"/>
        <v>#NUM!</v>
      </c>
      <c r="BE80" s="28" t="e">
        <f t="shared" si="250"/>
        <v>#NUM!</v>
      </c>
      <c r="BF80" s="28" t="e">
        <f t="shared" si="250"/>
        <v>#NUM!</v>
      </c>
      <c r="BG80" s="28" t="e">
        <f t="shared" si="250"/>
        <v>#NUM!</v>
      </c>
      <c r="BH80" s="28" t="e">
        <f t="shared" si="250"/>
        <v>#NUM!</v>
      </c>
      <c r="BI80" s="28" t="e">
        <f t="shared" si="248"/>
        <v>#NUM!</v>
      </c>
      <c r="BJ80" s="28" t="e">
        <f t="shared" si="248"/>
        <v>#NUM!</v>
      </c>
      <c r="BK80" s="28" t="e">
        <f t="shared" si="248"/>
        <v>#NUM!</v>
      </c>
      <c r="BM80" s="28">
        <f t="shared" si="148"/>
        <v>0</v>
      </c>
      <c r="BN80" s="28">
        <f t="shared" si="149"/>
        <v>0</v>
      </c>
      <c r="BO80" s="28">
        <f t="shared" si="150"/>
        <v>0</v>
      </c>
      <c r="BP80" s="28">
        <f t="shared" si="151"/>
        <v>0</v>
      </c>
      <c r="BQ80" s="28">
        <f t="shared" si="152"/>
        <v>0</v>
      </c>
      <c r="BR80" s="28">
        <f t="shared" si="153"/>
        <v>0</v>
      </c>
      <c r="BS80" s="28">
        <f t="shared" si="154"/>
        <v>0</v>
      </c>
      <c r="BT80" s="28">
        <f t="shared" si="155"/>
        <v>0</v>
      </c>
      <c r="BU80" s="28">
        <f t="shared" si="156"/>
        <v>0</v>
      </c>
      <c r="BV80" s="28">
        <f t="shared" si="157"/>
        <v>0</v>
      </c>
      <c r="BW80" s="28">
        <f t="shared" si="158"/>
        <v>0</v>
      </c>
      <c r="BX80" s="28">
        <f t="shared" si="159"/>
        <v>0</v>
      </c>
      <c r="BY80" s="28">
        <f t="shared" si="160"/>
        <v>975.61039666685531</v>
      </c>
      <c r="BZ80" s="28">
        <f t="shared" si="161"/>
        <v>934.18503709208608</v>
      </c>
      <c r="CA80" s="28">
        <f t="shared" si="162"/>
        <v>879.10720782323972</v>
      </c>
      <c r="CB80" s="28">
        <f t="shared" si="163"/>
        <v>807.99742141967681</v>
      </c>
      <c r="CC80" s="28">
        <f t="shared" si="164"/>
        <v>718.69963065724812</v>
      </c>
      <c r="CD80" s="28">
        <f t="shared" si="165"/>
        <v>609.61380064212017</v>
      </c>
      <c r="CE80" s="28">
        <f t="shared" si="166"/>
        <v>480.2591309581851</v>
      </c>
      <c r="CF80" s="28">
        <f t="shared" si="167"/>
        <v>332.35482233973102</v>
      </c>
      <c r="CG80" s="28">
        <f t="shared" si="168"/>
        <v>172.42492154883755</v>
      </c>
      <c r="CH80" s="28">
        <f t="shared" si="169"/>
        <v>22.618033863887931</v>
      </c>
      <c r="CI80" s="28">
        <f t="shared" si="170"/>
        <v>0</v>
      </c>
      <c r="CJ80" s="28">
        <f t="shared" si="171"/>
        <v>0</v>
      </c>
      <c r="CK80" s="28">
        <f t="shared" si="172"/>
        <v>0</v>
      </c>
      <c r="CL80" s="28">
        <f t="shared" si="173"/>
        <v>0</v>
      </c>
      <c r="CM80" s="28">
        <f t="shared" si="174"/>
        <v>0</v>
      </c>
      <c r="CN80" s="28">
        <f t="shared" si="175"/>
        <v>0</v>
      </c>
      <c r="CO80" s="28">
        <f t="shared" si="176"/>
        <v>0</v>
      </c>
      <c r="CP80" s="28">
        <f t="shared" si="177"/>
        <v>0</v>
      </c>
      <c r="CQ80" s="28">
        <f t="shared" si="178"/>
        <v>0</v>
      </c>
      <c r="CR80" s="28">
        <f t="shared" si="179"/>
        <v>0</v>
      </c>
      <c r="CS80" s="28">
        <f t="shared" si="180"/>
        <v>0</v>
      </c>
      <c r="CT80" s="28">
        <f t="shared" si="181"/>
        <v>0</v>
      </c>
      <c r="CU80" s="28">
        <f t="shared" si="182"/>
        <v>0</v>
      </c>
      <c r="CV80" s="28">
        <f t="shared" si="183"/>
        <v>0</v>
      </c>
      <c r="CW80" s="28">
        <f t="shared" si="184"/>
        <v>0</v>
      </c>
      <c r="CX80" s="28">
        <f t="shared" si="185"/>
        <v>0</v>
      </c>
      <c r="CY80" s="28">
        <f t="shared" si="186"/>
        <v>0</v>
      </c>
      <c r="CZ80" s="28">
        <f t="shared" si="187"/>
        <v>0</v>
      </c>
      <c r="DA80" s="28">
        <f t="shared" si="188"/>
        <v>0</v>
      </c>
      <c r="DB80" s="28">
        <f t="shared" si="189"/>
        <v>0</v>
      </c>
      <c r="DC80" s="28">
        <f t="shared" si="190"/>
        <v>0</v>
      </c>
      <c r="DD80" s="28">
        <f t="shared" si="191"/>
        <v>0</v>
      </c>
      <c r="DE80" s="28">
        <f t="shared" si="192"/>
        <v>0</v>
      </c>
      <c r="DF80" s="28">
        <f t="shared" si="193"/>
        <v>0</v>
      </c>
      <c r="DG80" s="28">
        <f t="shared" si="194"/>
        <v>0</v>
      </c>
      <c r="DH80" s="28">
        <f t="shared" si="195"/>
        <v>0</v>
      </c>
      <c r="DI80" s="28">
        <f t="shared" si="196"/>
        <v>0</v>
      </c>
      <c r="DJ80" s="28">
        <f t="shared" si="197"/>
        <v>0</v>
      </c>
      <c r="DL80" s="158">
        <f t="shared" si="198"/>
        <v>0</v>
      </c>
      <c r="DM80" s="158">
        <f t="shared" si="199"/>
        <v>0</v>
      </c>
      <c r="DN80" s="158">
        <f t="shared" si="200"/>
        <v>0</v>
      </c>
      <c r="DO80" s="158">
        <f t="shared" si="201"/>
        <v>0</v>
      </c>
      <c r="DP80" s="158">
        <f t="shared" si="202"/>
        <v>0</v>
      </c>
      <c r="DQ80" s="158">
        <f t="shared" si="203"/>
        <v>0</v>
      </c>
      <c r="DR80" s="158">
        <f t="shared" si="204"/>
        <v>0</v>
      </c>
      <c r="DS80" s="158">
        <f t="shared" si="205"/>
        <v>0</v>
      </c>
      <c r="DT80" s="158">
        <f t="shared" si="206"/>
        <v>0</v>
      </c>
      <c r="DU80" s="158">
        <f t="shared" si="207"/>
        <v>0</v>
      </c>
      <c r="DV80" s="158">
        <f t="shared" si="208"/>
        <v>0</v>
      </c>
      <c r="DW80" s="158">
        <f t="shared" si="209"/>
        <v>28.09881599732239</v>
      </c>
      <c r="DX80" s="158">
        <f t="shared" si="210"/>
        <v>41.425359574769232</v>
      </c>
      <c r="DY80" s="158">
        <f t="shared" si="211"/>
        <v>55.077829268846358</v>
      </c>
      <c r="DZ80" s="158">
        <f t="shared" si="212"/>
        <v>71.109786403562907</v>
      </c>
      <c r="EA80" s="158">
        <f t="shared" si="213"/>
        <v>89.29779076242869</v>
      </c>
      <c r="EB80" s="158">
        <f t="shared" si="214"/>
        <v>109.08583001512795</v>
      </c>
      <c r="EC80" s="158">
        <f t="shared" si="215"/>
        <v>129.35466968393507</v>
      </c>
      <c r="ED80" s="158">
        <f t="shared" si="216"/>
        <v>147.90430861845408</v>
      </c>
      <c r="EE80" s="158">
        <f t="shared" si="217"/>
        <v>159.92990079089347</v>
      </c>
      <c r="EF80" s="158">
        <f t="shared" si="218"/>
        <v>149.80688768494963</v>
      </c>
      <c r="EG80" s="158">
        <f t="shared" si="219"/>
        <v>22.618033863887931</v>
      </c>
      <c r="EH80" s="158">
        <f t="shared" si="220"/>
        <v>0</v>
      </c>
      <c r="EI80" s="158">
        <f t="shared" si="221"/>
        <v>0</v>
      </c>
      <c r="EJ80" s="158">
        <f t="shared" si="222"/>
        <v>0</v>
      </c>
      <c r="EK80" s="158">
        <f t="shared" si="223"/>
        <v>0</v>
      </c>
      <c r="EL80" s="158">
        <f t="shared" si="224"/>
        <v>0</v>
      </c>
      <c r="EM80" s="158">
        <f t="shared" si="225"/>
        <v>0</v>
      </c>
      <c r="EN80" s="158">
        <f t="shared" si="226"/>
        <v>0</v>
      </c>
      <c r="EO80" s="158">
        <f t="shared" si="227"/>
        <v>0</v>
      </c>
      <c r="EP80" s="158">
        <f t="shared" si="228"/>
        <v>0</v>
      </c>
      <c r="EQ80" s="158">
        <f t="shared" si="229"/>
        <v>0</v>
      </c>
      <c r="ER80" s="158">
        <f t="shared" si="230"/>
        <v>0</v>
      </c>
      <c r="ES80" s="158">
        <f t="shared" si="231"/>
        <v>0</v>
      </c>
      <c r="ET80" s="158">
        <f t="shared" si="232"/>
        <v>0</v>
      </c>
      <c r="EU80" s="158">
        <f t="shared" si="233"/>
        <v>0</v>
      </c>
      <c r="EV80" s="158">
        <f t="shared" si="234"/>
        <v>0</v>
      </c>
      <c r="EW80" s="158">
        <f t="shared" si="235"/>
        <v>0</v>
      </c>
      <c r="EX80" s="158">
        <f t="shared" si="236"/>
        <v>0</v>
      </c>
      <c r="EY80" s="158">
        <f t="shared" si="237"/>
        <v>0</v>
      </c>
      <c r="EZ80" s="158">
        <f t="shared" si="238"/>
        <v>0</v>
      </c>
      <c r="FA80" s="158">
        <f t="shared" si="239"/>
        <v>0</v>
      </c>
      <c r="FB80" s="158">
        <f t="shared" si="240"/>
        <v>0</v>
      </c>
      <c r="FC80" s="158">
        <f t="shared" si="241"/>
        <v>0</v>
      </c>
      <c r="FD80" s="158">
        <f t="shared" si="242"/>
        <v>0</v>
      </c>
      <c r="FE80" s="158">
        <f t="shared" si="243"/>
        <v>0</v>
      </c>
      <c r="FF80" s="158">
        <f t="shared" si="244"/>
        <v>0</v>
      </c>
      <c r="FG80" s="158">
        <f t="shared" si="245"/>
        <v>0</v>
      </c>
      <c r="FH80" s="158">
        <f t="shared" si="246"/>
        <v>0</v>
      </c>
      <c r="FI80" s="158">
        <f t="shared" si="247"/>
        <v>0</v>
      </c>
    </row>
    <row r="81" spans="4:165">
      <c r="D81" s="28">
        <f>IF(OR('1.収穫を予測する'!$C$2="あり",'1.収穫を予測する'!$C$3="あり"),入力方法別計算!W76,'inv2.計算シート'!E76)</f>
        <v>75</v>
      </c>
      <c r="E81" s="28">
        <f>IF(OR('1.収穫を予測する'!$C$2="あり",'1.収穫を予測する'!$C$3="あり"),入力方法別計算!Z76,'inv2.計算シート'!AD76)</f>
        <v>1006.8227086539006</v>
      </c>
      <c r="F81" s="28">
        <f>IF(OR('1.収穫を予測する'!$C$2="あり",'1.収穫を予測する'!$C$3="あり"),入力方法別計算!Y76,'inv2.計算シート'!AE76)</f>
        <v>1053.2854822754814</v>
      </c>
      <c r="G81" s="28">
        <f>'inv2.計算シート'!AF76</f>
        <v>0</v>
      </c>
      <c r="H81" s="28">
        <f t="shared" si="143"/>
        <v>0.56155680656466933</v>
      </c>
      <c r="I81" s="28">
        <f t="shared" si="144"/>
        <v>1396.0208305200961</v>
      </c>
      <c r="J81" s="28">
        <f t="shared" si="145"/>
        <v>1065.0955389237211</v>
      </c>
      <c r="K81" s="28">
        <f t="shared" si="146"/>
        <v>0.76295103600059688</v>
      </c>
      <c r="L81" s="28">
        <f t="shared" si="147"/>
        <v>1108.62210013604</v>
      </c>
      <c r="N81" s="28">
        <f t="shared" si="251"/>
        <v>0</v>
      </c>
      <c r="O81" s="28">
        <f t="shared" si="251"/>
        <v>0</v>
      </c>
      <c r="P81" s="28">
        <f t="shared" si="251"/>
        <v>0</v>
      </c>
      <c r="Q81" s="28">
        <f t="shared" si="251"/>
        <v>0</v>
      </c>
      <c r="R81" s="28">
        <f t="shared" si="251"/>
        <v>0</v>
      </c>
      <c r="S81" s="28">
        <f t="shared" si="251"/>
        <v>0</v>
      </c>
      <c r="T81" s="28">
        <f t="shared" si="251"/>
        <v>0</v>
      </c>
      <c r="U81" s="28">
        <f t="shared" si="251"/>
        <v>0</v>
      </c>
      <c r="V81" s="28">
        <f t="shared" si="251"/>
        <v>0</v>
      </c>
      <c r="W81" s="28">
        <f t="shared" si="251"/>
        <v>0</v>
      </c>
      <c r="X81" s="28">
        <f t="shared" si="251"/>
        <v>0</v>
      </c>
      <c r="Y81" s="28">
        <f t="shared" si="251"/>
        <v>0</v>
      </c>
      <c r="Z81" s="28">
        <f t="shared" si="251"/>
        <v>980.32196632990781</v>
      </c>
      <c r="AA81" s="28">
        <f t="shared" si="251"/>
        <v>939.27018961935539</v>
      </c>
      <c r="AB81" s="28">
        <f t="shared" si="251"/>
        <v>884.66271627633489</v>
      </c>
      <c r="AC81" s="28">
        <f t="shared" si="251"/>
        <v>814.11735889487659</v>
      </c>
      <c r="AD81" s="28">
        <f t="shared" si="249"/>
        <v>725.45912210389918</v>
      </c>
      <c r="AE81" s="28">
        <f t="shared" si="249"/>
        <v>617.0418414998212</v>
      </c>
      <c r="AF81" s="28">
        <f t="shared" si="249"/>
        <v>488.29151616818308</v>
      </c>
      <c r="AG81" s="28">
        <f t="shared" si="249"/>
        <v>340.74363783751949</v>
      </c>
      <c r="AH81" s="28">
        <f t="shared" si="249"/>
        <v>180.51651317311547</v>
      </c>
      <c r="AI81" s="28">
        <f t="shared" si="249"/>
        <v>28.202995643984902</v>
      </c>
      <c r="AJ81" s="28" t="e">
        <f t="shared" si="249"/>
        <v>#NUM!</v>
      </c>
      <c r="AK81" s="28" t="e">
        <f t="shared" si="249"/>
        <v>#NUM!</v>
      </c>
      <c r="AL81" s="28" t="e">
        <f t="shared" si="249"/>
        <v>#NUM!</v>
      </c>
      <c r="AM81" s="28" t="e">
        <f t="shared" si="249"/>
        <v>#NUM!</v>
      </c>
      <c r="AN81" s="28" t="e">
        <f t="shared" si="249"/>
        <v>#NUM!</v>
      </c>
      <c r="AO81" s="28" t="e">
        <f t="shared" si="249"/>
        <v>#NUM!</v>
      </c>
      <c r="AP81" s="28" t="e">
        <f t="shared" si="249"/>
        <v>#NUM!</v>
      </c>
      <c r="AQ81" s="28" t="e">
        <f t="shared" si="249"/>
        <v>#NUM!</v>
      </c>
      <c r="AR81" s="28" t="e">
        <f t="shared" si="249"/>
        <v>#NUM!</v>
      </c>
      <c r="AS81" s="28" t="e">
        <f t="shared" si="250"/>
        <v>#NUM!</v>
      </c>
      <c r="AT81" s="28" t="e">
        <f t="shared" si="250"/>
        <v>#NUM!</v>
      </c>
      <c r="AU81" s="28" t="e">
        <f t="shared" si="250"/>
        <v>#NUM!</v>
      </c>
      <c r="AV81" s="28" t="e">
        <f t="shared" si="250"/>
        <v>#NUM!</v>
      </c>
      <c r="AW81" s="28" t="e">
        <f t="shared" si="250"/>
        <v>#NUM!</v>
      </c>
      <c r="AX81" s="28" t="e">
        <f t="shared" si="250"/>
        <v>#NUM!</v>
      </c>
      <c r="AY81" s="28" t="e">
        <f t="shared" si="250"/>
        <v>#NUM!</v>
      </c>
      <c r="AZ81" s="28" t="e">
        <f t="shared" si="250"/>
        <v>#NUM!</v>
      </c>
      <c r="BA81" s="28" t="e">
        <f t="shared" si="250"/>
        <v>#NUM!</v>
      </c>
      <c r="BB81" s="28" t="e">
        <f t="shared" si="250"/>
        <v>#NUM!</v>
      </c>
      <c r="BC81" s="28" t="e">
        <f t="shared" si="250"/>
        <v>#NUM!</v>
      </c>
      <c r="BD81" s="28" t="e">
        <f t="shared" si="250"/>
        <v>#NUM!</v>
      </c>
      <c r="BE81" s="28" t="e">
        <f t="shared" si="250"/>
        <v>#NUM!</v>
      </c>
      <c r="BF81" s="28" t="e">
        <f t="shared" si="250"/>
        <v>#NUM!</v>
      </c>
      <c r="BG81" s="28" t="e">
        <f t="shared" si="250"/>
        <v>#NUM!</v>
      </c>
      <c r="BH81" s="28" t="e">
        <f t="shared" si="250"/>
        <v>#NUM!</v>
      </c>
      <c r="BI81" s="28" t="e">
        <f t="shared" si="248"/>
        <v>#NUM!</v>
      </c>
      <c r="BJ81" s="28" t="e">
        <f t="shared" si="248"/>
        <v>#NUM!</v>
      </c>
      <c r="BK81" s="28" t="e">
        <f t="shared" si="248"/>
        <v>#NUM!</v>
      </c>
      <c r="BM81" s="28">
        <f t="shared" si="148"/>
        <v>0</v>
      </c>
      <c r="BN81" s="28">
        <f t="shared" si="149"/>
        <v>0</v>
      </c>
      <c r="BO81" s="28">
        <f t="shared" si="150"/>
        <v>0</v>
      </c>
      <c r="BP81" s="28">
        <f t="shared" si="151"/>
        <v>0</v>
      </c>
      <c r="BQ81" s="28">
        <f t="shared" si="152"/>
        <v>0</v>
      </c>
      <c r="BR81" s="28">
        <f t="shared" si="153"/>
        <v>0</v>
      </c>
      <c r="BS81" s="28">
        <f t="shared" si="154"/>
        <v>0</v>
      </c>
      <c r="BT81" s="28">
        <f t="shared" si="155"/>
        <v>0</v>
      </c>
      <c r="BU81" s="28">
        <f t="shared" si="156"/>
        <v>0</v>
      </c>
      <c r="BV81" s="28">
        <f t="shared" si="157"/>
        <v>0</v>
      </c>
      <c r="BW81" s="28">
        <f t="shared" si="158"/>
        <v>0</v>
      </c>
      <c r="BX81" s="28">
        <f t="shared" si="159"/>
        <v>0</v>
      </c>
      <c r="BY81" s="28">
        <f t="shared" si="160"/>
        <v>980.32196632990781</v>
      </c>
      <c r="BZ81" s="28">
        <f t="shared" si="161"/>
        <v>939.27018961935539</v>
      </c>
      <c r="CA81" s="28">
        <f t="shared" si="162"/>
        <v>884.66271627633489</v>
      </c>
      <c r="CB81" s="28">
        <f t="shared" si="163"/>
        <v>814.11735889487659</v>
      </c>
      <c r="CC81" s="28">
        <f t="shared" si="164"/>
        <v>725.45912210389918</v>
      </c>
      <c r="CD81" s="28">
        <f t="shared" si="165"/>
        <v>617.0418414998212</v>
      </c>
      <c r="CE81" s="28">
        <f t="shared" si="166"/>
        <v>488.29151616818308</v>
      </c>
      <c r="CF81" s="28">
        <f t="shared" si="167"/>
        <v>340.74363783751949</v>
      </c>
      <c r="CG81" s="28">
        <f t="shared" si="168"/>
        <v>180.51651317311547</v>
      </c>
      <c r="CH81" s="28">
        <f t="shared" si="169"/>
        <v>28.202995643984902</v>
      </c>
      <c r="CI81" s="28">
        <f t="shared" si="170"/>
        <v>0</v>
      </c>
      <c r="CJ81" s="28">
        <f t="shared" si="171"/>
        <v>0</v>
      </c>
      <c r="CK81" s="28">
        <f t="shared" si="172"/>
        <v>0</v>
      </c>
      <c r="CL81" s="28">
        <f t="shared" si="173"/>
        <v>0</v>
      </c>
      <c r="CM81" s="28">
        <f t="shared" si="174"/>
        <v>0</v>
      </c>
      <c r="CN81" s="28">
        <f t="shared" si="175"/>
        <v>0</v>
      </c>
      <c r="CO81" s="28">
        <f t="shared" si="176"/>
        <v>0</v>
      </c>
      <c r="CP81" s="28">
        <f t="shared" si="177"/>
        <v>0</v>
      </c>
      <c r="CQ81" s="28">
        <f t="shared" si="178"/>
        <v>0</v>
      </c>
      <c r="CR81" s="28">
        <f t="shared" si="179"/>
        <v>0</v>
      </c>
      <c r="CS81" s="28">
        <f t="shared" si="180"/>
        <v>0</v>
      </c>
      <c r="CT81" s="28">
        <f t="shared" si="181"/>
        <v>0</v>
      </c>
      <c r="CU81" s="28">
        <f t="shared" si="182"/>
        <v>0</v>
      </c>
      <c r="CV81" s="28">
        <f t="shared" si="183"/>
        <v>0</v>
      </c>
      <c r="CW81" s="28">
        <f t="shared" si="184"/>
        <v>0</v>
      </c>
      <c r="CX81" s="28">
        <f t="shared" si="185"/>
        <v>0</v>
      </c>
      <c r="CY81" s="28">
        <f t="shared" si="186"/>
        <v>0</v>
      </c>
      <c r="CZ81" s="28">
        <f t="shared" si="187"/>
        <v>0</v>
      </c>
      <c r="DA81" s="28">
        <f t="shared" si="188"/>
        <v>0</v>
      </c>
      <c r="DB81" s="28">
        <f t="shared" si="189"/>
        <v>0</v>
      </c>
      <c r="DC81" s="28">
        <f t="shared" si="190"/>
        <v>0</v>
      </c>
      <c r="DD81" s="28">
        <f t="shared" si="191"/>
        <v>0</v>
      </c>
      <c r="DE81" s="28">
        <f t="shared" si="192"/>
        <v>0</v>
      </c>
      <c r="DF81" s="28">
        <f t="shared" si="193"/>
        <v>0</v>
      </c>
      <c r="DG81" s="28">
        <f t="shared" si="194"/>
        <v>0</v>
      </c>
      <c r="DH81" s="28">
        <f t="shared" si="195"/>
        <v>0</v>
      </c>
      <c r="DI81" s="28">
        <f t="shared" si="196"/>
        <v>0</v>
      </c>
      <c r="DJ81" s="28">
        <f t="shared" si="197"/>
        <v>0</v>
      </c>
      <c r="DL81" s="158">
        <f t="shared" si="198"/>
        <v>0</v>
      </c>
      <c r="DM81" s="158">
        <f t="shared" si="199"/>
        <v>0</v>
      </c>
      <c r="DN81" s="158">
        <f t="shared" si="200"/>
        <v>0</v>
      </c>
      <c r="DO81" s="158">
        <f t="shared" si="201"/>
        <v>0</v>
      </c>
      <c r="DP81" s="158">
        <f t="shared" si="202"/>
        <v>0</v>
      </c>
      <c r="DQ81" s="158">
        <f t="shared" si="203"/>
        <v>0</v>
      </c>
      <c r="DR81" s="158">
        <f t="shared" si="204"/>
        <v>0</v>
      </c>
      <c r="DS81" s="158">
        <f t="shared" si="205"/>
        <v>0</v>
      </c>
      <c r="DT81" s="158">
        <f t="shared" si="206"/>
        <v>0</v>
      </c>
      <c r="DU81" s="158">
        <f t="shared" si="207"/>
        <v>0</v>
      </c>
      <c r="DV81" s="158">
        <f t="shared" si="208"/>
        <v>0</v>
      </c>
      <c r="DW81" s="158">
        <f t="shared" si="209"/>
        <v>26.500742323992768</v>
      </c>
      <c r="DX81" s="158">
        <f t="shared" si="210"/>
        <v>41.051776710552417</v>
      </c>
      <c r="DY81" s="158">
        <f t="shared" si="211"/>
        <v>54.607473343020501</v>
      </c>
      <c r="DZ81" s="158">
        <f t="shared" si="212"/>
        <v>70.545357381458302</v>
      </c>
      <c r="EA81" s="158">
        <f t="shared" si="213"/>
        <v>88.658236790977412</v>
      </c>
      <c r="EB81" s="158">
        <f t="shared" si="214"/>
        <v>108.41728060407797</v>
      </c>
      <c r="EC81" s="158">
        <f t="shared" si="215"/>
        <v>128.75032533163812</v>
      </c>
      <c r="ED81" s="158">
        <f t="shared" si="216"/>
        <v>147.54787833066359</v>
      </c>
      <c r="EE81" s="158">
        <f t="shared" si="217"/>
        <v>160.22712466440402</v>
      </c>
      <c r="EF81" s="158">
        <f t="shared" si="218"/>
        <v>152.31351752913056</v>
      </c>
      <c r="EG81" s="158">
        <f t="shared" si="219"/>
        <v>28.202995643984902</v>
      </c>
      <c r="EH81" s="158">
        <f t="shared" si="220"/>
        <v>0</v>
      </c>
      <c r="EI81" s="158">
        <f t="shared" si="221"/>
        <v>0</v>
      </c>
      <c r="EJ81" s="158">
        <f t="shared" si="222"/>
        <v>0</v>
      </c>
      <c r="EK81" s="158">
        <f t="shared" si="223"/>
        <v>0</v>
      </c>
      <c r="EL81" s="158">
        <f t="shared" si="224"/>
        <v>0</v>
      </c>
      <c r="EM81" s="158">
        <f t="shared" si="225"/>
        <v>0</v>
      </c>
      <c r="EN81" s="158">
        <f t="shared" si="226"/>
        <v>0</v>
      </c>
      <c r="EO81" s="158">
        <f t="shared" si="227"/>
        <v>0</v>
      </c>
      <c r="EP81" s="158">
        <f t="shared" si="228"/>
        <v>0</v>
      </c>
      <c r="EQ81" s="158">
        <f t="shared" si="229"/>
        <v>0</v>
      </c>
      <c r="ER81" s="158">
        <f t="shared" si="230"/>
        <v>0</v>
      </c>
      <c r="ES81" s="158">
        <f t="shared" si="231"/>
        <v>0</v>
      </c>
      <c r="ET81" s="158">
        <f t="shared" si="232"/>
        <v>0</v>
      </c>
      <c r="EU81" s="158">
        <f t="shared" si="233"/>
        <v>0</v>
      </c>
      <c r="EV81" s="158">
        <f t="shared" si="234"/>
        <v>0</v>
      </c>
      <c r="EW81" s="158">
        <f t="shared" si="235"/>
        <v>0</v>
      </c>
      <c r="EX81" s="158">
        <f t="shared" si="236"/>
        <v>0</v>
      </c>
      <c r="EY81" s="158">
        <f t="shared" si="237"/>
        <v>0</v>
      </c>
      <c r="EZ81" s="158">
        <f t="shared" si="238"/>
        <v>0</v>
      </c>
      <c r="FA81" s="158">
        <f t="shared" si="239"/>
        <v>0</v>
      </c>
      <c r="FB81" s="158">
        <f t="shared" si="240"/>
        <v>0</v>
      </c>
      <c r="FC81" s="158">
        <f t="shared" si="241"/>
        <v>0</v>
      </c>
      <c r="FD81" s="158">
        <f t="shared" si="242"/>
        <v>0</v>
      </c>
      <c r="FE81" s="158">
        <f t="shared" si="243"/>
        <v>0</v>
      </c>
      <c r="FF81" s="158">
        <f t="shared" si="244"/>
        <v>0</v>
      </c>
      <c r="FG81" s="158">
        <f t="shared" si="245"/>
        <v>0</v>
      </c>
      <c r="FH81" s="158">
        <f t="shared" si="246"/>
        <v>0</v>
      </c>
      <c r="FI81" s="158">
        <f t="shared" si="247"/>
        <v>0</v>
      </c>
    </row>
    <row r="82" spans="4:165">
      <c r="D82" s="28">
        <f>IF(OR('1.収穫を予測する'!$C$2="あり",'1.収穫を予測する'!$C$3="あり"),入力方法別計算!W77,'inv2.計算シート'!E77)</f>
        <v>76</v>
      </c>
      <c r="E82" s="28">
        <f>IF(OR('1.収穫を予測する'!$C$2="あり",'1.収穫を予測する'!$C$3="あり"),入力方法別計算!Z77,'inv2.計算シート'!AD77)</f>
        <v>1009.7827074702461</v>
      </c>
      <c r="F82" s="28">
        <f>IF(OR('1.収穫を予測する'!$C$2="あり",'1.収穫を予測する'!$C$3="あり"),入力方法別計算!Y77,'inv2.計算シート'!AE77)</f>
        <v>1049.0322277320083</v>
      </c>
      <c r="G82" s="28">
        <f>'inv2.計算シート'!AF77</f>
        <v>0</v>
      </c>
      <c r="H82" s="28">
        <f t="shared" si="143"/>
        <v>0.56083380421319229</v>
      </c>
      <c r="I82" s="28">
        <f t="shared" si="144"/>
        <v>1392.1690822702176</v>
      </c>
      <c r="J82" s="28">
        <f t="shared" si="145"/>
        <v>1068.788218928021</v>
      </c>
      <c r="K82" s="28">
        <f t="shared" si="146"/>
        <v>0.76771437646434604</v>
      </c>
      <c r="L82" s="28">
        <f t="shared" si="147"/>
        <v>1094.2864946035461</v>
      </c>
      <c r="N82" s="28">
        <f t="shared" si="251"/>
        <v>0</v>
      </c>
      <c r="O82" s="28">
        <f t="shared" si="251"/>
        <v>0</v>
      </c>
      <c r="P82" s="28">
        <f t="shared" si="251"/>
        <v>0</v>
      </c>
      <c r="Q82" s="28">
        <f t="shared" si="251"/>
        <v>0</v>
      </c>
      <c r="R82" s="28">
        <f t="shared" si="251"/>
        <v>0</v>
      </c>
      <c r="S82" s="28">
        <f t="shared" si="251"/>
        <v>0</v>
      </c>
      <c r="T82" s="28">
        <f t="shared" si="251"/>
        <v>0</v>
      </c>
      <c r="U82" s="28">
        <f t="shared" si="251"/>
        <v>0</v>
      </c>
      <c r="V82" s="28">
        <f t="shared" si="251"/>
        <v>0</v>
      </c>
      <c r="W82" s="28">
        <f t="shared" si="251"/>
        <v>0</v>
      </c>
      <c r="X82" s="28">
        <f t="shared" si="251"/>
        <v>0</v>
      </c>
      <c r="Y82" s="28">
        <f t="shared" si="251"/>
        <v>0</v>
      </c>
      <c r="Z82" s="28">
        <f t="shared" si="251"/>
        <v>984.80562482497623</v>
      </c>
      <c r="AA82" s="28">
        <f t="shared" si="251"/>
        <v>944.10725161032155</v>
      </c>
      <c r="AB82" s="28">
        <f t="shared" si="251"/>
        <v>889.94536344742994</v>
      </c>
      <c r="AC82" s="28">
        <f t="shared" si="251"/>
        <v>819.93580300899293</v>
      </c>
      <c r="AD82" s="28">
        <f t="shared" si="249"/>
        <v>731.88658755357335</v>
      </c>
      <c r="AE82" s="28">
        <f t="shared" si="249"/>
        <v>624.10942762554976</v>
      </c>
      <c r="AF82" s="28">
        <f t="shared" si="249"/>
        <v>495.94472078765017</v>
      </c>
      <c r="AG82" s="28">
        <f t="shared" si="249"/>
        <v>348.75913306693525</v>
      </c>
      <c r="AH82" s="28">
        <f t="shared" si="249"/>
        <v>188.30051774976431</v>
      </c>
      <c r="AI82" s="28">
        <f t="shared" si="249"/>
        <v>33.808426707791654</v>
      </c>
      <c r="AJ82" s="28" t="e">
        <f t="shared" si="249"/>
        <v>#NUM!</v>
      </c>
      <c r="AK82" s="28" t="e">
        <f t="shared" si="249"/>
        <v>#NUM!</v>
      </c>
      <c r="AL82" s="28" t="e">
        <f t="shared" si="249"/>
        <v>#NUM!</v>
      </c>
      <c r="AM82" s="28" t="e">
        <f t="shared" si="249"/>
        <v>#NUM!</v>
      </c>
      <c r="AN82" s="28" t="e">
        <f t="shared" si="249"/>
        <v>#NUM!</v>
      </c>
      <c r="AO82" s="28" t="e">
        <f t="shared" si="249"/>
        <v>#NUM!</v>
      </c>
      <c r="AP82" s="28" t="e">
        <f t="shared" si="249"/>
        <v>#NUM!</v>
      </c>
      <c r="AQ82" s="28" t="e">
        <f t="shared" si="249"/>
        <v>#NUM!</v>
      </c>
      <c r="AR82" s="28" t="e">
        <f t="shared" si="249"/>
        <v>#NUM!</v>
      </c>
      <c r="AS82" s="28" t="e">
        <f t="shared" si="250"/>
        <v>#NUM!</v>
      </c>
      <c r="AT82" s="28" t="e">
        <f t="shared" si="250"/>
        <v>#NUM!</v>
      </c>
      <c r="AU82" s="28" t="e">
        <f t="shared" si="250"/>
        <v>#NUM!</v>
      </c>
      <c r="AV82" s="28" t="e">
        <f t="shared" si="250"/>
        <v>#NUM!</v>
      </c>
      <c r="AW82" s="28" t="e">
        <f t="shared" si="250"/>
        <v>#NUM!</v>
      </c>
      <c r="AX82" s="28" t="e">
        <f t="shared" si="250"/>
        <v>#NUM!</v>
      </c>
      <c r="AY82" s="28" t="e">
        <f t="shared" si="250"/>
        <v>#NUM!</v>
      </c>
      <c r="AZ82" s="28" t="e">
        <f t="shared" si="250"/>
        <v>#NUM!</v>
      </c>
      <c r="BA82" s="28" t="e">
        <f t="shared" si="250"/>
        <v>#NUM!</v>
      </c>
      <c r="BB82" s="28" t="e">
        <f t="shared" si="250"/>
        <v>#NUM!</v>
      </c>
      <c r="BC82" s="28" t="e">
        <f t="shared" si="250"/>
        <v>#NUM!</v>
      </c>
      <c r="BD82" s="28" t="e">
        <f t="shared" si="250"/>
        <v>#NUM!</v>
      </c>
      <c r="BE82" s="28" t="e">
        <f t="shared" si="250"/>
        <v>#NUM!</v>
      </c>
      <c r="BF82" s="28" t="e">
        <f t="shared" si="250"/>
        <v>#NUM!</v>
      </c>
      <c r="BG82" s="28" t="e">
        <f t="shared" si="250"/>
        <v>#NUM!</v>
      </c>
      <c r="BH82" s="28" t="e">
        <f t="shared" si="250"/>
        <v>#NUM!</v>
      </c>
      <c r="BI82" s="28" t="e">
        <f t="shared" si="248"/>
        <v>#NUM!</v>
      </c>
      <c r="BJ82" s="28" t="e">
        <f t="shared" si="248"/>
        <v>#NUM!</v>
      </c>
      <c r="BK82" s="28" t="e">
        <f t="shared" si="248"/>
        <v>#NUM!</v>
      </c>
      <c r="BM82" s="28">
        <f t="shared" si="148"/>
        <v>0</v>
      </c>
      <c r="BN82" s="28">
        <f t="shared" si="149"/>
        <v>0</v>
      </c>
      <c r="BO82" s="28">
        <f t="shared" si="150"/>
        <v>0</v>
      </c>
      <c r="BP82" s="28">
        <f t="shared" si="151"/>
        <v>0</v>
      </c>
      <c r="BQ82" s="28">
        <f t="shared" si="152"/>
        <v>0</v>
      </c>
      <c r="BR82" s="28">
        <f t="shared" si="153"/>
        <v>0</v>
      </c>
      <c r="BS82" s="28">
        <f t="shared" si="154"/>
        <v>0</v>
      </c>
      <c r="BT82" s="28">
        <f t="shared" si="155"/>
        <v>0</v>
      </c>
      <c r="BU82" s="28">
        <f t="shared" si="156"/>
        <v>0</v>
      </c>
      <c r="BV82" s="28">
        <f t="shared" si="157"/>
        <v>0</v>
      </c>
      <c r="BW82" s="28">
        <f t="shared" si="158"/>
        <v>0</v>
      </c>
      <c r="BX82" s="28">
        <f t="shared" si="159"/>
        <v>0</v>
      </c>
      <c r="BY82" s="28">
        <f t="shared" si="160"/>
        <v>984.80562482497623</v>
      </c>
      <c r="BZ82" s="28">
        <f t="shared" si="161"/>
        <v>944.10725161032155</v>
      </c>
      <c r="CA82" s="28">
        <f t="shared" si="162"/>
        <v>889.94536344742994</v>
      </c>
      <c r="CB82" s="28">
        <f t="shared" si="163"/>
        <v>819.93580300899293</v>
      </c>
      <c r="CC82" s="28">
        <f t="shared" si="164"/>
        <v>731.88658755357335</v>
      </c>
      <c r="CD82" s="28">
        <f t="shared" si="165"/>
        <v>624.10942762554976</v>
      </c>
      <c r="CE82" s="28">
        <f t="shared" si="166"/>
        <v>495.94472078765017</v>
      </c>
      <c r="CF82" s="28">
        <f t="shared" si="167"/>
        <v>348.75913306693525</v>
      </c>
      <c r="CG82" s="28">
        <f t="shared" si="168"/>
        <v>188.30051774976431</v>
      </c>
      <c r="CH82" s="28">
        <f t="shared" si="169"/>
        <v>33.808426707791654</v>
      </c>
      <c r="CI82" s="28">
        <f t="shared" si="170"/>
        <v>0</v>
      </c>
      <c r="CJ82" s="28">
        <f t="shared" si="171"/>
        <v>0</v>
      </c>
      <c r="CK82" s="28">
        <f t="shared" si="172"/>
        <v>0</v>
      </c>
      <c r="CL82" s="28">
        <f t="shared" si="173"/>
        <v>0</v>
      </c>
      <c r="CM82" s="28">
        <f t="shared" si="174"/>
        <v>0</v>
      </c>
      <c r="CN82" s="28">
        <f t="shared" si="175"/>
        <v>0</v>
      </c>
      <c r="CO82" s="28">
        <f t="shared" si="176"/>
        <v>0</v>
      </c>
      <c r="CP82" s="28">
        <f t="shared" si="177"/>
        <v>0</v>
      </c>
      <c r="CQ82" s="28">
        <f t="shared" si="178"/>
        <v>0</v>
      </c>
      <c r="CR82" s="28">
        <f t="shared" si="179"/>
        <v>0</v>
      </c>
      <c r="CS82" s="28">
        <f t="shared" si="180"/>
        <v>0</v>
      </c>
      <c r="CT82" s="28">
        <f t="shared" si="181"/>
        <v>0</v>
      </c>
      <c r="CU82" s="28">
        <f t="shared" si="182"/>
        <v>0</v>
      </c>
      <c r="CV82" s="28">
        <f t="shared" si="183"/>
        <v>0</v>
      </c>
      <c r="CW82" s="28">
        <f t="shared" si="184"/>
        <v>0</v>
      </c>
      <c r="CX82" s="28">
        <f t="shared" si="185"/>
        <v>0</v>
      </c>
      <c r="CY82" s="28">
        <f t="shared" si="186"/>
        <v>0</v>
      </c>
      <c r="CZ82" s="28">
        <f t="shared" si="187"/>
        <v>0</v>
      </c>
      <c r="DA82" s="28">
        <f t="shared" si="188"/>
        <v>0</v>
      </c>
      <c r="DB82" s="28">
        <f t="shared" si="189"/>
        <v>0</v>
      </c>
      <c r="DC82" s="28">
        <f t="shared" si="190"/>
        <v>0</v>
      </c>
      <c r="DD82" s="28">
        <f t="shared" si="191"/>
        <v>0</v>
      </c>
      <c r="DE82" s="28">
        <f t="shared" si="192"/>
        <v>0</v>
      </c>
      <c r="DF82" s="28">
        <f t="shared" si="193"/>
        <v>0</v>
      </c>
      <c r="DG82" s="28">
        <f t="shared" si="194"/>
        <v>0</v>
      </c>
      <c r="DH82" s="28">
        <f t="shared" si="195"/>
        <v>0</v>
      </c>
      <c r="DI82" s="28">
        <f t="shared" si="196"/>
        <v>0</v>
      </c>
      <c r="DJ82" s="28">
        <f t="shared" si="197"/>
        <v>0</v>
      </c>
      <c r="DL82" s="158">
        <f t="shared" si="198"/>
        <v>0</v>
      </c>
      <c r="DM82" s="158">
        <f t="shared" si="199"/>
        <v>0</v>
      </c>
      <c r="DN82" s="158">
        <f t="shared" si="200"/>
        <v>0</v>
      </c>
      <c r="DO82" s="158">
        <f t="shared" si="201"/>
        <v>0</v>
      </c>
      <c r="DP82" s="158">
        <f t="shared" si="202"/>
        <v>0</v>
      </c>
      <c r="DQ82" s="158">
        <f t="shared" si="203"/>
        <v>0</v>
      </c>
      <c r="DR82" s="158">
        <f t="shared" si="204"/>
        <v>0</v>
      </c>
      <c r="DS82" s="158">
        <f t="shared" si="205"/>
        <v>0</v>
      </c>
      <c r="DT82" s="158">
        <f t="shared" si="206"/>
        <v>0</v>
      </c>
      <c r="DU82" s="158">
        <f t="shared" si="207"/>
        <v>0</v>
      </c>
      <c r="DV82" s="158">
        <f t="shared" si="208"/>
        <v>0</v>
      </c>
      <c r="DW82" s="158">
        <f t="shared" si="209"/>
        <v>24.977082645269888</v>
      </c>
      <c r="DX82" s="158">
        <f t="shared" si="210"/>
        <v>40.69837321465468</v>
      </c>
      <c r="DY82" s="158">
        <f t="shared" si="211"/>
        <v>54.161888162891614</v>
      </c>
      <c r="DZ82" s="158">
        <f t="shared" si="212"/>
        <v>70.009560438437006</v>
      </c>
      <c r="EA82" s="158">
        <f t="shared" si="213"/>
        <v>88.049215455419585</v>
      </c>
      <c r="EB82" s="158">
        <f t="shared" si="214"/>
        <v>107.77715992802359</v>
      </c>
      <c r="EC82" s="158">
        <f t="shared" si="215"/>
        <v>128.16470683789959</v>
      </c>
      <c r="ED82" s="158">
        <f t="shared" si="216"/>
        <v>147.18558772071492</v>
      </c>
      <c r="EE82" s="158">
        <f t="shared" si="217"/>
        <v>160.45861531717094</v>
      </c>
      <c r="EF82" s="158">
        <f t="shared" si="218"/>
        <v>154.49209104197266</v>
      </c>
      <c r="EG82" s="158">
        <f t="shared" si="219"/>
        <v>33.808426707791654</v>
      </c>
      <c r="EH82" s="158">
        <f t="shared" si="220"/>
        <v>0</v>
      </c>
      <c r="EI82" s="158">
        <f t="shared" si="221"/>
        <v>0</v>
      </c>
      <c r="EJ82" s="158">
        <f t="shared" si="222"/>
        <v>0</v>
      </c>
      <c r="EK82" s="158">
        <f t="shared" si="223"/>
        <v>0</v>
      </c>
      <c r="EL82" s="158">
        <f t="shared" si="224"/>
        <v>0</v>
      </c>
      <c r="EM82" s="158">
        <f t="shared" si="225"/>
        <v>0</v>
      </c>
      <c r="EN82" s="158">
        <f t="shared" si="226"/>
        <v>0</v>
      </c>
      <c r="EO82" s="158">
        <f t="shared" si="227"/>
        <v>0</v>
      </c>
      <c r="EP82" s="158">
        <f t="shared" si="228"/>
        <v>0</v>
      </c>
      <c r="EQ82" s="158">
        <f t="shared" si="229"/>
        <v>0</v>
      </c>
      <c r="ER82" s="158">
        <f t="shared" si="230"/>
        <v>0</v>
      </c>
      <c r="ES82" s="158">
        <f t="shared" si="231"/>
        <v>0</v>
      </c>
      <c r="ET82" s="158">
        <f t="shared" si="232"/>
        <v>0</v>
      </c>
      <c r="EU82" s="158">
        <f t="shared" si="233"/>
        <v>0</v>
      </c>
      <c r="EV82" s="158">
        <f t="shared" si="234"/>
        <v>0</v>
      </c>
      <c r="EW82" s="158">
        <f t="shared" si="235"/>
        <v>0</v>
      </c>
      <c r="EX82" s="158">
        <f t="shared" si="236"/>
        <v>0</v>
      </c>
      <c r="EY82" s="158">
        <f t="shared" si="237"/>
        <v>0</v>
      </c>
      <c r="EZ82" s="158">
        <f t="shared" si="238"/>
        <v>0</v>
      </c>
      <c r="FA82" s="158">
        <f t="shared" si="239"/>
        <v>0</v>
      </c>
      <c r="FB82" s="158">
        <f t="shared" si="240"/>
        <v>0</v>
      </c>
      <c r="FC82" s="158">
        <f t="shared" si="241"/>
        <v>0</v>
      </c>
      <c r="FD82" s="158">
        <f t="shared" si="242"/>
        <v>0</v>
      </c>
      <c r="FE82" s="158">
        <f t="shared" si="243"/>
        <v>0</v>
      </c>
      <c r="FF82" s="158">
        <f t="shared" si="244"/>
        <v>0</v>
      </c>
      <c r="FG82" s="158">
        <f t="shared" si="245"/>
        <v>0</v>
      </c>
      <c r="FH82" s="158">
        <f t="shared" si="246"/>
        <v>0</v>
      </c>
      <c r="FI82" s="158">
        <f t="shared" si="247"/>
        <v>0</v>
      </c>
    </row>
    <row r="83" spans="4:165">
      <c r="D83" s="28">
        <f>IF(OR('1.収穫を予測する'!$C$2="あり",'1.収穫を予測する'!$C$3="あり"),入力方法別計算!W78,'inv2.計算シート'!E78)</f>
        <v>77</v>
      </c>
      <c r="E83" s="28">
        <f>IF(OR('1.収穫を予測する'!$C$2="あり",'1.収穫を予測する'!$C$3="あり"),入力方法別計算!Z78,'inv2.計算シート'!AD78)</f>
        <v>1012.5967314612801</v>
      </c>
      <c r="F83" s="28">
        <f>IF(OR('1.収穫を予測する'!$C$2="あり",'1.収穫を予測する'!$C$3="あり"),入力方法別計算!Y78,'inv2.計算シート'!AE78)</f>
        <v>1044.9887260051805</v>
      </c>
      <c r="G83" s="28">
        <f>'inv2.計算シート'!AF78</f>
        <v>0</v>
      </c>
      <c r="H83" s="28">
        <f t="shared" si="143"/>
        <v>0.56014621776509477</v>
      </c>
      <c r="I83" s="28">
        <f t="shared" si="144"/>
        <v>1388.5072862172187</v>
      </c>
      <c r="J83" s="28">
        <f t="shared" si="145"/>
        <v>1072.3078902062434</v>
      </c>
      <c r="K83" s="28">
        <f t="shared" si="146"/>
        <v>0.77227386622333583</v>
      </c>
      <c r="L83" s="28">
        <f t="shared" si="147"/>
        <v>1080.8634689701992</v>
      </c>
      <c r="N83" s="28">
        <f t="shared" si="251"/>
        <v>0</v>
      </c>
      <c r="O83" s="28">
        <f t="shared" si="251"/>
        <v>0</v>
      </c>
      <c r="P83" s="28">
        <f t="shared" si="251"/>
        <v>0</v>
      </c>
      <c r="Q83" s="28">
        <f t="shared" si="251"/>
        <v>0</v>
      </c>
      <c r="R83" s="28">
        <f t="shared" si="251"/>
        <v>0</v>
      </c>
      <c r="S83" s="28">
        <f t="shared" si="251"/>
        <v>0</v>
      </c>
      <c r="T83" s="28">
        <f t="shared" si="251"/>
        <v>0</v>
      </c>
      <c r="U83" s="28">
        <f t="shared" si="251"/>
        <v>0</v>
      </c>
      <c r="V83" s="28">
        <f t="shared" si="251"/>
        <v>0</v>
      </c>
      <c r="W83" s="28">
        <f t="shared" si="251"/>
        <v>0</v>
      </c>
      <c r="X83" s="28">
        <f t="shared" si="251"/>
        <v>0</v>
      </c>
      <c r="Y83" s="28">
        <f t="shared" si="251"/>
        <v>0</v>
      </c>
      <c r="Z83" s="28">
        <f t="shared" si="251"/>
        <v>989.07227837739651</v>
      </c>
      <c r="AA83" s="28">
        <f t="shared" si="251"/>
        <v>948.70828175832423</v>
      </c>
      <c r="AB83" s="28">
        <f t="shared" si="251"/>
        <v>894.96855230813878</v>
      </c>
      <c r="AC83" s="28">
        <f t="shared" si="251"/>
        <v>825.46758661736726</v>
      </c>
      <c r="AD83" s="28">
        <f t="shared" si="249"/>
        <v>737.99815982160658</v>
      </c>
      <c r="AE83" s="28">
        <f t="shared" si="249"/>
        <v>630.8334652632592</v>
      </c>
      <c r="AF83" s="28">
        <f t="shared" si="249"/>
        <v>503.23517484643793</v>
      </c>
      <c r="AG83" s="28">
        <f t="shared" si="249"/>
        <v>356.41457790999556</v>
      </c>
      <c r="AH83" s="28">
        <f t="shared" si="249"/>
        <v>195.78056393677454</v>
      </c>
      <c r="AI83" s="28">
        <f t="shared" si="249"/>
        <v>39.384044031396563</v>
      </c>
      <c r="AJ83" s="28" t="e">
        <f t="shared" si="249"/>
        <v>#NUM!</v>
      </c>
      <c r="AK83" s="28" t="e">
        <f t="shared" si="249"/>
        <v>#NUM!</v>
      </c>
      <c r="AL83" s="28" t="e">
        <f t="shared" si="249"/>
        <v>#NUM!</v>
      </c>
      <c r="AM83" s="28" t="e">
        <f t="shared" si="249"/>
        <v>#NUM!</v>
      </c>
      <c r="AN83" s="28" t="e">
        <f t="shared" si="249"/>
        <v>#NUM!</v>
      </c>
      <c r="AO83" s="28" t="e">
        <f t="shared" si="249"/>
        <v>#NUM!</v>
      </c>
      <c r="AP83" s="28" t="e">
        <f t="shared" si="249"/>
        <v>#NUM!</v>
      </c>
      <c r="AQ83" s="28" t="e">
        <f t="shared" si="249"/>
        <v>#NUM!</v>
      </c>
      <c r="AR83" s="28" t="e">
        <f t="shared" si="249"/>
        <v>#NUM!</v>
      </c>
      <c r="AS83" s="28" t="e">
        <f t="shared" si="250"/>
        <v>#NUM!</v>
      </c>
      <c r="AT83" s="28" t="e">
        <f t="shared" si="250"/>
        <v>#NUM!</v>
      </c>
      <c r="AU83" s="28" t="e">
        <f t="shared" si="250"/>
        <v>#NUM!</v>
      </c>
      <c r="AV83" s="28" t="e">
        <f t="shared" si="250"/>
        <v>#NUM!</v>
      </c>
      <c r="AW83" s="28" t="e">
        <f t="shared" si="250"/>
        <v>#NUM!</v>
      </c>
      <c r="AX83" s="28" t="e">
        <f t="shared" si="250"/>
        <v>#NUM!</v>
      </c>
      <c r="AY83" s="28" t="e">
        <f t="shared" si="250"/>
        <v>#NUM!</v>
      </c>
      <c r="AZ83" s="28" t="e">
        <f t="shared" si="250"/>
        <v>#NUM!</v>
      </c>
      <c r="BA83" s="28" t="e">
        <f t="shared" si="250"/>
        <v>#NUM!</v>
      </c>
      <c r="BB83" s="28" t="e">
        <f t="shared" si="250"/>
        <v>#NUM!</v>
      </c>
      <c r="BC83" s="28" t="e">
        <f t="shared" si="250"/>
        <v>#NUM!</v>
      </c>
      <c r="BD83" s="28" t="e">
        <f t="shared" si="250"/>
        <v>#NUM!</v>
      </c>
      <c r="BE83" s="28" t="e">
        <f t="shared" si="250"/>
        <v>#NUM!</v>
      </c>
      <c r="BF83" s="28" t="e">
        <f t="shared" si="250"/>
        <v>#NUM!</v>
      </c>
      <c r="BG83" s="28" t="e">
        <f t="shared" si="250"/>
        <v>#NUM!</v>
      </c>
      <c r="BH83" s="28" t="e">
        <f t="shared" si="250"/>
        <v>#NUM!</v>
      </c>
      <c r="BI83" s="28" t="e">
        <f t="shared" si="248"/>
        <v>#NUM!</v>
      </c>
      <c r="BJ83" s="28" t="e">
        <f t="shared" si="248"/>
        <v>#NUM!</v>
      </c>
      <c r="BK83" s="28" t="e">
        <f t="shared" si="248"/>
        <v>#NUM!</v>
      </c>
      <c r="BM83" s="28">
        <f t="shared" si="148"/>
        <v>0</v>
      </c>
      <c r="BN83" s="28">
        <f t="shared" si="149"/>
        <v>0</v>
      </c>
      <c r="BO83" s="28">
        <f t="shared" si="150"/>
        <v>0</v>
      </c>
      <c r="BP83" s="28">
        <f t="shared" si="151"/>
        <v>0</v>
      </c>
      <c r="BQ83" s="28">
        <f t="shared" si="152"/>
        <v>0</v>
      </c>
      <c r="BR83" s="28">
        <f t="shared" si="153"/>
        <v>0</v>
      </c>
      <c r="BS83" s="28">
        <f t="shared" si="154"/>
        <v>0</v>
      </c>
      <c r="BT83" s="28">
        <f t="shared" si="155"/>
        <v>0</v>
      </c>
      <c r="BU83" s="28">
        <f t="shared" si="156"/>
        <v>0</v>
      </c>
      <c r="BV83" s="28">
        <f t="shared" si="157"/>
        <v>0</v>
      </c>
      <c r="BW83" s="28">
        <f t="shared" si="158"/>
        <v>0</v>
      </c>
      <c r="BX83" s="28">
        <f t="shared" si="159"/>
        <v>0</v>
      </c>
      <c r="BY83" s="28">
        <f t="shared" si="160"/>
        <v>989.07227837739651</v>
      </c>
      <c r="BZ83" s="28">
        <f t="shared" si="161"/>
        <v>948.70828175832423</v>
      </c>
      <c r="CA83" s="28">
        <f t="shared" si="162"/>
        <v>894.96855230813878</v>
      </c>
      <c r="CB83" s="28">
        <f t="shared" si="163"/>
        <v>825.46758661736726</v>
      </c>
      <c r="CC83" s="28">
        <f t="shared" si="164"/>
        <v>737.99815982160658</v>
      </c>
      <c r="CD83" s="28">
        <f t="shared" si="165"/>
        <v>630.8334652632592</v>
      </c>
      <c r="CE83" s="28">
        <f t="shared" si="166"/>
        <v>503.23517484643793</v>
      </c>
      <c r="CF83" s="28">
        <f t="shared" si="167"/>
        <v>356.41457790999556</v>
      </c>
      <c r="CG83" s="28">
        <f t="shared" si="168"/>
        <v>195.78056393677454</v>
      </c>
      <c r="CH83" s="28">
        <f t="shared" si="169"/>
        <v>39.384044031396563</v>
      </c>
      <c r="CI83" s="28">
        <f t="shared" si="170"/>
        <v>0</v>
      </c>
      <c r="CJ83" s="28">
        <f t="shared" si="171"/>
        <v>0</v>
      </c>
      <c r="CK83" s="28">
        <f t="shared" si="172"/>
        <v>0</v>
      </c>
      <c r="CL83" s="28">
        <f t="shared" si="173"/>
        <v>0</v>
      </c>
      <c r="CM83" s="28">
        <f t="shared" si="174"/>
        <v>0</v>
      </c>
      <c r="CN83" s="28">
        <f t="shared" si="175"/>
        <v>0</v>
      </c>
      <c r="CO83" s="28">
        <f t="shared" si="176"/>
        <v>0</v>
      </c>
      <c r="CP83" s="28">
        <f t="shared" si="177"/>
        <v>0</v>
      </c>
      <c r="CQ83" s="28">
        <f t="shared" si="178"/>
        <v>0</v>
      </c>
      <c r="CR83" s="28">
        <f t="shared" si="179"/>
        <v>0</v>
      </c>
      <c r="CS83" s="28">
        <f t="shared" si="180"/>
        <v>0</v>
      </c>
      <c r="CT83" s="28">
        <f t="shared" si="181"/>
        <v>0</v>
      </c>
      <c r="CU83" s="28">
        <f t="shared" si="182"/>
        <v>0</v>
      </c>
      <c r="CV83" s="28">
        <f t="shared" si="183"/>
        <v>0</v>
      </c>
      <c r="CW83" s="28">
        <f t="shared" si="184"/>
        <v>0</v>
      </c>
      <c r="CX83" s="28">
        <f t="shared" si="185"/>
        <v>0</v>
      </c>
      <c r="CY83" s="28">
        <f t="shared" si="186"/>
        <v>0</v>
      </c>
      <c r="CZ83" s="28">
        <f t="shared" si="187"/>
        <v>0</v>
      </c>
      <c r="DA83" s="28">
        <f t="shared" si="188"/>
        <v>0</v>
      </c>
      <c r="DB83" s="28">
        <f t="shared" si="189"/>
        <v>0</v>
      </c>
      <c r="DC83" s="28">
        <f t="shared" si="190"/>
        <v>0</v>
      </c>
      <c r="DD83" s="28">
        <f t="shared" si="191"/>
        <v>0</v>
      </c>
      <c r="DE83" s="28">
        <f t="shared" si="192"/>
        <v>0</v>
      </c>
      <c r="DF83" s="28">
        <f t="shared" si="193"/>
        <v>0</v>
      </c>
      <c r="DG83" s="28">
        <f t="shared" si="194"/>
        <v>0</v>
      </c>
      <c r="DH83" s="28">
        <f t="shared" si="195"/>
        <v>0</v>
      </c>
      <c r="DI83" s="28">
        <f t="shared" si="196"/>
        <v>0</v>
      </c>
      <c r="DJ83" s="28">
        <f t="shared" si="197"/>
        <v>0</v>
      </c>
      <c r="DL83" s="158">
        <f t="shared" si="198"/>
        <v>0</v>
      </c>
      <c r="DM83" s="158">
        <f t="shared" si="199"/>
        <v>0</v>
      </c>
      <c r="DN83" s="158">
        <f t="shared" si="200"/>
        <v>0</v>
      </c>
      <c r="DO83" s="158">
        <f t="shared" si="201"/>
        <v>0</v>
      </c>
      <c r="DP83" s="158">
        <f t="shared" si="202"/>
        <v>0</v>
      </c>
      <c r="DQ83" s="158">
        <f t="shared" si="203"/>
        <v>0</v>
      </c>
      <c r="DR83" s="158">
        <f t="shared" si="204"/>
        <v>0</v>
      </c>
      <c r="DS83" s="158">
        <f t="shared" si="205"/>
        <v>0</v>
      </c>
      <c r="DT83" s="158">
        <f t="shared" si="206"/>
        <v>0</v>
      </c>
      <c r="DU83" s="158">
        <f t="shared" si="207"/>
        <v>0</v>
      </c>
      <c r="DV83" s="158">
        <f t="shared" si="208"/>
        <v>0</v>
      </c>
      <c r="DW83" s="158">
        <f t="shared" si="209"/>
        <v>23.5244530838836</v>
      </c>
      <c r="DX83" s="158">
        <f t="shared" si="210"/>
        <v>40.363996619072282</v>
      </c>
      <c r="DY83" s="158">
        <f t="shared" si="211"/>
        <v>53.73972945018545</v>
      </c>
      <c r="DZ83" s="158">
        <f t="shared" si="212"/>
        <v>69.500965690771523</v>
      </c>
      <c r="EA83" s="158">
        <f t="shared" si="213"/>
        <v>87.469426795760683</v>
      </c>
      <c r="EB83" s="158">
        <f t="shared" si="214"/>
        <v>107.16469455834738</v>
      </c>
      <c r="EC83" s="158">
        <f t="shared" si="215"/>
        <v>127.59829041682127</v>
      </c>
      <c r="ED83" s="158">
        <f t="shared" si="216"/>
        <v>146.82059693644237</v>
      </c>
      <c r="EE83" s="158">
        <f t="shared" si="217"/>
        <v>160.63401397322102</v>
      </c>
      <c r="EF83" s="158">
        <f t="shared" si="218"/>
        <v>156.39651990537797</v>
      </c>
      <c r="EG83" s="158">
        <f t="shared" si="219"/>
        <v>39.384044031396563</v>
      </c>
      <c r="EH83" s="158">
        <f t="shared" si="220"/>
        <v>0</v>
      </c>
      <c r="EI83" s="158">
        <f t="shared" si="221"/>
        <v>0</v>
      </c>
      <c r="EJ83" s="158">
        <f t="shared" si="222"/>
        <v>0</v>
      </c>
      <c r="EK83" s="158">
        <f t="shared" si="223"/>
        <v>0</v>
      </c>
      <c r="EL83" s="158">
        <f t="shared" si="224"/>
        <v>0</v>
      </c>
      <c r="EM83" s="158">
        <f t="shared" si="225"/>
        <v>0</v>
      </c>
      <c r="EN83" s="158">
        <f t="shared" si="226"/>
        <v>0</v>
      </c>
      <c r="EO83" s="158">
        <f t="shared" si="227"/>
        <v>0</v>
      </c>
      <c r="EP83" s="158">
        <f t="shared" si="228"/>
        <v>0</v>
      </c>
      <c r="EQ83" s="158">
        <f t="shared" si="229"/>
        <v>0</v>
      </c>
      <c r="ER83" s="158">
        <f t="shared" si="230"/>
        <v>0</v>
      </c>
      <c r="ES83" s="158">
        <f t="shared" si="231"/>
        <v>0</v>
      </c>
      <c r="ET83" s="158">
        <f t="shared" si="232"/>
        <v>0</v>
      </c>
      <c r="EU83" s="158">
        <f t="shared" si="233"/>
        <v>0</v>
      </c>
      <c r="EV83" s="158">
        <f t="shared" si="234"/>
        <v>0</v>
      </c>
      <c r="EW83" s="158">
        <f t="shared" si="235"/>
        <v>0</v>
      </c>
      <c r="EX83" s="158">
        <f t="shared" si="236"/>
        <v>0</v>
      </c>
      <c r="EY83" s="158">
        <f t="shared" si="237"/>
        <v>0</v>
      </c>
      <c r="EZ83" s="158">
        <f t="shared" si="238"/>
        <v>0</v>
      </c>
      <c r="FA83" s="158">
        <f t="shared" si="239"/>
        <v>0</v>
      </c>
      <c r="FB83" s="158">
        <f t="shared" si="240"/>
        <v>0</v>
      </c>
      <c r="FC83" s="158">
        <f t="shared" si="241"/>
        <v>0</v>
      </c>
      <c r="FD83" s="158">
        <f t="shared" si="242"/>
        <v>0</v>
      </c>
      <c r="FE83" s="158">
        <f t="shared" si="243"/>
        <v>0</v>
      </c>
      <c r="FF83" s="158">
        <f t="shared" si="244"/>
        <v>0</v>
      </c>
      <c r="FG83" s="158">
        <f t="shared" si="245"/>
        <v>0</v>
      </c>
      <c r="FH83" s="158">
        <f t="shared" si="246"/>
        <v>0</v>
      </c>
      <c r="FI83" s="158">
        <f t="shared" si="247"/>
        <v>0</v>
      </c>
    </row>
    <row r="84" spans="4:165">
      <c r="D84" s="28">
        <f>IF(OR('1.収穫を予測する'!$C$2="あり",'1.収穫を予測する'!$C$3="あり"),入力方法別計算!W79,'inv2.計算シート'!E79)</f>
        <v>78</v>
      </c>
      <c r="E84" s="28">
        <f>IF(OR('1.収穫を予測する'!$C$2="あり",'1.収穫を予測する'!$C$3="あり"),入力方法別計算!Z79,'inv2.計算シート'!AD79)</f>
        <v>1015.2719430357114</v>
      </c>
      <c r="F84" s="28">
        <f>IF(OR('1.収穫を予測する'!$C$2="あり",'1.収穫を予測する'!$C$3="あり"),入力方法別計算!Y79,'inv2.計算シート'!AE79)</f>
        <v>1041.1446853518969</v>
      </c>
      <c r="G84" s="28">
        <f>'inv2.計算シート'!AF79</f>
        <v>0</v>
      </c>
      <c r="H84" s="28">
        <f t="shared" si="143"/>
        <v>0.55949233499143614</v>
      </c>
      <c r="I84" s="28">
        <f t="shared" si="144"/>
        <v>1385.0261221562837</v>
      </c>
      <c r="J84" s="28">
        <f t="shared" si="145"/>
        <v>1075.6622837770253</v>
      </c>
      <c r="K84" s="28">
        <f t="shared" si="146"/>
        <v>0.77663682046832161</v>
      </c>
      <c r="L84" s="28">
        <f t="shared" si="147"/>
        <v>1068.2850186943153</v>
      </c>
      <c r="N84" s="28">
        <f t="shared" si="251"/>
        <v>0</v>
      </c>
      <c r="O84" s="28">
        <f t="shared" si="251"/>
        <v>0</v>
      </c>
      <c r="P84" s="28">
        <f t="shared" si="251"/>
        <v>0</v>
      </c>
      <c r="Q84" s="28">
        <f t="shared" si="251"/>
        <v>0</v>
      </c>
      <c r="R84" s="28">
        <f t="shared" si="251"/>
        <v>0</v>
      </c>
      <c r="S84" s="28">
        <f t="shared" si="251"/>
        <v>0</v>
      </c>
      <c r="T84" s="28">
        <f t="shared" si="251"/>
        <v>0</v>
      </c>
      <c r="U84" s="28">
        <f t="shared" si="251"/>
        <v>0</v>
      </c>
      <c r="V84" s="28">
        <f t="shared" si="251"/>
        <v>0</v>
      </c>
      <c r="W84" s="28">
        <f t="shared" si="251"/>
        <v>0</v>
      </c>
      <c r="X84" s="28">
        <f t="shared" si="251"/>
        <v>0</v>
      </c>
      <c r="Y84" s="28">
        <f t="shared" si="251"/>
        <v>0</v>
      </c>
      <c r="Z84" s="28">
        <f t="shared" si="251"/>
        <v>993.1323167518417</v>
      </c>
      <c r="AA84" s="28">
        <f t="shared" si="251"/>
        <v>953.08475237318157</v>
      </c>
      <c r="AB84" s="28">
        <f t="shared" si="251"/>
        <v>899.74502610412696</v>
      </c>
      <c r="AC84" s="28">
        <f t="shared" si="251"/>
        <v>830.72682002902934</v>
      </c>
      <c r="AD84" s="28">
        <f t="shared" si="249"/>
        <v>743.80922199142697</v>
      </c>
      <c r="AE84" s="28">
        <f t="shared" si="249"/>
        <v>637.23016306850036</v>
      </c>
      <c r="AF84" s="28">
        <f t="shared" si="249"/>
        <v>510.17882065084103</v>
      </c>
      <c r="AG84" s="28">
        <f t="shared" si="249"/>
        <v>363.72328325383353</v>
      </c>
      <c r="AH84" s="28">
        <f t="shared" si="249"/>
        <v>202.96166582626256</v>
      </c>
      <c r="AI84" s="28">
        <f t="shared" si="249"/>
        <v>44.892671668728234</v>
      </c>
      <c r="AJ84" s="28" t="e">
        <f t="shared" si="249"/>
        <v>#NUM!</v>
      </c>
      <c r="AK84" s="28" t="e">
        <f t="shared" si="249"/>
        <v>#NUM!</v>
      </c>
      <c r="AL84" s="28" t="e">
        <f t="shared" si="249"/>
        <v>#NUM!</v>
      </c>
      <c r="AM84" s="28" t="e">
        <f t="shared" si="249"/>
        <v>#NUM!</v>
      </c>
      <c r="AN84" s="28" t="e">
        <f t="shared" si="249"/>
        <v>#NUM!</v>
      </c>
      <c r="AO84" s="28" t="e">
        <f t="shared" si="249"/>
        <v>#NUM!</v>
      </c>
      <c r="AP84" s="28" t="e">
        <f t="shared" si="249"/>
        <v>#NUM!</v>
      </c>
      <c r="AQ84" s="28" t="e">
        <f t="shared" si="249"/>
        <v>#NUM!</v>
      </c>
      <c r="AR84" s="28" t="e">
        <f t="shared" si="249"/>
        <v>#NUM!</v>
      </c>
      <c r="AS84" s="28" t="e">
        <f t="shared" si="250"/>
        <v>#NUM!</v>
      </c>
      <c r="AT84" s="28" t="e">
        <f t="shared" si="250"/>
        <v>#NUM!</v>
      </c>
      <c r="AU84" s="28" t="e">
        <f t="shared" si="250"/>
        <v>#NUM!</v>
      </c>
      <c r="AV84" s="28" t="e">
        <f t="shared" si="250"/>
        <v>#NUM!</v>
      </c>
      <c r="AW84" s="28" t="e">
        <f t="shared" si="250"/>
        <v>#NUM!</v>
      </c>
      <c r="AX84" s="28" t="e">
        <f t="shared" si="250"/>
        <v>#NUM!</v>
      </c>
      <c r="AY84" s="28" t="e">
        <f t="shared" si="250"/>
        <v>#NUM!</v>
      </c>
      <c r="AZ84" s="28" t="e">
        <f t="shared" si="250"/>
        <v>#NUM!</v>
      </c>
      <c r="BA84" s="28" t="e">
        <f t="shared" si="250"/>
        <v>#NUM!</v>
      </c>
      <c r="BB84" s="28" t="e">
        <f t="shared" si="250"/>
        <v>#NUM!</v>
      </c>
      <c r="BC84" s="28" t="e">
        <f t="shared" si="250"/>
        <v>#NUM!</v>
      </c>
      <c r="BD84" s="28" t="e">
        <f t="shared" si="250"/>
        <v>#NUM!</v>
      </c>
      <c r="BE84" s="28" t="e">
        <f t="shared" si="250"/>
        <v>#NUM!</v>
      </c>
      <c r="BF84" s="28" t="e">
        <f t="shared" si="250"/>
        <v>#NUM!</v>
      </c>
      <c r="BG84" s="28" t="e">
        <f t="shared" si="250"/>
        <v>#NUM!</v>
      </c>
      <c r="BH84" s="28" t="e">
        <f t="shared" si="250"/>
        <v>#NUM!</v>
      </c>
      <c r="BI84" s="28" t="e">
        <f t="shared" si="248"/>
        <v>#NUM!</v>
      </c>
      <c r="BJ84" s="28" t="e">
        <f t="shared" si="248"/>
        <v>#NUM!</v>
      </c>
      <c r="BK84" s="28" t="e">
        <f t="shared" si="248"/>
        <v>#NUM!</v>
      </c>
      <c r="BM84" s="28">
        <f t="shared" si="148"/>
        <v>0</v>
      </c>
      <c r="BN84" s="28">
        <f t="shared" si="149"/>
        <v>0</v>
      </c>
      <c r="BO84" s="28">
        <f t="shared" si="150"/>
        <v>0</v>
      </c>
      <c r="BP84" s="28">
        <f t="shared" si="151"/>
        <v>0</v>
      </c>
      <c r="BQ84" s="28">
        <f t="shared" si="152"/>
        <v>0</v>
      </c>
      <c r="BR84" s="28">
        <f t="shared" si="153"/>
        <v>0</v>
      </c>
      <c r="BS84" s="28">
        <f t="shared" si="154"/>
        <v>0</v>
      </c>
      <c r="BT84" s="28">
        <f t="shared" si="155"/>
        <v>0</v>
      </c>
      <c r="BU84" s="28">
        <f t="shared" si="156"/>
        <v>0</v>
      </c>
      <c r="BV84" s="28">
        <f t="shared" si="157"/>
        <v>0</v>
      </c>
      <c r="BW84" s="28">
        <f t="shared" si="158"/>
        <v>0</v>
      </c>
      <c r="BX84" s="28">
        <f t="shared" si="159"/>
        <v>0</v>
      </c>
      <c r="BY84" s="28">
        <f t="shared" si="160"/>
        <v>993.1323167518417</v>
      </c>
      <c r="BZ84" s="28">
        <f t="shared" si="161"/>
        <v>953.08475237318157</v>
      </c>
      <c r="CA84" s="28">
        <f t="shared" si="162"/>
        <v>899.74502610412696</v>
      </c>
      <c r="CB84" s="28">
        <f t="shared" si="163"/>
        <v>830.72682002902934</v>
      </c>
      <c r="CC84" s="28">
        <f t="shared" si="164"/>
        <v>743.80922199142697</v>
      </c>
      <c r="CD84" s="28">
        <f t="shared" si="165"/>
        <v>637.23016306850036</v>
      </c>
      <c r="CE84" s="28">
        <f t="shared" si="166"/>
        <v>510.17882065084103</v>
      </c>
      <c r="CF84" s="28">
        <f t="shared" si="167"/>
        <v>363.72328325383353</v>
      </c>
      <c r="CG84" s="28">
        <f t="shared" si="168"/>
        <v>202.96166582626256</v>
      </c>
      <c r="CH84" s="28">
        <f t="shared" si="169"/>
        <v>44.892671668728234</v>
      </c>
      <c r="CI84" s="28">
        <f t="shared" si="170"/>
        <v>0</v>
      </c>
      <c r="CJ84" s="28">
        <f t="shared" si="171"/>
        <v>0</v>
      </c>
      <c r="CK84" s="28">
        <f t="shared" si="172"/>
        <v>0</v>
      </c>
      <c r="CL84" s="28">
        <f t="shared" si="173"/>
        <v>0</v>
      </c>
      <c r="CM84" s="28">
        <f t="shared" si="174"/>
        <v>0</v>
      </c>
      <c r="CN84" s="28">
        <f t="shared" si="175"/>
        <v>0</v>
      </c>
      <c r="CO84" s="28">
        <f t="shared" si="176"/>
        <v>0</v>
      </c>
      <c r="CP84" s="28">
        <f t="shared" si="177"/>
        <v>0</v>
      </c>
      <c r="CQ84" s="28">
        <f t="shared" si="178"/>
        <v>0</v>
      </c>
      <c r="CR84" s="28">
        <f t="shared" si="179"/>
        <v>0</v>
      </c>
      <c r="CS84" s="28">
        <f t="shared" si="180"/>
        <v>0</v>
      </c>
      <c r="CT84" s="28">
        <f t="shared" si="181"/>
        <v>0</v>
      </c>
      <c r="CU84" s="28">
        <f t="shared" si="182"/>
        <v>0</v>
      </c>
      <c r="CV84" s="28">
        <f t="shared" si="183"/>
        <v>0</v>
      </c>
      <c r="CW84" s="28">
        <f t="shared" si="184"/>
        <v>0</v>
      </c>
      <c r="CX84" s="28">
        <f t="shared" si="185"/>
        <v>0</v>
      </c>
      <c r="CY84" s="28">
        <f t="shared" si="186"/>
        <v>0</v>
      </c>
      <c r="CZ84" s="28">
        <f t="shared" si="187"/>
        <v>0</v>
      </c>
      <c r="DA84" s="28">
        <f t="shared" si="188"/>
        <v>0</v>
      </c>
      <c r="DB84" s="28">
        <f t="shared" si="189"/>
        <v>0</v>
      </c>
      <c r="DC84" s="28">
        <f t="shared" si="190"/>
        <v>0</v>
      </c>
      <c r="DD84" s="28">
        <f t="shared" si="191"/>
        <v>0</v>
      </c>
      <c r="DE84" s="28">
        <f t="shared" si="192"/>
        <v>0</v>
      </c>
      <c r="DF84" s="28">
        <f t="shared" si="193"/>
        <v>0</v>
      </c>
      <c r="DG84" s="28">
        <f t="shared" si="194"/>
        <v>0</v>
      </c>
      <c r="DH84" s="28">
        <f t="shared" si="195"/>
        <v>0</v>
      </c>
      <c r="DI84" s="28">
        <f t="shared" si="196"/>
        <v>0</v>
      </c>
      <c r="DJ84" s="28">
        <f t="shared" si="197"/>
        <v>0</v>
      </c>
      <c r="DL84" s="158">
        <f t="shared" si="198"/>
        <v>0</v>
      </c>
      <c r="DM84" s="158">
        <f t="shared" si="199"/>
        <v>0</v>
      </c>
      <c r="DN84" s="158">
        <f t="shared" si="200"/>
        <v>0</v>
      </c>
      <c r="DO84" s="158">
        <f t="shared" si="201"/>
        <v>0</v>
      </c>
      <c r="DP84" s="158">
        <f t="shared" si="202"/>
        <v>0</v>
      </c>
      <c r="DQ84" s="158">
        <f t="shared" si="203"/>
        <v>0</v>
      </c>
      <c r="DR84" s="158">
        <f t="shared" si="204"/>
        <v>0</v>
      </c>
      <c r="DS84" s="158">
        <f t="shared" si="205"/>
        <v>0</v>
      </c>
      <c r="DT84" s="158">
        <f t="shared" si="206"/>
        <v>0</v>
      </c>
      <c r="DU84" s="158">
        <f t="shared" si="207"/>
        <v>0</v>
      </c>
      <c r="DV84" s="158">
        <f t="shared" si="208"/>
        <v>0</v>
      </c>
      <c r="DW84" s="158">
        <f t="shared" si="209"/>
        <v>22.139626283869688</v>
      </c>
      <c r="DX84" s="158">
        <f t="shared" si="210"/>
        <v>40.047564378660127</v>
      </c>
      <c r="DY84" s="158">
        <f t="shared" si="211"/>
        <v>53.339726269054609</v>
      </c>
      <c r="DZ84" s="158">
        <f t="shared" si="212"/>
        <v>69.018206075097623</v>
      </c>
      <c r="EA84" s="158">
        <f t="shared" si="213"/>
        <v>86.917598037602374</v>
      </c>
      <c r="EB84" s="158">
        <f t="shared" si="214"/>
        <v>106.57905892292661</v>
      </c>
      <c r="EC84" s="158">
        <f t="shared" si="215"/>
        <v>127.05134241765933</v>
      </c>
      <c r="ED84" s="158">
        <f t="shared" si="216"/>
        <v>146.4555373970075</v>
      </c>
      <c r="EE84" s="158">
        <f t="shared" si="217"/>
        <v>160.76161742757097</v>
      </c>
      <c r="EF84" s="158">
        <f t="shared" si="218"/>
        <v>158.06899415753432</v>
      </c>
      <c r="EG84" s="158">
        <f t="shared" si="219"/>
        <v>44.892671668728234</v>
      </c>
      <c r="EH84" s="158">
        <f t="shared" si="220"/>
        <v>0</v>
      </c>
      <c r="EI84" s="158">
        <f t="shared" si="221"/>
        <v>0</v>
      </c>
      <c r="EJ84" s="158">
        <f t="shared" si="222"/>
        <v>0</v>
      </c>
      <c r="EK84" s="158">
        <f t="shared" si="223"/>
        <v>0</v>
      </c>
      <c r="EL84" s="158">
        <f t="shared" si="224"/>
        <v>0</v>
      </c>
      <c r="EM84" s="158">
        <f t="shared" si="225"/>
        <v>0</v>
      </c>
      <c r="EN84" s="158">
        <f t="shared" si="226"/>
        <v>0</v>
      </c>
      <c r="EO84" s="158">
        <f t="shared" si="227"/>
        <v>0</v>
      </c>
      <c r="EP84" s="158">
        <f t="shared" si="228"/>
        <v>0</v>
      </c>
      <c r="EQ84" s="158">
        <f t="shared" si="229"/>
        <v>0</v>
      </c>
      <c r="ER84" s="158">
        <f t="shared" si="230"/>
        <v>0</v>
      </c>
      <c r="ES84" s="158">
        <f t="shared" si="231"/>
        <v>0</v>
      </c>
      <c r="ET84" s="158">
        <f t="shared" si="232"/>
        <v>0</v>
      </c>
      <c r="EU84" s="158">
        <f t="shared" si="233"/>
        <v>0</v>
      </c>
      <c r="EV84" s="158">
        <f t="shared" si="234"/>
        <v>0</v>
      </c>
      <c r="EW84" s="158">
        <f t="shared" si="235"/>
        <v>0</v>
      </c>
      <c r="EX84" s="158">
        <f t="shared" si="236"/>
        <v>0</v>
      </c>
      <c r="EY84" s="158">
        <f t="shared" si="237"/>
        <v>0</v>
      </c>
      <c r="EZ84" s="158">
        <f t="shared" si="238"/>
        <v>0</v>
      </c>
      <c r="FA84" s="158">
        <f t="shared" si="239"/>
        <v>0</v>
      </c>
      <c r="FB84" s="158">
        <f t="shared" si="240"/>
        <v>0</v>
      </c>
      <c r="FC84" s="158">
        <f t="shared" si="241"/>
        <v>0</v>
      </c>
      <c r="FD84" s="158">
        <f t="shared" si="242"/>
        <v>0</v>
      </c>
      <c r="FE84" s="158">
        <f t="shared" si="243"/>
        <v>0</v>
      </c>
      <c r="FF84" s="158">
        <f t="shared" si="244"/>
        <v>0</v>
      </c>
      <c r="FG84" s="158">
        <f t="shared" si="245"/>
        <v>0</v>
      </c>
      <c r="FH84" s="158">
        <f t="shared" si="246"/>
        <v>0</v>
      </c>
      <c r="FI84" s="158">
        <f t="shared" si="247"/>
        <v>0</v>
      </c>
    </row>
    <row r="85" spans="4:165">
      <c r="D85" s="28">
        <f>IF(OR('1.収穫を予測する'!$C$2="あり",'1.収穫を予測する'!$C$3="あり"),入力方法別計算!W80,'inv2.計算シート'!E80)</f>
        <v>79</v>
      </c>
      <c r="E85" s="28">
        <f>IF(OR('1.収穫を予測する'!$C$2="あり",'1.収穫を予測する'!$C$3="あり"),入力方法別計算!Z80,'inv2.計算シート'!AD80)</f>
        <v>1017.8151604655272</v>
      </c>
      <c r="F85" s="28">
        <f>IF(OR('1.収穫を予測する'!$C$2="あり",'1.収穫を予測する'!$C$3="あり"),入力方法別計算!Y80,'inv2.計算シート'!AE80)</f>
        <v>1037.490308522868</v>
      </c>
      <c r="G85" s="28">
        <f>'inv2.計算シート'!AF80</f>
        <v>0</v>
      </c>
      <c r="H85" s="28">
        <f t="shared" si="143"/>
        <v>0.55887052311515706</v>
      </c>
      <c r="I85" s="28">
        <f t="shared" si="144"/>
        <v>1381.7167176963017</v>
      </c>
      <c r="J85" s="28">
        <f t="shared" si="145"/>
        <v>1078.8588178968105</v>
      </c>
      <c r="K85" s="28">
        <f t="shared" si="146"/>
        <v>0.78081042523359068</v>
      </c>
      <c r="L85" s="28">
        <f t="shared" si="147"/>
        <v>1056.4892090653134</v>
      </c>
      <c r="N85" s="28">
        <f t="shared" si="251"/>
        <v>0</v>
      </c>
      <c r="O85" s="28">
        <f t="shared" si="251"/>
        <v>0</v>
      </c>
      <c r="P85" s="28">
        <f t="shared" si="251"/>
        <v>0</v>
      </c>
      <c r="Q85" s="28">
        <f t="shared" si="251"/>
        <v>0</v>
      </c>
      <c r="R85" s="28">
        <f t="shared" si="251"/>
        <v>0</v>
      </c>
      <c r="S85" s="28">
        <f t="shared" si="251"/>
        <v>0</v>
      </c>
      <c r="T85" s="28">
        <f t="shared" si="251"/>
        <v>0</v>
      </c>
      <c r="U85" s="28">
        <f t="shared" si="251"/>
        <v>0</v>
      </c>
      <c r="V85" s="28">
        <f t="shared" si="251"/>
        <v>0</v>
      </c>
      <c r="W85" s="28">
        <f t="shared" si="251"/>
        <v>0</v>
      </c>
      <c r="X85" s="28">
        <f t="shared" si="251"/>
        <v>0</v>
      </c>
      <c r="Y85" s="28">
        <f t="shared" si="251"/>
        <v>0</v>
      </c>
      <c r="Z85" s="28">
        <f t="shared" si="251"/>
        <v>996.99563786887029</v>
      </c>
      <c r="AA85" s="28">
        <f t="shared" si="251"/>
        <v>957.2475783485072</v>
      </c>
      <c r="AB85" s="28">
        <f t="shared" si="251"/>
        <v>904.28690082755872</v>
      </c>
      <c r="AC85" s="28">
        <f t="shared" si="251"/>
        <v>835.72692431121561</v>
      </c>
      <c r="AD85" s="28">
        <f t="shared" si="249"/>
        <v>749.33443577556545</v>
      </c>
      <c r="AE85" s="28">
        <f t="shared" si="249"/>
        <v>643.31504450366879</v>
      </c>
      <c r="AF85" s="28">
        <f t="shared" si="249"/>
        <v>516.79108875129953</v>
      </c>
      <c r="AG85" s="28">
        <f t="shared" si="249"/>
        <v>370.69849946773672</v>
      </c>
      <c r="AH85" s="28">
        <f t="shared" si="249"/>
        <v>209.84992565603048</v>
      </c>
      <c r="AI85" s="28">
        <f t="shared" si="249"/>
        <v>50.306564331638384</v>
      </c>
      <c r="AJ85" s="28" t="e">
        <f t="shared" si="249"/>
        <v>#NUM!</v>
      </c>
      <c r="AK85" s="28" t="e">
        <f t="shared" si="249"/>
        <v>#NUM!</v>
      </c>
      <c r="AL85" s="28" t="e">
        <f t="shared" si="249"/>
        <v>#NUM!</v>
      </c>
      <c r="AM85" s="28" t="e">
        <f t="shared" si="249"/>
        <v>#NUM!</v>
      </c>
      <c r="AN85" s="28" t="e">
        <f t="shared" si="249"/>
        <v>#NUM!</v>
      </c>
      <c r="AO85" s="28" t="e">
        <f t="shared" si="249"/>
        <v>#NUM!</v>
      </c>
      <c r="AP85" s="28" t="e">
        <f t="shared" si="249"/>
        <v>#NUM!</v>
      </c>
      <c r="AQ85" s="28" t="e">
        <f t="shared" si="249"/>
        <v>#NUM!</v>
      </c>
      <c r="AR85" s="28" t="e">
        <f t="shared" si="249"/>
        <v>#NUM!</v>
      </c>
      <c r="AS85" s="28" t="e">
        <f t="shared" si="250"/>
        <v>#NUM!</v>
      </c>
      <c r="AT85" s="28" t="e">
        <f t="shared" si="250"/>
        <v>#NUM!</v>
      </c>
      <c r="AU85" s="28" t="e">
        <f t="shared" si="250"/>
        <v>#NUM!</v>
      </c>
      <c r="AV85" s="28" t="e">
        <f t="shared" si="250"/>
        <v>#NUM!</v>
      </c>
      <c r="AW85" s="28" t="e">
        <f t="shared" si="250"/>
        <v>#NUM!</v>
      </c>
      <c r="AX85" s="28" t="e">
        <f t="shared" si="250"/>
        <v>#NUM!</v>
      </c>
      <c r="AY85" s="28" t="e">
        <f t="shared" si="250"/>
        <v>#NUM!</v>
      </c>
      <c r="AZ85" s="28" t="e">
        <f t="shared" si="250"/>
        <v>#NUM!</v>
      </c>
      <c r="BA85" s="28" t="e">
        <f t="shared" si="250"/>
        <v>#NUM!</v>
      </c>
      <c r="BB85" s="28" t="e">
        <f t="shared" si="250"/>
        <v>#NUM!</v>
      </c>
      <c r="BC85" s="28" t="e">
        <f t="shared" si="250"/>
        <v>#NUM!</v>
      </c>
      <c r="BD85" s="28" t="e">
        <f t="shared" si="250"/>
        <v>#NUM!</v>
      </c>
      <c r="BE85" s="28" t="e">
        <f t="shared" si="250"/>
        <v>#NUM!</v>
      </c>
      <c r="BF85" s="28" t="e">
        <f t="shared" si="250"/>
        <v>#NUM!</v>
      </c>
      <c r="BG85" s="28" t="e">
        <f t="shared" si="250"/>
        <v>#NUM!</v>
      </c>
      <c r="BH85" s="28" t="e">
        <f t="shared" si="250"/>
        <v>#NUM!</v>
      </c>
      <c r="BI85" s="28" t="e">
        <f t="shared" si="248"/>
        <v>#NUM!</v>
      </c>
      <c r="BJ85" s="28" t="e">
        <f t="shared" si="248"/>
        <v>#NUM!</v>
      </c>
      <c r="BK85" s="28" t="e">
        <f t="shared" si="248"/>
        <v>#NUM!</v>
      </c>
      <c r="BM85" s="28">
        <f t="shared" si="148"/>
        <v>0</v>
      </c>
      <c r="BN85" s="28">
        <f t="shared" si="149"/>
        <v>0</v>
      </c>
      <c r="BO85" s="28">
        <f t="shared" si="150"/>
        <v>0</v>
      </c>
      <c r="BP85" s="28">
        <f t="shared" si="151"/>
        <v>0</v>
      </c>
      <c r="BQ85" s="28">
        <f t="shared" si="152"/>
        <v>0</v>
      </c>
      <c r="BR85" s="28">
        <f t="shared" si="153"/>
        <v>0</v>
      </c>
      <c r="BS85" s="28">
        <f t="shared" si="154"/>
        <v>0</v>
      </c>
      <c r="BT85" s="28">
        <f t="shared" si="155"/>
        <v>0</v>
      </c>
      <c r="BU85" s="28">
        <f t="shared" si="156"/>
        <v>0</v>
      </c>
      <c r="BV85" s="28">
        <f t="shared" si="157"/>
        <v>0</v>
      </c>
      <c r="BW85" s="28">
        <f t="shared" si="158"/>
        <v>0</v>
      </c>
      <c r="BX85" s="28">
        <f t="shared" si="159"/>
        <v>0</v>
      </c>
      <c r="BY85" s="28">
        <f t="shared" si="160"/>
        <v>996.99563786887029</v>
      </c>
      <c r="BZ85" s="28">
        <f t="shared" si="161"/>
        <v>957.2475783485072</v>
      </c>
      <c r="CA85" s="28">
        <f t="shared" si="162"/>
        <v>904.28690082755872</v>
      </c>
      <c r="CB85" s="28">
        <f t="shared" si="163"/>
        <v>835.72692431121561</v>
      </c>
      <c r="CC85" s="28">
        <f t="shared" si="164"/>
        <v>749.33443577556545</v>
      </c>
      <c r="CD85" s="28">
        <f t="shared" si="165"/>
        <v>643.31504450366879</v>
      </c>
      <c r="CE85" s="28">
        <f t="shared" si="166"/>
        <v>516.79108875129953</v>
      </c>
      <c r="CF85" s="28">
        <f t="shared" si="167"/>
        <v>370.69849946773672</v>
      </c>
      <c r="CG85" s="28">
        <f t="shared" si="168"/>
        <v>209.84992565603048</v>
      </c>
      <c r="CH85" s="28">
        <f t="shared" si="169"/>
        <v>50.306564331638384</v>
      </c>
      <c r="CI85" s="28">
        <f t="shared" si="170"/>
        <v>0</v>
      </c>
      <c r="CJ85" s="28">
        <f t="shared" si="171"/>
        <v>0</v>
      </c>
      <c r="CK85" s="28">
        <f t="shared" si="172"/>
        <v>0</v>
      </c>
      <c r="CL85" s="28">
        <f t="shared" si="173"/>
        <v>0</v>
      </c>
      <c r="CM85" s="28">
        <f t="shared" si="174"/>
        <v>0</v>
      </c>
      <c r="CN85" s="28">
        <f t="shared" si="175"/>
        <v>0</v>
      </c>
      <c r="CO85" s="28">
        <f t="shared" si="176"/>
        <v>0</v>
      </c>
      <c r="CP85" s="28">
        <f t="shared" si="177"/>
        <v>0</v>
      </c>
      <c r="CQ85" s="28">
        <f t="shared" si="178"/>
        <v>0</v>
      </c>
      <c r="CR85" s="28">
        <f t="shared" si="179"/>
        <v>0</v>
      </c>
      <c r="CS85" s="28">
        <f t="shared" si="180"/>
        <v>0</v>
      </c>
      <c r="CT85" s="28">
        <f t="shared" si="181"/>
        <v>0</v>
      </c>
      <c r="CU85" s="28">
        <f t="shared" si="182"/>
        <v>0</v>
      </c>
      <c r="CV85" s="28">
        <f t="shared" si="183"/>
        <v>0</v>
      </c>
      <c r="CW85" s="28">
        <f t="shared" si="184"/>
        <v>0</v>
      </c>
      <c r="CX85" s="28">
        <f t="shared" si="185"/>
        <v>0</v>
      </c>
      <c r="CY85" s="28">
        <f t="shared" si="186"/>
        <v>0</v>
      </c>
      <c r="CZ85" s="28">
        <f t="shared" si="187"/>
        <v>0</v>
      </c>
      <c r="DA85" s="28">
        <f t="shared" si="188"/>
        <v>0</v>
      </c>
      <c r="DB85" s="28">
        <f t="shared" si="189"/>
        <v>0</v>
      </c>
      <c r="DC85" s="28">
        <f t="shared" si="190"/>
        <v>0</v>
      </c>
      <c r="DD85" s="28">
        <f t="shared" si="191"/>
        <v>0</v>
      </c>
      <c r="DE85" s="28">
        <f t="shared" si="192"/>
        <v>0</v>
      </c>
      <c r="DF85" s="28">
        <f t="shared" si="193"/>
        <v>0</v>
      </c>
      <c r="DG85" s="28">
        <f t="shared" si="194"/>
        <v>0</v>
      </c>
      <c r="DH85" s="28">
        <f t="shared" si="195"/>
        <v>0</v>
      </c>
      <c r="DI85" s="28">
        <f t="shared" si="196"/>
        <v>0</v>
      </c>
      <c r="DJ85" s="28">
        <f t="shared" si="197"/>
        <v>0</v>
      </c>
      <c r="DL85" s="158">
        <f t="shared" si="198"/>
        <v>0</v>
      </c>
      <c r="DM85" s="158">
        <f t="shared" si="199"/>
        <v>0</v>
      </c>
      <c r="DN85" s="158">
        <f t="shared" si="200"/>
        <v>0</v>
      </c>
      <c r="DO85" s="158">
        <f t="shared" si="201"/>
        <v>0</v>
      </c>
      <c r="DP85" s="158">
        <f t="shared" si="202"/>
        <v>0</v>
      </c>
      <c r="DQ85" s="158">
        <f t="shared" si="203"/>
        <v>0</v>
      </c>
      <c r="DR85" s="158">
        <f t="shared" si="204"/>
        <v>0</v>
      </c>
      <c r="DS85" s="158">
        <f t="shared" si="205"/>
        <v>0</v>
      </c>
      <c r="DT85" s="158">
        <f t="shared" si="206"/>
        <v>0</v>
      </c>
      <c r="DU85" s="158">
        <f t="shared" si="207"/>
        <v>0</v>
      </c>
      <c r="DV85" s="158">
        <f t="shared" si="208"/>
        <v>0</v>
      </c>
      <c r="DW85" s="158">
        <f t="shared" si="209"/>
        <v>20.819522596656952</v>
      </c>
      <c r="DX85" s="158">
        <f t="shared" si="210"/>
        <v>39.748059520363086</v>
      </c>
      <c r="DY85" s="158">
        <f t="shared" si="211"/>
        <v>52.960677520948479</v>
      </c>
      <c r="DZ85" s="158">
        <f t="shared" si="212"/>
        <v>68.559976516343113</v>
      </c>
      <c r="EA85" s="158">
        <f t="shared" si="213"/>
        <v>86.392488535650159</v>
      </c>
      <c r="EB85" s="158">
        <f t="shared" si="214"/>
        <v>106.01939127189667</v>
      </c>
      <c r="EC85" s="158">
        <f t="shared" si="215"/>
        <v>126.52395575236926</v>
      </c>
      <c r="ED85" s="158">
        <f t="shared" si="216"/>
        <v>146.0925892835628</v>
      </c>
      <c r="EE85" s="158">
        <f t="shared" si="217"/>
        <v>160.84857381170625</v>
      </c>
      <c r="EF85" s="158">
        <f t="shared" si="218"/>
        <v>159.54336132439209</v>
      </c>
      <c r="EG85" s="158">
        <f t="shared" si="219"/>
        <v>50.306564331638384</v>
      </c>
      <c r="EH85" s="158">
        <f t="shared" si="220"/>
        <v>0</v>
      </c>
      <c r="EI85" s="158">
        <f t="shared" si="221"/>
        <v>0</v>
      </c>
      <c r="EJ85" s="158">
        <f t="shared" si="222"/>
        <v>0</v>
      </c>
      <c r="EK85" s="158">
        <f t="shared" si="223"/>
        <v>0</v>
      </c>
      <c r="EL85" s="158">
        <f t="shared" si="224"/>
        <v>0</v>
      </c>
      <c r="EM85" s="158">
        <f t="shared" si="225"/>
        <v>0</v>
      </c>
      <c r="EN85" s="158">
        <f t="shared" si="226"/>
        <v>0</v>
      </c>
      <c r="EO85" s="158">
        <f t="shared" si="227"/>
        <v>0</v>
      </c>
      <c r="EP85" s="158">
        <f t="shared" si="228"/>
        <v>0</v>
      </c>
      <c r="EQ85" s="158">
        <f t="shared" si="229"/>
        <v>0</v>
      </c>
      <c r="ER85" s="158">
        <f t="shared" si="230"/>
        <v>0</v>
      </c>
      <c r="ES85" s="158">
        <f t="shared" si="231"/>
        <v>0</v>
      </c>
      <c r="ET85" s="158">
        <f t="shared" si="232"/>
        <v>0</v>
      </c>
      <c r="EU85" s="158">
        <f t="shared" si="233"/>
        <v>0</v>
      </c>
      <c r="EV85" s="158">
        <f t="shared" si="234"/>
        <v>0</v>
      </c>
      <c r="EW85" s="158">
        <f t="shared" si="235"/>
        <v>0</v>
      </c>
      <c r="EX85" s="158">
        <f t="shared" si="236"/>
        <v>0</v>
      </c>
      <c r="EY85" s="158">
        <f t="shared" si="237"/>
        <v>0</v>
      </c>
      <c r="EZ85" s="158">
        <f t="shared" si="238"/>
        <v>0</v>
      </c>
      <c r="FA85" s="158">
        <f t="shared" si="239"/>
        <v>0</v>
      </c>
      <c r="FB85" s="158">
        <f t="shared" si="240"/>
        <v>0</v>
      </c>
      <c r="FC85" s="158">
        <f t="shared" si="241"/>
        <v>0</v>
      </c>
      <c r="FD85" s="158">
        <f t="shared" si="242"/>
        <v>0</v>
      </c>
      <c r="FE85" s="158">
        <f t="shared" si="243"/>
        <v>0</v>
      </c>
      <c r="FF85" s="158">
        <f t="shared" si="244"/>
        <v>0</v>
      </c>
      <c r="FG85" s="158">
        <f t="shared" si="245"/>
        <v>0</v>
      </c>
      <c r="FH85" s="158">
        <f t="shared" si="246"/>
        <v>0</v>
      </c>
      <c r="FI85" s="158">
        <f t="shared" si="247"/>
        <v>0</v>
      </c>
    </row>
    <row r="86" spans="4:165">
      <c r="D86" s="28">
        <f>IF(OR('1.収穫を予測する'!$C$2="あり",'1.収穫を予測する'!$C$3="あり"),入力方法別計算!W81,'inv2.計算シート'!E81)</f>
        <v>80</v>
      </c>
      <c r="E86" s="28">
        <f>IF(OR('1.収穫を予測する'!$C$2="あり",'1.収穫を予測する'!$C$3="あり"),入力方法別計算!Z81,'inv2.計算シート'!AD81)</f>
        <v>1020.232873212591</v>
      </c>
      <c r="F86" s="28">
        <f>IF(OR('1.収穫を予測する'!$C$2="あり",'1.収穫を予測する'!$C$3="あり"),入力方法別計算!Y81,'inv2.計算シート'!AE81)</f>
        <v>1034.0162707396501</v>
      </c>
      <c r="G86" s="28">
        <f>'inv2.計算シート'!AF81</f>
        <v>0</v>
      </c>
      <c r="H86" s="28">
        <f t="shared" si="143"/>
        <v>0.55827922560379173</v>
      </c>
      <c r="I86" s="28">
        <f t="shared" si="144"/>
        <v>1378.5706283158631</v>
      </c>
      <c r="J86" s="28">
        <f t="shared" si="145"/>
        <v>1081.9046078948286</v>
      </c>
      <c r="K86" s="28">
        <f t="shared" si="146"/>
        <v>0.78480172554999383</v>
      </c>
      <c r="L86" s="28">
        <f t="shared" si="147"/>
        <v>1045.4195333321109</v>
      </c>
      <c r="N86" s="28">
        <f t="shared" si="251"/>
        <v>0</v>
      </c>
      <c r="O86" s="28">
        <f t="shared" si="251"/>
        <v>0</v>
      </c>
      <c r="P86" s="28">
        <f t="shared" si="251"/>
        <v>0</v>
      </c>
      <c r="Q86" s="28">
        <f t="shared" si="251"/>
        <v>0</v>
      </c>
      <c r="R86" s="28">
        <f t="shared" si="251"/>
        <v>0</v>
      </c>
      <c r="S86" s="28">
        <f t="shared" si="251"/>
        <v>0</v>
      </c>
      <c r="T86" s="28">
        <f t="shared" si="251"/>
        <v>0</v>
      </c>
      <c r="U86" s="28">
        <f t="shared" si="251"/>
        <v>0</v>
      </c>
      <c r="V86" s="28">
        <f t="shared" si="251"/>
        <v>0</v>
      </c>
      <c r="W86" s="28">
        <f t="shared" si="251"/>
        <v>0</v>
      </c>
      <c r="X86" s="28">
        <f t="shared" si="251"/>
        <v>0</v>
      </c>
      <c r="Y86" s="28">
        <f t="shared" si="251"/>
        <v>0</v>
      </c>
      <c r="Z86" s="28">
        <f t="shared" si="251"/>
        <v>1000.6716711649545</v>
      </c>
      <c r="AA86" s="28">
        <f t="shared" si="251"/>
        <v>961.20714463425713</v>
      </c>
      <c r="AB86" s="28">
        <f t="shared" si="251"/>
        <v>908.60569616659348</v>
      </c>
      <c r="AC86" s="28">
        <f t="shared" si="251"/>
        <v>840.48066350041631</v>
      </c>
      <c r="AD86" s="28">
        <f t="shared" si="249"/>
        <v>754.5877700764928</v>
      </c>
      <c r="AE86" s="28">
        <f t="shared" si="249"/>
        <v>649.10296326759328</v>
      </c>
      <c r="AF86" s="28">
        <f t="shared" si="249"/>
        <v>523.08688256040034</v>
      </c>
      <c r="AG86" s="28">
        <f t="shared" si="249"/>
        <v>377.35333487678645</v>
      </c>
      <c r="AH86" s="28">
        <f t="shared" si="249"/>
        <v>216.45228758670876</v>
      </c>
      <c r="AI86" s="28">
        <f t="shared" si="249"/>
        <v>55.60500816493316</v>
      </c>
      <c r="AJ86" s="28" t="e">
        <f t="shared" si="249"/>
        <v>#NUM!</v>
      </c>
      <c r="AK86" s="28" t="e">
        <f t="shared" si="249"/>
        <v>#NUM!</v>
      </c>
      <c r="AL86" s="28" t="e">
        <f t="shared" si="249"/>
        <v>#NUM!</v>
      </c>
      <c r="AM86" s="28" t="e">
        <f t="shared" si="249"/>
        <v>#NUM!</v>
      </c>
      <c r="AN86" s="28" t="e">
        <f t="shared" si="249"/>
        <v>#NUM!</v>
      </c>
      <c r="AO86" s="28" t="e">
        <f t="shared" si="249"/>
        <v>#NUM!</v>
      </c>
      <c r="AP86" s="28" t="e">
        <f t="shared" si="249"/>
        <v>#NUM!</v>
      </c>
      <c r="AQ86" s="28" t="e">
        <f t="shared" si="249"/>
        <v>#NUM!</v>
      </c>
      <c r="AR86" s="28" t="e">
        <f t="shared" si="249"/>
        <v>#NUM!</v>
      </c>
      <c r="AS86" s="28" t="e">
        <f t="shared" si="250"/>
        <v>#NUM!</v>
      </c>
      <c r="AT86" s="28" t="e">
        <f t="shared" si="250"/>
        <v>#NUM!</v>
      </c>
      <c r="AU86" s="28" t="e">
        <f t="shared" si="250"/>
        <v>#NUM!</v>
      </c>
      <c r="AV86" s="28" t="e">
        <f t="shared" si="250"/>
        <v>#NUM!</v>
      </c>
      <c r="AW86" s="28" t="e">
        <f t="shared" si="250"/>
        <v>#NUM!</v>
      </c>
      <c r="AX86" s="28" t="e">
        <f t="shared" si="250"/>
        <v>#NUM!</v>
      </c>
      <c r="AY86" s="28" t="e">
        <f t="shared" si="250"/>
        <v>#NUM!</v>
      </c>
      <c r="AZ86" s="28" t="e">
        <f t="shared" si="250"/>
        <v>#NUM!</v>
      </c>
      <c r="BA86" s="28" t="e">
        <f t="shared" si="250"/>
        <v>#NUM!</v>
      </c>
      <c r="BB86" s="28" t="e">
        <f t="shared" si="250"/>
        <v>#NUM!</v>
      </c>
      <c r="BC86" s="28" t="e">
        <f t="shared" si="250"/>
        <v>#NUM!</v>
      </c>
      <c r="BD86" s="28" t="e">
        <f t="shared" si="250"/>
        <v>#NUM!</v>
      </c>
      <c r="BE86" s="28" t="e">
        <f t="shared" si="250"/>
        <v>#NUM!</v>
      </c>
      <c r="BF86" s="28" t="e">
        <f t="shared" si="250"/>
        <v>#NUM!</v>
      </c>
      <c r="BG86" s="28" t="e">
        <f t="shared" si="250"/>
        <v>#NUM!</v>
      </c>
      <c r="BH86" s="28" t="e">
        <f t="shared" si="250"/>
        <v>#NUM!</v>
      </c>
      <c r="BI86" s="28" t="e">
        <f t="shared" si="248"/>
        <v>#NUM!</v>
      </c>
      <c r="BJ86" s="28" t="e">
        <f t="shared" si="248"/>
        <v>#NUM!</v>
      </c>
      <c r="BK86" s="28" t="e">
        <f t="shared" si="248"/>
        <v>#NUM!</v>
      </c>
      <c r="BM86" s="28">
        <f t="shared" si="148"/>
        <v>0</v>
      </c>
      <c r="BN86" s="28">
        <f t="shared" si="149"/>
        <v>0</v>
      </c>
      <c r="BO86" s="28">
        <f t="shared" si="150"/>
        <v>0</v>
      </c>
      <c r="BP86" s="28">
        <f t="shared" si="151"/>
        <v>0</v>
      </c>
      <c r="BQ86" s="28">
        <f t="shared" si="152"/>
        <v>0</v>
      </c>
      <c r="BR86" s="28">
        <f t="shared" si="153"/>
        <v>0</v>
      </c>
      <c r="BS86" s="28">
        <f t="shared" si="154"/>
        <v>0</v>
      </c>
      <c r="BT86" s="28">
        <f t="shared" si="155"/>
        <v>0</v>
      </c>
      <c r="BU86" s="28">
        <f t="shared" si="156"/>
        <v>0</v>
      </c>
      <c r="BV86" s="28">
        <f t="shared" si="157"/>
        <v>0</v>
      </c>
      <c r="BW86" s="28">
        <f t="shared" si="158"/>
        <v>0</v>
      </c>
      <c r="BX86" s="28">
        <f t="shared" si="159"/>
        <v>0</v>
      </c>
      <c r="BY86" s="28">
        <f t="shared" si="160"/>
        <v>1000.6716711649545</v>
      </c>
      <c r="BZ86" s="28">
        <f t="shared" si="161"/>
        <v>961.20714463425713</v>
      </c>
      <c r="CA86" s="28">
        <f t="shared" si="162"/>
        <v>908.60569616659348</v>
      </c>
      <c r="CB86" s="28">
        <f t="shared" si="163"/>
        <v>840.48066350041631</v>
      </c>
      <c r="CC86" s="28">
        <f t="shared" si="164"/>
        <v>754.5877700764928</v>
      </c>
      <c r="CD86" s="28">
        <f t="shared" si="165"/>
        <v>649.10296326759328</v>
      </c>
      <c r="CE86" s="28">
        <f t="shared" si="166"/>
        <v>523.08688256040034</v>
      </c>
      <c r="CF86" s="28">
        <f t="shared" si="167"/>
        <v>377.35333487678645</v>
      </c>
      <c r="CG86" s="28">
        <f t="shared" si="168"/>
        <v>216.45228758670876</v>
      </c>
      <c r="CH86" s="28">
        <f t="shared" si="169"/>
        <v>55.60500816493316</v>
      </c>
      <c r="CI86" s="28">
        <f t="shared" si="170"/>
        <v>0</v>
      </c>
      <c r="CJ86" s="28">
        <f t="shared" si="171"/>
        <v>0</v>
      </c>
      <c r="CK86" s="28">
        <f t="shared" si="172"/>
        <v>0</v>
      </c>
      <c r="CL86" s="28">
        <f t="shared" si="173"/>
        <v>0</v>
      </c>
      <c r="CM86" s="28">
        <f t="shared" si="174"/>
        <v>0</v>
      </c>
      <c r="CN86" s="28">
        <f t="shared" si="175"/>
        <v>0</v>
      </c>
      <c r="CO86" s="28">
        <f t="shared" si="176"/>
        <v>0</v>
      </c>
      <c r="CP86" s="28">
        <f t="shared" si="177"/>
        <v>0</v>
      </c>
      <c r="CQ86" s="28">
        <f t="shared" si="178"/>
        <v>0</v>
      </c>
      <c r="CR86" s="28">
        <f t="shared" si="179"/>
        <v>0</v>
      </c>
      <c r="CS86" s="28">
        <f t="shared" si="180"/>
        <v>0</v>
      </c>
      <c r="CT86" s="28">
        <f t="shared" si="181"/>
        <v>0</v>
      </c>
      <c r="CU86" s="28">
        <f t="shared" si="182"/>
        <v>0</v>
      </c>
      <c r="CV86" s="28">
        <f t="shared" si="183"/>
        <v>0</v>
      </c>
      <c r="CW86" s="28">
        <f t="shared" si="184"/>
        <v>0</v>
      </c>
      <c r="CX86" s="28">
        <f t="shared" si="185"/>
        <v>0</v>
      </c>
      <c r="CY86" s="28">
        <f t="shared" si="186"/>
        <v>0</v>
      </c>
      <c r="CZ86" s="28">
        <f t="shared" si="187"/>
        <v>0</v>
      </c>
      <c r="DA86" s="28">
        <f t="shared" si="188"/>
        <v>0</v>
      </c>
      <c r="DB86" s="28">
        <f t="shared" si="189"/>
        <v>0</v>
      </c>
      <c r="DC86" s="28">
        <f t="shared" si="190"/>
        <v>0</v>
      </c>
      <c r="DD86" s="28">
        <f t="shared" si="191"/>
        <v>0</v>
      </c>
      <c r="DE86" s="28">
        <f t="shared" si="192"/>
        <v>0</v>
      </c>
      <c r="DF86" s="28">
        <f t="shared" si="193"/>
        <v>0</v>
      </c>
      <c r="DG86" s="28">
        <f t="shared" si="194"/>
        <v>0</v>
      </c>
      <c r="DH86" s="28">
        <f t="shared" si="195"/>
        <v>0</v>
      </c>
      <c r="DI86" s="28">
        <f t="shared" si="196"/>
        <v>0</v>
      </c>
      <c r="DJ86" s="28">
        <f t="shared" si="197"/>
        <v>0</v>
      </c>
      <c r="DL86" s="158">
        <f t="shared" si="198"/>
        <v>0</v>
      </c>
      <c r="DM86" s="158">
        <f t="shared" si="199"/>
        <v>0</v>
      </c>
      <c r="DN86" s="158">
        <f t="shared" si="200"/>
        <v>0</v>
      </c>
      <c r="DO86" s="158">
        <f t="shared" si="201"/>
        <v>0</v>
      </c>
      <c r="DP86" s="158">
        <f t="shared" si="202"/>
        <v>0</v>
      </c>
      <c r="DQ86" s="158">
        <f t="shared" si="203"/>
        <v>0</v>
      </c>
      <c r="DR86" s="158">
        <f t="shared" si="204"/>
        <v>0</v>
      </c>
      <c r="DS86" s="158">
        <f t="shared" si="205"/>
        <v>0</v>
      </c>
      <c r="DT86" s="158">
        <f t="shared" si="206"/>
        <v>0</v>
      </c>
      <c r="DU86" s="158">
        <f t="shared" si="207"/>
        <v>0</v>
      </c>
      <c r="DV86" s="158">
        <f t="shared" si="208"/>
        <v>0</v>
      </c>
      <c r="DW86" s="158">
        <f t="shared" si="209"/>
        <v>19.561202047636471</v>
      </c>
      <c r="DX86" s="158">
        <f t="shared" si="210"/>
        <v>39.464526530697412</v>
      </c>
      <c r="DY86" s="158">
        <f t="shared" si="211"/>
        <v>52.601448467663658</v>
      </c>
      <c r="DZ86" s="158">
        <f t="shared" si="212"/>
        <v>68.125032666177162</v>
      </c>
      <c r="EA86" s="158">
        <f t="shared" si="213"/>
        <v>85.89289342392351</v>
      </c>
      <c r="EB86" s="158">
        <f t="shared" si="214"/>
        <v>105.48480680889952</v>
      </c>
      <c r="EC86" s="158">
        <f t="shared" si="215"/>
        <v>126.01608070719294</v>
      </c>
      <c r="ED86" s="158">
        <f t="shared" si="216"/>
        <v>145.73354768361389</v>
      </c>
      <c r="EE86" s="158">
        <f t="shared" si="217"/>
        <v>160.90104729007768</v>
      </c>
      <c r="EF86" s="158">
        <f t="shared" si="218"/>
        <v>160.8472794217756</v>
      </c>
      <c r="EG86" s="158">
        <f t="shared" si="219"/>
        <v>55.60500816493316</v>
      </c>
      <c r="EH86" s="158">
        <f t="shared" si="220"/>
        <v>0</v>
      </c>
      <c r="EI86" s="158">
        <f t="shared" si="221"/>
        <v>0</v>
      </c>
      <c r="EJ86" s="158">
        <f t="shared" si="222"/>
        <v>0</v>
      </c>
      <c r="EK86" s="158">
        <f t="shared" si="223"/>
        <v>0</v>
      </c>
      <c r="EL86" s="158">
        <f t="shared" si="224"/>
        <v>0</v>
      </c>
      <c r="EM86" s="158">
        <f t="shared" si="225"/>
        <v>0</v>
      </c>
      <c r="EN86" s="158">
        <f t="shared" si="226"/>
        <v>0</v>
      </c>
      <c r="EO86" s="158">
        <f t="shared" si="227"/>
        <v>0</v>
      </c>
      <c r="EP86" s="158">
        <f t="shared" si="228"/>
        <v>0</v>
      </c>
      <c r="EQ86" s="158">
        <f t="shared" si="229"/>
        <v>0</v>
      </c>
      <c r="ER86" s="158">
        <f t="shared" si="230"/>
        <v>0</v>
      </c>
      <c r="ES86" s="158">
        <f t="shared" si="231"/>
        <v>0</v>
      </c>
      <c r="ET86" s="158">
        <f t="shared" si="232"/>
        <v>0</v>
      </c>
      <c r="EU86" s="158">
        <f t="shared" si="233"/>
        <v>0</v>
      </c>
      <c r="EV86" s="158">
        <f t="shared" si="234"/>
        <v>0</v>
      </c>
      <c r="EW86" s="158">
        <f t="shared" si="235"/>
        <v>0</v>
      </c>
      <c r="EX86" s="158">
        <f t="shared" si="236"/>
        <v>0</v>
      </c>
      <c r="EY86" s="158">
        <f t="shared" si="237"/>
        <v>0</v>
      </c>
      <c r="EZ86" s="158">
        <f t="shared" si="238"/>
        <v>0</v>
      </c>
      <c r="FA86" s="158">
        <f t="shared" si="239"/>
        <v>0</v>
      </c>
      <c r="FB86" s="158">
        <f t="shared" si="240"/>
        <v>0</v>
      </c>
      <c r="FC86" s="158">
        <f t="shared" si="241"/>
        <v>0</v>
      </c>
      <c r="FD86" s="158">
        <f t="shared" si="242"/>
        <v>0</v>
      </c>
      <c r="FE86" s="158">
        <f t="shared" si="243"/>
        <v>0</v>
      </c>
      <c r="FF86" s="158">
        <f t="shared" si="244"/>
        <v>0</v>
      </c>
      <c r="FG86" s="158">
        <f t="shared" si="245"/>
        <v>0</v>
      </c>
      <c r="FH86" s="158">
        <f t="shared" si="246"/>
        <v>0</v>
      </c>
      <c r="FI86" s="158">
        <f t="shared" si="247"/>
        <v>0</v>
      </c>
    </row>
  </sheetData>
  <sheetProtection password="8915" sheet="1" objects="1" scenarios="1"/>
  <phoneticPr fontId="4"/>
  <pageMargins left="0.75" right="0.75" top="1" bottom="1" header="0.51200000000000001" footer="0.51200000000000001"/>
  <pageSetup paperSize="0" orientation="portrait" horizontalDpi="4294967292" verticalDpi="4294967292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3">
    <pageSetUpPr fitToPage="1"/>
  </sheetPr>
  <dimension ref="A1:AB167"/>
  <sheetViews>
    <sheetView zoomScale="75" zoomScaleNormal="100" workbookViewId="0">
      <selection activeCell="K13" sqref="K13"/>
    </sheetView>
  </sheetViews>
  <sheetFormatPr baseColWidth="10" defaultColWidth="12.83203125" defaultRowHeight="18"/>
  <cols>
    <col min="1" max="1" width="4.83203125" style="1" customWidth="1"/>
    <col min="2" max="2" width="9.5" style="1" customWidth="1"/>
    <col min="3" max="41" width="7.1640625" style="1" customWidth="1"/>
    <col min="42" max="16384" width="12.83203125" style="1"/>
  </cols>
  <sheetData>
    <row r="1" spans="1:28">
      <c r="I1" s="2"/>
      <c r="J1" s="252" t="s">
        <v>220</v>
      </c>
      <c r="K1" s="254"/>
      <c r="L1" s="252" t="s">
        <v>48</v>
      </c>
      <c r="M1" s="254"/>
    </row>
    <row r="2" spans="1:28">
      <c r="B2" s="76" t="s">
        <v>298</v>
      </c>
      <c r="C2" s="77"/>
      <c r="D2" s="77">
        <f>'1.収穫を予測する'!G3</f>
        <v>25</v>
      </c>
      <c r="G2" s="48"/>
      <c r="I2" s="22" t="s">
        <v>49</v>
      </c>
      <c r="J2" s="27">
        <v>0</v>
      </c>
      <c r="K2" s="23" t="s">
        <v>287</v>
      </c>
      <c r="L2" s="27">
        <v>4</v>
      </c>
      <c r="M2" s="23" t="s">
        <v>287</v>
      </c>
    </row>
    <row r="4" spans="1:28">
      <c r="B4" s="262" t="s">
        <v>115</v>
      </c>
      <c r="C4" s="263"/>
      <c r="D4" s="263"/>
      <c r="E4" s="263"/>
      <c r="F4" s="264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</row>
    <row r="5" spans="1:28">
      <c r="A5" s="18"/>
      <c r="B5" s="79" t="s">
        <v>184</v>
      </c>
      <c r="C5" s="80">
        <f>'inv3.直径階分布'!N2</f>
        <v>0</v>
      </c>
      <c r="D5" s="80">
        <f>'inv3.直径階分布'!O2</f>
        <v>2</v>
      </c>
      <c r="E5" s="80">
        <f>'inv3.直径階分布'!P2</f>
        <v>4</v>
      </c>
      <c r="F5" s="80">
        <f>'inv3.直径階分布'!Q2</f>
        <v>6</v>
      </c>
      <c r="G5" s="80">
        <f>'inv3.直径階分布'!R2</f>
        <v>8</v>
      </c>
      <c r="H5" s="80">
        <f>'inv3.直径階分布'!S2</f>
        <v>10</v>
      </c>
      <c r="I5" s="80">
        <f>'inv3.直径階分布'!T2</f>
        <v>12</v>
      </c>
      <c r="J5" s="80">
        <f>'inv3.直径階分布'!U2</f>
        <v>14</v>
      </c>
      <c r="K5" s="80">
        <f>'inv3.直径階分布'!V2</f>
        <v>16</v>
      </c>
      <c r="L5" s="80">
        <f>'inv3.直径階分布'!W2</f>
        <v>18</v>
      </c>
      <c r="M5" s="80">
        <f>'inv3.直径階分布'!X2</f>
        <v>20</v>
      </c>
      <c r="N5" s="80">
        <f>'inv3.直径階分布'!Y2</f>
        <v>22</v>
      </c>
      <c r="O5" s="80">
        <f>'inv3.直径階分布'!Z2</f>
        <v>24</v>
      </c>
      <c r="P5" s="80">
        <f>'inv3.直径階分布'!AA2</f>
        <v>26</v>
      </c>
      <c r="Q5" s="80">
        <f>'inv3.直径階分布'!AB2</f>
        <v>28</v>
      </c>
      <c r="R5" s="80">
        <f>'inv3.直径階分布'!AC2</f>
        <v>30</v>
      </c>
      <c r="S5" s="80">
        <f>'inv3.直径階分布'!AD2</f>
        <v>32</v>
      </c>
      <c r="T5" s="80">
        <f>'inv3.直径階分布'!AE2</f>
        <v>34</v>
      </c>
      <c r="U5" s="80">
        <f>'inv3.直径階分布'!AF2</f>
        <v>36</v>
      </c>
      <c r="V5" s="80">
        <f>'inv3.直径階分布'!AG2</f>
        <v>38</v>
      </c>
      <c r="W5" s="80">
        <f>'inv3.直径階分布'!AH2</f>
        <v>40</v>
      </c>
      <c r="X5" s="80">
        <f>'inv3.直径階分布'!AI2</f>
        <v>42</v>
      </c>
      <c r="Y5" s="80">
        <f>'inv3.直径階分布'!AJ2</f>
        <v>44</v>
      </c>
      <c r="Z5" s="80">
        <f>'inv3.直径階分布'!AK2</f>
        <v>46</v>
      </c>
      <c r="AA5" s="80">
        <f>'inv3.直径階分布'!AL2</f>
        <v>48</v>
      </c>
      <c r="AB5" s="81">
        <f>'inv3.直径階分布'!AM2</f>
        <v>50</v>
      </c>
    </row>
    <row r="6" spans="1:28">
      <c r="A6" s="23"/>
      <c r="B6" s="82" t="s">
        <v>185</v>
      </c>
      <c r="C6" s="83">
        <f>'inv3.直径階分布'!O2</f>
        <v>2</v>
      </c>
      <c r="D6" s="83">
        <f>'inv3.直径階分布'!P2</f>
        <v>4</v>
      </c>
      <c r="E6" s="83">
        <f>'inv3.直径階分布'!Q2</f>
        <v>6</v>
      </c>
      <c r="F6" s="83">
        <f>'inv3.直径階分布'!R2</f>
        <v>8</v>
      </c>
      <c r="G6" s="83">
        <f>'inv3.直径階分布'!S2</f>
        <v>10</v>
      </c>
      <c r="H6" s="83">
        <f>'inv3.直径階分布'!T2</f>
        <v>12</v>
      </c>
      <c r="I6" s="83">
        <f>'inv3.直径階分布'!U2</f>
        <v>14</v>
      </c>
      <c r="J6" s="83">
        <f>'inv3.直径階分布'!V2</f>
        <v>16</v>
      </c>
      <c r="K6" s="83">
        <f>'inv3.直径階分布'!W2</f>
        <v>18</v>
      </c>
      <c r="L6" s="83">
        <f>'inv3.直径階分布'!X2</f>
        <v>20</v>
      </c>
      <c r="M6" s="83">
        <f>'inv3.直径階分布'!Y2</f>
        <v>22</v>
      </c>
      <c r="N6" s="83">
        <f>'inv3.直径階分布'!Z2</f>
        <v>24</v>
      </c>
      <c r="O6" s="83">
        <f>'inv3.直径階分布'!AA2</f>
        <v>26</v>
      </c>
      <c r="P6" s="83">
        <f>'inv3.直径階分布'!AB2</f>
        <v>28</v>
      </c>
      <c r="Q6" s="83">
        <f>'inv3.直径階分布'!AC2</f>
        <v>30</v>
      </c>
      <c r="R6" s="83">
        <f>'inv3.直径階分布'!AD2</f>
        <v>32</v>
      </c>
      <c r="S6" s="83">
        <f>'inv3.直径階分布'!AE2</f>
        <v>34</v>
      </c>
      <c r="T6" s="83">
        <f>'inv3.直径階分布'!AF2</f>
        <v>36</v>
      </c>
      <c r="U6" s="83">
        <f>'inv3.直径階分布'!AG2</f>
        <v>38</v>
      </c>
      <c r="V6" s="83">
        <f>'inv3.直径階分布'!AH2</f>
        <v>40</v>
      </c>
      <c r="W6" s="83">
        <f>'inv3.直径階分布'!AI2</f>
        <v>42</v>
      </c>
      <c r="X6" s="83">
        <f>'inv3.直径階分布'!AJ2</f>
        <v>44</v>
      </c>
      <c r="Y6" s="83">
        <f>'inv3.直径階分布'!AK2</f>
        <v>46</v>
      </c>
      <c r="Z6" s="83">
        <f>'inv3.直径階分布'!AL2</f>
        <v>48</v>
      </c>
      <c r="AA6" s="83">
        <f>'inv3.直径階分布'!AM2</f>
        <v>50</v>
      </c>
      <c r="AB6" s="84">
        <f>'inv3.直径階分布'!AN2</f>
        <v>52</v>
      </c>
    </row>
    <row r="7" spans="1:28">
      <c r="A7" s="265" t="s">
        <v>35</v>
      </c>
      <c r="B7" s="85">
        <f>'1.収穫を予測する'!J22</f>
        <v>10</v>
      </c>
      <c r="C7" s="86">
        <f>'inv3.直径階分布'!DM16</f>
        <v>0</v>
      </c>
      <c r="D7" s="86">
        <f>'inv3.直径階分布'!DN16</f>
        <v>465.26025593389545</v>
      </c>
      <c r="E7" s="86">
        <f>'inv3.直径階分布'!DO16</f>
        <v>959.83755906925239</v>
      </c>
      <c r="F7" s="86">
        <f>'inv3.直径階分布'!DP16</f>
        <v>820.95624691427929</v>
      </c>
      <c r="G7" s="86">
        <f>'inv3.直径階分布'!DQ16</f>
        <v>214.67672692973346</v>
      </c>
      <c r="H7" s="86">
        <f>'inv3.直径階分布'!DR16</f>
        <v>0.1165349380461648</v>
      </c>
      <c r="I7" s="86">
        <f>'inv3.直径階分布'!DS16</f>
        <v>0</v>
      </c>
      <c r="J7" s="86">
        <f>'inv3.直径階分布'!DT16</f>
        <v>0</v>
      </c>
      <c r="K7" s="86">
        <f>'inv3.直径階分布'!DU16</f>
        <v>0</v>
      </c>
      <c r="L7" s="86">
        <f>'inv3.直径階分布'!DV16</f>
        <v>0</v>
      </c>
      <c r="M7" s="86">
        <f>'inv3.直径階分布'!DW16</f>
        <v>0</v>
      </c>
      <c r="N7" s="86">
        <f>'inv3.直径階分布'!DX16</f>
        <v>0</v>
      </c>
      <c r="O7" s="86">
        <f>'inv3.直径階分布'!DY16</f>
        <v>0</v>
      </c>
      <c r="P7" s="86">
        <f>'inv3.直径階分布'!DZ16</f>
        <v>0</v>
      </c>
      <c r="Q7" s="86">
        <f>'inv3.直径階分布'!EA16</f>
        <v>0</v>
      </c>
      <c r="R7" s="86">
        <f>'inv3.直径階分布'!EB16</f>
        <v>0</v>
      </c>
      <c r="S7" s="86">
        <f>'inv3.直径階分布'!EC16</f>
        <v>0</v>
      </c>
      <c r="T7" s="86">
        <f>'inv3.直径階分布'!ED16</f>
        <v>0</v>
      </c>
      <c r="U7" s="86">
        <f>'inv3.直径階分布'!EE16</f>
        <v>0</v>
      </c>
      <c r="V7" s="86">
        <f>'inv3.直径階分布'!EF16</f>
        <v>0</v>
      </c>
      <c r="W7" s="86">
        <f>'inv3.直径階分布'!EG16</f>
        <v>0</v>
      </c>
      <c r="X7" s="86">
        <f>'inv3.直径階分布'!EH16</f>
        <v>0</v>
      </c>
      <c r="Y7" s="86">
        <f>'inv3.直径階分布'!EI16</f>
        <v>0</v>
      </c>
      <c r="Z7" s="86">
        <f>'inv3.直径階分布'!EJ16</f>
        <v>0</v>
      </c>
      <c r="AA7" s="86">
        <f>'inv3.直径階分布'!EK16</f>
        <v>0</v>
      </c>
      <c r="AB7" s="87">
        <f>'inv3.直径階分布'!EL16</f>
        <v>0</v>
      </c>
    </row>
    <row r="8" spans="1:28">
      <c r="A8" s="266"/>
      <c r="B8" s="88">
        <f>'1.収穫を予測する'!J24</f>
        <v>12</v>
      </c>
      <c r="C8" s="89">
        <f>'inv3.直径階分布'!DM18</f>
        <v>0</v>
      </c>
      <c r="D8" s="89">
        <f>'inv3.直径階分布'!DN18</f>
        <v>123.82505918387778</v>
      </c>
      <c r="E8" s="89">
        <f>'inv3.直径階分布'!DO18</f>
        <v>571.95023702698177</v>
      </c>
      <c r="F8" s="89">
        <f>'inv3.直径階分布'!DP18</f>
        <v>745.69513497049729</v>
      </c>
      <c r="G8" s="89">
        <f>'inv3.直径階分布'!DQ18</f>
        <v>651.18681763035283</v>
      </c>
      <c r="H8" s="89">
        <f>'inv3.直径階分布'!DR18</f>
        <v>303.17474425111129</v>
      </c>
      <c r="I8" s="89">
        <f>'inv3.直径階分布'!DS18</f>
        <v>24.43534019548942</v>
      </c>
      <c r="J8" s="89">
        <f>'inv3.直径階分布'!DT18</f>
        <v>0</v>
      </c>
      <c r="K8" s="89">
        <f>'inv3.直径階分布'!DU18</f>
        <v>0</v>
      </c>
      <c r="L8" s="89">
        <f>'inv3.直径階分布'!DV18</f>
        <v>0</v>
      </c>
      <c r="M8" s="89">
        <f>'inv3.直径階分布'!DW18</f>
        <v>0</v>
      </c>
      <c r="N8" s="89">
        <f>'inv3.直径階分布'!DX18</f>
        <v>0</v>
      </c>
      <c r="O8" s="89">
        <f>'inv3.直径階分布'!DY18</f>
        <v>0</v>
      </c>
      <c r="P8" s="89">
        <f>'inv3.直径階分布'!DZ18</f>
        <v>0</v>
      </c>
      <c r="Q8" s="89">
        <f>'inv3.直径階分布'!EA18</f>
        <v>0</v>
      </c>
      <c r="R8" s="89">
        <f>'inv3.直径階分布'!EB18</f>
        <v>0</v>
      </c>
      <c r="S8" s="89">
        <f>'inv3.直径階分布'!EC18</f>
        <v>0</v>
      </c>
      <c r="T8" s="89">
        <f>'inv3.直径階分布'!ED18</f>
        <v>0</v>
      </c>
      <c r="U8" s="89">
        <f>'inv3.直径階分布'!EE18</f>
        <v>0</v>
      </c>
      <c r="V8" s="89">
        <f>'inv3.直径階分布'!EF18</f>
        <v>0</v>
      </c>
      <c r="W8" s="89">
        <f>'inv3.直径階分布'!EG18</f>
        <v>0</v>
      </c>
      <c r="X8" s="89">
        <f>'inv3.直径階分布'!EH18</f>
        <v>0</v>
      </c>
      <c r="Y8" s="89">
        <f>'inv3.直径階分布'!EI18</f>
        <v>0</v>
      </c>
      <c r="Z8" s="89">
        <f>'inv3.直径階分布'!EJ18</f>
        <v>0</v>
      </c>
      <c r="AA8" s="89">
        <f>'inv3.直径階分布'!EK18</f>
        <v>0</v>
      </c>
      <c r="AB8" s="90">
        <f>'inv3.直径階分布'!EL18</f>
        <v>0</v>
      </c>
    </row>
    <row r="9" spans="1:28">
      <c r="A9" s="266"/>
      <c r="B9" s="88">
        <f>'1.収穫を予測する'!J26</f>
        <v>14</v>
      </c>
      <c r="C9" s="89">
        <f>'inv3.直径階分布'!DM20</f>
        <v>0</v>
      </c>
      <c r="D9" s="89">
        <f>'inv3.直径階分布'!DN20</f>
        <v>0</v>
      </c>
      <c r="E9" s="89">
        <f>'inv3.直径階分布'!DO20</f>
        <v>324.23076422279883</v>
      </c>
      <c r="F9" s="89">
        <f>'inv3.直径階分布'!DP20</f>
        <v>521.90341384081694</v>
      </c>
      <c r="G9" s="89">
        <f>'inv3.直径階分布'!DQ20</f>
        <v>601.7606690826268</v>
      </c>
      <c r="H9" s="89">
        <f>'inv3.直径階分布'!DR20</f>
        <v>530.52368333185905</v>
      </c>
      <c r="I9" s="89">
        <f>'inv3.直径階分布'!DS20</f>
        <v>313.53811284884773</v>
      </c>
      <c r="J9" s="89">
        <f>'inv3.直径階分布'!DT20</f>
        <v>72.571114137871518</v>
      </c>
      <c r="K9" s="89">
        <f>'inv3.直径階分布'!DU20</f>
        <v>0.11112556031848235</v>
      </c>
      <c r="L9" s="89">
        <f>'inv3.直径階分布'!DV20</f>
        <v>0</v>
      </c>
      <c r="M9" s="89">
        <f>'inv3.直径階分布'!DW20</f>
        <v>0</v>
      </c>
      <c r="N9" s="89">
        <f>'inv3.直径階分布'!DX20</f>
        <v>0</v>
      </c>
      <c r="O9" s="89">
        <f>'inv3.直径階分布'!DY20</f>
        <v>0</v>
      </c>
      <c r="P9" s="89">
        <f>'inv3.直径階分布'!DZ20</f>
        <v>0</v>
      </c>
      <c r="Q9" s="89">
        <f>'inv3.直径階分布'!EA20</f>
        <v>0</v>
      </c>
      <c r="R9" s="89">
        <f>'inv3.直径階分布'!EB20</f>
        <v>0</v>
      </c>
      <c r="S9" s="89">
        <f>'inv3.直径階分布'!EC20</f>
        <v>0</v>
      </c>
      <c r="T9" s="89">
        <f>'inv3.直径階分布'!ED20</f>
        <v>0</v>
      </c>
      <c r="U9" s="89">
        <f>'inv3.直径階分布'!EE20</f>
        <v>0</v>
      </c>
      <c r="V9" s="89">
        <f>'inv3.直径階分布'!EF20</f>
        <v>0</v>
      </c>
      <c r="W9" s="89">
        <f>'inv3.直径階分布'!EG20</f>
        <v>0</v>
      </c>
      <c r="X9" s="89">
        <f>'inv3.直径階分布'!EH20</f>
        <v>0</v>
      </c>
      <c r="Y9" s="89">
        <f>'inv3.直径階分布'!EI20</f>
        <v>0</v>
      </c>
      <c r="Z9" s="89">
        <f>'inv3.直径階分布'!EJ20</f>
        <v>0</v>
      </c>
      <c r="AA9" s="89">
        <f>'inv3.直径階分布'!EK20</f>
        <v>0</v>
      </c>
      <c r="AB9" s="90">
        <f>'inv3.直径階分布'!EL20</f>
        <v>0</v>
      </c>
    </row>
    <row r="10" spans="1:28">
      <c r="A10" s="266"/>
      <c r="B10" s="88">
        <f>'1.収穫を予測する'!J28</f>
        <v>16</v>
      </c>
      <c r="C10" s="89">
        <f>'inv3.直径階分布'!DM22</f>
        <v>0</v>
      </c>
      <c r="D10" s="89">
        <f>'inv3.直径階分布'!DN22</f>
        <v>0</v>
      </c>
      <c r="E10" s="89">
        <f>'inv3.直径階分布'!DO22</f>
        <v>126.47811355425711</v>
      </c>
      <c r="F10" s="89">
        <f>'inv3.直径階分布'!DP22</f>
        <v>362.39270637780214</v>
      </c>
      <c r="G10" s="89">
        <f>'inv3.直径階分布'!DQ22</f>
        <v>465.83678284459347</v>
      </c>
      <c r="H10" s="89">
        <f>'inv3.直径階分布'!DR22</f>
        <v>501.06139061388899</v>
      </c>
      <c r="I10" s="89">
        <f>'inv3.直径階分布'!DS22</f>
        <v>441.73604261790803</v>
      </c>
      <c r="J10" s="89">
        <f>'inv3.直径階分布'!DT22</f>
        <v>291.08275502672029</v>
      </c>
      <c r="K10" s="89">
        <f>'inv3.直径階分布'!DU22</f>
        <v>104.32785574816189</v>
      </c>
      <c r="L10" s="89">
        <f>'inv3.直径階分布'!DV22</f>
        <v>4.3578400210943435</v>
      </c>
      <c r="M10" s="89">
        <f>'inv3.直径階分布'!DW22</f>
        <v>0</v>
      </c>
      <c r="N10" s="89">
        <f>'inv3.直径階分布'!DX22</f>
        <v>0</v>
      </c>
      <c r="O10" s="89">
        <f>'inv3.直径階分布'!DY22</f>
        <v>0</v>
      </c>
      <c r="P10" s="89">
        <f>'inv3.直径階分布'!DZ22</f>
        <v>0</v>
      </c>
      <c r="Q10" s="89">
        <f>'inv3.直径階分布'!EA22</f>
        <v>0</v>
      </c>
      <c r="R10" s="89">
        <f>'inv3.直径階分布'!EB22</f>
        <v>0</v>
      </c>
      <c r="S10" s="89">
        <f>'inv3.直径階分布'!EC22</f>
        <v>0</v>
      </c>
      <c r="T10" s="89">
        <f>'inv3.直径階分布'!ED22</f>
        <v>0</v>
      </c>
      <c r="U10" s="89">
        <f>'inv3.直径階分布'!EE22</f>
        <v>0</v>
      </c>
      <c r="V10" s="89">
        <f>'inv3.直径階分布'!EF22</f>
        <v>0</v>
      </c>
      <c r="W10" s="89">
        <f>'inv3.直径階分布'!EG22</f>
        <v>0</v>
      </c>
      <c r="X10" s="89">
        <f>'inv3.直径階分布'!EH22</f>
        <v>0</v>
      </c>
      <c r="Y10" s="89">
        <f>'inv3.直径階分布'!EI22</f>
        <v>0</v>
      </c>
      <c r="Z10" s="89">
        <f>'inv3.直径階分布'!EJ22</f>
        <v>0</v>
      </c>
      <c r="AA10" s="89">
        <f>'inv3.直径階分布'!EK22</f>
        <v>0</v>
      </c>
      <c r="AB10" s="90">
        <f>'inv3.直径階分布'!EL22</f>
        <v>0</v>
      </c>
    </row>
    <row r="11" spans="1:28">
      <c r="A11" s="266"/>
      <c r="B11" s="88">
        <f>'1.収穫を予測する'!J30</f>
        <v>18</v>
      </c>
      <c r="C11" s="89">
        <f>'inv3.直径階分布'!DM24</f>
        <v>0</v>
      </c>
      <c r="D11" s="89">
        <f>'inv3.直径階分布'!DN24</f>
        <v>0</v>
      </c>
      <c r="E11" s="89">
        <f>'inv3.直径階分布'!DO24</f>
        <v>10.980310048896627</v>
      </c>
      <c r="F11" s="89">
        <f>'inv3.直径階分布'!DP24</f>
        <v>260.00894151891362</v>
      </c>
      <c r="G11" s="89">
        <f>'inv3.直径階分布'!DQ24</f>
        <v>352.73206027543665</v>
      </c>
      <c r="H11" s="89">
        <f>'inv3.直径階分布'!DR24</f>
        <v>415.16769671816019</v>
      </c>
      <c r="I11" s="89">
        <f>'inv3.直径階分布'!DS24</f>
        <v>426.64876455858871</v>
      </c>
      <c r="J11" s="89">
        <f>'inv3.直径階分布'!DT24</f>
        <v>373.90574010901025</v>
      </c>
      <c r="K11" s="89">
        <f>'inv3.直径階分布'!DU24</f>
        <v>259.3238690941285</v>
      </c>
      <c r="L11" s="89">
        <f>'inv3.直径階分布'!DV24</f>
        <v>112.68439404784949</v>
      </c>
      <c r="M11" s="89">
        <f>'inv3.直径階分布'!DW24</f>
        <v>10.618156995731288</v>
      </c>
      <c r="N11" s="89">
        <f>'inv3.直径階分布'!DX24</f>
        <v>0</v>
      </c>
      <c r="O11" s="89">
        <f>'inv3.直径階分布'!DY24</f>
        <v>0</v>
      </c>
      <c r="P11" s="89">
        <f>'inv3.直径階分布'!DZ24</f>
        <v>0</v>
      </c>
      <c r="Q11" s="89">
        <f>'inv3.直径階分布'!EA24</f>
        <v>0</v>
      </c>
      <c r="R11" s="89">
        <f>'inv3.直径階分布'!EB24</f>
        <v>0</v>
      </c>
      <c r="S11" s="89">
        <f>'inv3.直径階分布'!EC24</f>
        <v>0</v>
      </c>
      <c r="T11" s="89">
        <f>'inv3.直径階分布'!ED24</f>
        <v>0</v>
      </c>
      <c r="U11" s="89">
        <f>'inv3.直径階分布'!EE24</f>
        <v>0</v>
      </c>
      <c r="V11" s="89">
        <f>'inv3.直径階分布'!EF24</f>
        <v>0</v>
      </c>
      <c r="W11" s="89">
        <f>'inv3.直径階分布'!EG24</f>
        <v>0</v>
      </c>
      <c r="X11" s="89">
        <f>'inv3.直径階分布'!EH24</f>
        <v>0</v>
      </c>
      <c r="Y11" s="89">
        <f>'inv3.直径階分布'!EI24</f>
        <v>0</v>
      </c>
      <c r="Z11" s="89">
        <f>'inv3.直径階分布'!EJ24</f>
        <v>0</v>
      </c>
      <c r="AA11" s="89">
        <f>'inv3.直径階分布'!EK24</f>
        <v>0</v>
      </c>
      <c r="AB11" s="90">
        <f>'inv3.直径階分布'!EL24</f>
        <v>0</v>
      </c>
    </row>
    <row r="12" spans="1:28">
      <c r="A12" s="266"/>
      <c r="B12" s="88">
        <f>'1.収穫を予測する'!J32</f>
        <v>20</v>
      </c>
      <c r="C12" s="89">
        <f>'inv3.直径階分布'!DM26</f>
        <v>0</v>
      </c>
      <c r="D12" s="89">
        <f>'inv3.直径階分布'!DN26</f>
        <v>0</v>
      </c>
      <c r="E12" s="89">
        <f>'inv3.直径階分布'!DO26</f>
        <v>0</v>
      </c>
      <c r="F12" s="89">
        <f>'inv3.直径階分布'!DP26</f>
        <v>130.72238032348082</v>
      </c>
      <c r="G12" s="89">
        <f>'inv3.直径階分布'!DQ26</f>
        <v>270.54306790787837</v>
      </c>
      <c r="H12" s="89">
        <f>'inv3.直径階分布'!DR26</f>
        <v>334.41338907248337</v>
      </c>
      <c r="I12" s="89">
        <f>'inv3.直径階分布'!DS26</f>
        <v>371.25826435740555</v>
      </c>
      <c r="J12" s="89">
        <f>'inv3.直径階分布'!DT26</f>
        <v>368.96783542358094</v>
      </c>
      <c r="K12" s="89">
        <f>'inv3.直径階分布'!DU26</f>
        <v>320.14824778819877</v>
      </c>
      <c r="L12" s="89">
        <f>'inv3.直径階分布'!DV26</f>
        <v>226.62447763572663</v>
      </c>
      <c r="M12" s="89">
        <f>'inv3.直径階分布'!DW26</f>
        <v>106.739930843612</v>
      </c>
      <c r="N12" s="89">
        <f>'inv3.直径階分布'!DX26</f>
        <v>13.124061417280377</v>
      </c>
      <c r="O12" s="89">
        <f>'inv3.直径階分布'!DY26</f>
        <v>0</v>
      </c>
      <c r="P12" s="89">
        <f>'inv3.直径階分布'!DZ26</f>
        <v>0</v>
      </c>
      <c r="Q12" s="89">
        <f>'inv3.直径階分布'!EA26</f>
        <v>0</v>
      </c>
      <c r="R12" s="89">
        <f>'inv3.直径階分布'!EB26</f>
        <v>0</v>
      </c>
      <c r="S12" s="89">
        <f>'inv3.直径階分布'!EC26</f>
        <v>0</v>
      </c>
      <c r="T12" s="89">
        <f>'inv3.直径階分布'!ED26</f>
        <v>0</v>
      </c>
      <c r="U12" s="89">
        <f>'inv3.直径階分布'!EE26</f>
        <v>0</v>
      </c>
      <c r="V12" s="89">
        <f>'inv3.直径階分布'!EF26</f>
        <v>0</v>
      </c>
      <c r="W12" s="89">
        <f>'inv3.直径階分布'!EG26</f>
        <v>0</v>
      </c>
      <c r="X12" s="89">
        <f>'inv3.直径階分布'!EH26</f>
        <v>0</v>
      </c>
      <c r="Y12" s="89">
        <f>'inv3.直径階分布'!EI26</f>
        <v>0</v>
      </c>
      <c r="Z12" s="89">
        <f>'inv3.直径階分布'!EJ26</f>
        <v>0</v>
      </c>
      <c r="AA12" s="89">
        <f>'inv3.直径階分布'!EK26</f>
        <v>0</v>
      </c>
      <c r="AB12" s="90">
        <f>'inv3.直径階分布'!EL26</f>
        <v>0</v>
      </c>
    </row>
    <row r="13" spans="1:28">
      <c r="A13" s="266"/>
      <c r="B13" s="88">
        <f>'1.収穫を予測する'!J34</f>
        <v>22</v>
      </c>
      <c r="C13" s="89">
        <f>'inv3.直径階分布'!DM28</f>
        <v>0</v>
      </c>
      <c r="D13" s="89">
        <f>'inv3.直径階分布'!DN28</f>
        <v>0</v>
      </c>
      <c r="E13" s="89">
        <f>'inv3.直径階分布'!DO28</f>
        <v>0</v>
      </c>
      <c r="F13" s="89">
        <f>'inv3.直径階分布'!DP28</f>
        <v>35.288711275910373</v>
      </c>
      <c r="G13" s="89">
        <f>'inv3.直径階分布'!DQ28</f>
        <v>211.80759812336737</v>
      </c>
      <c r="H13" s="89">
        <f>'inv3.直径階分布'!DR28</f>
        <v>269.71680254859643</v>
      </c>
      <c r="I13" s="89">
        <f>'inv3.直径階分布'!DS28</f>
        <v>313.21421276135584</v>
      </c>
      <c r="J13" s="89">
        <f>'inv3.直径階分布'!DT28</f>
        <v>333.34935372593395</v>
      </c>
      <c r="K13" s="89">
        <f>'inv3.直径階分布'!DU28</f>
        <v>322.48270788636989</v>
      </c>
      <c r="L13" s="89">
        <f>'inv3.直径階分布'!DV28</f>
        <v>276.07032412957818</v>
      </c>
      <c r="M13" s="89">
        <f>'inv3.直径階分布'!DW28</f>
        <v>195.45887447771383</v>
      </c>
      <c r="N13" s="89">
        <f>'inv3.直径階分布'!DX28</f>
        <v>93.157378553265062</v>
      </c>
      <c r="O13" s="89">
        <f>'inv3.直径階分布'!DY28</f>
        <v>10.946853755753585</v>
      </c>
      <c r="P13" s="89">
        <f>'inv3.直径階分布'!DZ28</f>
        <v>0</v>
      </c>
      <c r="Q13" s="89">
        <f>'inv3.直径階分布'!EA28</f>
        <v>0</v>
      </c>
      <c r="R13" s="89">
        <f>'inv3.直径階分布'!EB28</f>
        <v>0</v>
      </c>
      <c r="S13" s="89">
        <f>'inv3.直径階分布'!EC28</f>
        <v>0</v>
      </c>
      <c r="T13" s="89">
        <f>'inv3.直径階分布'!ED28</f>
        <v>0</v>
      </c>
      <c r="U13" s="89">
        <f>'inv3.直径階分布'!EE28</f>
        <v>0</v>
      </c>
      <c r="V13" s="89">
        <f>'inv3.直径階分布'!EF28</f>
        <v>0</v>
      </c>
      <c r="W13" s="89">
        <f>'inv3.直径階分布'!EG28</f>
        <v>0</v>
      </c>
      <c r="X13" s="89">
        <f>'inv3.直径階分布'!EH28</f>
        <v>0</v>
      </c>
      <c r="Y13" s="89">
        <f>'inv3.直径階分布'!EI28</f>
        <v>0</v>
      </c>
      <c r="Z13" s="89">
        <f>'inv3.直径階分布'!EJ28</f>
        <v>0</v>
      </c>
      <c r="AA13" s="89">
        <f>'inv3.直径階分布'!EK28</f>
        <v>0</v>
      </c>
      <c r="AB13" s="90">
        <f>'inv3.直径階分布'!EL28</f>
        <v>0</v>
      </c>
    </row>
    <row r="14" spans="1:28">
      <c r="A14" s="266"/>
      <c r="B14" s="88">
        <f>'1.収穫を予測する'!J36</f>
        <v>24</v>
      </c>
      <c r="C14" s="89">
        <f>'inv3.直径階分布'!DM30</f>
        <v>0</v>
      </c>
      <c r="D14" s="89">
        <f>'inv3.直径階分布'!DN30</f>
        <v>0</v>
      </c>
      <c r="E14" s="89">
        <f>'inv3.直径階分布'!DO30</f>
        <v>0</v>
      </c>
      <c r="F14" s="89">
        <f>'inv3.直径階分布'!DP30</f>
        <v>0</v>
      </c>
      <c r="G14" s="89">
        <f>'inv3.直径階分布'!DQ30</f>
        <v>136.46766671004934</v>
      </c>
      <c r="H14" s="89">
        <f>'inv3.直径階分布'!DR30</f>
        <v>219.86007464438558</v>
      </c>
      <c r="I14" s="89">
        <f>'inv3.直径階分布'!DS30</f>
        <v>262.7534622127796</v>
      </c>
      <c r="J14" s="89">
        <f>'inv3.直径階分布'!DT30</f>
        <v>291.64111242154581</v>
      </c>
      <c r="K14" s="89">
        <f>'inv3.直径階分布'!DU30</f>
        <v>300.38186381211426</v>
      </c>
      <c r="L14" s="89">
        <f>'inv3.直径階分布'!DV30</f>
        <v>283.78824377383648</v>
      </c>
      <c r="M14" s="89">
        <f>'inv3.直径階分布'!DW30</f>
        <v>238.74777959180855</v>
      </c>
      <c r="N14" s="89">
        <f>'inv3.直径階分布'!DX30</f>
        <v>166.15197259088177</v>
      </c>
      <c r="O14" s="89">
        <f>'inv3.直径階分布'!DY30</f>
        <v>75.252224506311208</v>
      </c>
      <c r="P14" s="89">
        <f>'inv3.直径階分布'!DZ30</f>
        <v>5.9758805530499783</v>
      </c>
      <c r="Q14" s="89">
        <f>'inv3.直径階分布'!EA30</f>
        <v>0</v>
      </c>
      <c r="R14" s="89">
        <f>'inv3.直径階分布'!EB30</f>
        <v>0</v>
      </c>
      <c r="S14" s="89">
        <f>'inv3.直径階分布'!EC30</f>
        <v>0</v>
      </c>
      <c r="T14" s="89">
        <f>'inv3.直径階分布'!ED30</f>
        <v>0</v>
      </c>
      <c r="U14" s="89">
        <f>'inv3.直径階分布'!EE30</f>
        <v>0</v>
      </c>
      <c r="V14" s="89">
        <f>'inv3.直径階分布'!EF30</f>
        <v>0</v>
      </c>
      <c r="W14" s="89">
        <f>'inv3.直径階分布'!EG30</f>
        <v>0</v>
      </c>
      <c r="X14" s="89">
        <f>'inv3.直径階分布'!EH30</f>
        <v>0</v>
      </c>
      <c r="Y14" s="89">
        <f>'inv3.直径階分布'!EI30</f>
        <v>0</v>
      </c>
      <c r="Z14" s="89">
        <f>'inv3.直径階分布'!EJ30</f>
        <v>0</v>
      </c>
      <c r="AA14" s="89">
        <f>'inv3.直径階分布'!EK30</f>
        <v>0</v>
      </c>
      <c r="AB14" s="90">
        <f>'inv3.直径階分布'!EL30</f>
        <v>0</v>
      </c>
    </row>
    <row r="15" spans="1:28">
      <c r="A15" s="266"/>
      <c r="B15" s="88">
        <f>'1.収穫を予測する'!J38</f>
        <v>26</v>
      </c>
      <c r="C15" s="89">
        <f>'inv3.直径階分布'!DM32</f>
        <v>0</v>
      </c>
      <c r="D15" s="89">
        <f>'inv3.直径階分布'!DN32</f>
        <v>0</v>
      </c>
      <c r="E15" s="89">
        <f>'inv3.直径階分布'!DO32</f>
        <v>0</v>
      </c>
      <c r="F15" s="89">
        <f>'inv3.直径階分布'!DP32</f>
        <v>0</v>
      </c>
      <c r="G15" s="89">
        <f>'inv3.直径階分布'!DQ32</f>
        <v>54.488818621962082</v>
      </c>
      <c r="H15" s="89">
        <f>'inv3.直径階分布'!DR32</f>
        <v>181.6244224455379</v>
      </c>
      <c r="I15" s="89">
        <f>'inv3.直径階分布'!DS32</f>
        <v>221.33319993166447</v>
      </c>
      <c r="J15" s="89">
        <f>'inv3.直径階分布'!DT32</f>
        <v>252.59536522950202</v>
      </c>
      <c r="K15" s="89">
        <f>'inv3.直径階分布'!DU32</f>
        <v>270.76257489672764</v>
      </c>
      <c r="L15" s="89">
        <f>'inv3.直径階分布'!DV32</f>
        <v>271.37763675458598</v>
      </c>
      <c r="M15" s="89">
        <f>'inv3.直径階分布'!DW32</f>
        <v>250.63051932686807</v>
      </c>
      <c r="N15" s="89">
        <f>'inv3.直径階分布'!DX32</f>
        <v>206.10030360875942</v>
      </c>
      <c r="O15" s="89">
        <f>'inv3.直径階分布'!DY32</f>
        <v>138.19450672694376</v>
      </c>
      <c r="P15" s="89">
        <f>'inv3.直径階分布'!DZ32</f>
        <v>54.266166332460138</v>
      </c>
      <c r="Q15" s="89">
        <f>'inv3.直径階分布'!EA32</f>
        <v>1.2520736809814925</v>
      </c>
      <c r="R15" s="89">
        <f>'inv3.直径階分布'!EB32</f>
        <v>0</v>
      </c>
      <c r="S15" s="89">
        <f>'inv3.直径階分布'!EC32</f>
        <v>0</v>
      </c>
      <c r="T15" s="89">
        <f>'inv3.直径階分布'!ED32</f>
        <v>0</v>
      </c>
      <c r="U15" s="89">
        <f>'inv3.直径階分布'!EE32</f>
        <v>0</v>
      </c>
      <c r="V15" s="89">
        <f>'inv3.直径階分布'!EF32</f>
        <v>0</v>
      </c>
      <c r="W15" s="89">
        <f>'inv3.直径階分布'!EG32</f>
        <v>0</v>
      </c>
      <c r="X15" s="89">
        <f>'inv3.直径階分布'!EH32</f>
        <v>0</v>
      </c>
      <c r="Y15" s="89">
        <f>'inv3.直径階分布'!EI32</f>
        <v>0</v>
      </c>
      <c r="Z15" s="89">
        <f>'inv3.直径階分布'!EJ32</f>
        <v>0</v>
      </c>
      <c r="AA15" s="89">
        <f>'inv3.直径階分布'!EK32</f>
        <v>0</v>
      </c>
      <c r="AB15" s="90">
        <f>'inv3.直径階分布'!EL32</f>
        <v>0</v>
      </c>
    </row>
    <row r="16" spans="1:28">
      <c r="A16" s="266"/>
      <c r="B16" s="88">
        <f>'1.収穫を予測する'!J40</f>
        <v>28</v>
      </c>
      <c r="C16" s="89">
        <f>'inv3.直径階分布'!DM34</f>
        <v>0</v>
      </c>
      <c r="D16" s="89">
        <f>'inv3.直径階分布'!DN34</f>
        <v>0</v>
      </c>
      <c r="E16" s="89">
        <f>'inv3.直径階分布'!DO34</f>
        <v>0</v>
      </c>
      <c r="F16" s="89">
        <f>'inv3.直径階分布'!DP34</f>
        <v>0</v>
      </c>
      <c r="G16" s="89">
        <f>'inv3.直径階分布'!DQ34</f>
        <v>0</v>
      </c>
      <c r="H16" s="89">
        <f>'inv3.直径階分布'!DR34</f>
        <v>144.12789129643397</v>
      </c>
      <c r="I16" s="89">
        <f>'inv3.直径階分布'!DS34</f>
        <v>187.95214550955802</v>
      </c>
      <c r="J16" s="89">
        <f>'inv3.直径階分布'!DT34</f>
        <v>218.70726038381486</v>
      </c>
      <c r="K16" s="89">
        <f>'inv3.直径階分布'!DU34</f>
        <v>240.89500147654667</v>
      </c>
      <c r="L16" s="89">
        <f>'inv3.直径階分布'!DV34</f>
        <v>250.96648995833539</v>
      </c>
      <c r="M16" s="89">
        <f>'inv3.直径階分布'!DW34</f>
        <v>245.48152966554096</v>
      </c>
      <c r="N16" s="89">
        <f>'inv3.直径階分布'!DX34</f>
        <v>221.38654423215468</v>
      </c>
      <c r="O16" s="89">
        <f>'inv3.直径階分布'!DY34</f>
        <v>176.50373033956791</v>
      </c>
      <c r="P16" s="89">
        <f>'inv3.直径階分布'!DZ34</f>
        <v>110.63520308037002</v>
      </c>
      <c r="Q16" s="89">
        <f>'inv3.直径階分布'!EA34</f>
        <v>30.685906929007949</v>
      </c>
      <c r="R16" s="89">
        <f>'inv3.直径階分布'!EB34</f>
        <v>0</v>
      </c>
      <c r="S16" s="89">
        <f>'inv3.直径階分布'!EC34</f>
        <v>0</v>
      </c>
      <c r="T16" s="89">
        <f>'inv3.直径階分布'!ED34</f>
        <v>0</v>
      </c>
      <c r="U16" s="89">
        <f>'inv3.直径階分布'!EE34</f>
        <v>0</v>
      </c>
      <c r="V16" s="89">
        <f>'inv3.直径階分布'!EF34</f>
        <v>0</v>
      </c>
      <c r="W16" s="89">
        <f>'inv3.直径階分布'!EG34</f>
        <v>0</v>
      </c>
      <c r="X16" s="89">
        <f>'inv3.直径階分布'!EH34</f>
        <v>0</v>
      </c>
      <c r="Y16" s="89">
        <f>'inv3.直径階分布'!EI34</f>
        <v>0</v>
      </c>
      <c r="Z16" s="89">
        <f>'inv3.直径階分布'!EJ34</f>
        <v>0</v>
      </c>
      <c r="AA16" s="89">
        <f>'inv3.直径階分布'!EK34</f>
        <v>0</v>
      </c>
      <c r="AB16" s="90">
        <f>'inv3.直径階分布'!EL34</f>
        <v>0</v>
      </c>
    </row>
    <row r="17" spans="1:28">
      <c r="A17" s="91"/>
      <c r="B17" s="88">
        <f>'1.収穫を予測する'!J42</f>
        <v>30</v>
      </c>
      <c r="C17" s="89">
        <f>'inv3.直径階分布'!DM36</f>
        <v>0</v>
      </c>
      <c r="D17" s="89">
        <f>'inv3.直径階分布'!DN36</f>
        <v>0</v>
      </c>
      <c r="E17" s="89">
        <f>'inv3.直径階分布'!DO36</f>
        <v>0</v>
      </c>
      <c r="F17" s="89">
        <f>'inv3.直径階分布'!DP36</f>
        <v>0</v>
      </c>
      <c r="G17" s="89">
        <f>'inv3.直径階分布'!DQ36</f>
        <v>0</v>
      </c>
      <c r="H17" s="89">
        <f>'inv3.直径階分布'!DR36</f>
        <v>72.360680662916138</v>
      </c>
      <c r="I17" s="89">
        <f>'inv3.直径階分布'!DS36</f>
        <v>161.14182172159917</v>
      </c>
      <c r="J17" s="89">
        <f>'inv3.直径階分布'!DT36</f>
        <v>190.17535778667229</v>
      </c>
      <c r="K17" s="89">
        <f>'inv3.直径階分布'!DU36</f>
        <v>213.56843172375352</v>
      </c>
      <c r="L17" s="89">
        <f>'inv3.直径階分布'!DV36</f>
        <v>228.55680388628264</v>
      </c>
      <c r="M17" s="89">
        <f>'inv3.直径階分布'!DW36</f>
        <v>232.29156349218567</v>
      </c>
      <c r="N17" s="89">
        <f>'inv3.直径階分布'!DX36</f>
        <v>221.92788782639406</v>
      </c>
      <c r="O17" s="89">
        <f>'inv3.直径階分布'!DY36</f>
        <v>194.76511897648049</v>
      </c>
      <c r="P17" s="89">
        <f>'inv3.直径階分布'!DZ36</f>
        <v>148.51317888535871</v>
      </c>
      <c r="Q17" s="89">
        <f>'inv3.直径階分布'!EA36</f>
        <v>82.023222816483198</v>
      </c>
      <c r="R17" s="89">
        <f>'inv3.直径階分布'!EB36</f>
        <v>10.519238605813184</v>
      </c>
      <c r="S17" s="89">
        <f>'inv3.直径階分布'!EC36</f>
        <v>0</v>
      </c>
      <c r="T17" s="89">
        <f>'inv3.直径階分布'!ED36</f>
        <v>0</v>
      </c>
      <c r="U17" s="89">
        <f>'inv3.直径階分布'!EE36</f>
        <v>0</v>
      </c>
      <c r="V17" s="89">
        <f>'inv3.直径階分布'!EF36</f>
        <v>0</v>
      </c>
      <c r="W17" s="89">
        <f>'inv3.直径階分布'!EG36</f>
        <v>0</v>
      </c>
      <c r="X17" s="89">
        <f>'inv3.直径階分布'!EH36</f>
        <v>0</v>
      </c>
      <c r="Y17" s="89">
        <f>'inv3.直径階分布'!EI36</f>
        <v>0</v>
      </c>
      <c r="Z17" s="89">
        <f>'inv3.直径階分布'!EJ36</f>
        <v>0</v>
      </c>
      <c r="AA17" s="89">
        <f>'inv3.直径階分布'!EK36</f>
        <v>0</v>
      </c>
      <c r="AB17" s="90">
        <f>'inv3.直径階分布'!EL36</f>
        <v>0</v>
      </c>
    </row>
    <row r="18" spans="1:28">
      <c r="A18" s="91"/>
      <c r="B18" s="88">
        <f>'1.収穫を予測する'!J44</f>
        <v>32</v>
      </c>
      <c r="C18" s="89">
        <f>'inv3.直径階分布'!DM38</f>
        <v>0</v>
      </c>
      <c r="D18" s="89">
        <f>'inv3.直径階分布'!DN38</f>
        <v>0</v>
      </c>
      <c r="E18" s="89">
        <f>'inv3.直径階分布'!DO38</f>
        <v>0</v>
      </c>
      <c r="F18" s="89">
        <f>'inv3.直径階分布'!DP38</f>
        <v>0</v>
      </c>
      <c r="G18" s="89">
        <f>'inv3.直径階分布'!DQ38</f>
        <v>0</v>
      </c>
      <c r="H18" s="89">
        <f>'inv3.直径階分布'!DR38</f>
        <v>15.395972208973262</v>
      </c>
      <c r="I18" s="89">
        <f>'inv3.直径階分布'!DS38</f>
        <v>139.54698281326137</v>
      </c>
      <c r="J18" s="89">
        <f>'inv3.直径階分布'!DT38</f>
        <v>166.4394209630193</v>
      </c>
      <c r="K18" s="89">
        <f>'inv3.直径階分布'!DU38</f>
        <v>189.60810983504621</v>
      </c>
      <c r="L18" s="89">
        <f>'inv3.直径階分布'!DV38</f>
        <v>206.90341599134922</v>
      </c>
      <c r="M18" s="89">
        <f>'inv3.直径階分布'!DW38</f>
        <v>216.03384857253582</v>
      </c>
      <c r="N18" s="89">
        <f>'inv3.直径階分布'!DX38</f>
        <v>214.5773678611273</v>
      </c>
      <c r="O18" s="89">
        <f>'inv3.直径階分布'!DY38</f>
        <v>199.98970490157689</v>
      </c>
      <c r="P18" s="89">
        <f>'inv3.直径階分布'!DZ38</f>
        <v>169.60174802086775</v>
      </c>
      <c r="Q18" s="89">
        <f>'inv3.直径階分布'!EA38</f>
        <v>120.58093176070011</v>
      </c>
      <c r="R18" s="89">
        <f>'inv3.直径階分布'!EB38</f>
        <v>49.689946478416296</v>
      </c>
      <c r="S18" s="89">
        <f>'inv3.直径階分布'!EC38</f>
        <v>0.16753317773252099</v>
      </c>
      <c r="T18" s="89">
        <f>'inv3.直径階分布'!ED38</f>
        <v>0</v>
      </c>
      <c r="U18" s="89">
        <f>'inv3.直径階分布'!EE38</f>
        <v>0</v>
      </c>
      <c r="V18" s="89">
        <f>'inv3.直径階分布'!EF38</f>
        <v>0</v>
      </c>
      <c r="W18" s="89">
        <f>'inv3.直径階分布'!EG38</f>
        <v>0</v>
      </c>
      <c r="X18" s="89">
        <f>'inv3.直径階分布'!EH38</f>
        <v>0</v>
      </c>
      <c r="Y18" s="89">
        <f>'inv3.直径階分布'!EI38</f>
        <v>0</v>
      </c>
      <c r="Z18" s="89">
        <f>'inv3.直径階分布'!EJ38</f>
        <v>0</v>
      </c>
      <c r="AA18" s="89">
        <f>'inv3.直径階分布'!EK38</f>
        <v>0</v>
      </c>
      <c r="AB18" s="90">
        <f>'inv3.直径階分布'!EL38</f>
        <v>0</v>
      </c>
    </row>
    <row r="19" spans="1:28">
      <c r="A19" s="91"/>
      <c r="B19" s="88">
        <f>'1.収穫を予測する'!J46</f>
        <v>34</v>
      </c>
      <c r="C19" s="89">
        <f>'inv3.直径階分布'!DM40</f>
        <v>0</v>
      </c>
      <c r="D19" s="89">
        <f>'inv3.直径階分布'!DN40</f>
        <v>0</v>
      </c>
      <c r="E19" s="89">
        <f>'inv3.直径階分布'!DO40</f>
        <v>0</v>
      </c>
      <c r="F19" s="89">
        <f>'inv3.直径階分布'!DP40</f>
        <v>0</v>
      </c>
      <c r="G19" s="89">
        <f>'inv3.直径階分布'!DQ40</f>
        <v>0</v>
      </c>
      <c r="H19" s="89">
        <f>'inv3.直径階分布'!DR40</f>
        <v>0</v>
      </c>
      <c r="I19" s="89">
        <f>'inv3.直径階分布'!DS40</f>
        <v>91.551514579937475</v>
      </c>
      <c r="J19" s="89">
        <f>'inv3.直径階分布'!DT40</f>
        <v>146.76187033356337</v>
      </c>
      <c r="K19" s="89">
        <f>'inv3.直径階分布'!DU40</f>
        <v>169.01750114229435</v>
      </c>
      <c r="L19" s="89">
        <f>'inv3.直径階分布'!DV40</f>
        <v>187.13873229703245</v>
      </c>
      <c r="M19" s="89">
        <f>'inv3.直径階分布'!DW40</f>
        <v>199.29521175382752</v>
      </c>
      <c r="N19" s="89">
        <f>'inv3.直径階分布'!DX40</f>
        <v>203.49131690810214</v>
      </c>
      <c r="O19" s="89">
        <f>'inv3.直径階分布'!DY40</f>
        <v>197.52735791606455</v>
      </c>
      <c r="P19" s="89">
        <f>'inv3.直径階分布'!DZ40</f>
        <v>178.91405105771997</v>
      </c>
      <c r="Q19" s="89">
        <f>'inv3.直径階分布'!EA40</f>
        <v>144.65855156779224</v>
      </c>
      <c r="R19" s="89">
        <f>'inv3.直径階分布'!EB40</f>
        <v>90.545487365663092</v>
      </c>
      <c r="S19" s="89">
        <f>'inv3.直径階分布'!EC40</f>
        <v>16.718128187214766</v>
      </c>
      <c r="T19" s="89">
        <f>'inv3.直径階分布'!ED40</f>
        <v>0</v>
      </c>
      <c r="U19" s="89">
        <f>'inv3.直径階分布'!EE40</f>
        <v>0</v>
      </c>
      <c r="V19" s="89">
        <f>'inv3.直径階分布'!EF40</f>
        <v>0</v>
      </c>
      <c r="W19" s="89">
        <f>'inv3.直径階分布'!EG40</f>
        <v>0</v>
      </c>
      <c r="X19" s="89">
        <f>'inv3.直径階分布'!EH40</f>
        <v>0</v>
      </c>
      <c r="Y19" s="89">
        <f>'inv3.直径階分布'!EI40</f>
        <v>0</v>
      </c>
      <c r="Z19" s="89">
        <f>'inv3.直径階分布'!EJ40</f>
        <v>0</v>
      </c>
      <c r="AA19" s="89">
        <f>'inv3.直径階分布'!EK40</f>
        <v>0</v>
      </c>
      <c r="AB19" s="90">
        <f>'inv3.直径階分布'!EL40</f>
        <v>0</v>
      </c>
    </row>
    <row r="20" spans="1:28">
      <c r="A20" s="91"/>
      <c r="B20" s="88">
        <f>'1.収穫を予測する'!J48</f>
        <v>36</v>
      </c>
      <c r="C20" s="89">
        <f>'inv3.直径階分布'!DM42</f>
        <v>0</v>
      </c>
      <c r="D20" s="89">
        <f>'inv3.直径階分布'!DN42</f>
        <v>0</v>
      </c>
      <c r="E20" s="89">
        <f>'inv3.直径階分布'!DO42</f>
        <v>0</v>
      </c>
      <c r="F20" s="89">
        <f>'inv3.直径階分布'!DP42</f>
        <v>0</v>
      </c>
      <c r="G20" s="89">
        <f>'inv3.直径階分布'!DQ42</f>
        <v>0</v>
      </c>
      <c r="H20" s="89">
        <f>'inv3.直径階分布'!DR42</f>
        <v>0</v>
      </c>
      <c r="I20" s="89">
        <f>'inv3.直径階分布'!DS42</f>
        <v>39.817306433681779</v>
      </c>
      <c r="J20" s="89">
        <f>'inv3.直径階分布'!DT42</f>
        <v>130.43650251788563</v>
      </c>
      <c r="K20" s="89">
        <f>'inv3.直径階分布'!DU42</f>
        <v>151.48661484016316</v>
      </c>
      <c r="L20" s="89">
        <f>'inv3.直径階分布'!DV42</f>
        <v>169.60974662305421</v>
      </c>
      <c r="M20" s="89">
        <f>'inv3.直径階分布'!DW42</f>
        <v>183.33918776979817</v>
      </c>
      <c r="N20" s="89">
        <f>'inv3.直径階分布'!DX42</f>
        <v>191.04717578571092</v>
      </c>
      <c r="O20" s="89">
        <f>'inv3.直径階分布'!DY42</f>
        <v>190.89284831825756</v>
      </c>
      <c r="P20" s="89">
        <f>'inv3.直径階分布'!DZ42</f>
        <v>180.71939197853226</v>
      </c>
      <c r="Q20" s="89">
        <f>'inv3.直径階分布'!EA42</f>
        <v>157.82299938585464</v>
      </c>
      <c r="R20" s="89">
        <f>'inv3.直径階分布'!EB42</f>
        <v>118.29969156823483</v>
      </c>
      <c r="S20" s="89">
        <f>'inv3.直径階分布'!EC42</f>
        <v>53.614388032948646</v>
      </c>
      <c r="T20" s="89">
        <f>'inv3.直径階分布'!ED42</f>
        <v>6.5877261834120904E-2</v>
      </c>
      <c r="U20" s="89">
        <f>'inv3.直径階分布'!EE42</f>
        <v>0</v>
      </c>
      <c r="V20" s="89">
        <f>'inv3.直径階分布'!EF42</f>
        <v>0</v>
      </c>
      <c r="W20" s="89">
        <f>'inv3.直径階分布'!EG42</f>
        <v>0</v>
      </c>
      <c r="X20" s="89">
        <f>'inv3.直径階分布'!EH42</f>
        <v>0</v>
      </c>
      <c r="Y20" s="89">
        <f>'inv3.直径階分布'!EI42</f>
        <v>0</v>
      </c>
      <c r="Z20" s="89">
        <f>'inv3.直径階分布'!EJ42</f>
        <v>0</v>
      </c>
      <c r="AA20" s="89">
        <f>'inv3.直径階分布'!EK42</f>
        <v>0</v>
      </c>
      <c r="AB20" s="90">
        <f>'inv3.直径階分布'!EL42</f>
        <v>0</v>
      </c>
    </row>
    <row r="21" spans="1:28">
      <c r="A21" s="91"/>
      <c r="B21" s="88">
        <f>'1.収穫を予測する'!J50</f>
        <v>38</v>
      </c>
      <c r="C21" s="89">
        <f>'inv3.直径階分布'!DM44</f>
        <v>0</v>
      </c>
      <c r="D21" s="89">
        <f>'inv3.直径階分布'!DN44</f>
        <v>0</v>
      </c>
      <c r="E21" s="89">
        <f>'inv3.直径階分布'!DO44</f>
        <v>0</v>
      </c>
      <c r="F21" s="89">
        <f>'inv3.直径階分布'!DP44</f>
        <v>0</v>
      </c>
      <c r="G21" s="89">
        <f>'inv3.直径階分布'!DQ44</f>
        <v>0</v>
      </c>
      <c r="H21" s="89">
        <f>'inv3.直径階分布'!DR44</f>
        <v>0</v>
      </c>
      <c r="I21" s="89">
        <f>'inv3.直径階分布'!DS44</f>
        <v>0</v>
      </c>
      <c r="J21" s="89">
        <f>'inv3.直径階分布'!DT44</f>
        <v>114.01704427198979</v>
      </c>
      <c r="K21" s="89">
        <f>'inv3.直径階分布'!DU44</f>
        <v>136.61464393623714</v>
      </c>
      <c r="L21" s="89">
        <f>'inv3.直径階分布'!DV44</f>
        <v>154.29806056622647</v>
      </c>
      <c r="M21" s="89">
        <f>'inv3.直径階分布'!DW44</f>
        <v>168.71773067544416</v>
      </c>
      <c r="N21" s="89">
        <f>'inv3.直径階分布'!DX44</f>
        <v>178.54519924743931</v>
      </c>
      <c r="O21" s="89">
        <f>'inv3.直径階分布'!DY44</f>
        <v>182.25664412470815</v>
      </c>
      <c r="P21" s="89">
        <f>'inv3.直径階分布'!DZ44</f>
        <v>178.0354762496479</v>
      </c>
      <c r="Q21" s="89">
        <f>'inv3.直径階分布'!EA44</f>
        <v>163.56717056593629</v>
      </c>
      <c r="R21" s="89">
        <f>'inv3.直径階分布'!EB44</f>
        <v>135.51764542940248</v>
      </c>
      <c r="S21" s="89">
        <f>'inv3.直径階分布'!EC44</f>
        <v>87.587464550929809</v>
      </c>
      <c r="T21" s="89">
        <f>'inv3.直径階分布'!ED44</f>
        <v>13.920036607205239</v>
      </c>
      <c r="U21" s="89">
        <f>'inv3.直径階分布'!EE44</f>
        <v>0</v>
      </c>
      <c r="V21" s="89">
        <f>'inv3.直径階分布'!EF44</f>
        <v>0</v>
      </c>
      <c r="W21" s="89">
        <f>'inv3.直径階分布'!EG44</f>
        <v>0</v>
      </c>
      <c r="X21" s="89">
        <f>'inv3.直径階分布'!EH44</f>
        <v>0</v>
      </c>
      <c r="Y21" s="89">
        <f>'inv3.直径階分布'!EI44</f>
        <v>0</v>
      </c>
      <c r="Z21" s="89">
        <f>'inv3.直径階分布'!EJ44</f>
        <v>0</v>
      </c>
      <c r="AA21" s="89">
        <f>'inv3.直径階分布'!EK44</f>
        <v>0</v>
      </c>
      <c r="AB21" s="90">
        <f>'inv3.直径階分布'!EL44</f>
        <v>0</v>
      </c>
    </row>
    <row r="22" spans="1:28">
      <c r="A22" s="91"/>
      <c r="B22" s="88">
        <f>'1.収穫を予測する'!J52</f>
        <v>40</v>
      </c>
      <c r="C22" s="89">
        <f>'inv3.直径階分布'!DM46</f>
        <v>0</v>
      </c>
      <c r="D22" s="89">
        <f>'inv3.直径階分布'!DN46</f>
        <v>0</v>
      </c>
      <c r="E22" s="89">
        <f>'inv3.直径階分布'!DO46</f>
        <v>0</v>
      </c>
      <c r="F22" s="89">
        <f>'inv3.直径階分布'!DP46</f>
        <v>0</v>
      </c>
      <c r="G22" s="89">
        <f>'inv3.直径階分布'!DQ46</f>
        <v>0</v>
      </c>
      <c r="H22" s="89">
        <f>'inv3.直径階分布'!DR46</f>
        <v>0</v>
      </c>
      <c r="I22" s="89">
        <f>'inv3.直径階分布'!DS46</f>
        <v>0</v>
      </c>
      <c r="J22" s="89">
        <f>'inv3.直径階分布'!DT46</f>
        <v>67.180433905086829</v>
      </c>
      <c r="K22" s="89">
        <f>'inv3.直径階分布'!DU46</f>
        <v>124.00392820652746</v>
      </c>
      <c r="L22" s="89">
        <f>'inv3.直径階分布'!DV46</f>
        <v>141.02842889299518</v>
      </c>
      <c r="M22" s="89">
        <f>'inv3.直径階分布'!DW46</f>
        <v>155.60951494628068</v>
      </c>
      <c r="N22" s="89">
        <f>'inv3.直径階分布'!DX46</f>
        <v>166.65644543512053</v>
      </c>
      <c r="O22" s="89">
        <f>'inv3.直径階分布'!DY46</f>
        <v>172.90854094433053</v>
      </c>
      <c r="P22" s="89">
        <f>'inv3.直径階分布'!DZ46</f>
        <v>172.84999692549178</v>
      </c>
      <c r="Q22" s="89">
        <f>'inv3.直径階分布'!EA46</f>
        <v>164.538587007204</v>
      </c>
      <c r="R22" s="89">
        <f>'inv3.直径階分布'!EB46</f>
        <v>145.20139160023169</v>
      </c>
      <c r="S22" s="89">
        <f>'inv3.直径階分布'!EC46</f>
        <v>109.9621022262377</v>
      </c>
      <c r="T22" s="89">
        <f>'inv3.直径階分布'!ED46</f>
        <v>43.325930285714776</v>
      </c>
      <c r="U22" s="89">
        <f>'inv3.直径階分布'!EE46</f>
        <v>0</v>
      </c>
      <c r="V22" s="89">
        <f>'inv3.直径階分布'!EF46</f>
        <v>0</v>
      </c>
      <c r="W22" s="89">
        <f>'inv3.直径階分布'!EG46</f>
        <v>0</v>
      </c>
      <c r="X22" s="89">
        <f>'inv3.直径階分布'!EH46</f>
        <v>0</v>
      </c>
      <c r="Y22" s="89">
        <f>'inv3.直径階分布'!EI46</f>
        <v>0</v>
      </c>
      <c r="Z22" s="89">
        <f>'inv3.直径階分布'!EJ46</f>
        <v>0</v>
      </c>
      <c r="AA22" s="89">
        <f>'inv3.直径階分布'!EK46</f>
        <v>0</v>
      </c>
      <c r="AB22" s="90">
        <f>'inv3.直径階分布'!EL46</f>
        <v>0</v>
      </c>
    </row>
    <row r="23" spans="1:28">
      <c r="A23" s="91"/>
      <c r="B23" s="88">
        <f>'1.収穫を予測する'!J54</f>
        <v>42</v>
      </c>
      <c r="C23" s="89">
        <f>'inv3.直径階分布'!DM48</f>
        <v>0</v>
      </c>
      <c r="D23" s="89">
        <f>'inv3.直径階分布'!DN48</f>
        <v>0</v>
      </c>
      <c r="E23" s="89">
        <f>'inv3.直径階分布'!DO48</f>
        <v>0</v>
      </c>
      <c r="F23" s="89">
        <f>'inv3.直径階分布'!DP48</f>
        <v>0</v>
      </c>
      <c r="G23" s="89">
        <f>'inv3.直径階分布'!DQ48</f>
        <v>0</v>
      </c>
      <c r="H23" s="89">
        <f>'inv3.直径階分布'!DR48</f>
        <v>0</v>
      </c>
      <c r="I23" s="89">
        <f>'inv3.直径階分布'!DS48</f>
        <v>0</v>
      </c>
      <c r="J23" s="89">
        <f>'inv3.直径階分布'!DT48</f>
        <v>27.886877564124688</v>
      </c>
      <c r="K23" s="89">
        <f>'inv3.直径階分布'!DU48</f>
        <v>113.29596226745821</v>
      </c>
      <c r="L23" s="89">
        <f>'inv3.直径階分布'!DV48</f>
        <v>129.57096268073951</v>
      </c>
      <c r="M23" s="89">
        <f>'inv3.直径階分布'!DW48</f>
        <v>144.00428926833308</v>
      </c>
      <c r="N23" s="89">
        <f>'inv3.直径階分布'!DX48</f>
        <v>155.69234128920732</v>
      </c>
      <c r="O23" s="89">
        <f>'inv3.直径階分布'!DY48</f>
        <v>163.58705165065362</v>
      </c>
      <c r="P23" s="89">
        <f>'inv3.直径階分布'!DZ48</f>
        <v>166.42369328916118</v>
      </c>
      <c r="Q23" s="89">
        <f>'inv3.直径階分布'!EA48</f>
        <v>162.58086769701248</v>
      </c>
      <c r="R23" s="89">
        <f>'inv3.直径階分布'!EB48</f>
        <v>149.76802632843433</v>
      </c>
      <c r="S23" s="89">
        <f>'inv3.直径階分布'!EC48</f>
        <v>124.14470012935551</v>
      </c>
      <c r="T23" s="89">
        <f>'inv3.直径階分布'!ED48</f>
        <v>76.088784051000133</v>
      </c>
      <c r="U23" s="89">
        <f>'inv3.直径階分布'!EE48</f>
        <v>4.4896623944823624</v>
      </c>
      <c r="V23" s="89">
        <f>'inv3.直径階分布'!EF48</f>
        <v>0</v>
      </c>
      <c r="W23" s="89">
        <f>'inv3.直径階分布'!EG48</f>
        <v>0</v>
      </c>
      <c r="X23" s="89">
        <f>'inv3.直径階分布'!EH48</f>
        <v>0</v>
      </c>
      <c r="Y23" s="89">
        <f>'inv3.直径階分布'!EI48</f>
        <v>0</v>
      </c>
      <c r="Z23" s="89">
        <f>'inv3.直径階分布'!EJ48</f>
        <v>0</v>
      </c>
      <c r="AA23" s="89">
        <f>'inv3.直径階分布'!EK48</f>
        <v>0</v>
      </c>
      <c r="AB23" s="90">
        <f>'inv3.直径階分布'!EL48</f>
        <v>0</v>
      </c>
    </row>
    <row r="24" spans="1:28">
      <c r="A24" s="91"/>
      <c r="B24" s="88">
        <f>'1.収穫を予測する'!J56</f>
        <v>44</v>
      </c>
      <c r="C24" s="89">
        <f>'inv3.直径階分布'!DM50</f>
        <v>0</v>
      </c>
      <c r="D24" s="89">
        <f>'inv3.直径階分布'!DN50</f>
        <v>0</v>
      </c>
      <c r="E24" s="89">
        <f>'inv3.直径階分布'!DO50</f>
        <v>0</v>
      </c>
      <c r="F24" s="89">
        <f>'inv3.直径階分布'!DP50</f>
        <v>0</v>
      </c>
      <c r="G24" s="89">
        <f>'inv3.直径階分布'!DQ50</f>
        <v>0</v>
      </c>
      <c r="H24" s="89">
        <f>'inv3.直径階分布'!DR50</f>
        <v>0</v>
      </c>
      <c r="I24" s="89">
        <f>'inv3.直径階分布'!DS50</f>
        <v>0</v>
      </c>
      <c r="J24" s="89">
        <f>'inv3.直径階分布'!DT50</f>
        <v>0</v>
      </c>
      <c r="K24" s="89">
        <f>'inv3.直径階分布'!DU50</f>
        <v>98.881467070547842</v>
      </c>
      <c r="L24" s="89">
        <f>'inv3.直径階分布'!DV50</f>
        <v>119.68981117355634</v>
      </c>
      <c r="M24" s="89">
        <f>'inv3.直径階分布'!DW50</f>
        <v>133.80245831859611</v>
      </c>
      <c r="N24" s="89">
        <f>'inv3.直径階分布'!DX50</f>
        <v>145.76313251264617</v>
      </c>
      <c r="O24" s="89">
        <f>'inv3.直径階分布'!DY50</f>
        <v>154.69369075139048</v>
      </c>
      <c r="P24" s="89">
        <f>'inv3.直径階分布'!DZ50</f>
        <v>159.53378465003345</v>
      </c>
      <c r="Q24" s="89">
        <f>'inv3.直径階分布'!EA50</f>
        <v>158.92694968222929</v>
      </c>
      <c r="R24" s="89">
        <f>'inv3.直径階分布'!EB50</f>
        <v>150.97728493336021</v>
      </c>
      <c r="S24" s="89">
        <f>'inv3.直径階分布'!EC50</f>
        <v>132.6160183208257</v>
      </c>
      <c r="T24" s="89">
        <f>'inv3.直径階分布'!ED50</f>
        <v>97.174662078329504</v>
      </c>
      <c r="U24" s="89">
        <f>'inv3.直径階分布'!EE50</f>
        <v>23.604650300781085</v>
      </c>
      <c r="V24" s="89">
        <f>'inv3.直径階分布'!EF50</f>
        <v>0</v>
      </c>
      <c r="W24" s="89">
        <f>'inv3.直径階分布'!EG50</f>
        <v>0</v>
      </c>
      <c r="X24" s="89">
        <f>'inv3.直径階分布'!EH50</f>
        <v>0</v>
      </c>
      <c r="Y24" s="89">
        <f>'inv3.直径階分布'!EI50</f>
        <v>0</v>
      </c>
      <c r="Z24" s="89">
        <f>'inv3.直径階分布'!EJ50</f>
        <v>0</v>
      </c>
      <c r="AA24" s="89">
        <f>'inv3.直径階分布'!EK50</f>
        <v>0</v>
      </c>
      <c r="AB24" s="90">
        <f>'inv3.直径階分布'!EL50</f>
        <v>0</v>
      </c>
    </row>
    <row r="25" spans="1:28">
      <c r="A25" s="91"/>
      <c r="B25" s="88">
        <f>'1.収穫を予測する'!J58</f>
        <v>46</v>
      </c>
      <c r="C25" s="89">
        <f>'inv3.直径階分布'!DM52</f>
        <v>0</v>
      </c>
      <c r="D25" s="89">
        <f>'inv3.直径階分布'!DN52</f>
        <v>0</v>
      </c>
      <c r="E25" s="89">
        <f>'inv3.直径階分布'!DO52</f>
        <v>0</v>
      </c>
      <c r="F25" s="89">
        <f>'inv3.直径階分布'!DP52</f>
        <v>0</v>
      </c>
      <c r="G25" s="89">
        <f>'inv3.直径階分布'!DQ52</f>
        <v>0</v>
      </c>
      <c r="H25" s="89">
        <f>'inv3.直径階分布'!DR52</f>
        <v>0</v>
      </c>
      <c r="I25" s="89">
        <f>'inv3.直径階分布'!DS52</f>
        <v>0</v>
      </c>
      <c r="J25" s="89">
        <f>'inv3.直径階分布'!DT52</f>
        <v>0</v>
      </c>
      <c r="K25" s="89">
        <f>'inv3.直径階分布'!DU52</f>
        <v>62.898201011983929</v>
      </c>
      <c r="L25" s="89">
        <f>'inv3.直径階分布'!DV52</f>
        <v>111.16491085106236</v>
      </c>
      <c r="M25" s="89">
        <f>'inv3.直径階分布'!DW52</f>
        <v>124.86823286005028</v>
      </c>
      <c r="N25" s="89">
        <f>'inv3.直径階分布'!DX52</f>
        <v>136.86998947096117</v>
      </c>
      <c r="O25" s="89">
        <f>'inv3.直径階分布'!DY52</f>
        <v>146.42747584416327</v>
      </c>
      <c r="P25" s="89">
        <f>'inv3.直径階分布'!DZ52</f>
        <v>152.6449924619767</v>
      </c>
      <c r="Q25" s="89">
        <f>'inv3.直径階分布'!EA52</f>
        <v>154.38086587580949</v>
      </c>
      <c r="R25" s="89">
        <f>'inv3.直径階分布'!EB52</f>
        <v>150.05576599196399</v>
      </c>
      <c r="S25" s="89">
        <f>'inv3.直径階分布'!EC52</f>
        <v>137.1829826131069</v>
      </c>
      <c r="T25" s="89">
        <f>'inv3.直径階分布'!ED52</f>
        <v>110.80125336217276</v>
      </c>
      <c r="U25" s="89">
        <f>'inv3.直径階分布'!EE52</f>
        <v>50.126008415285192</v>
      </c>
      <c r="V25" s="89">
        <f>'inv3.直径階分布'!EF52</f>
        <v>0</v>
      </c>
      <c r="W25" s="89">
        <f>'inv3.直径階分布'!EG52</f>
        <v>0</v>
      </c>
      <c r="X25" s="89">
        <f>'inv3.直径階分布'!EH52</f>
        <v>0</v>
      </c>
      <c r="Y25" s="89">
        <f>'inv3.直径階分布'!EI52</f>
        <v>0</v>
      </c>
      <c r="Z25" s="89">
        <f>'inv3.直径階分布'!EJ52</f>
        <v>0</v>
      </c>
      <c r="AA25" s="89">
        <f>'inv3.直径階分布'!EK52</f>
        <v>0</v>
      </c>
      <c r="AB25" s="90">
        <f>'inv3.直径階分布'!EL52</f>
        <v>0</v>
      </c>
    </row>
    <row r="26" spans="1:28">
      <c r="A26" s="91"/>
      <c r="B26" s="88">
        <f>'1.収穫を予測する'!J60</f>
        <v>48</v>
      </c>
      <c r="C26" s="89">
        <f>'inv3.直径階分布'!DM54</f>
        <v>0</v>
      </c>
      <c r="D26" s="89">
        <f>'inv3.直径階分布'!DN54</f>
        <v>0</v>
      </c>
      <c r="E26" s="89">
        <f>'inv3.直径階分布'!DO54</f>
        <v>0</v>
      </c>
      <c r="F26" s="89">
        <f>'inv3.直径階分布'!DP54</f>
        <v>0</v>
      </c>
      <c r="G26" s="89">
        <f>'inv3.直径階分布'!DQ54</f>
        <v>0</v>
      </c>
      <c r="H26" s="89">
        <f>'inv3.直径階分布'!DR54</f>
        <v>0</v>
      </c>
      <c r="I26" s="89">
        <f>'inv3.直径階分布'!DS54</f>
        <v>0</v>
      </c>
      <c r="J26" s="89">
        <f>'inv3.直径階分布'!DT54</f>
        <v>0</v>
      </c>
      <c r="K26" s="89">
        <f>'inv3.直径階分布'!DU54</f>
        <v>32.132513147521877</v>
      </c>
      <c r="L26" s="89">
        <f>'inv3.直径階分布'!DV54</f>
        <v>103.800287003221</v>
      </c>
      <c r="M26" s="89">
        <f>'inv3.直径階分布'!DW54</f>
        <v>117.05735982325086</v>
      </c>
      <c r="N26" s="89">
        <f>'inv3.直径階分布'!DX54</f>
        <v>128.95810459404527</v>
      </c>
      <c r="O26" s="89">
        <f>'inv3.直径階分布'!DY54</f>
        <v>138.86795785466779</v>
      </c>
      <c r="P26" s="89">
        <f>'inv3.直径階分布'!DZ54</f>
        <v>146.02350186364424</v>
      </c>
      <c r="Q26" s="89">
        <f>'inv3.直径階分布'!EA54</f>
        <v>149.45601282544106</v>
      </c>
      <c r="R26" s="89">
        <f>'inv3.直径階分布'!EB54</f>
        <v>147.83841902433403</v>
      </c>
      <c r="S26" s="89">
        <f>'inv3.直径階分布'!EC54</f>
        <v>139.12776415528887</v>
      </c>
      <c r="T26" s="89">
        <f>'inv3.直径階分布'!ED54</f>
        <v>119.48261295913082</v>
      </c>
      <c r="U26" s="89">
        <f>'inv3.直径階分布'!EE54</f>
        <v>77.059709731802926</v>
      </c>
      <c r="V26" s="89">
        <f>'inv3.直径階分布'!EF54</f>
        <v>2.7535156782471897</v>
      </c>
      <c r="W26" s="89">
        <f>'inv3.直径階分布'!EG54</f>
        <v>0</v>
      </c>
      <c r="X26" s="89">
        <f>'inv3.直径階分布'!EH54</f>
        <v>0</v>
      </c>
      <c r="Y26" s="89">
        <f>'inv3.直径階分布'!EI54</f>
        <v>0</v>
      </c>
      <c r="Z26" s="89">
        <f>'inv3.直径階分布'!EJ54</f>
        <v>0</v>
      </c>
      <c r="AA26" s="89">
        <f>'inv3.直径階分布'!EK54</f>
        <v>0</v>
      </c>
      <c r="AB26" s="90">
        <f>'inv3.直径階分布'!EL54</f>
        <v>0</v>
      </c>
    </row>
    <row r="27" spans="1:28">
      <c r="A27" s="91"/>
      <c r="B27" s="88">
        <f>'1.収穫を予測する'!J62</f>
        <v>50</v>
      </c>
      <c r="C27" s="89">
        <f>'inv3.直径階分布'!DM56</f>
        <v>0</v>
      </c>
      <c r="D27" s="89">
        <f>'inv3.直径階分布'!DN56</f>
        <v>0</v>
      </c>
      <c r="E27" s="89">
        <f>'inv3.直径階分布'!DO56</f>
        <v>0</v>
      </c>
      <c r="F27" s="89">
        <f>'inv3.直径階分布'!DP56</f>
        <v>0</v>
      </c>
      <c r="G27" s="89">
        <f>'inv3.直径階分布'!DQ56</f>
        <v>0</v>
      </c>
      <c r="H27" s="89">
        <f>'inv3.直径階分布'!DR56</f>
        <v>0</v>
      </c>
      <c r="I27" s="89">
        <f>'inv3.直径階分布'!DS56</f>
        <v>0</v>
      </c>
      <c r="J27" s="89">
        <f>'inv3.直径階分布'!DT56</f>
        <v>0</v>
      </c>
      <c r="K27" s="89">
        <f>'inv3.直径階分布'!DU56</f>
        <v>5.7025586617173758</v>
      </c>
      <c r="L27" s="89">
        <f>'inv3.直径階分布'!DV56</f>
        <v>97.425794595148773</v>
      </c>
      <c r="M27" s="89">
        <f>'inv3.直径階分布'!DW56</f>
        <v>110.23095470450721</v>
      </c>
      <c r="N27" s="89">
        <f>'inv3.直径階分布'!DX56</f>
        <v>121.94697225965672</v>
      </c>
      <c r="O27" s="89">
        <f>'inv3.直径階分布'!DY56</f>
        <v>132.02600128243591</v>
      </c>
      <c r="P27" s="89">
        <f>'inv3.直径階分布'!DZ56</f>
        <v>139.81106235072048</v>
      </c>
      <c r="Q27" s="89">
        <f>'inv3.直径階分布'!EA56</f>
        <v>144.47258445163857</v>
      </c>
      <c r="R27" s="89">
        <f>'inv3.直径階分布'!EB56</f>
        <v>144.88448721950431</v>
      </c>
      <c r="S27" s="89">
        <f>'inv3.直径階分布'!EC56</f>
        <v>139.34569403885584</v>
      </c>
      <c r="T27" s="89">
        <f>'inv3.直径階分布'!ED56</f>
        <v>124.79608547064113</v>
      </c>
      <c r="U27" s="89">
        <f>'inv3.直径階分布'!EE56</f>
        <v>93.284099971965119</v>
      </c>
      <c r="V27" s="89">
        <f>'inv3.直径階分布'!EF56</f>
        <v>16.901907793566096</v>
      </c>
      <c r="W27" s="89">
        <f>'inv3.直径階分布'!EG56</f>
        <v>0</v>
      </c>
      <c r="X27" s="89">
        <f>'inv3.直径階分布'!EH56</f>
        <v>0</v>
      </c>
      <c r="Y27" s="89">
        <f>'inv3.直径階分布'!EI56</f>
        <v>0</v>
      </c>
      <c r="Z27" s="89">
        <f>'inv3.直径階分布'!EJ56</f>
        <v>0</v>
      </c>
      <c r="AA27" s="89">
        <f>'inv3.直径階分布'!EK56</f>
        <v>0</v>
      </c>
      <c r="AB27" s="90">
        <f>'inv3.直径階分布'!EL56</f>
        <v>0</v>
      </c>
    </row>
    <row r="28" spans="1:28">
      <c r="A28" s="91"/>
      <c r="B28" s="88">
        <f>'1.収穫を予測する'!J64</f>
        <v>52</v>
      </c>
      <c r="C28" s="89">
        <f>'inv3.直径階分布'!DM58</f>
        <v>0</v>
      </c>
      <c r="D28" s="89">
        <f>'inv3.直径階分布'!DN58</f>
        <v>0</v>
      </c>
      <c r="E28" s="89">
        <f>'inv3.直径階分布'!DO58</f>
        <v>0</v>
      </c>
      <c r="F28" s="89">
        <f>'inv3.直径階分布'!DP58</f>
        <v>0</v>
      </c>
      <c r="G28" s="89">
        <f>'inv3.直径階分布'!DQ58</f>
        <v>0</v>
      </c>
      <c r="H28" s="89">
        <f>'inv3.直径階分布'!DR58</f>
        <v>0</v>
      </c>
      <c r="I28" s="89">
        <f>'inv3.直径階分布'!DS58</f>
        <v>0</v>
      </c>
      <c r="J28" s="89">
        <f>'inv3.直径階分布'!DT58</f>
        <v>0</v>
      </c>
      <c r="K28" s="89">
        <f>'inv3.直径階分布'!DU58</f>
        <v>0</v>
      </c>
      <c r="L28" s="89">
        <f>'inv3.直径階分布'!DV58</f>
        <v>74.793010638545638</v>
      </c>
      <c r="M28" s="89">
        <f>'inv3.直径階分布'!DW58</f>
        <v>104.26178292156055</v>
      </c>
      <c r="N28" s="89">
        <f>'inv3.直径階分布'!DX58</f>
        <v>115.74734754880456</v>
      </c>
      <c r="O28" s="89">
        <f>'inv3.直径階分布'!DY58</f>
        <v>125.87460780854019</v>
      </c>
      <c r="P28" s="89">
        <f>'inv3.直径階分布'!DZ58</f>
        <v>134.07256484825928</v>
      </c>
      <c r="Q28" s="89">
        <f>'inv3.直径階分布'!EA58</f>
        <v>139.62390247540122</v>
      </c>
      <c r="R28" s="89">
        <f>'inv3.直径階分布'!EB58</f>
        <v>141.56322978972065</v>
      </c>
      <c r="S28" s="89">
        <f>'inv3.直径階分布'!EC58</f>
        <v>138.4556229924043</v>
      </c>
      <c r="T28" s="89">
        <f>'inv3.直径階分布'!ED58</f>
        <v>127.80764031394136</v>
      </c>
      <c r="U28" s="89">
        <f>'inv3.直径階分布'!EE58</f>
        <v>103.77342233743258</v>
      </c>
      <c r="V28" s="89">
        <f>'inv3.直径階分布'!EF58</f>
        <v>36.016459156627498</v>
      </c>
      <c r="W28" s="89">
        <f>'inv3.直径階分布'!EG58</f>
        <v>0</v>
      </c>
      <c r="X28" s="89">
        <f>'inv3.直径階分布'!EH58</f>
        <v>0</v>
      </c>
      <c r="Y28" s="89">
        <f>'inv3.直径階分布'!EI58</f>
        <v>0</v>
      </c>
      <c r="Z28" s="89">
        <f>'inv3.直径階分布'!EJ58</f>
        <v>0</v>
      </c>
      <c r="AA28" s="89">
        <f>'inv3.直径階分布'!EK58</f>
        <v>0</v>
      </c>
      <c r="AB28" s="90">
        <f>'inv3.直径階分布'!EL58</f>
        <v>0</v>
      </c>
    </row>
    <row r="29" spans="1:28">
      <c r="A29" s="91"/>
      <c r="B29" s="88">
        <f>'1.収穫を予測する'!J66</f>
        <v>54</v>
      </c>
      <c r="C29" s="89">
        <f>'inv3.直径階分布'!DM60</f>
        <v>0</v>
      </c>
      <c r="D29" s="89">
        <f>'inv3.直径階分布'!DN60</f>
        <v>0</v>
      </c>
      <c r="E29" s="89">
        <f>'inv3.直径階分布'!DO60</f>
        <v>0</v>
      </c>
      <c r="F29" s="89">
        <f>'inv3.直径階分布'!DP60</f>
        <v>0</v>
      </c>
      <c r="G29" s="89">
        <f>'inv3.直径階分布'!DQ60</f>
        <v>0</v>
      </c>
      <c r="H29" s="89">
        <f>'inv3.直径階分布'!DR60</f>
        <v>0</v>
      </c>
      <c r="I29" s="89">
        <f>'inv3.直径階分布'!DS60</f>
        <v>0</v>
      </c>
      <c r="J29" s="89">
        <f>'inv3.直径階分布'!DT60</f>
        <v>0</v>
      </c>
      <c r="K29" s="89">
        <f>'inv3.直径階分布'!DU60</f>
        <v>0</v>
      </c>
      <c r="L29" s="89">
        <f>'inv3.直径階分布'!DV60</f>
        <v>50.225990891865649</v>
      </c>
      <c r="M29" s="89">
        <f>'inv3.直径階分布'!DW60</f>
        <v>99.036500851223991</v>
      </c>
      <c r="N29" s="89">
        <f>'inv3.直径階分布'!DX60</f>
        <v>110.27044593048163</v>
      </c>
      <c r="O29" s="89">
        <f>'inv3.直径階分布'!DY60</f>
        <v>120.36745635467889</v>
      </c>
      <c r="P29" s="89">
        <f>'inv3.直径階分布'!DZ60</f>
        <v>128.82635657533115</v>
      </c>
      <c r="Q29" s="89">
        <f>'inv3.直径階分布'!EA60</f>
        <v>135.02079933089283</v>
      </c>
      <c r="R29" s="89">
        <f>'inv3.直径階分布'!EB60</f>
        <v>138.11454742490139</v>
      </c>
      <c r="S29" s="89">
        <f>'inv3.直径階分布'!EC60</f>
        <v>136.88201226362622</v>
      </c>
      <c r="T29" s="89">
        <f>'inv3.直径階分布'!ED60</f>
        <v>129.2523435058234</v>
      </c>
      <c r="U29" s="89">
        <f>'inv3.直径階分布'!EE60</f>
        <v>110.70697661685091</v>
      </c>
      <c r="V29" s="89">
        <f>'inv3.直径階分布'!EF60</f>
        <v>57.104592435190078</v>
      </c>
      <c r="W29" s="89">
        <f>'inv3.直径階分布'!EG60</f>
        <v>0</v>
      </c>
      <c r="X29" s="89">
        <f>'inv3.直径階分布'!EH60</f>
        <v>0</v>
      </c>
      <c r="Y29" s="89">
        <f>'inv3.直径階分布'!EI60</f>
        <v>0</v>
      </c>
      <c r="Z29" s="89">
        <f>'inv3.直径階分布'!EJ60</f>
        <v>0</v>
      </c>
      <c r="AA29" s="89">
        <f>'inv3.直径階分布'!EK60</f>
        <v>0</v>
      </c>
      <c r="AB29" s="90">
        <f>'inv3.直径階分布'!EL60</f>
        <v>0</v>
      </c>
    </row>
    <row r="30" spans="1:28">
      <c r="A30" s="91"/>
      <c r="B30" s="88">
        <f>'1.収穫を予測する'!J68</f>
        <v>56</v>
      </c>
      <c r="C30" s="89">
        <f>'inv3.直径階分布'!DM62</f>
        <v>0</v>
      </c>
      <c r="D30" s="89">
        <f>'inv3.直径階分布'!DN62</f>
        <v>0</v>
      </c>
      <c r="E30" s="89">
        <f>'inv3.直径階分布'!DO62</f>
        <v>0</v>
      </c>
      <c r="F30" s="89">
        <f>'inv3.直径階分布'!DP62</f>
        <v>0</v>
      </c>
      <c r="G30" s="89">
        <f>'inv3.直径階分布'!DQ62</f>
        <v>0</v>
      </c>
      <c r="H30" s="89">
        <f>'inv3.直径階分布'!DR62</f>
        <v>0</v>
      </c>
      <c r="I30" s="89">
        <f>'inv3.直径階分布'!DS62</f>
        <v>0</v>
      </c>
      <c r="J30" s="89">
        <f>'inv3.直径階分布'!DT62</f>
        <v>0</v>
      </c>
      <c r="K30" s="89">
        <f>'inv3.直径階分布'!DU62</f>
        <v>0</v>
      </c>
      <c r="L30" s="89">
        <f>'inv3.直径階分布'!DV62</f>
        <v>28.851418265542179</v>
      </c>
      <c r="M30" s="89">
        <f>'inv3.直径階分布'!DW62</f>
        <v>94.45580169024015</v>
      </c>
      <c r="N30" s="89">
        <f>'inv3.直径階分布'!DX62</f>
        <v>105.43264713065503</v>
      </c>
      <c r="O30" s="89">
        <f>'inv3.直径階分布'!DY62</f>
        <v>115.44990289848533</v>
      </c>
      <c r="P30" s="89">
        <f>'inv3.直径階分布'!DZ62</f>
        <v>124.06343833418907</v>
      </c>
      <c r="Q30" s="89">
        <f>'inv3.直径階分布'!EA62</f>
        <v>130.72104035514963</v>
      </c>
      <c r="R30" s="89">
        <f>'inv3.直径階分布'!EB62</f>
        <v>134.69093838326762</v>
      </c>
      <c r="S30" s="89">
        <f>'inv3.直径階分布'!EC62</f>
        <v>134.9138403564815</v>
      </c>
      <c r="T30" s="89">
        <f>'inv3.直径階分布'!ED62</f>
        <v>129.64094076041806</v>
      </c>
      <c r="U30" s="89">
        <f>'inv3.直径階分布'!EE62</f>
        <v>115.25630306111815</v>
      </c>
      <c r="V30" s="89">
        <f>'inv3.直径階分布'!EF62</f>
        <v>77.863411225683933</v>
      </c>
      <c r="W30" s="89">
        <f>'inv3.直径階分布'!EG62</f>
        <v>0.72109770403956708</v>
      </c>
      <c r="X30" s="89">
        <f>'inv3.直径階分布'!EH62</f>
        <v>0</v>
      </c>
      <c r="Y30" s="89">
        <f>'inv3.直径階分布'!EI62</f>
        <v>0</v>
      </c>
      <c r="Z30" s="89">
        <f>'inv3.直径階分布'!EJ62</f>
        <v>0</v>
      </c>
      <c r="AA30" s="89">
        <f>'inv3.直径階分布'!EK62</f>
        <v>0</v>
      </c>
      <c r="AB30" s="90">
        <f>'inv3.直径階分布'!EL62</f>
        <v>0</v>
      </c>
    </row>
    <row r="31" spans="1:28">
      <c r="A31" s="91"/>
      <c r="B31" s="88">
        <f>'1.収穫を予測する'!J70</f>
        <v>58</v>
      </c>
      <c r="C31" s="89">
        <f>'inv3.直径階分布'!DM64</f>
        <v>0</v>
      </c>
      <c r="D31" s="89">
        <f>'inv3.直径階分布'!DN64</f>
        <v>0</v>
      </c>
      <c r="E31" s="89">
        <f>'inv3.直径階分布'!DO64</f>
        <v>0</v>
      </c>
      <c r="F31" s="89">
        <f>'inv3.直径階分布'!DP64</f>
        <v>0</v>
      </c>
      <c r="G31" s="89">
        <f>'inv3.直径階分布'!DQ64</f>
        <v>0</v>
      </c>
      <c r="H31" s="89">
        <f>'inv3.直径階分布'!DR64</f>
        <v>0</v>
      </c>
      <c r="I31" s="89">
        <f>'inv3.直径階分布'!DS64</f>
        <v>0</v>
      </c>
      <c r="J31" s="89">
        <f>'inv3.直径階分布'!DT64</f>
        <v>0</v>
      </c>
      <c r="K31" s="89">
        <f>'inv3.直径階分布'!DU64</f>
        <v>0</v>
      </c>
      <c r="L31" s="89">
        <f>'inv3.直径階分布'!DV64</f>
        <v>10.193770369840195</v>
      </c>
      <c r="M31" s="89">
        <f>'inv3.直径階分布'!DW64</f>
        <v>90.433540440641536</v>
      </c>
      <c r="N31" s="89">
        <f>'inv3.直径階分布'!DX64</f>
        <v>101.15762168768333</v>
      </c>
      <c r="O31" s="89">
        <f>'inv3.直径階分布'!DY64</f>
        <v>111.06536347063786</v>
      </c>
      <c r="P31" s="89">
        <f>'inv3.直径階分布'!DZ64</f>
        <v>119.75953753513681</v>
      </c>
      <c r="Q31" s="89">
        <f>'inv3.直径階分布'!EA64</f>
        <v>126.74871857445919</v>
      </c>
      <c r="R31" s="89">
        <f>'inv3.直径階分布'!EB64</f>
        <v>131.38621241975198</v>
      </c>
      <c r="S31" s="89">
        <f>'inv3.直径階分布'!EC64</f>
        <v>132.74610676073883</v>
      </c>
      <c r="T31" s="89">
        <f>'inv3.直径階分布'!ED64</f>
        <v>129.32942993105516</v>
      </c>
      <c r="U31" s="89">
        <f>'inv3.直径階分布'!EE64</f>
        <v>118.16458906331047</v>
      </c>
      <c r="V31" s="89">
        <f>'inv3.直径階分布'!EF64</f>
        <v>89.847258271478438</v>
      </c>
      <c r="W31" s="89">
        <f>'inv3.直径階分布'!EG64</f>
        <v>9.705828692384129</v>
      </c>
      <c r="X31" s="89">
        <f>'inv3.直径階分布'!EH64</f>
        <v>0</v>
      </c>
      <c r="Y31" s="89">
        <f>'inv3.直径階分布'!EI64</f>
        <v>0</v>
      </c>
      <c r="Z31" s="89">
        <f>'inv3.直径階分布'!EJ64</f>
        <v>0</v>
      </c>
      <c r="AA31" s="89">
        <f>'inv3.直径階分布'!EK64</f>
        <v>0</v>
      </c>
      <c r="AB31" s="90">
        <f>'inv3.直径階分布'!EL64</f>
        <v>0</v>
      </c>
    </row>
    <row r="32" spans="1:28">
      <c r="A32" s="91"/>
      <c r="B32" s="88">
        <f>'1.収穫を予測する'!J72</f>
        <v>60</v>
      </c>
      <c r="C32" s="89">
        <f>'inv3.直径階分布'!DM66</f>
        <v>0</v>
      </c>
      <c r="D32" s="89">
        <f>'inv3.直径階分布'!DN66</f>
        <v>0</v>
      </c>
      <c r="E32" s="89">
        <f>'inv3.直径階分布'!DO66</f>
        <v>0</v>
      </c>
      <c r="F32" s="89">
        <f>'inv3.直径階分布'!DP66</f>
        <v>0</v>
      </c>
      <c r="G32" s="89">
        <f>'inv3.直径階分布'!DQ66</f>
        <v>0</v>
      </c>
      <c r="H32" s="89">
        <f>'inv3.直径階分布'!DR66</f>
        <v>0</v>
      </c>
      <c r="I32" s="89">
        <f>'inv3.直径階分布'!DS66</f>
        <v>0</v>
      </c>
      <c r="J32" s="89">
        <f>'inv3.直径階分布'!DT66</f>
        <v>0</v>
      </c>
      <c r="K32" s="89">
        <f>'inv3.直径階分布'!DU66</f>
        <v>0</v>
      </c>
      <c r="L32" s="89">
        <f>'inv3.直径階分布'!DV66</f>
        <v>0</v>
      </c>
      <c r="M32" s="89">
        <f>'inv3.直径階分布'!DW66</f>
        <v>80.753894490044786</v>
      </c>
      <c r="N32" s="89">
        <f>'inv3.直径階分布'!DX66</f>
        <v>97.377008912181054</v>
      </c>
      <c r="O32" s="89">
        <f>'inv3.直径階分布'!DY66</f>
        <v>107.15888188405177</v>
      </c>
      <c r="P32" s="89">
        <f>'inv3.直径階分布'!DZ66</f>
        <v>115.88262809732998</v>
      </c>
      <c r="Q32" s="89">
        <f>'inv3.直径階分布'!EA66</f>
        <v>123.10698461419361</v>
      </c>
      <c r="R32" s="89">
        <f>'inv3.直径階分布'!EB66</f>
        <v>128.25502714075839</v>
      </c>
      <c r="S32" s="89">
        <f>'inv3.直径階分布'!EC66</f>
        <v>130.50880528152868</v>
      </c>
      <c r="T32" s="89">
        <f>'inv3.直径階分布'!ED66</f>
        <v>128.56612619120057</v>
      </c>
      <c r="U32" s="89">
        <f>'inv3.直径階分布'!EE66</f>
        <v>119.93161634596305</v>
      </c>
      <c r="V32" s="89">
        <f>'inv3.直径階分布'!EF66</f>
        <v>97.552129067175301</v>
      </c>
      <c r="W32" s="89">
        <f>'inv3.直径階分布'!EG66</f>
        <v>21.950329097319422</v>
      </c>
      <c r="X32" s="89">
        <f>'inv3.直径階分布'!EH66</f>
        <v>0</v>
      </c>
      <c r="Y32" s="89">
        <f>'inv3.直径階分布'!EI66</f>
        <v>0</v>
      </c>
      <c r="Z32" s="89">
        <f>'inv3.直径階分布'!EJ66</f>
        <v>0</v>
      </c>
      <c r="AA32" s="89">
        <f>'inv3.直径階分布'!EK66</f>
        <v>0</v>
      </c>
      <c r="AB32" s="90">
        <f>'inv3.直径階分布'!EL66</f>
        <v>0</v>
      </c>
    </row>
    <row r="33" spans="1:28">
      <c r="A33" s="91"/>
      <c r="B33" s="88">
        <f>'1.収穫を予測する'!J74</f>
        <v>62</v>
      </c>
      <c r="C33" s="89">
        <f>'inv3.直径階分布'!DM68</f>
        <v>0</v>
      </c>
      <c r="D33" s="89">
        <f>'inv3.直径階分布'!DN68</f>
        <v>0</v>
      </c>
      <c r="E33" s="89">
        <f>'inv3.直径階分布'!DO68</f>
        <v>0</v>
      </c>
      <c r="F33" s="89">
        <f>'inv3.直径階分布'!DP68</f>
        <v>0</v>
      </c>
      <c r="G33" s="89">
        <f>'inv3.直径階分布'!DQ68</f>
        <v>0</v>
      </c>
      <c r="H33" s="89">
        <f>'inv3.直径階分布'!DR68</f>
        <v>0</v>
      </c>
      <c r="I33" s="89">
        <f>'inv3.直径階分布'!DS68</f>
        <v>0</v>
      </c>
      <c r="J33" s="89">
        <f>'inv3.直径階分布'!DT68</f>
        <v>0</v>
      </c>
      <c r="K33" s="89">
        <f>'inv3.直径階分布'!DU68</f>
        <v>0</v>
      </c>
      <c r="L33" s="89">
        <f>'inv3.直径階分布'!DV68</f>
        <v>0</v>
      </c>
      <c r="M33" s="89">
        <f>'inv3.直径階分布'!DW68</f>
        <v>63.294096665941197</v>
      </c>
      <c r="N33" s="89">
        <f>'inv3.直径階分布'!DX68</f>
        <v>94.030308984541193</v>
      </c>
      <c r="O33" s="89">
        <f>'inv3.直径階分布'!DY68</f>
        <v>103.67899316550347</v>
      </c>
      <c r="P33" s="89">
        <f>'inv3.直径階分布'!DZ68</f>
        <v>112.39754653203113</v>
      </c>
      <c r="Q33" s="89">
        <f>'inv3.直径階分布'!EA68</f>
        <v>119.78636460230291</v>
      </c>
      <c r="R33" s="89">
        <f>'inv3.直径階分布'!EB68</f>
        <v>125.32613727891351</v>
      </c>
      <c r="S33" s="89">
        <f>'inv3.直径階分布'!EC68</f>
        <v>128.28706286363808</v>
      </c>
      <c r="T33" s="89">
        <f>'inv3.直径階分布'!ED68</f>
        <v>127.52400351689749</v>
      </c>
      <c r="U33" s="89">
        <f>'inv3.直径階分布'!EE68</f>
        <v>120.90303840866</v>
      </c>
      <c r="V33" s="89">
        <f>'inv3.直径階分布'!EF68</f>
        <v>102.85253886421887</v>
      </c>
      <c r="W33" s="89">
        <f>'inv3.直径階分布'!EG68</f>
        <v>35.314880877335412</v>
      </c>
      <c r="X33" s="89">
        <f>'inv3.直径階分布'!EH68</f>
        <v>0</v>
      </c>
      <c r="Y33" s="89">
        <f>'inv3.直径階分布'!EI68</f>
        <v>0</v>
      </c>
      <c r="Z33" s="89">
        <f>'inv3.直径階分布'!EJ68</f>
        <v>0</v>
      </c>
      <c r="AA33" s="89">
        <f>'inv3.直径階分布'!EK68</f>
        <v>0</v>
      </c>
      <c r="AB33" s="90">
        <f>'inv3.直径階分布'!EL68</f>
        <v>0</v>
      </c>
    </row>
    <row r="34" spans="1:28">
      <c r="A34" s="91"/>
      <c r="B34" s="88">
        <f>'1.収穫を予測する'!J76</f>
        <v>64</v>
      </c>
      <c r="C34" s="89">
        <f>'inv3.直径階分布'!DM70</f>
        <v>0</v>
      </c>
      <c r="D34" s="89">
        <f>'inv3.直径階分布'!DN70</f>
        <v>0</v>
      </c>
      <c r="E34" s="89">
        <f>'inv3.直径階分布'!DO70</f>
        <v>0</v>
      </c>
      <c r="F34" s="89">
        <f>'inv3.直径階分布'!DP70</f>
        <v>0</v>
      </c>
      <c r="G34" s="89">
        <f>'inv3.直径階分布'!DQ70</f>
        <v>0</v>
      </c>
      <c r="H34" s="89">
        <f>'inv3.直径階分布'!DR70</f>
        <v>0</v>
      </c>
      <c r="I34" s="89">
        <f>'inv3.直径階分布'!DS70</f>
        <v>0</v>
      </c>
      <c r="J34" s="89">
        <f>'inv3.直径階分布'!DT70</f>
        <v>0</v>
      </c>
      <c r="K34" s="89">
        <f>'inv3.直径階分布'!DU70</f>
        <v>0</v>
      </c>
      <c r="L34" s="89">
        <f>'inv3.直径階分布'!DV70</f>
        <v>0</v>
      </c>
      <c r="M34" s="89">
        <f>'inv3.直径階分布'!DW70</f>
        <v>47.917437522611181</v>
      </c>
      <c r="N34" s="89">
        <f>'inv3.直径階分布'!DX70</f>
        <v>91.064375900057598</v>
      </c>
      <c r="O34" s="89">
        <f>'inv3.直径階分布'!DY70</f>
        <v>100.57856796913461</v>
      </c>
      <c r="P34" s="89">
        <f>'inv3.直径階分布'!DZ70</f>
        <v>109.2687611345757</v>
      </c>
      <c r="Q34" s="89">
        <f>'inv3.直径階分布'!EA70</f>
        <v>116.77016309804822</v>
      </c>
      <c r="R34" s="89">
        <f>'inv3.直径階分布'!EB70</f>
        <v>122.61136115184854</v>
      </c>
      <c r="S34" s="89">
        <f>'inv3.直径階分布'!EC70</f>
        <v>126.1351152546942</v>
      </c>
      <c r="T34" s="89">
        <f>'inv3.直径階分布'!ED70</f>
        <v>126.32311448290898</v>
      </c>
      <c r="U34" s="89">
        <f>'inv3.直径階分布'!EE70</f>
        <v>121.32169654953873</v>
      </c>
      <c r="V34" s="89">
        <f>'inv3.直径階分布'!EF70</f>
        <v>106.57194361513072</v>
      </c>
      <c r="W34" s="89">
        <f>'inv3.直径階分布'!EG70</f>
        <v>48.861799309327779</v>
      </c>
      <c r="X34" s="89">
        <f>'inv3.直径階分布'!EH70</f>
        <v>0</v>
      </c>
      <c r="Y34" s="89">
        <f>'inv3.直径階分布'!EI70</f>
        <v>0</v>
      </c>
      <c r="Z34" s="89">
        <f>'inv3.直径階分布'!EJ70</f>
        <v>0</v>
      </c>
      <c r="AA34" s="89">
        <f>'inv3.直径階分布'!EK70</f>
        <v>0</v>
      </c>
      <c r="AB34" s="90">
        <f>'inv3.直径階分布'!EL70</f>
        <v>0</v>
      </c>
    </row>
    <row r="35" spans="1:28">
      <c r="A35" s="91"/>
      <c r="B35" s="88">
        <f>'1.収穫を予測する'!J78</f>
        <v>66</v>
      </c>
      <c r="C35" s="89">
        <f>'inv3.直径階分布'!DM72</f>
        <v>0</v>
      </c>
      <c r="D35" s="89">
        <f>'inv3.直径階分布'!DN72</f>
        <v>0</v>
      </c>
      <c r="E35" s="89">
        <f>'inv3.直径階分布'!DO72</f>
        <v>0</v>
      </c>
      <c r="F35" s="89">
        <f>'inv3.直径階分布'!DP72</f>
        <v>0</v>
      </c>
      <c r="G35" s="89">
        <f>'inv3.直径階分布'!DQ72</f>
        <v>0</v>
      </c>
      <c r="H35" s="89">
        <f>'inv3.直径階分布'!DR72</f>
        <v>0</v>
      </c>
      <c r="I35" s="89">
        <f>'inv3.直径階分布'!DS72</f>
        <v>0</v>
      </c>
      <c r="J35" s="89">
        <f>'inv3.直径階分布'!DT72</f>
        <v>0</v>
      </c>
      <c r="K35" s="89">
        <f>'inv3.直径階分布'!DU72</f>
        <v>0</v>
      </c>
      <c r="L35" s="89">
        <f>'inv3.直径階分布'!DV72</f>
        <v>0</v>
      </c>
      <c r="M35" s="89">
        <f>'inv3.直径階分布'!DW72</f>
        <v>34.344822823693221</v>
      </c>
      <c r="N35" s="89">
        <f>'inv3.直径階分布'!DX72</f>
        <v>88.432734083592777</v>
      </c>
      <c r="O35" s="89">
        <f>'inv3.直径階分布'!DY72</f>
        <v>97.8150601856712</v>
      </c>
      <c r="P35" s="89">
        <f>'inv3.直径階分布'!DZ72</f>
        <v>106.46197169277525</v>
      </c>
      <c r="Q35" s="89">
        <f>'inv3.直径階分布'!EA72</f>
        <v>114.037942326235</v>
      </c>
      <c r="R35" s="89">
        <f>'inv3.直径階分布'!EB72</f>
        <v>120.11163652554671</v>
      </c>
      <c r="S35" s="89">
        <f>'inv3.直径階分布'!EC72</f>
        <v>124.08600399954338</v>
      </c>
      <c r="T35" s="89">
        <f>'inv3.直径階分布'!ED72</f>
        <v>125.04622868993198</v>
      </c>
      <c r="U35" s="89">
        <f>'inv3.直径階分布'!EE72</f>
        <v>121.35982032063171</v>
      </c>
      <c r="V35" s="89">
        <f>'inv3.直径階分布'!EF72</f>
        <v>109.19622803629264</v>
      </c>
      <c r="W35" s="89">
        <f>'inv3.直径階分布'!EG72</f>
        <v>62.084325048734463</v>
      </c>
      <c r="X35" s="89">
        <f>'inv3.直径階分布'!EH72</f>
        <v>0</v>
      </c>
      <c r="Y35" s="89">
        <f>'inv3.直径階分布'!EI72</f>
        <v>0</v>
      </c>
      <c r="Z35" s="89">
        <f>'inv3.直径階分布'!EJ72</f>
        <v>0</v>
      </c>
      <c r="AA35" s="89">
        <f>'inv3.直径階分布'!EK72</f>
        <v>0</v>
      </c>
      <c r="AB35" s="90">
        <f>'inv3.直径階分布'!EL72</f>
        <v>0</v>
      </c>
    </row>
    <row r="36" spans="1:28">
      <c r="A36" s="91"/>
      <c r="B36" s="88">
        <f>'1.収穫を予測する'!J80</f>
        <v>68</v>
      </c>
      <c r="C36" s="89">
        <f>'inv3.直径階分布'!DM74</f>
        <v>0</v>
      </c>
      <c r="D36" s="89">
        <f>'inv3.直径階分布'!DN74</f>
        <v>0</v>
      </c>
      <c r="E36" s="89">
        <f>'inv3.直径階分布'!DO74</f>
        <v>0</v>
      </c>
      <c r="F36" s="89">
        <f>'inv3.直径階分布'!DP74</f>
        <v>0</v>
      </c>
      <c r="G36" s="89">
        <f>'inv3.直径階分布'!DQ74</f>
        <v>0</v>
      </c>
      <c r="H36" s="89">
        <f>'inv3.直径階分布'!DR74</f>
        <v>0</v>
      </c>
      <c r="I36" s="89">
        <f>'inv3.直径階分布'!DS74</f>
        <v>0</v>
      </c>
      <c r="J36" s="89">
        <f>'inv3.直径階分布'!DT74</f>
        <v>0</v>
      </c>
      <c r="K36" s="89">
        <f>'inv3.直径階分布'!DU74</f>
        <v>0</v>
      </c>
      <c r="L36" s="89">
        <f>'inv3.直径階分布'!DV74</f>
        <v>0</v>
      </c>
      <c r="M36" s="89">
        <f>'inv3.直径階分布'!DW74</f>
        <v>22.339622836650051</v>
      </c>
      <c r="N36" s="89">
        <f>'inv3.直径階分布'!DX74</f>
        <v>86.094844190391086</v>
      </c>
      <c r="O36" s="89">
        <f>'inv3.直径階分布'!DY74</f>
        <v>95.350416976429187</v>
      </c>
      <c r="P36" s="89">
        <f>'inv3.直径階分布'!DZ74</f>
        <v>103.9449740037785</v>
      </c>
      <c r="Q36" s="89">
        <f>'inv3.直径階分布'!EA74</f>
        <v>111.56773344951</v>
      </c>
      <c r="R36" s="89">
        <f>'inv3.直径階分布'!EB74</f>
        <v>117.82109969800831</v>
      </c>
      <c r="S36" s="89">
        <f>'inv3.直径階分布'!EC74</f>
        <v>122.1583077889224</v>
      </c>
      <c r="T36" s="89">
        <f>'inv3.直径階分布'!ED74</f>
        <v>123.7497966436045</v>
      </c>
      <c r="U36" s="89">
        <f>'inv3.直径階分布'!EE74</f>
        <v>121.14024503739088</v>
      </c>
      <c r="V36" s="89">
        <f>'inv3.直径階分布'!EF74</f>
        <v>111.042205335944</v>
      </c>
      <c r="W36" s="89">
        <f>'inv3.直径階分布'!EG74</f>
        <v>74.701214184706345</v>
      </c>
      <c r="X36" s="89">
        <f>'inv3.直径階分布'!EH74</f>
        <v>0</v>
      </c>
      <c r="Y36" s="89">
        <f>'inv3.直径階分布'!EI74</f>
        <v>0</v>
      </c>
      <c r="Z36" s="89">
        <f>'inv3.直径階分布'!EJ74</f>
        <v>0</v>
      </c>
      <c r="AA36" s="89">
        <f>'inv3.直径階分布'!EK74</f>
        <v>0</v>
      </c>
      <c r="AB36" s="90">
        <f>'inv3.直径階分布'!EL74</f>
        <v>0</v>
      </c>
    </row>
    <row r="37" spans="1:28">
      <c r="A37" s="91"/>
      <c r="B37" s="88">
        <f>'1.収穫を予測する'!J82</f>
        <v>70</v>
      </c>
      <c r="C37" s="89">
        <f>'inv3.直径階分布'!DM76</f>
        <v>0</v>
      </c>
      <c r="D37" s="89">
        <f>'inv3.直径階分布'!DN76</f>
        <v>0</v>
      </c>
      <c r="E37" s="89">
        <f>'inv3.直径階分布'!DO76</f>
        <v>0</v>
      </c>
      <c r="F37" s="89">
        <f>'inv3.直径階分布'!DP76</f>
        <v>0</v>
      </c>
      <c r="G37" s="89">
        <f>'inv3.直径階分布'!DQ76</f>
        <v>0</v>
      </c>
      <c r="H37" s="89">
        <f>'inv3.直径階分布'!DR76</f>
        <v>0</v>
      </c>
      <c r="I37" s="89">
        <f>'inv3.直径階分布'!DS76</f>
        <v>0</v>
      </c>
      <c r="J37" s="89">
        <f>'inv3.直径階分布'!DT76</f>
        <v>0</v>
      </c>
      <c r="K37" s="89">
        <f>'inv3.直径階分布'!DU76</f>
        <v>0</v>
      </c>
      <c r="L37" s="89">
        <f>'inv3.直径階分布'!DV76</f>
        <v>0</v>
      </c>
      <c r="M37" s="89">
        <f>'inv3.直径階分布'!DW76</f>
        <v>11.700428824515939</v>
      </c>
      <c r="N37" s="89">
        <f>'inv3.直径階分布'!DX76</f>
        <v>84.015386031272783</v>
      </c>
      <c r="O37" s="89">
        <f>'inv3.直径階分布'!DY76</f>
        <v>93.150809290022721</v>
      </c>
      <c r="P37" s="89">
        <f>'inv3.直径階分布'!DZ76</f>
        <v>101.68806755139371</v>
      </c>
      <c r="Q37" s="89">
        <f>'inv3.直径階分布'!EA76</f>
        <v>109.33741376057549</v>
      </c>
      <c r="R37" s="89">
        <f>'inv3.直径階分布'!EB76</f>
        <v>115.72982178975997</v>
      </c>
      <c r="S37" s="89">
        <f>'inv3.直径階分布'!EC76</f>
        <v>120.36081763009435</v>
      </c>
      <c r="T37" s="89">
        <f>'inv3.直径階分布'!ED76</f>
        <v>122.47167094324521</v>
      </c>
      <c r="U37" s="89">
        <f>'inv3.直径階分布'!EE76</f>
        <v>120.75081685482181</v>
      </c>
      <c r="V37" s="89">
        <f>'inv3.直径階分布'!EF76</f>
        <v>112.32702848159235</v>
      </c>
      <c r="W37" s="89">
        <f>'inv3.直径階分布'!EG76</f>
        <v>85.068069173397788</v>
      </c>
      <c r="X37" s="89">
        <f>'inv3.直径階分布'!EH76</f>
        <v>1.4954554984207371</v>
      </c>
      <c r="Y37" s="89">
        <f>'inv3.直径階分布'!EI76</f>
        <v>0</v>
      </c>
      <c r="Z37" s="89">
        <f>'inv3.直径階分布'!EJ76</f>
        <v>0</v>
      </c>
      <c r="AA37" s="89">
        <f>'inv3.直径階分布'!EK76</f>
        <v>0</v>
      </c>
      <c r="AB37" s="90">
        <f>'inv3.直径階分布'!EL76</f>
        <v>0</v>
      </c>
    </row>
    <row r="38" spans="1:28">
      <c r="A38" s="91"/>
      <c r="B38" s="88">
        <f>'1.収穫を予測する'!J84</f>
        <v>72</v>
      </c>
      <c r="C38" s="89">
        <f>'inv3.直径階分布'!DM78</f>
        <v>0</v>
      </c>
      <c r="D38" s="89">
        <f>'inv3.直径階分布'!DN78</f>
        <v>0</v>
      </c>
      <c r="E38" s="89">
        <f>'inv3.直径階分布'!DO78</f>
        <v>0</v>
      </c>
      <c r="F38" s="89">
        <f>'inv3.直径階分布'!DP78</f>
        <v>0</v>
      </c>
      <c r="G38" s="89">
        <f>'inv3.直径階分布'!DQ78</f>
        <v>0</v>
      </c>
      <c r="H38" s="89">
        <f>'inv3.直径階分布'!DR78</f>
        <v>0</v>
      </c>
      <c r="I38" s="89">
        <f>'inv3.直径階分布'!DS78</f>
        <v>0</v>
      </c>
      <c r="J38" s="89">
        <f>'inv3.直径階分布'!DT78</f>
        <v>0</v>
      </c>
      <c r="K38" s="89">
        <f>'inv3.直径階分布'!DU78</f>
        <v>0</v>
      </c>
      <c r="L38" s="89">
        <f>'inv3.直径階分布'!DV78</f>
        <v>0</v>
      </c>
      <c r="M38" s="89">
        <f>'inv3.直径階分布'!DW78</f>
        <v>2.2551565581229625</v>
      </c>
      <c r="N38" s="89">
        <f>'inv3.直径階分布'!DX78</f>
        <v>82.163592763768179</v>
      </c>
      <c r="O38" s="89">
        <f>'inv3.直径階分布'!DY78</f>
        <v>91.186278076188046</v>
      </c>
      <c r="P38" s="89">
        <f>'inv3.直径階分布'!DZ78</f>
        <v>99.664184489455693</v>
      </c>
      <c r="Q38" s="89">
        <f>'inv3.直径階分布'!EA78</f>
        <v>107.32553709650506</v>
      </c>
      <c r="R38" s="89">
        <f>'inv3.直径階分布'!EB78</f>
        <v>113.82563257088043</v>
      </c>
      <c r="S38" s="89">
        <f>'inv3.直径階分布'!EC78</f>
        <v>118.69578444597357</v>
      </c>
      <c r="T38" s="89">
        <f>'inv3.直径階分布'!ED78</f>
        <v>121.23656578574031</v>
      </c>
      <c r="U38" s="89">
        <f>'inv3.直径階分布'!EE78</f>
        <v>120.25436993062212</v>
      </c>
      <c r="V38" s="89">
        <f>'inv3.直径階分布'!EF78</f>
        <v>113.20397317241662</v>
      </c>
      <c r="W38" s="89">
        <f>'inv3.直径階分布'!EG78</f>
        <v>90.643791641171305</v>
      </c>
      <c r="X38" s="89">
        <f>'inv3.直径階分布'!EH78</f>
        <v>6.9597124083109616</v>
      </c>
      <c r="Y38" s="89">
        <f>'inv3.直径階分布'!EI78</f>
        <v>0</v>
      </c>
      <c r="Z38" s="89">
        <f>'inv3.直径階分布'!EJ78</f>
        <v>0</v>
      </c>
      <c r="AA38" s="89">
        <f>'inv3.直径階分布'!EK78</f>
        <v>0</v>
      </c>
      <c r="AB38" s="90">
        <f>'inv3.直径階分布'!EL78</f>
        <v>0</v>
      </c>
    </row>
    <row r="39" spans="1:28">
      <c r="A39" s="91"/>
      <c r="B39" s="88">
        <f>'1.収穫を予測する'!J86</f>
        <v>74</v>
      </c>
      <c r="C39" s="89">
        <f>'inv3.直径階分布'!DM80</f>
        <v>0</v>
      </c>
      <c r="D39" s="89">
        <f>'inv3.直径階分布'!DN80</f>
        <v>0</v>
      </c>
      <c r="E39" s="89">
        <f>'inv3.直径階分布'!DO80</f>
        <v>0</v>
      </c>
      <c r="F39" s="89">
        <f>'inv3.直径階分布'!DP80</f>
        <v>0</v>
      </c>
      <c r="G39" s="89">
        <f>'inv3.直径階分布'!DQ80</f>
        <v>0</v>
      </c>
      <c r="H39" s="89">
        <f>'inv3.直径階分布'!DR80</f>
        <v>0</v>
      </c>
      <c r="I39" s="89">
        <f>'inv3.直径階分布'!DS80</f>
        <v>0</v>
      </c>
      <c r="J39" s="89">
        <f>'inv3.直径階分布'!DT80</f>
        <v>0</v>
      </c>
      <c r="K39" s="89">
        <f>'inv3.直径階分布'!DU80</f>
        <v>0</v>
      </c>
      <c r="L39" s="89">
        <f>'inv3.直径階分布'!DV80</f>
        <v>0</v>
      </c>
      <c r="M39" s="89">
        <f>'inv3.直径階分布'!DW80</f>
        <v>0</v>
      </c>
      <c r="N39" s="89">
        <f>'inv3.直径階分布'!DX80</f>
        <v>74.368883020616863</v>
      </c>
      <c r="O39" s="89">
        <f>'inv3.直径階分布'!DY80</f>
        <v>89.430352419562155</v>
      </c>
      <c r="P39" s="89">
        <f>'inv3.直径階分布'!DZ80</f>
        <v>97.848853571092377</v>
      </c>
      <c r="Q39" s="89">
        <f>'inv3.直径階分布'!EA80</f>
        <v>105.51180784630162</v>
      </c>
      <c r="R39" s="89">
        <f>'inv3.直径階分布'!EB80</f>
        <v>112.0953241974139</v>
      </c>
      <c r="S39" s="89">
        <f>'inv3.直径階分布'!EC80</f>
        <v>117.16117364377891</v>
      </c>
      <c r="T39" s="89">
        <f>'inv3.直径階分布'!ED80</f>
        <v>120.05993105585827</v>
      </c>
      <c r="U39" s="89">
        <f>'inv3.直径階分布'!EE80</f>
        <v>119.69573676221813</v>
      </c>
      <c r="V39" s="89">
        <f>'inv3.直径階分布'!EF80</f>
        <v>113.7832976199611</v>
      </c>
      <c r="W39" s="89">
        <f>'inv3.直径階分布'!EG80</f>
        <v>94.545147824952679</v>
      </c>
      <c r="X39" s="89">
        <f>'inv3.直径階分布'!EH80</f>
        <v>13.258790617723472</v>
      </c>
      <c r="Y39" s="89">
        <f>'inv3.直径階分布'!EI80</f>
        <v>0</v>
      </c>
      <c r="Z39" s="89">
        <f>'inv3.直径階分布'!EJ80</f>
        <v>0</v>
      </c>
      <c r="AA39" s="89">
        <f>'inv3.直径階分布'!EK80</f>
        <v>0</v>
      </c>
      <c r="AB39" s="90">
        <f>'inv3.直径階分布'!EL80</f>
        <v>0</v>
      </c>
    </row>
    <row r="40" spans="1:28">
      <c r="A40" s="91"/>
      <c r="B40" s="88">
        <f>'1.収穫を予測する'!J88</f>
        <v>76</v>
      </c>
      <c r="C40" s="89">
        <f>'inv3.直径階分布'!DM82</f>
        <v>0</v>
      </c>
      <c r="D40" s="89">
        <f>'inv3.直径階分布'!DN82</f>
        <v>0</v>
      </c>
      <c r="E40" s="89">
        <f>'inv3.直径階分布'!DO82</f>
        <v>0</v>
      </c>
      <c r="F40" s="89">
        <f>'inv3.直径階分布'!DP82</f>
        <v>0</v>
      </c>
      <c r="G40" s="89">
        <f>'inv3.直径階分布'!DQ82</f>
        <v>0</v>
      </c>
      <c r="H40" s="89">
        <f>'inv3.直径階分布'!DR82</f>
        <v>0</v>
      </c>
      <c r="I40" s="89">
        <f>'inv3.直径階分布'!DS82</f>
        <v>0</v>
      </c>
      <c r="J40" s="89">
        <f>'inv3.直径階分布'!DT82</f>
        <v>0</v>
      </c>
      <c r="K40" s="89">
        <f>'inv3.直径階分布'!DU82</f>
        <v>0</v>
      </c>
      <c r="L40" s="89">
        <f>'inv3.直径階分布'!DV82</f>
        <v>0</v>
      </c>
      <c r="M40" s="89">
        <f>'inv3.直径階分布'!DW82</f>
        <v>0</v>
      </c>
      <c r="N40" s="89">
        <f>'inv3.直径階分布'!DX82</f>
        <v>65.415818259539265</v>
      </c>
      <c r="O40" s="89">
        <f>'inv3.直径階分布'!DY82</f>
        <v>87.859671711230703</v>
      </c>
      <c r="P40" s="89">
        <f>'inv3.直径階分布'!DZ82</f>
        <v>96.220071087494603</v>
      </c>
      <c r="Q40" s="89">
        <f>'inv3.直径階分布'!EA82</f>
        <v>103.87732471784238</v>
      </c>
      <c r="R40" s="89">
        <f>'inv3.直径階分布'!EB82</f>
        <v>110.52543380520456</v>
      </c>
      <c r="S40" s="89">
        <f>'inv3.直径階分布'!EC82</f>
        <v>115.7522274938184</v>
      </c>
      <c r="T40" s="89">
        <f>'inv3.直径階分布'!ED82</f>
        <v>118.95070974184659</v>
      </c>
      <c r="U40" s="89">
        <f>'inv3.直径階分布'!EE82</f>
        <v>119.10672831822342</v>
      </c>
      <c r="V40" s="89">
        <f>'inv3.直径階分布'!EF82</f>
        <v>114.14534918997362</v>
      </c>
      <c r="W40" s="89">
        <f>'inv3.直径階分布'!EG82</f>
        <v>97.443975780984076</v>
      </c>
      <c r="X40" s="89">
        <f>'inv3.直径階分布'!EH82</f>
        <v>19.734917625850709</v>
      </c>
      <c r="Y40" s="89">
        <f>'inv3.直径階分布'!EI82</f>
        <v>0</v>
      </c>
      <c r="Z40" s="89">
        <f>'inv3.直径階分布'!EJ82</f>
        <v>0</v>
      </c>
      <c r="AA40" s="89">
        <f>'inv3.直径階分布'!EK82</f>
        <v>0</v>
      </c>
      <c r="AB40" s="90">
        <f>'inv3.直径階分布'!EL82</f>
        <v>0</v>
      </c>
    </row>
    <row r="41" spans="1:28">
      <c r="A41" s="91"/>
      <c r="B41" s="88">
        <f>'1.収穫を予測する'!J90</f>
        <v>78</v>
      </c>
      <c r="C41" s="89">
        <f>'inv3.直径階分布'!DM84</f>
        <v>0</v>
      </c>
      <c r="D41" s="89">
        <f>'inv3.直径階分布'!DN84</f>
        <v>0</v>
      </c>
      <c r="E41" s="89">
        <f>'inv3.直径階分布'!DO84</f>
        <v>0</v>
      </c>
      <c r="F41" s="89">
        <f>'inv3.直径階分布'!DP84</f>
        <v>0</v>
      </c>
      <c r="G41" s="89">
        <f>'inv3.直径階分布'!DQ84</f>
        <v>0</v>
      </c>
      <c r="H41" s="89">
        <f>'inv3.直径階分布'!DR84</f>
        <v>0</v>
      </c>
      <c r="I41" s="89">
        <f>'inv3.直径階分布'!DS84</f>
        <v>0</v>
      </c>
      <c r="J41" s="89">
        <f>'inv3.直径階分布'!DT84</f>
        <v>0</v>
      </c>
      <c r="K41" s="89">
        <f>'inv3.直径階分布'!DU84</f>
        <v>0</v>
      </c>
      <c r="L41" s="89">
        <f>'inv3.直径階分布'!DV84</f>
        <v>0</v>
      </c>
      <c r="M41" s="89">
        <f>'inv3.直径階分布'!DW84</f>
        <v>0</v>
      </c>
      <c r="N41" s="89">
        <f>'inv3.直径階分布'!DX84</f>
        <v>57.429442297752416</v>
      </c>
      <c r="O41" s="89">
        <f>'inv3.直径階分布'!DY84</f>
        <v>86.453629179342215</v>
      </c>
      <c r="P41" s="89">
        <f>'inv3.直径階分布'!DZ84</f>
        <v>94.758124072781698</v>
      </c>
      <c r="Q41" s="89">
        <f>'inv3.直径階分布'!EA84</f>
        <v>102.40467782036774</v>
      </c>
      <c r="R41" s="89">
        <f>'inv3.直径階分布'!EB84</f>
        <v>109.10274056883145</v>
      </c>
      <c r="S41" s="89">
        <f>'inv3.直径階分布'!EC84</f>
        <v>114.46254407702588</v>
      </c>
      <c r="T41" s="89">
        <f>'inv3.直径階分布'!ED84</f>
        <v>117.91330524538398</v>
      </c>
      <c r="U41" s="89">
        <f>'inv3.直径階分布'!EE84</f>
        <v>118.5097030865945</v>
      </c>
      <c r="V41" s="89">
        <f>'inv3.直径階分布'!EF84</f>
        <v>114.3492126358084</v>
      </c>
      <c r="W41" s="89">
        <f>'inv3.直径階分布'!EG84</f>
        <v>99.657704829201109</v>
      </c>
      <c r="X41" s="89">
        <f>'inv3.直径階分布'!EH84</f>
        <v>26.103601538807506</v>
      </c>
      <c r="Y41" s="89">
        <f>'inv3.直径階分布'!EI84</f>
        <v>0</v>
      </c>
      <c r="Z41" s="89">
        <f>'inv3.直径階分布'!EJ84</f>
        <v>0</v>
      </c>
      <c r="AA41" s="89">
        <f>'inv3.直径階分布'!EK84</f>
        <v>0</v>
      </c>
      <c r="AB41" s="90">
        <f>'inv3.直径階分布'!EL84</f>
        <v>0</v>
      </c>
    </row>
    <row r="42" spans="1:28">
      <c r="A42" s="92"/>
      <c r="B42" s="93">
        <f>'1.収穫を予測する'!J92</f>
        <v>80</v>
      </c>
      <c r="C42" s="94">
        <f>'inv3.直径階分布'!DM86</f>
        <v>0</v>
      </c>
      <c r="D42" s="94">
        <f>'inv3.直径階分布'!DN86</f>
        <v>0</v>
      </c>
      <c r="E42" s="94">
        <f>'inv3.直径階分布'!DO86</f>
        <v>0</v>
      </c>
      <c r="F42" s="94">
        <f>'inv3.直径階分布'!DP86</f>
        <v>0</v>
      </c>
      <c r="G42" s="94">
        <f>'inv3.直径階分布'!DQ86</f>
        <v>0</v>
      </c>
      <c r="H42" s="94">
        <f>'inv3.直径階分布'!DR86</f>
        <v>0</v>
      </c>
      <c r="I42" s="94">
        <f>'inv3.直径階分布'!DS86</f>
        <v>0</v>
      </c>
      <c r="J42" s="94">
        <f>'inv3.直径階分布'!DT86</f>
        <v>0</v>
      </c>
      <c r="K42" s="94">
        <f>'inv3.直径階分布'!DU86</f>
        <v>0</v>
      </c>
      <c r="L42" s="94">
        <f>'inv3.直径階分布'!DV86</f>
        <v>0</v>
      </c>
      <c r="M42" s="94">
        <f>'inv3.直径階分布'!DW86</f>
        <v>0</v>
      </c>
      <c r="N42" s="94">
        <f>'inv3.直径階分布'!DX86</f>
        <v>50.296851902379899</v>
      </c>
      <c r="O42" s="94">
        <f>'inv3.直径階分布'!DY86</f>
        <v>85.194045126357992</v>
      </c>
      <c r="P42" s="94">
        <f>'inv3.直径階分布'!DZ86</f>
        <v>93.445393763400602</v>
      </c>
      <c r="Q42" s="94">
        <f>'inv3.直径階分布'!EA86</f>
        <v>101.07795428793088</v>
      </c>
      <c r="R42" s="94">
        <f>'inv3.直径階分布'!EB86</f>
        <v>107.81456980490441</v>
      </c>
      <c r="S42" s="94">
        <f>'inv3.直径階分布'!EC86</f>
        <v>113.28481805952146</v>
      </c>
      <c r="T42" s="94">
        <f>'inv3.直径階分布'!ED86</f>
        <v>116.94898724686033</v>
      </c>
      <c r="U42" s="94">
        <f>'inv3.直径階分布'!EE86</f>
        <v>117.92014335417679</v>
      </c>
      <c r="V42" s="94">
        <f>'inv3.直径階分布'!EF86</f>
        <v>114.43861255887427</v>
      </c>
      <c r="W42" s="94">
        <f>'inv3.直径階分布'!EG86</f>
        <v>101.37707262122407</v>
      </c>
      <c r="X42" s="94">
        <f>'inv3.直径階分布'!EH86</f>
        <v>32.217822014019369</v>
      </c>
      <c r="Y42" s="94">
        <f>'inv3.直径階分布'!EI86</f>
        <v>0</v>
      </c>
      <c r="Z42" s="94">
        <f>'inv3.直径階分布'!EJ86</f>
        <v>0</v>
      </c>
      <c r="AA42" s="94">
        <f>'inv3.直径階分布'!EK86</f>
        <v>0</v>
      </c>
      <c r="AB42" s="95">
        <f>'inv3.直径階分布'!EL86</f>
        <v>0</v>
      </c>
    </row>
    <row r="45" spans="1:28">
      <c r="A45" s="18"/>
      <c r="B45" s="263" t="s">
        <v>345</v>
      </c>
      <c r="C45" s="263"/>
      <c r="D45" s="263"/>
      <c r="E45" s="263"/>
      <c r="F45" s="264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</row>
    <row r="46" spans="1:28">
      <c r="A46" s="18"/>
      <c r="B46" s="96" t="s">
        <v>184</v>
      </c>
      <c r="C46" s="97">
        <f>'inv3.直径階分布'!N2</f>
        <v>0</v>
      </c>
      <c r="D46" s="97">
        <f>'inv3.直径階分布'!O2</f>
        <v>2</v>
      </c>
      <c r="E46" s="97">
        <f>'inv3.直径階分布'!P2</f>
        <v>4</v>
      </c>
      <c r="F46" s="97">
        <f>'inv3.直径階分布'!Q2</f>
        <v>6</v>
      </c>
      <c r="G46" s="97">
        <f>'inv3.直径階分布'!R2</f>
        <v>8</v>
      </c>
      <c r="H46" s="97">
        <f>'inv3.直径階分布'!S2</f>
        <v>10</v>
      </c>
      <c r="I46" s="97">
        <f>'inv3.直径階分布'!T2</f>
        <v>12</v>
      </c>
      <c r="J46" s="97">
        <f>'inv3.直径階分布'!U2</f>
        <v>14</v>
      </c>
      <c r="K46" s="97">
        <f>'inv3.直径階分布'!V2</f>
        <v>16</v>
      </c>
      <c r="L46" s="97">
        <f>'inv3.直径階分布'!W2</f>
        <v>18</v>
      </c>
      <c r="M46" s="97">
        <f>'inv3.直径階分布'!X2</f>
        <v>20</v>
      </c>
      <c r="N46" s="97">
        <f>'inv3.直径階分布'!Y2</f>
        <v>22</v>
      </c>
      <c r="O46" s="97">
        <f>'inv3.直径階分布'!Z2</f>
        <v>24</v>
      </c>
      <c r="P46" s="97">
        <f>'inv3.直径階分布'!AA2</f>
        <v>26</v>
      </c>
      <c r="Q46" s="97">
        <f>'inv3.直径階分布'!AB2</f>
        <v>28</v>
      </c>
      <c r="R46" s="97">
        <f>'inv3.直径階分布'!AC2</f>
        <v>30</v>
      </c>
      <c r="S46" s="97">
        <f>'inv3.直径階分布'!AD2</f>
        <v>32</v>
      </c>
      <c r="T46" s="97">
        <f>'inv3.直径階分布'!AE2</f>
        <v>34</v>
      </c>
      <c r="U46" s="97">
        <f>'inv3.直径階分布'!AF2</f>
        <v>36</v>
      </c>
      <c r="V46" s="97">
        <f>'inv3.直径階分布'!AG2</f>
        <v>38</v>
      </c>
      <c r="W46" s="97">
        <f>'inv3.直径階分布'!AH2</f>
        <v>40</v>
      </c>
      <c r="X46" s="97">
        <f>'inv3.直径階分布'!AI2</f>
        <v>42</v>
      </c>
      <c r="Y46" s="97">
        <f>'inv3.直径階分布'!AJ2</f>
        <v>44</v>
      </c>
      <c r="Z46" s="97">
        <f>'inv3.直径階分布'!AK2</f>
        <v>46</v>
      </c>
      <c r="AA46" s="97">
        <f>'inv3.直径階分布'!AL2</f>
        <v>48</v>
      </c>
      <c r="AB46" s="98">
        <f>'inv3.直径階分布'!AM2</f>
        <v>50</v>
      </c>
    </row>
    <row r="47" spans="1:28">
      <c r="A47" s="23"/>
      <c r="B47" s="99" t="s">
        <v>185</v>
      </c>
      <c r="C47" s="83">
        <f>'inv3.直径階分布'!O2</f>
        <v>2</v>
      </c>
      <c r="D47" s="83">
        <f>'inv3.直径階分布'!P2</f>
        <v>4</v>
      </c>
      <c r="E47" s="83">
        <f>'inv3.直径階分布'!Q2</f>
        <v>6</v>
      </c>
      <c r="F47" s="83">
        <f>'inv3.直径階分布'!R2</f>
        <v>8</v>
      </c>
      <c r="G47" s="83">
        <f>'inv3.直径階分布'!S2</f>
        <v>10</v>
      </c>
      <c r="H47" s="83">
        <f>'inv3.直径階分布'!T2</f>
        <v>12</v>
      </c>
      <c r="I47" s="83">
        <f>'inv3.直径階分布'!U2</f>
        <v>14</v>
      </c>
      <c r="J47" s="83">
        <f>'inv3.直径階分布'!V2</f>
        <v>16</v>
      </c>
      <c r="K47" s="83">
        <f>'inv3.直径階分布'!W2</f>
        <v>18</v>
      </c>
      <c r="L47" s="83">
        <f>'inv3.直径階分布'!X2</f>
        <v>20</v>
      </c>
      <c r="M47" s="83">
        <f>'inv3.直径階分布'!Y2</f>
        <v>22</v>
      </c>
      <c r="N47" s="83">
        <f>'inv3.直径階分布'!Z2</f>
        <v>24</v>
      </c>
      <c r="O47" s="83">
        <f>'inv3.直径階分布'!AA2</f>
        <v>26</v>
      </c>
      <c r="P47" s="83">
        <f>'inv3.直径階分布'!AB2</f>
        <v>28</v>
      </c>
      <c r="Q47" s="83">
        <f>'inv3.直径階分布'!AC2</f>
        <v>30</v>
      </c>
      <c r="R47" s="83">
        <f>'inv3.直径階分布'!AD2</f>
        <v>32</v>
      </c>
      <c r="S47" s="83">
        <f>'inv3.直径階分布'!AE2</f>
        <v>34</v>
      </c>
      <c r="T47" s="83">
        <f>'inv3.直径階分布'!AF2</f>
        <v>36</v>
      </c>
      <c r="U47" s="83">
        <f>'inv3.直径階分布'!AG2</f>
        <v>38</v>
      </c>
      <c r="V47" s="83">
        <f>'inv3.直径階分布'!AH2</f>
        <v>40</v>
      </c>
      <c r="W47" s="83">
        <f>'inv3.直径階分布'!AI2</f>
        <v>42</v>
      </c>
      <c r="X47" s="83">
        <f>'inv3.直径階分布'!AJ2</f>
        <v>44</v>
      </c>
      <c r="Y47" s="83">
        <f>'inv3.直径階分布'!AK2</f>
        <v>46</v>
      </c>
      <c r="Z47" s="83">
        <f>'inv3.直径階分布'!AL2</f>
        <v>48</v>
      </c>
      <c r="AA47" s="83">
        <f>'inv3.直径階分布'!AM2</f>
        <v>50</v>
      </c>
      <c r="AB47" s="84">
        <f>'inv3.直径階分布'!AN2</f>
        <v>52</v>
      </c>
    </row>
    <row r="48" spans="1:28">
      <c r="A48" s="265" t="s">
        <v>35</v>
      </c>
      <c r="B48" s="100" t="str">
        <f>"~ " &amp; B7</f>
        <v>~ 10</v>
      </c>
      <c r="C48" s="86">
        <f>SUM('inv3.直径階分布'!DM91:DM100)</f>
        <v>0</v>
      </c>
      <c r="D48" s="86">
        <f>SUM('inv3.直径階分布'!DN91:DN100)</f>
        <v>0</v>
      </c>
      <c r="E48" s="86">
        <f>SUM('inv3.直径階分布'!DO91:DO100)</f>
        <v>0</v>
      </c>
      <c r="F48" s="86">
        <f>SUM('inv3.直径階分布'!DP91:DP100)</f>
        <v>0</v>
      </c>
      <c r="G48" s="86">
        <f>SUM('inv3.直径階分布'!DQ91:DQ100)</f>
        <v>0</v>
      </c>
      <c r="H48" s="86">
        <f>SUM('inv3.直径階分布'!DR91:DR100)</f>
        <v>0</v>
      </c>
      <c r="I48" s="86">
        <f>SUM('inv3.直径階分布'!DS91:DS100)</f>
        <v>0</v>
      </c>
      <c r="J48" s="86">
        <f>SUM('inv3.直径階分布'!DT91:DT100)</f>
        <v>0</v>
      </c>
      <c r="K48" s="86">
        <f>SUM('inv3.直径階分布'!DU91:DU100)</f>
        <v>0</v>
      </c>
      <c r="L48" s="86">
        <f>SUM('inv3.直径階分布'!DV91:DV100)</f>
        <v>0</v>
      </c>
      <c r="M48" s="86">
        <f>SUM('inv3.直径階分布'!DW91:DW100)</f>
        <v>0</v>
      </c>
      <c r="N48" s="86">
        <f>SUM('inv3.直径階分布'!DX91:DX100)</f>
        <v>0</v>
      </c>
      <c r="O48" s="86">
        <f>SUM('inv3.直径階分布'!DY91:DY100)</f>
        <v>0</v>
      </c>
      <c r="P48" s="86">
        <f>SUM('inv3.直径階分布'!DZ91:DZ100)</f>
        <v>0</v>
      </c>
      <c r="Q48" s="86">
        <f>SUM('inv3.直径階分布'!EA91:EA100)</f>
        <v>0</v>
      </c>
      <c r="R48" s="86">
        <f>SUM('inv3.直径階分布'!EB91:EB100)</f>
        <v>0</v>
      </c>
      <c r="S48" s="86">
        <f>SUM('inv3.直径階分布'!EC91:EC100)</f>
        <v>0</v>
      </c>
      <c r="T48" s="86">
        <f>SUM('inv3.直径階分布'!ED91:ED100)</f>
        <v>0</v>
      </c>
      <c r="U48" s="86">
        <f>SUM('inv3.直径階分布'!EE91:EE100)</f>
        <v>0</v>
      </c>
      <c r="V48" s="86">
        <f>SUM('inv3.直径階分布'!EF91:EF100)</f>
        <v>0</v>
      </c>
      <c r="W48" s="86">
        <f>SUM('inv3.直径階分布'!EG91:EG100)</f>
        <v>0</v>
      </c>
      <c r="X48" s="86">
        <f>SUM('inv3.直径階分布'!EH91:EH100)</f>
        <v>0</v>
      </c>
      <c r="Y48" s="86">
        <f>SUM('inv3.直径階分布'!EI91:EI100)</f>
        <v>0</v>
      </c>
      <c r="Z48" s="86">
        <f>SUM('inv3.直径階分布'!EJ91:EJ100)</f>
        <v>0</v>
      </c>
      <c r="AA48" s="86">
        <f>SUM('inv3.直径階分布'!EK91:EK100)</f>
        <v>0</v>
      </c>
      <c r="AB48" s="87">
        <f>SUM('inv3.直径階分布'!EL91:EL100)</f>
        <v>0</v>
      </c>
    </row>
    <row r="49" spans="1:28">
      <c r="A49" s="266"/>
      <c r="B49" s="101" t="str">
        <f t="shared" ref="B49:B83" si="0">"~ " &amp; B8</f>
        <v>~ 12</v>
      </c>
      <c r="C49" s="89">
        <f>SUM('inv3.直径階分布'!DM101:DM102)</f>
        <v>0</v>
      </c>
      <c r="D49" s="89">
        <f>SUM('inv3.直径階分布'!DN101:DN102)</f>
        <v>0</v>
      </c>
      <c r="E49" s="89">
        <f>SUM('inv3.直径階分布'!DO101:DO102)</f>
        <v>0</v>
      </c>
      <c r="F49" s="89">
        <f>SUM('inv3.直径階分布'!DP101:DP102)</f>
        <v>0</v>
      </c>
      <c r="G49" s="89">
        <f>SUM('inv3.直径階分布'!DQ101:DQ102)</f>
        <v>0</v>
      </c>
      <c r="H49" s="89">
        <f>SUM('inv3.直径階分布'!DR101:DR102)</f>
        <v>0</v>
      </c>
      <c r="I49" s="89">
        <f>SUM('inv3.直径階分布'!DS101:DS102)</f>
        <v>0</v>
      </c>
      <c r="J49" s="89">
        <f>SUM('inv3.直径階分布'!DT101:DT102)</f>
        <v>0</v>
      </c>
      <c r="K49" s="89">
        <f>SUM('inv3.直径階分布'!DU101:DU102)</f>
        <v>0</v>
      </c>
      <c r="L49" s="89">
        <f>SUM('inv3.直径階分布'!DV101:DV102)</f>
        <v>0</v>
      </c>
      <c r="M49" s="89">
        <f>SUM('inv3.直径階分布'!DW101:DW102)</f>
        <v>0</v>
      </c>
      <c r="N49" s="89">
        <f>SUM('inv3.直径階分布'!DX101:DX102)</f>
        <v>0</v>
      </c>
      <c r="O49" s="89">
        <f>SUM('inv3.直径階分布'!DY101:DY102)</f>
        <v>0</v>
      </c>
      <c r="P49" s="89">
        <f>SUM('inv3.直径階分布'!DZ101:DZ102)</f>
        <v>0</v>
      </c>
      <c r="Q49" s="89">
        <f>SUM('inv3.直径階分布'!EA101:EA102)</f>
        <v>0</v>
      </c>
      <c r="R49" s="89">
        <f>SUM('inv3.直径階分布'!EB101:EB102)</f>
        <v>0</v>
      </c>
      <c r="S49" s="89">
        <f>SUM('inv3.直径階分布'!EC101:EC102)</f>
        <v>0</v>
      </c>
      <c r="T49" s="89">
        <f>SUM('inv3.直径階分布'!ED101:ED102)</f>
        <v>0</v>
      </c>
      <c r="U49" s="89">
        <f>SUM('inv3.直径階分布'!EE101:EE102)</f>
        <v>0</v>
      </c>
      <c r="V49" s="89">
        <f>SUM('inv3.直径階分布'!EF101:EF102)</f>
        <v>0</v>
      </c>
      <c r="W49" s="89">
        <f>SUM('inv3.直径階分布'!EG101:EG102)</f>
        <v>0</v>
      </c>
      <c r="X49" s="89">
        <f>SUM('inv3.直径階分布'!EH101:EH102)</f>
        <v>0</v>
      </c>
      <c r="Y49" s="89">
        <f>SUM('inv3.直径階分布'!EI101:EI102)</f>
        <v>0</v>
      </c>
      <c r="Z49" s="89">
        <f>SUM('inv3.直径階分布'!EJ101:EJ102)</f>
        <v>0</v>
      </c>
      <c r="AA49" s="89">
        <f>SUM('inv3.直径階分布'!EK101:EK102)</f>
        <v>0</v>
      </c>
      <c r="AB49" s="90">
        <f>SUM('inv3.直径階分布'!EL101:EL102)</f>
        <v>0</v>
      </c>
    </row>
    <row r="50" spans="1:28">
      <c r="A50" s="266"/>
      <c r="B50" s="101" t="str">
        <f t="shared" si="0"/>
        <v>~ 14</v>
      </c>
      <c r="C50" s="89">
        <f>SUM('inv3.直径階分布'!DM103:DM104)</f>
        <v>0</v>
      </c>
      <c r="D50" s="89">
        <f>SUM('inv3.直径階分布'!DN103:DN104)</f>
        <v>0</v>
      </c>
      <c r="E50" s="89">
        <f>SUM('inv3.直径階分布'!DO103:DO104)</f>
        <v>0</v>
      </c>
      <c r="F50" s="89">
        <f>SUM('inv3.直径階分布'!DP103:DP104)</f>
        <v>0</v>
      </c>
      <c r="G50" s="89">
        <f>SUM('inv3.直径階分布'!DQ103:DQ104)</f>
        <v>0</v>
      </c>
      <c r="H50" s="89">
        <f>SUM('inv3.直径階分布'!DR103:DR104)</f>
        <v>0</v>
      </c>
      <c r="I50" s="89">
        <f>SUM('inv3.直径階分布'!DS103:DS104)</f>
        <v>0</v>
      </c>
      <c r="J50" s="89">
        <f>SUM('inv3.直径階分布'!DT103:DT104)</f>
        <v>0</v>
      </c>
      <c r="K50" s="89">
        <f>SUM('inv3.直径階分布'!DU103:DU104)</f>
        <v>0</v>
      </c>
      <c r="L50" s="89">
        <f>SUM('inv3.直径階分布'!DV103:DV104)</f>
        <v>0</v>
      </c>
      <c r="M50" s="89">
        <f>SUM('inv3.直径階分布'!DW103:DW104)</f>
        <v>0</v>
      </c>
      <c r="N50" s="89">
        <f>SUM('inv3.直径階分布'!DX103:DX104)</f>
        <v>0</v>
      </c>
      <c r="O50" s="89">
        <f>SUM('inv3.直径階分布'!DY103:DY104)</f>
        <v>0</v>
      </c>
      <c r="P50" s="89">
        <f>SUM('inv3.直径階分布'!DZ103:DZ104)</f>
        <v>0</v>
      </c>
      <c r="Q50" s="89">
        <f>SUM('inv3.直径階分布'!EA103:EA104)</f>
        <v>0</v>
      </c>
      <c r="R50" s="89">
        <f>SUM('inv3.直径階分布'!EB103:EB104)</f>
        <v>0</v>
      </c>
      <c r="S50" s="89">
        <f>SUM('inv3.直径階分布'!EC103:EC104)</f>
        <v>0</v>
      </c>
      <c r="T50" s="89">
        <f>SUM('inv3.直径階分布'!ED103:ED104)</f>
        <v>0</v>
      </c>
      <c r="U50" s="89">
        <f>SUM('inv3.直径階分布'!EE103:EE104)</f>
        <v>0</v>
      </c>
      <c r="V50" s="89">
        <f>SUM('inv3.直径階分布'!EF103:EF104)</f>
        <v>0</v>
      </c>
      <c r="W50" s="89">
        <f>SUM('inv3.直径階分布'!EG103:EG104)</f>
        <v>0</v>
      </c>
      <c r="X50" s="89">
        <f>SUM('inv3.直径階分布'!EH103:EH104)</f>
        <v>0</v>
      </c>
      <c r="Y50" s="89">
        <f>SUM('inv3.直径階分布'!EI103:EI104)</f>
        <v>0</v>
      </c>
      <c r="Z50" s="89">
        <f>SUM('inv3.直径階分布'!EJ103:EJ104)</f>
        <v>0</v>
      </c>
      <c r="AA50" s="89">
        <f>SUM('inv3.直径階分布'!EK103:EK104)</f>
        <v>0</v>
      </c>
      <c r="AB50" s="90">
        <f>SUM('inv3.直径階分布'!EL103:EL104)</f>
        <v>0</v>
      </c>
    </row>
    <row r="51" spans="1:28">
      <c r="A51" s="266"/>
      <c r="B51" s="101" t="str">
        <f t="shared" si="0"/>
        <v>~ 16</v>
      </c>
      <c r="C51" s="89">
        <f>SUM('inv3.直径階分布'!DM105:DM106)</f>
        <v>0</v>
      </c>
      <c r="D51" s="89">
        <f>SUM('inv3.直径階分布'!DN105:DN106)</f>
        <v>0</v>
      </c>
      <c r="E51" s="89">
        <f>SUM('inv3.直径階分布'!DO105:DO106)</f>
        <v>0</v>
      </c>
      <c r="F51" s="89">
        <f>SUM('inv3.直径階分布'!DP105:DP106)</f>
        <v>0</v>
      </c>
      <c r="G51" s="89">
        <f>SUM('inv3.直径階分布'!DQ105:DQ106)</f>
        <v>0</v>
      </c>
      <c r="H51" s="89">
        <f>SUM('inv3.直径階分布'!DR105:DR106)</f>
        <v>0</v>
      </c>
      <c r="I51" s="89">
        <f>SUM('inv3.直径階分布'!DS105:DS106)</f>
        <v>0</v>
      </c>
      <c r="J51" s="89">
        <f>SUM('inv3.直径階分布'!DT105:DT106)</f>
        <v>0</v>
      </c>
      <c r="K51" s="89">
        <f>SUM('inv3.直径階分布'!DU105:DU106)</f>
        <v>0</v>
      </c>
      <c r="L51" s="89">
        <f>SUM('inv3.直径階分布'!DV105:DV106)</f>
        <v>0</v>
      </c>
      <c r="M51" s="89">
        <f>SUM('inv3.直径階分布'!DW105:DW106)</f>
        <v>0</v>
      </c>
      <c r="N51" s="89">
        <f>SUM('inv3.直径階分布'!DX105:DX106)</f>
        <v>0</v>
      </c>
      <c r="O51" s="89">
        <f>SUM('inv3.直径階分布'!DY105:DY106)</f>
        <v>0</v>
      </c>
      <c r="P51" s="89">
        <f>SUM('inv3.直径階分布'!DZ105:DZ106)</f>
        <v>0</v>
      </c>
      <c r="Q51" s="89">
        <f>SUM('inv3.直径階分布'!EA105:EA106)</f>
        <v>0</v>
      </c>
      <c r="R51" s="89">
        <f>SUM('inv3.直径階分布'!EB105:EB106)</f>
        <v>0</v>
      </c>
      <c r="S51" s="89">
        <f>SUM('inv3.直径階分布'!EC105:EC106)</f>
        <v>0</v>
      </c>
      <c r="T51" s="89">
        <f>SUM('inv3.直径階分布'!ED105:ED106)</f>
        <v>0</v>
      </c>
      <c r="U51" s="89">
        <f>SUM('inv3.直径階分布'!EE105:EE106)</f>
        <v>0</v>
      </c>
      <c r="V51" s="89">
        <f>SUM('inv3.直径階分布'!EF105:EF106)</f>
        <v>0</v>
      </c>
      <c r="W51" s="89">
        <f>SUM('inv3.直径階分布'!EG105:EG106)</f>
        <v>0</v>
      </c>
      <c r="X51" s="89">
        <f>SUM('inv3.直径階分布'!EH105:EH106)</f>
        <v>0</v>
      </c>
      <c r="Y51" s="89">
        <f>SUM('inv3.直径階分布'!EI105:EI106)</f>
        <v>0</v>
      </c>
      <c r="Z51" s="89">
        <f>SUM('inv3.直径階分布'!EJ105:EJ106)</f>
        <v>0</v>
      </c>
      <c r="AA51" s="89">
        <f>SUM('inv3.直径階分布'!EK105:EK106)</f>
        <v>0</v>
      </c>
      <c r="AB51" s="90">
        <f>SUM('inv3.直径階分布'!EL105:EL106)</f>
        <v>0</v>
      </c>
    </row>
    <row r="52" spans="1:28">
      <c r="A52" s="266"/>
      <c r="B52" s="101" t="str">
        <f t="shared" si="0"/>
        <v>~ 18</v>
      </c>
      <c r="C52" s="89">
        <f>SUM('inv3.直径階分布'!DM107:DM108)</f>
        <v>0</v>
      </c>
      <c r="D52" s="89">
        <f>SUM('inv3.直径階分布'!DN107:DN108)</f>
        <v>0</v>
      </c>
      <c r="E52" s="89">
        <f>SUM('inv3.直径階分布'!DO107:DO108)</f>
        <v>0</v>
      </c>
      <c r="F52" s="89">
        <f>SUM('inv3.直径階分布'!DP107:DP108)</f>
        <v>0</v>
      </c>
      <c r="G52" s="89">
        <f>SUM('inv3.直径階分布'!DQ107:DQ108)</f>
        <v>0</v>
      </c>
      <c r="H52" s="89">
        <f>SUM('inv3.直径階分布'!DR107:DR108)</f>
        <v>0</v>
      </c>
      <c r="I52" s="89">
        <f>SUM('inv3.直径階分布'!DS107:DS108)</f>
        <v>0</v>
      </c>
      <c r="J52" s="89">
        <f>SUM('inv3.直径階分布'!DT107:DT108)</f>
        <v>0</v>
      </c>
      <c r="K52" s="89">
        <f>SUM('inv3.直径階分布'!DU107:DU108)</f>
        <v>0</v>
      </c>
      <c r="L52" s="89">
        <f>SUM('inv3.直径階分布'!DV107:DV108)</f>
        <v>0</v>
      </c>
      <c r="M52" s="89">
        <f>SUM('inv3.直径階分布'!DW107:DW108)</f>
        <v>0</v>
      </c>
      <c r="N52" s="89">
        <f>SUM('inv3.直径階分布'!DX107:DX108)</f>
        <v>0</v>
      </c>
      <c r="O52" s="89">
        <f>SUM('inv3.直径階分布'!DY107:DY108)</f>
        <v>0</v>
      </c>
      <c r="P52" s="89">
        <f>SUM('inv3.直径階分布'!DZ107:DZ108)</f>
        <v>0</v>
      </c>
      <c r="Q52" s="89">
        <f>SUM('inv3.直径階分布'!EA107:EA108)</f>
        <v>0</v>
      </c>
      <c r="R52" s="89">
        <f>SUM('inv3.直径階分布'!EB107:EB108)</f>
        <v>0</v>
      </c>
      <c r="S52" s="89">
        <f>SUM('inv3.直径階分布'!EC107:EC108)</f>
        <v>0</v>
      </c>
      <c r="T52" s="89">
        <f>SUM('inv3.直径階分布'!ED107:ED108)</f>
        <v>0</v>
      </c>
      <c r="U52" s="89">
        <f>SUM('inv3.直径階分布'!EE107:EE108)</f>
        <v>0</v>
      </c>
      <c r="V52" s="89">
        <f>SUM('inv3.直径階分布'!EF107:EF108)</f>
        <v>0</v>
      </c>
      <c r="W52" s="89">
        <f>SUM('inv3.直径階分布'!EG107:EG108)</f>
        <v>0</v>
      </c>
      <c r="X52" s="89">
        <f>SUM('inv3.直径階分布'!EH107:EH108)</f>
        <v>0</v>
      </c>
      <c r="Y52" s="89">
        <f>SUM('inv3.直径階分布'!EI107:EI108)</f>
        <v>0</v>
      </c>
      <c r="Z52" s="89">
        <f>SUM('inv3.直径階分布'!EJ107:EJ108)</f>
        <v>0</v>
      </c>
      <c r="AA52" s="89">
        <f>SUM('inv3.直径階分布'!EK107:EK108)</f>
        <v>0</v>
      </c>
      <c r="AB52" s="90">
        <f>SUM('inv3.直径階分布'!EL107:EL108)</f>
        <v>0</v>
      </c>
    </row>
    <row r="53" spans="1:28">
      <c r="A53" s="266"/>
      <c r="B53" s="101" t="str">
        <f t="shared" si="0"/>
        <v>~ 20</v>
      </c>
      <c r="C53" s="89">
        <f>SUM('inv3.直径階分布'!DM109:DM110)</f>
        <v>0</v>
      </c>
      <c r="D53" s="89">
        <f>SUM('inv3.直径階分布'!DN109:DN110)</f>
        <v>0</v>
      </c>
      <c r="E53" s="89">
        <f>SUM('inv3.直径階分布'!DO109:DO110)</f>
        <v>0</v>
      </c>
      <c r="F53" s="89">
        <f>SUM('inv3.直径階分布'!DP109:DP110)</f>
        <v>0</v>
      </c>
      <c r="G53" s="89">
        <f>SUM('inv3.直径階分布'!DQ109:DQ110)</f>
        <v>0</v>
      </c>
      <c r="H53" s="89">
        <f>SUM('inv3.直径階分布'!DR109:DR110)</f>
        <v>0</v>
      </c>
      <c r="I53" s="89">
        <f>SUM('inv3.直径階分布'!DS109:DS110)</f>
        <v>0</v>
      </c>
      <c r="J53" s="89">
        <f>SUM('inv3.直径階分布'!DT109:DT110)</f>
        <v>0</v>
      </c>
      <c r="K53" s="89">
        <f>SUM('inv3.直径階分布'!DU109:DU110)</f>
        <v>0</v>
      </c>
      <c r="L53" s="89">
        <f>SUM('inv3.直径階分布'!DV109:DV110)</f>
        <v>0</v>
      </c>
      <c r="M53" s="89">
        <f>SUM('inv3.直径階分布'!DW109:DW110)</f>
        <v>0</v>
      </c>
      <c r="N53" s="89">
        <f>SUM('inv3.直径階分布'!DX109:DX110)</f>
        <v>0</v>
      </c>
      <c r="O53" s="89">
        <f>SUM('inv3.直径階分布'!DY109:DY110)</f>
        <v>0</v>
      </c>
      <c r="P53" s="89">
        <f>SUM('inv3.直径階分布'!DZ109:DZ110)</f>
        <v>0</v>
      </c>
      <c r="Q53" s="89">
        <f>SUM('inv3.直径階分布'!EA109:EA110)</f>
        <v>0</v>
      </c>
      <c r="R53" s="89">
        <f>SUM('inv3.直径階分布'!EB109:EB110)</f>
        <v>0</v>
      </c>
      <c r="S53" s="89">
        <f>SUM('inv3.直径階分布'!EC109:EC110)</f>
        <v>0</v>
      </c>
      <c r="T53" s="89">
        <f>SUM('inv3.直径階分布'!ED109:ED110)</f>
        <v>0</v>
      </c>
      <c r="U53" s="89">
        <f>SUM('inv3.直径階分布'!EE109:EE110)</f>
        <v>0</v>
      </c>
      <c r="V53" s="89">
        <f>SUM('inv3.直径階分布'!EF109:EF110)</f>
        <v>0</v>
      </c>
      <c r="W53" s="89">
        <f>SUM('inv3.直径階分布'!EG109:EG110)</f>
        <v>0</v>
      </c>
      <c r="X53" s="89">
        <f>SUM('inv3.直径階分布'!EH109:EH110)</f>
        <v>0</v>
      </c>
      <c r="Y53" s="89">
        <f>SUM('inv3.直径階分布'!EI109:EI110)</f>
        <v>0</v>
      </c>
      <c r="Z53" s="89">
        <f>SUM('inv3.直径階分布'!EJ109:EJ110)</f>
        <v>0</v>
      </c>
      <c r="AA53" s="89">
        <f>SUM('inv3.直径階分布'!EK109:EK110)</f>
        <v>0</v>
      </c>
      <c r="AB53" s="90">
        <f>SUM('inv3.直径階分布'!EL109:EL110)</f>
        <v>0</v>
      </c>
    </row>
    <row r="54" spans="1:28">
      <c r="A54" s="266"/>
      <c r="B54" s="101" t="str">
        <f t="shared" si="0"/>
        <v>~ 22</v>
      </c>
      <c r="C54" s="89">
        <f>SUM('inv3.直径階分布'!DM111:DM112)</f>
        <v>0</v>
      </c>
      <c r="D54" s="89">
        <f>SUM('inv3.直径階分布'!DN111:DN112)</f>
        <v>0</v>
      </c>
      <c r="E54" s="89">
        <f>SUM('inv3.直径階分布'!DO111:DO112)</f>
        <v>0</v>
      </c>
      <c r="F54" s="89">
        <f>SUM('inv3.直径階分布'!DP111:DP112)</f>
        <v>0</v>
      </c>
      <c r="G54" s="89">
        <f>SUM('inv3.直径階分布'!DQ111:DQ112)</f>
        <v>0</v>
      </c>
      <c r="H54" s="89">
        <f>SUM('inv3.直径階分布'!DR111:DR112)</f>
        <v>0</v>
      </c>
      <c r="I54" s="89">
        <f>SUM('inv3.直径階分布'!DS111:DS112)</f>
        <v>0</v>
      </c>
      <c r="J54" s="89">
        <f>SUM('inv3.直径階分布'!DT111:DT112)</f>
        <v>0</v>
      </c>
      <c r="K54" s="89">
        <f>SUM('inv3.直径階分布'!DU111:DU112)</f>
        <v>0</v>
      </c>
      <c r="L54" s="89">
        <f>SUM('inv3.直径階分布'!DV111:DV112)</f>
        <v>0</v>
      </c>
      <c r="M54" s="89">
        <f>SUM('inv3.直径階分布'!DW111:DW112)</f>
        <v>0</v>
      </c>
      <c r="N54" s="89">
        <f>SUM('inv3.直径階分布'!DX111:DX112)</f>
        <v>0</v>
      </c>
      <c r="O54" s="89">
        <f>SUM('inv3.直径階分布'!DY111:DY112)</f>
        <v>0</v>
      </c>
      <c r="P54" s="89">
        <f>SUM('inv3.直径階分布'!DZ111:DZ112)</f>
        <v>0</v>
      </c>
      <c r="Q54" s="89">
        <f>SUM('inv3.直径階分布'!EA111:EA112)</f>
        <v>0</v>
      </c>
      <c r="R54" s="89">
        <f>SUM('inv3.直径階分布'!EB111:EB112)</f>
        <v>0</v>
      </c>
      <c r="S54" s="89">
        <f>SUM('inv3.直径階分布'!EC111:EC112)</f>
        <v>0</v>
      </c>
      <c r="T54" s="89">
        <f>SUM('inv3.直径階分布'!ED111:ED112)</f>
        <v>0</v>
      </c>
      <c r="U54" s="89">
        <f>SUM('inv3.直径階分布'!EE111:EE112)</f>
        <v>0</v>
      </c>
      <c r="V54" s="89">
        <f>SUM('inv3.直径階分布'!EF111:EF112)</f>
        <v>0</v>
      </c>
      <c r="W54" s="89">
        <f>SUM('inv3.直径階分布'!EG111:EG112)</f>
        <v>0</v>
      </c>
      <c r="X54" s="89">
        <f>SUM('inv3.直径階分布'!EH111:EH112)</f>
        <v>0</v>
      </c>
      <c r="Y54" s="89">
        <f>SUM('inv3.直径階分布'!EI111:EI112)</f>
        <v>0</v>
      </c>
      <c r="Z54" s="89">
        <f>SUM('inv3.直径階分布'!EJ111:EJ112)</f>
        <v>0</v>
      </c>
      <c r="AA54" s="89">
        <f>SUM('inv3.直径階分布'!EK111:EK112)</f>
        <v>0</v>
      </c>
      <c r="AB54" s="90">
        <f>SUM('inv3.直径階分布'!EL111:EL112)</f>
        <v>0</v>
      </c>
    </row>
    <row r="55" spans="1:28">
      <c r="A55" s="266"/>
      <c r="B55" s="101" t="str">
        <f t="shared" si="0"/>
        <v>~ 24</v>
      </c>
      <c r="C55" s="89">
        <f>SUM('inv3.直径階分布'!DM113:DM114)</f>
        <v>0</v>
      </c>
      <c r="D55" s="89">
        <f>SUM('inv3.直径階分布'!DN113:DN114)</f>
        <v>0</v>
      </c>
      <c r="E55" s="89">
        <f>SUM('inv3.直径階分布'!DO113:DO114)</f>
        <v>0</v>
      </c>
      <c r="F55" s="89">
        <f>SUM('inv3.直径階分布'!DP113:DP114)</f>
        <v>0</v>
      </c>
      <c r="G55" s="89">
        <f>SUM('inv3.直径階分布'!DQ113:DQ114)</f>
        <v>0</v>
      </c>
      <c r="H55" s="89">
        <f>SUM('inv3.直径階分布'!DR113:DR114)</f>
        <v>0</v>
      </c>
      <c r="I55" s="89">
        <f>SUM('inv3.直径階分布'!DS113:DS114)</f>
        <v>0</v>
      </c>
      <c r="J55" s="89">
        <f>SUM('inv3.直径階分布'!DT113:DT114)</f>
        <v>0</v>
      </c>
      <c r="K55" s="89">
        <f>SUM('inv3.直径階分布'!DU113:DU114)</f>
        <v>0</v>
      </c>
      <c r="L55" s="89">
        <f>SUM('inv3.直径階分布'!DV113:DV114)</f>
        <v>0</v>
      </c>
      <c r="M55" s="89">
        <f>SUM('inv3.直径階分布'!DW113:DW114)</f>
        <v>0</v>
      </c>
      <c r="N55" s="89">
        <f>SUM('inv3.直径階分布'!DX113:DX114)</f>
        <v>0</v>
      </c>
      <c r="O55" s="89">
        <f>SUM('inv3.直径階分布'!DY113:DY114)</f>
        <v>0</v>
      </c>
      <c r="P55" s="89">
        <f>SUM('inv3.直径階分布'!DZ113:DZ114)</f>
        <v>0</v>
      </c>
      <c r="Q55" s="89">
        <f>SUM('inv3.直径階分布'!EA113:EA114)</f>
        <v>0</v>
      </c>
      <c r="R55" s="89">
        <f>SUM('inv3.直径階分布'!EB113:EB114)</f>
        <v>0</v>
      </c>
      <c r="S55" s="89">
        <f>SUM('inv3.直径階分布'!EC113:EC114)</f>
        <v>0</v>
      </c>
      <c r="T55" s="89">
        <f>SUM('inv3.直径階分布'!ED113:ED114)</f>
        <v>0</v>
      </c>
      <c r="U55" s="89">
        <f>SUM('inv3.直径階分布'!EE113:EE114)</f>
        <v>0</v>
      </c>
      <c r="V55" s="89">
        <f>SUM('inv3.直径階分布'!EF113:EF114)</f>
        <v>0</v>
      </c>
      <c r="W55" s="89">
        <f>SUM('inv3.直径階分布'!EG113:EG114)</f>
        <v>0</v>
      </c>
      <c r="X55" s="89">
        <f>SUM('inv3.直径階分布'!EH113:EH114)</f>
        <v>0</v>
      </c>
      <c r="Y55" s="89">
        <f>SUM('inv3.直径階分布'!EI113:EI114)</f>
        <v>0</v>
      </c>
      <c r="Z55" s="89">
        <f>SUM('inv3.直径階分布'!EJ113:EJ114)</f>
        <v>0</v>
      </c>
      <c r="AA55" s="89">
        <f>SUM('inv3.直径階分布'!EK113:EK114)</f>
        <v>0</v>
      </c>
      <c r="AB55" s="90">
        <f>SUM('inv3.直径階分布'!EL113:EL114)</f>
        <v>0</v>
      </c>
    </row>
    <row r="56" spans="1:28">
      <c r="A56" s="266"/>
      <c r="B56" s="101" t="str">
        <f t="shared" si="0"/>
        <v>~ 26</v>
      </c>
      <c r="C56" s="89">
        <f>SUM('inv3.直径階分布'!DM115:DM116)</f>
        <v>0</v>
      </c>
      <c r="D56" s="89">
        <f>SUM('inv3.直径階分布'!DN115:DN116)</f>
        <v>0</v>
      </c>
      <c r="E56" s="89">
        <f>SUM('inv3.直径階分布'!DO115:DO116)</f>
        <v>0</v>
      </c>
      <c r="F56" s="89">
        <f>SUM('inv3.直径階分布'!DP115:DP116)</f>
        <v>0</v>
      </c>
      <c r="G56" s="89">
        <f>SUM('inv3.直径階分布'!DQ115:DQ116)</f>
        <v>0</v>
      </c>
      <c r="H56" s="89">
        <f>SUM('inv3.直径階分布'!DR115:DR116)</f>
        <v>0</v>
      </c>
      <c r="I56" s="89">
        <f>SUM('inv3.直径階分布'!DS115:DS116)</f>
        <v>0</v>
      </c>
      <c r="J56" s="89">
        <f>SUM('inv3.直径階分布'!DT115:DT116)</f>
        <v>0</v>
      </c>
      <c r="K56" s="89">
        <f>SUM('inv3.直径階分布'!DU115:DU116)</f>
        <v>0</v>
      </c>
      <c r="L56" s="89">
        <f>SUM('inv3.直径階分布'!DV115:DV116)</f>
        <v>0</v>
      </c>
      <c r="M56" s="89">
        <f>SUM('inv3.直径階分布'!DW115:DW116)</f>
        <v>0</v>
      </c>
      <c r="N56" s="89">
        <f>SUM('inv3.直径階分布'!DX115:DX116)</f>
        <v>0</v>
      </c>
      <c r="O56" s="89">
        <f>SUM('inv3.直径階分布'!DY115:DY116)</f>
        <v>0</v>
      </c>
      <c r="P56" s="89">
        <f>SUM('inv3.直径階分布'!DZ115:DZ116)</f>
        <v>0</v>
      </c>
      <c r="Q56" s="89">
        <f>SUM('inv3.直径階分布'!EA115:EA116)</f>
        <v>0</v>
      </c>
      <c r="R56" s="89">
        <f>SUM('inv3.直径階分布'!EB115:EB116)</f>
        <v>0</v>
      </c>
      <c r="S56" s="89">
        <f>SUM('inv3.直径階分布'!EC115:EC116)</f>
        <v>0</v>
      </c>
      <c r="T56" s="89">
        <f>SUM('inv3.直径階分布'!ED115:ED116)</f>
        <v>0</v>
      </c>
      <c r="U56" s="89">
        <f>SUM('inv3.直径階分布'!EE115:EE116)</f>
        <v>0</v>
      </c>
      <c r="V56" s="89">
        <f>SUM('inv3.直径階分布'!EF115:EF116)</f>
        <v>0</v>
      </c>
      <c r="W56" s="89">
        <f>SUM('inv3.直径階分布'!EG115:EG116)</f>
        <v>0</v>
      </c>
      <c r="X56" s="89">
        <f>SUM('inv3.直径階分布'!EH115:EH116)</f>
        <v>0</v>
      </c>
      <c r="Y56" s="89">
        <f>SUM('inv3.直径階分布'!EI115:EI116)</f>
        <v>0</v>
      </c>
      <c r="Z56" s="89">
        <f>SUM('inv3.直径階分布'!EJ115:EJ116)</f>
        <v>0</v>
      </c>
      <c r="AA56" s="89">
        <f>SUM('inv3.直径階分布'!EK115:EK116)</f>
        <v>0</v>
      </c>
      <c r="AB56" s="90">
        <f>SUM('inv3.直径階分布'!EL115:EL116)</f>
        <v>0</v>
      </c>
    </row>
    <row r="57" spans="1:28">
      <c r="A57" s="266"/>
      <c r="B57" s="101" t="str">
        <f t="shared" si="0"/>
        <v>~ 28</v>
      </c>
      <c r="C57" s="89">
        <f>SUM('inv3.直径階分布'!DM117:DM118)</f>
        <v>0</v>
      </c>
      <c r="D57" s="89">
        <f>SUM('inv3.直径階分布'!DN117:DN118)</f>
        <v>0</v>
      </c>
      <c r="E57" s="89">
        <f>SUM('inv3.直径階分布'!DO117:DO118)</f>
        <v>0</v>
      </c>
      <c r="F57" s="89">
        <f>SUM('inv3.直径階分布'!DP117:DP118)</f>
        <v>0</v>
      </c>
      <c r="G57" s="89">
        <f>SUM('inv3.直径階分布'!DQ117:DQ118)</f>
        <v>0</v>
      </c>
      <c r="H57" s="89">
        <f>SUM('inv3.直径階分布'!DR117:DR118)</f>
        <v>0</v>
      </c>
      <c r="I57" s="89">
        <f>SUM('inv3.直径階分布'!DS117:DS118)</f>
        <v>0</v>
      </c>
      <c r="J57" s="89">
        <f>SUM('inv3.直径階分布'!DT117:DT118)</f>
        <v>0</v>
      </c>
      <c r="K57" s="89">
        <f>SUM('inv3.直径階分布'!DU117:DU118)</f>
        <v>0</v>
      </c>
      <c r="L57" s="89">
        <f>SUM('inv3.直径階分布'!DV117:DV118)</f>
        <v>0</v>
      </c>
      <c r="M57" s="89">
        <f>SUM('inv3.直径階分布'!DW117:DW118)</f>
        <v>0</v>
      </c>
      <c r="N57" s="89">
        <f>SUM('inv3.直径階分布'!DX117:DX118)</f>
        <v>0</v>
      </c>
      <c r="O57" s="89">
        <f>SUM('inv3.直径階分布'!DY117:DY118)</f>
        <v>0</v>
      </c>
      <c r="P57" s="89">
        <f>SUM('inv3.直径階分布'!DZ117:DZ118)</f>
        <v>0</v>
      </c>
      <c r="Q57" s="89">
        <f>SUM('inv3.直径階分布'!EA117:EA118)</f>
        <v>0</v>
      </c>
      <c r="R57" s="89">
        <f>SUM('inv3.直径階分布'!EB117:EB118)</f>
        <v>0</v>
      </c>
      <c r="S57" s="89">
        <f>SUM('inv3.直径階分布'!EC117:EC118)</f>
        <v>0</v>
      </c>
      <c r="T57" s="89">
        <f>SUM('inv3.直径階分布'!ED117:ED118)</f>
        <v>0</v>
      </c>
      <c r="U57" s="89">
        <f>SUM('inv3.直径階分布'!EE117:EE118)</f>
        <v>0</v>
      </c>
      <c r="V57" s="89">
        <f>SUM('inv3.直径階分布'!EF117:EF118)</f>
        <v>0</v>
      </c>
      <c r="W57" s="89">
        <f>SUM('inv3.直径階分布'!EG117:EG118)</f>
        <v>0</v>
      </c>
      <c r="X57" s="89">
        <f>SUM('inv3.直径階分布'!EH117:EH118)</f>
        <v>0</v>
      </c>
      <c r="Y57" s="89">
        <f>SUM('inv3.直径階分布'!EI117:EI118)</f>
        <v>0</v>
      </c>
      <c r="Z57" s="89">
        <f>SUM('inv3.直径階分布'!EJ117:EJ118)</f>
        <v>0</v>
      </c>
      <c r="AA57" s="89">
        <f>SUM('inv3.直径階分布'!EK117:EK118)</f>
        <v>0</v>
      </c>
      <c r="AB57" s="90">
        <f>SUM('inv3.直径階分布'!EL117:EL118)</f>
        <v>0</v>
      </c>
    </row>
    <row r="58" spans="1:28">
      <c r="A58" s="91"/>
      <c r="B58" s="101" t="str">
        <f t="shared" si="0"/>
        <v>~ 30</v>
      </c>
      <c r="C58" s="89">
        <f>SUM('inv3.直径階分布'!DM119:DM120)</f>
        <v>0</v>
      </c>
      <c r="D58" s="89">
        <f>SUM('inv3.直径階分布'!DN119:DN120)</f>
        <v>0</v>
      </c>
      <c r="E58" s="89">
        <f>SUM('inv3.直径階分布'!DO119:DO120)</f>
        <v>0</v>
      </c>
      <c r="F58" s="89">
        <f>SUM('inv3.直径階分布'!DP119:DP120)</f>
        <v>0</v>
      </c>
      <c r="G58" s="89">
        <f>SUM('inv3.直径階分布'!DQ119:DQ120)</f>
        <v>0</v>
      </c>
      <c r="H58" s="89">
        <f>SUM('inv3.直径階分布'!DR119:DR120)</f>
        <v>0</v>
      </c>
      <c r="I58" s="89">
        <f>SUM('inv3.直径階分布'!DS119:DS120)</f>
        <v>0</v>
      </c>
      <c r="J58" s="89">
        <f>SUM('inv3.直径階分布'!DT119:DT120)</f>
        <v>0</v>
      </c>
      <c r="K58" s="89">
        <f>SUM('inv3.直径階分布'!DU119:DU120)</f>
        <v>0</v>
      </c>
      <c r="L58" s="89">
        <f>SUM('inv3.直径階分布'!DV119:DV120)</f>
        <v>0</v>
      </c>
      <c r="M58" s="89">
        <f>SUM('inv3.直径階分布'!DW119:DW120)</f>
        <v>0</v>
      </c>
      <c r="N58" s="89">
        <f>SUM('inv3.直径階分布'!DX119:DX120)</f>
        <v>0</v>
      </c>
      <c r="O58" s="89">
        <f>SUM('inv3.直径階分布'!DY119:DY120)</f>
        <v>0</v>
      </c>
      <c r="P58" s="89">
        <f>SUM('inv3.直径階分布'!DZ119:DZ120)</f>
        <v>0</v>
      </c>
      <c r="Q58" s="89">
        <f>SUM('inv3.直径階分布'!EA119:EA120)</f>
        <v>0</v>
      </c>
      <c r="R58" s="89">
        <f>SUM('inv3.直径階分布'!EB119:EB120)</f>
        <v>0</v>
      </c>
      <c r="S58" s="89">
        <f>SUM('inv3.直径階分布'!EC119:EC120)</f>
        <v>0</v>
      </c>
      <c r="T58" s="89">
        <f>SUM('inv3.直径階分布'!ED119:ED120)</f>
        <v>0</v>
      </c>
      <c r="U58" s="89">
        <f>SUM('inv3.直径階分布'!EE119:EE120)</f>
        <v>0</v>
      </c>
      <c r="V58" s="89">
        <f>SUM('inv3.直径階分布'!EF119:EF120)</f>
        <v>0</v>
      </c>
      <c r="W58" s="89">
        <f>SUM('inv3.直径階分布'!EG119:EG120)</f>
        <v>0</v>
      </c>
      <c r="X58" s="89">
        <f>SUM('inv3.直径階分布'!EH119:EH120)</f>
        <v>0</v>
      </c>
      <c r="Y58" s="89">
        <f>SUM('inv3.直径階分布'!EI119:EI120)</f>
        <v>0</v>
      </c>
      <c r="Z58" s="89">
        <f>SUM('inv3.直径階分布'!EJ119:EJ120)</f>
        <v>0</v>
      </c>
      <c r="AA58" s="89">
        <f>SUM('inv3.直径階分布'!EK119:EK120)</f>
        <v>0</v>
      </c>
      <c r="AB58" s="90">
        <f>SUM('inv3.直径階分布'!EL119:EL120)</f>
        <v>0</v>
      </c>
    </row>
    <row r="59" spans="1:28">
      <c r="A59" s="91"/>
      <c r="B59" s="101" t="str">
        <f t="shared" si="0"/>
        <v>~ 32</v>
      </c>
      <c r="C59" s="89">
        <f>SUM('inv3.直径階分布'!DM121:DM122)</f>
        <v>0</v>
      </c>
      <c r="D59" s="89">
        <f>SUM('inv3.直径階分布'!DN121:DN122)</f>
        <v>0</v>
      </c>
      <c r="E59" s="89">
        <f>SUM('inv3.直径階分布'!DO121:DO122)</f>
        <v>0</v>
      </c>
      <c r="F59" s="89">
        <f>SUM('inv3.直径階分布'!DP121:DP122)</f>
        <v>0</v>
      </c>
      <c r="G59" s="89">
        <f>SUM('inv3.直径階分布'!DQ121:DQ122)</f>
        <v>0</v>
      </c>
      <c r="H59" s="89">
        <f>SUM('inv3.直径階分布'!DR121:DR122)</f>
        <v>0</v>
      </c>
      <c r="I59" s="89">
        <f>SUM('inv3.直径階分布'!DS121:DS122)</f>
        <v>0</v>
      </c>
      <c r="J59" s="89">
        <f>SUM('inv3.直径階分布'!DT121:DT122)</f>
        <v>0</v>
      </c>
      <c r="K59" s="89">
        <f>SUM('inv3.直径階分布'!DU121:DU122)</f>
        <v>0</v>
      </c>
      <c r="L59" s="89">
        <f>SUM('inv3.直径階分布'!DV121:DV122)</f>
        <v>0</v>
      </c>
      <c r="M59" s="89">
        <f>SUM('inv3.直径階分布'!DW121:DW122)</f>
        <v>0</v>
      </c>
      <c r="N59" s="89">
        <f>SUM('inv3.直径階分布'!DX121:DX122)</f>
        <v>0</v>
      </c>
      <c r="O59" s="89">
        <f>SUM('inv3.直径階分布'!DY121:DY122)</f>
        <v>0</v>
      </c>
      <c r="P59" s="89">
        <f>SUM('inv3.直径階分布'!DZ121:DZ122)</f>
        <v>0</v>
      </c>
      <c r="Q59" s="89">
        <f>SUM('inv3.直径階分布'!EA121:EA122)</f>
        <v>0</v>
      </c>
      <c r="R59" s="89">
        <f>SUM('inv3.直径階分布'!EB121:EB122)</f>
        <v>0</v>
      </c>
      <c r="S59" s="89">
        <f>SUM('inv3.直径階分布'!EC121:EC122)</f>
        <v>0</v>
      </c>
      <c r="T59" s="89">
        <f>SUM('inv3.直径階分布'!ED121:ED122)</f>
        <v>0</v>
      </c>
      <c r="U59" s="89">
        <f>SUM('inv3.直径階分布'!EE121:EE122)</f>
        <v>0</v>
      </c>
      <c r="V59" s="89">
        <f>SUM('inv3.直径階分布'!EF121:EF122)</f>
        <v>0</v>
      </c>
      <c r="W59" s="89">
        <f>SUM('inv3.直径階分布'!EG121:EG122)</f>
        <v>0</v>
      </c>
      <c r="X59" s="89">
        <f>SUM('inv3.直径階分布'!EH121:EH122)</f>
        <v>0</v>
      </c>
      <c r="Y59" s="89">
        <f>SUM('inv3.直径階分布'!EI121:EI122)</f>
        <v>0</v>
      </c>
      <c r="Z59" s="89">
        <f>SUM('inv3.直径階分布'!EJ121:EJ122)</f>
        <v>0</v>
      </c>
      <c r="AA59" s="89">
        <f>SUM('inv3.直径階分布'!EK121:EK122)</f>
        <v>0</v>
      </c>
      <c r="AB59" s="90">
        <f>SUM('inv3.直径階分布'!EL121:EL122)</f>
        <v>0</v>
      </c>
    </row>
    <row r="60" spans="1:28">
      <c r="A60" s="91"/>
      <c r="B60" s="101" t="str">
        <f t="shared" si="0"/>
        <v>~ 34</v>
      </c>
      <c r="C60" s="89">
        <f>SUM('inv3.直径階分布'!DM123:DM124)</f>
        <v>0</v>
      </c>
      <c r="D60" s="89">
        <f>SUM('inv3.直径階分布'!DN123:DN124)</f>
        <v>0</v>
      </c>
      <c r="E60" s="89">
        <f>SUM('inv3.直径階分布'!DO123:DO124)</f>
        <v>0</v>
      </c>
      <c r="F60" s="89">
        <f>SUM('inv3.直径階分布'!DP123:DP124)</f>
        <v>0</v>
      </c>
      <c r="G60" s="89">
        <f>SUM('inv3.直径階分布'!DQ123:DQ124)</f>
        <v>0</v>
      </c>
      <c r="H60" s="89">
        <f>SUM('inv3.直径階分布'!DR123:DR124)</f>
        <v>0</v>
      </c>
      <c r="I60" s="89">
        <f>SUM('inv3.直径階分布'!DS123:DS124)</f>
        <v>0</v>
      </c>
      <c r="J60" s="89">
        <f>SUM('inv3.直径階分布'!DT123:DT124)</f>
        <v>0</v>
      </c>
      <c r="K60" s="89">
        <f>SUM('inv3.直径階分布'!DU123:DU124)</f>
        <v>0</v>
      </c>
      <c r="L60" s="89">
        <f>SUM('inv3.直径階分布'!DV123:DV124)</f>
        <v>0</v>
      </c>
      <c r="M60" s="89">
        <f>SUM('inv3.直径階分布'!DW123:DW124)</f>
        <v>0</v>
      </c>
      <c r="N60" s="89">
        <f>SUM('inv3.直径階分布'!DX123:DX124)</f>
        <v>0</v>
      </c>
      <c r="O60" s="89">
        <f>SUM('inv3.直径階分布'!DY123:DY124)</f>
        <v>0</v>
      </c>
      <c r="P60" s="89">
        <f>SUM('inv3.直径階分布'!DZ123:DZ124)</f>
        <v>0</v>
      </c>
      <c r="Q60" s="89">
        <f>SUM('inv3.直径階分布'!EA123:EA124)</f>
        <v>0</v>
      </c>
      <c r="R60" s="89">
        <f>SUM('inv3.直径階分布'!EB123:EB124)</f>
        <v>0</v>
      </c>
      <c r="S60" s="89">
        <f>SUM('inv3.直径階分布'!EC123:EC124)</f>
        <v>0</v>
      </c>
      <c r="T60" s="89">
        <f>SUM('inv3.直径階分布'!ED123:ED124)</f>
        <v>0</v>
      </c>
      <c r="U60" s="89">
        <f>SUM('inv3.直径階分布'!EE123:EE124)</f>
        <v>0</v>
      </c>
      <c r="V60" s="89">
        <f>SUM('inv3.直径階分布'!EF123:EF124)</f>
        <v>0</v>
      </c>
      <c r="W60" s="89">
        <f>SUM('inv3.直径階分布'!EG123:EG124)</f>
        <v>0</v>
      </c>
      <c r="X60" s="89">
        <f>SUM('inv3.直径階分布'!EH123:EH124)</f>
        <v>0</v>
      </c>
      <c r="Y60" s="89">
        <f>SUM('inv3.直径階分布'!EI123:EI124)</f>
        <v>0</v>
      </c>
      <c r="Z60" s="89">
        <f>SUM('inv3.直径階分布'!EJ123:EJ124)</f>
        <v>0</v>
      </c>
      <c r="AA60" s="89">
        <f>SUM('inv3.直径階分布'!EK123:EK124)</f>
        <v>0</v>
      </c>
      <c r="AB60" s="90">
        <f>SUM('inv3.直径階分布'!EL123:EL124)</f>
        <v>0</v>
      </c>
    </row>
    <row r="61" spans="1:28">
      <c r="A61" s="91"/>
      <c r="B61" s="101" t="str">
        <f t="shared" si="0"/>
        <v>~ 36</v>
      </c>
      <c r="C61" s="89">
        <f>SUM('inv3.直径階分布'!DM125:DM126)</f>
        <v>0</v>
      </c>
      <c r="D61" s="89">
        <f>SUM('inv3.直径階分布'!DN125:DN126)</f>
        <v>0</v>
      </c>
      <c r="E61" s="89">
        <f>SUM('inv3.直径階分布'!DO125:DO126)</f>
        <v>0</v>
      </c>
      <c r="F61" s="89">
        <f>SUM('inv3.直径階分布'!DP125:DP126)</f>
        <v>0</v>
      </c>
      <c r="G61" s="89">
        <f>SUM('inv3.直径階分布'!DQ125:DQ126)</f>
        <v>0</v>
      </c>
      <c r="H61" s="89">
        <f>SUM('inv3.直径階分布'!DR125:DR126)</f>
        <v>0</v>
      </c>
      <c r="I61" s="89">
        <f>SUM('inv3.直径階分布'!DS125:DS126)</f>
        <v>0</v>
      </c>
      <c r="J61" s="89">
        <f>SUM('inv3.直径階分布'!DT125:DT126)</f>
        <v>0</v>
      </c>
      <c r="K61" s="89">
        <f>SUM('inv3.直径階分布'!DU125:DU126)</f>
        <v>0</v>
      </c>
      <c r="L61" s="89">
        <f>SUM('inv3.直径階分布'!DV125:DV126)</f>
        <v>0</v>
      </c>
      <c r="M61" s="89">
        <f>SUM('inv3.直径階分布'!DW125:DW126)</f>
        <v>0</v>
      </c>
      <c r="N61" s="89">
        <f>SUM('inv3.直径階分布'!DX125:DX126)</f>
        <v>0</v>
      </c>
      <c r="O61" s="89">
        <f>SUM('inv3.直径階分布'!DY125:DY126)</f>
        <v>0</v>
      </c>
      <c r="P61" s="89">
        <f>SUM('inv3.直径階分布'!DZ125:DZ126)</f>
        <v>0</v>
      </c>
      <c r="Q61" s="89">
        <f>SUM('inv3.直径階分布'!EA125:EA126)</f>
        <v>0</v>
      </c>
      <c r="R61" s="89">
        <f>SUM('inv3.直径階分布'!EB125:EB126)</f>
        <v>0</v>
      </c>
      <c r="S61" s="89">
        <f>SUM('inv3.直径階分布'!EC125:EC126)</f>
        <v>0</v>
      </c>
      <c r="T61" s="89">
        <f>SUM('inv3.直径階分布'!ED125:ED126)</f>
        <v>0</v>
      </c>
      <c r="U61" s="89">
        <f>SUM('inv3.直径階分布'!EE125:EE126)</f>
        <v>0</v>
      </c>
      <c r="V61" s="89">
        <f>SUM('inv3.直径階分布'!EF125:EF126)</f>
        <v>0</v>
      </c>
      <c r="W61" s="89">
        <f>SUM('inv3.直径階分布'!EG125:EG126)</f>
        <v>0</v>
      </c>
      <c r="X61" s="89">
        <f>SUM('inv3.直径階分布'!EH125:EH126)</f>
        <v>0</v>
      </c>
      <c r="Y61" s="89">
        <f>SUM('inv3.直径階分布'!EI125:EI126)</f>
        <v>0</v>
      </c>
      <c r="Z61" s="89">
        <f>SUM('inv3.直径階分布'!EJ125:EJ126)</f>
        <v>0</v>
      </c>
      <c r="AA61" s="89">
        <f>SUM('inv3.直径階分布'!EK125:EK126)</f>
        <v>0</v>
      </c>
      <c r="AB61" s="90">
        <f>SUM('inv3.直径階分布'!EL125:EL126)</f>
        <v>0</v>
      </c>
    </row>
    <row r="62" spans="1:28">
      <c r="A62" s="91"/>
      <c r="B62" s="101" t="str">
        <f t="shared" si="0"/>
        <v>~ 38</v>
      </c>
      <c r="C62" s="89">
        <f>SUM('inv3.直径階分布'!DM127:DM128)</f>
        <v>0</v>
      </c>
      <c r="D62" s="89">
        <f>SUM('inv3.直径階分布'!DN127:DN128)</f>
        <v>0</v>
      </c>
      <c r="E62" s="89">
        <f>SUM('inv3.直径階分布'!DO127:DO128)</f>
        <v>0</v>
      </c>
      <c r="F62" s="89">
        <f>SUM('inv3.直径階分布'!DP127:DP128)</f>
        <v>0</v>
      </c>
      <c r="G62" s="89">
        <f>SUM('inv3.直径階分布'!DQ127:DQ128)</f>
        <v>0</v>
      </c>
      <c r="H62" s="89">
        <f>SUM('inv3.直径階分布'!DR127:DR128)</f>
        <v>0</v>
      </c>
      <c r="I62" s="89">
        <f>SUM('inv3.直径階分布'!DS127:DS128)</f>
        <v>0</v>
      </c>
      <c r="J62" s="89">
        <f>SUM('inv3.直径階分布'!DT127:DT128)</f>
        <v>0</v>
      </c>
      <c r="K62" s="89">
        <f>SUM('inv3.直径階分布'!DU127:DU128)</f>
        <v>0</v>
      </c>
      <c r="L62" s="89">
        <f>SUM('inv3.直径階分布'!DV127:DV128)</f>
        <v>0</v>
      </c>
      <c r="M62" s="89">
        <f>SUM('inv3.直径階分布'!DW127:DW128)</f>
        <v>0</v>
      </c>
      <c r="N62" s="89">
        <f>SUM('inv3.直径階分布'!DX127:DX128)</f>
        <v>0</v>
      </c>
      <c r="O62" s="89">
        <f>SUM('inv3.直径階分布'!DY127:DY128)</f>
        <v>0</v>
      </c>
      <c r="P62" s="89">
        <f>SUM('inv3.直径階分布'!DZ127:DZ128)</f>
        <v>0</v>
      </c>
      <c r="Q62" s="89">
        <f>SUM('inv3.直径階分布'!EA127:EA128)</f>
        <v>0</v>
      </c>
      <c r="R62" s="89">
        <f>SUM('inv3.直径階分布'!EB127:EB128)</f>
        <v>0</v>
      </c>
      <c r="S62" s="89">
        <f>SUM('inv3.直径階分布'!EC127:EC128)</f>
        <v>0</v>
      </c>
      <c r="T62" s="89">
        <f>SUM('inv3.直径階分布'!ED127:ED128)</f>
        <v>0</v>
      </c>
      <c r="U62" s="89">
        <f>SUM('inv3.直径階分布'!EE127:EE128)</f>
        <v>0</v>
      </c>
      <c r="V62" s="89">
        <f>SUM('inv3.直径階分布'!EF127:EF128)</f>
        <v>0</v>
      </c>
      <c r="W62" s="89">
        <f>SUM('inv3.直径階分布'!EG127:EG128)</f>
        <v>0</v>
      </c>
      <c r="X62" s="89">
        <f>SUM('inv3.直径階分布'!EH127:EH128)</f>
        <v>0</v>
      </c>
      <c r="Y62" s="89">
        <f>SUM('inv3.直径階分布'!EI127:EI128)</f>
        <v>0</v>
      </c>
      <c r="Z62" s="89">
        <f>SUM('inv3.直径階分布'!EJ127:EJ128)</f>
        <v>0</v>
      </c>
      <c r="AA62" s="89">
        <f>SUM('inv3.直径階分布'!EK127:EK128)</f>
        <v>0</v>
      </c>
      <c r="AB62" s="90">
        <f>SUM('inv3.直径階分布'!EL127:EL128)</f>
        <v>0</v>
      </c>
    </row>
    <row r="63" spans="1:28">
      <c r="A63" s="91"/>
      <c r="B63" s="101" t="str">
        <f t="shared" si="0"/>
        <v>~ 40</v>
      </c>
      <c r="C63" s="89">
        <f>SUM('inv3.直径階分布'!DM129:DM130)</f>
        <v>0</v>
      </c>
      <c r="D63" s="89">
        <f>SUM('inv3.直径階分布'!DN129:DN130)</f>
        <v>0</v>
      </c>
      <c r="E63" s="89">
        <f>SUM('inv3.直径階分布'!DO129:DO130)</f>
        <v>0</v>
      </c>
      <c r="F63" s="89">
        <f>SUM('inv3.直径階分布'!DP129:DP130)</f>
        <v>0</v>
      </c>
      <c r="G63" s="89">
        <f>SUM('inv3.直径階分布'!DQ129:DQ130)</f>
        <v>0</v>
      </c>
      <c r="H63" s="89">
        <f>SUM('inv3.直径階分布'!DR129:DR130)</f>
        <v>0</v>
      </c>
      <c r="I63" s="89">
        <f>SUM('inv3.直径階分布'!DS129:DS130)</f>
        <v>0</v>
      </c>
      <c r="J63" s="89">
        <f>SUM('inv3.直径階分布'!DT129:DT130)</f>
        <v>0</v>
      </c>
      <c r="K63" s="89">
        <f>SUM('inv3.直径階分布'!DU129:DU130)</f>
        <v>0</v>
      </c>
      <c r="L63" s="89">
        <f>SUM('inv3.直径階分布'!DV129:DV130)</f>
        <v>0</v>
      </c>
      <c r="M63" s="89">
        <f>SUM('inv3.直径階分布'!DW129:DW130)</f>
        <v>0</v>
      </c>
      <c r="N63" s="89">
        <f>SUM('inv3.直径階分布'!DX129:DX130)</f>
        <v>0</v>
      </c>
      <c r="O63" s="89">
        <f>SUM('inv3.直径階分布'!DY129:DY130)</f>
        <v>0</v>
      </c>
      <c r="P63" s="89">
        <f>SUM('inv3.直径階分布'!DZ129:DZ130)</f>
        <v>0</v>
      </c>
      <c r="Q63" s="89">
        <f>SUM('inv3.直径階分布'!EA129:EA130)</f>
        <v>0</v>
      </c>
      <c r="R63" s="89">
        <f>SUM('inv3.直径階分布'!EB129:EB130)</f>
        <v>0</v>
      </c>
      <c r="S63" s="89">
        <f>SUM('inv3.直径階分布'!EC129:EC130)</f>
        <v>0</v>
      </c>
      <c r="T63" s="89">
        <f>SUM('inv3.直径階分布'!ED129:ED130)</f>
        <v>0</v>
      </c>
      <c r="U63" s="89">
        <f>SUM('inv3.直径階分布'!EE129:EE130)</f>
        <v>0</v>
      </c>
      <c r="V63" s="89">
        <f>SUM('inv3.直径階分布'!EF129:EF130)</f>
        <v>0</v>
      </c>
      <c r="W63" s="89">
        <f>SUM('inv3.直径階分布'!EG129:EG130)</f>
        <v>0</v>
      </c>
      <c r="X63" s="89">
        <f>SUM('inv3.直径階分布'!EH129:EH130)</f>
        <v>0</v>
      </c>
      <c r="Y63" s="89">
        <f>SUM('inv3.直径階分布'!EI129:EI130)</f>
        <v>0</v>
      </c>
      <c r="Z63" s="89">
        <f>SUM('inv3.直径階分布'!EJ129:EJ130)</f>
        <v>0</v>
      </c>
      <c r="AA63" s="89">
        <f>SUM('inv3.直径階分布'!EK129:EK130)</f>
        <v>0</v>
      </c>
      <c r="AB63" s="90">
        <f>SUM('inv3.直径階分布'!EL129:EL130)</f>
        <v>0</v>
      </c>
    </row>
    <row r="64" spans="1:28">
      <c r="A64" s="91"/>
      <c r="B64" s="101" t="str">
        <f t="shared" si="0"/>
        <v>~ 42</v>
      </c>
      <c r="C64" s="89">
        <f>SUM('inv3.直径階分布'!DM131:DM132)</f>
        <v>0</v>
      </c>
      <c r="D64" s="89">
        <f>SUM('inv3.直径階分布'!DN131:DN132)</f>
        <v>0</v>
      </c>
      <c r="E64" s="89">
        <f>SUM('inv3.直径階分布'!DO131:DO132)</f>
        <v>0</v>
      </c>
      <c r="F64" s="89">
        <f>SUM('inv3.直径階分布'!DP131:DP132)</f>
        <v>0</v>
      </c>
      <c r="G64" s="89">
        <f>SUM('inv3.直径階分布'!DQ131:DQ132)</f>
        <v>0</v>
      </c>
      <c r="H64" s="89">
        <f>SUM('inv3.直径階分布'!DR131:DR132)</f>
        <v>0</v>
      </c>
      <c r="I64" s="89">
        <f>SUM('inv3.直径階分布'!DS131:DS132)</f>
        <v>0</v>
      </c>
      <c r="J64" s="89">
        <f>SUM('inv3.直径階分布'!DT131:DT132)</f>
        <v>0</v>
      </c>
      <c r="K64" s="89">
        <f>SUM('inv3.直径階分布'!DU131:DU132)</f>
        <v>0</v>
      </c>
      <c r="L64" s="89">
        <f>SUM('inv3.直径階分布'!DV131:DV132)</f>
        <v>0</v>
      </c>
      <c r="M64" s="89">
        <f>SUM('inv3.直径階分布'!DW131:DW132)</f>
        <v>0</v>
      </c>
      <c r="N64" s="89">
        <f>SUM('inv3.直径階分布'!DX131:DX132)</f>
        <v>0</v>
      </c>
      <c r="O64" s="89">
        <f>SUM('inv3.直径階分布'!DY131:DY132)</f>
        <v>0</v>
      </c>
      <c r="P64" s="89">
        <f>SUM('inv3.直径階分布'!DZ131:DZ132)</f>
        <v>0</v>
      </c>
      <c r="Q64" s="89">
        <f>SUM('inv3.直径階分布'!EA131:EA132)</f>
        <v>0</v>
      </c>
      <c r="R64" s="89">
        <f>SUM('inv3.直径階分布'!EB131:EB132)</f>
        <v>0</v>
      </c>
      <c r="S64" s="89">
        <f>SUM('inv3.直径階分布'!EC131:EC132)</f>
        <v>0</v>
      </c>
      <c r="T64" s="89">
        <f>SUM('inv3.直径階分布'!ED131:ED132)</f>
        <v>0</v>
      </c>
      <c r="U64" s="89">
        <f>SUM('inv3.直径階分布'!EE131:EE132)</f>
        <v>0</v>
      </c>
      <c r="V64" s="89">
        <f>SUM('inv3.直径階分布'!EF131:EF132)</f>
        <v>0</v>
      </c>
      <c r="W64" s="89">
        <f>SUM('inv3.直径階分布'!EG131:EG132)</f>
        <v>0</v>
      </c>
      <c r="X64" s="89">
        <f>SUM('inv3.直径階分布'!EH131:EH132)</f>
        <v>0</v>
      </c>
      <c r="Y64" s="89">
        <f>SUM('inv3.直径階分布'!EI131:EI132)</f>
        <v>0</v>
      </c>
      <c r="Z64" s="89">
        <f>SUM('inv3.直径階分布'!EJ131:EJ132)</f>
        <v>0</v>
      </c>
      <c r="AA64" s="89">
        <f>SUM('inv3.直径階分布'!EK131:EK132)</f>
        <v>0</v>
      </c>
      <c r="AB64" s="90">
        <f>SUM('inv3.直径階分布'!EL131:EL132)</f>
        <v>0</v>
      </c>
    </row>
    <row r="65" spans="1:28">
      <c r="A65" s="91"/>
      <c r="B65" s="101" t="str">
        <f t="shared" si="0"/>
        <v>~ 44</v>
      </c>
      <c r="C65" s="89">
        <f>SUM('inv3.直径階分布'!DM133:DM134)</f>
        <v>0</v>
      </c>
      <c r="D65" s="89">
        <f>SUM('inv3.直径階分布'!DN133:DN134)</f>
        <v>0</v>
      </c>
      <c r="E65" s="89">
        <f>SUM('inv3.直径階分布'!DO133:DO134)</f>
        <v>0</v>
      </c>
      <c r="F65" s="89">
        <f>SUM('inv3.直径階分布'!DP133:DP134)</f>
        <v>0</v>
      </c>
      <c r="G65" s="89">
        <f>SUM('inv3.直径階分布'!DQ133:DQ134)</f>
        <v>0</v>
      </c>
      <c r="H65" s="89">
        <f>SUM('inv3.直径階分布'!DR133:DR134)</f>
        <v>0</v>
      </c>
      <c r="I65" s="89">
        <f>SUM('inv3.直径階分布'!DS133:DS134)</f>
        <v>0</v>
      </c>
      <c r="J65" s="89">
        <f>SUM('inv3.直径階分布'!DT133:DT134)</f>
        <v>0</v>
      </c>
      <c r="K65" s="89">
        <f>SUM('inv3.直径階分布'!DU133:DU134)</f>
        <v>0</v>
      </c>
      <c r="L65" s="89">
        <f>SUM('inv3.直径階分布'!DV133:DV134)</f>
        <v>0</v>
      </c>
      <c r="M65" s="89">
        <f>SUM('inv3.直径階分布'!DW133:DW134)</f>
        <v>0</v>
      </c>
      <c r="N65" s="89">
        <f>SUM('inv3.直径階分布'!DX133:DX134)</f>
        <v>0</v>
      </c>
      <c r="O65" s="89">
        <f>SUM('inv3.直径階分布'!DY133:DY134)</f>
        <v>0</v>
      </c>
      <c r="P65" s="89">
        <f>SUM('inv3.直径階分布'!DZ133:DZ134)</f>
        <v>0</v>
      </c>
      <c r="Q65" s="89">
        <f>SUM('inv3.直径階分布'!EA133:EA134)</f>
        <v>0</v>
      </c>
      <c r="R65" s="89">
        <f>SUM('inv3.直径階分布'!EB133:EB134)</f>
        <v>0</v>
      </c>
      <c r="S65" s="89">
        <f>SUM('inv3.直径階分布'!EC133:EC134)</f>
        <v>0</v>
      </c>
      <c r="T65" s="89">
        <f>SUM('inv3.直径階分布'!ED133:ED134)</f>
        <v>0</v>
      </c>
      <c r="U65" s="89">
        <f>SUM('inv3.直径階分布'!EE133:EE134)</f>
        <v>0</v>
      </c>
      <c r="V65" s="89">
        <f>SUM('inv3.直径階分布'!EF133:EF134)</f>
        <v>0</v>
      </c>
      <c r="W65" s="89">
        <f>SUM('inv3.直径階分布'!EG133:EG134)</f>
        <v>0</v>
      </c>
      <c r="X65" s="89">
        <f>SUM('inv3.直径階分布'!EH133:EH134)</f>
        <v>0</v>
      </c>
      <c r="Y65" s="89">
        <f>SUM('inv3.直径階分布'!EI133:EI134)</f>
        <v>0</v>
      </c>
      <c r="Z65" s="89">
        <f>SUM('inv3.直径階分布'!EJ133:EJ134)</f>
        <v>0</v>
      </c>
      <c r="AA65" s="89">
        <f>SUM('inv3.直径階分布'!EK133:EK134)</f>
        <v>0</v>
      </c>
      <c r="AB65" s="90">
        <f>SUM('inv3.直径階分布'!EL133:EL134)</f>
        <v>0</v>
      </c>
    </row>
    <row r="66" spans="1:28">
      <c r="A66" s="91"/>
      <c r="B66" s="101" t="str">
        <f t="shared" si="0"/>
        <v>~ 46</v>
      </c>
      <c r="C66" s="89">
        <f>SUM('inv3.直径階分布'!DM135:DM136)</f>
        <v>0</v>
      </c>
      <c r="D66" s="89">
        <f>SUM('inv3.直径階分布'!DN135:DN136)</f>
        <v>0</v>
      </c>
      <c r="E66" s="89">
        <f>SUM('inv3.直径階分布'!DO135:DO136)</f>
        <v>0</v>
      </c>
      <c r="F66" s="89">
        <f>SUM('inv3.直径階分布'!DP135:DP136)</f>
        <v>0</v>
      </c>
      <c r="G66" s="89">
        <f>SUM('inv3.直径階分布'!DQ135:DQ136)</f>
        <v>0</v>
      </c>
      <c r="H66" s="89">
        <f>SUM('inv3.直径階分布'!DR135:DR136)</f>
        <v>0</v>
      </c>
      <c r="I66" s="89">
        <f>SUM('inv3.直径階分布'!DS135:DS136)</f>
        <v>0</v>
      </c>
      <c r="J66" s="89">
        <f>SUM('inv3.直径階分布'!DT135:DT136)</f>
        <v>0</v>
      </c>
      <c r="K66" s="89">
        <f>SUM('inv3.直径階分布'!DU135:DU136)</f>
        <v>0</v>
      </c>
      <c r="L66" s="89">
        <f>SUM('inv3.直径階分布'!DV135:DV136)</f>
        <v>0</v>
      </c>
      <c r="M66" s="89">
        <f>SUM('inv3.直径階分布'!DW135:DW136)</f>
        <v>0</v>
      </c>
      <c r="N66" s="89">
        <f>SUM('inv3.直径階分布'!DX135:DX136)</f>
        <v>0</v>
      </c>
      <c r="O66" s="89">
        <f>SUM('inv3.直径階分布'!DY135:DY136)</f>
        <v>0</v>
      </c>
      <c r="P66" s="89">
        <f>SUM('inv3.直径階分布'!DZ135:DZ136)</f>
        <v>0</v>
      </c>
      <c r="Q66" s="89">
        <f>SUM('inv3.直径階分布'!EA135:EA136)</f>
        <v>0</v>
      </c>
      <c r="R66" s="89">
        <f>SUM('inv3.直径階分布'!EB135:EB136)</f>
        <v>0</v>
      </c>
      <c r="S66" s="89">
        <f>SUM('inv3.直径階分布'!EC135:EC136)</f>
        <v>0</v>
      </c>
      <c r="T66" s="89">
        <f>SUM('inv3.直径階分布'!ED135:ED136)</f>
        <v>0</v>
      </c>
      <c r="U66" s="89">
        <f>SUM('inv3.直径階分布'!EE135:EE136)</f>
        <v>0</v>
      </c>
      <c r="V66" s="89">
        <f>SUM('inv3.直径階分布'!EF135:EF136)</f>
        <v>0</v>
      </c>
      <c r="W66" s="89">
        <f>SUM('inv3.直径階分布'!EG135:EG136)</f>
        <v>0</v>
      </c>
      <c r="X66" s="89">
        <f>SUM('inv3.直径階分布'!EH135:EH136)</f>
        <v>0</v>
      </c>
      <c r="Y66" s="89">
        <f>SUM('inv3.直径階分布'!EI135:EI136)</f>
        <v>0</v>
      </c>
      <c r="Z66" s="89">
        <f>SUM('inv3.直径階分布'!EJ135:EJ136)</f>
        <v>0</v>
      </c>
      <c r="AA66" s="89">
        <f>SUM('inv3.直径階分布'!EK135:EK136)</f>
        <v>0</v>
      </c>
      <c r="AB66" s="90">
        <f>SUM('inv3.直径階分布'!EL135:EL136)</f>
        <v>0</v>
      </c>
    </row>
    <row r="67" spans="1:28">
      <c r="A67" s="91"/>
      <c r="B67" s="101" t="str">
        <f t="shared" si="0"/>
        <v>~ 48</v>
      </c>
      <c r="C67" s="89">
        <f>SUM('inv3.直径階分布'!DM137:DM138)</f>
        <v>0</v>
      </c>
      <c r="D67" s="89">
        <f>SUM('inv3.直径階分布'!DN137:DN138)</f>
        <v>0</v>
      </c>
      <c r="E67" s="89">
        <f>SUM('inv3.直径階分布'!DO137:DO138)</f>
        <v>0</v>
      </c>
      <c r="F67" s="89">
        <f>SUM('inv3.直径階分布'!DP137:DP138)</f>
        <v>0</v>
      </c>
      <c r="G67" s="89">
        <f>SUM('inv3.直径階分布'!DQ137:DQ138)</f>
        <v>0</v>
      </c>
      <c r="H67" s="89">
        <f>SUM('inv3.直径階分布'!DR137:DR138)</f>
        <v>0</v>
      </c>
      <c r="I67" s="89">
        <f>SUM('inv3.直径階分布'!DS137:DS138)</f>
        <v>0</v>
      </c>
      <c r="J67" s="89">
        <f>SUM('inv3.直径階分布'!DT137:DT138)</f>
        <v>0</v>
      </c>
      <c r="K67" s="89">
        <f>SUM('inv3.直径階分布'!DU137:DU138)</f>
        <v>0</v>
      </c>
      <c r="L67" s="89">
        <f>SUM('inv3.直径階分布'!DV137:DV138)</f>
        <v>0</v>
      </c>
      <c r="M67" s="89">
        <f>SUM('inv3.直径階分布'!DW137:DW138)</f>
        <v>0</v>
      </c>
      <c r="N67" s="89">
        <f>SUM('inv3.直径階分布'!DX137:DX138)</f>
        <v>0</v>
      </c>
      <c r="O67" s="89">
        <f>SUM('inv3.直径階分布'!DY137:DY138)</f>
        <v>0</v>
      </c>
      <c r="P67" s="89">
        <f>SUM('inv3.直径階分布'!DZ137:DZ138)</f>
        <v>0</v>
      </c>
      <c r="Q67" s="89">
        <f>SUM('inv3.直径階分布'!EA137:EA138)</f>
        <v>0</v>
      </c>
      <c r="R67" s="89">
        <f>SUM('inv3.直径階分布'!EB137:EB138)</f>
        <v>0</v>
      </c>
      <c r="S67" s="89">
        <f>SUM('inv3.直径階分布'!EC137:EC138)</f>
        <v>0</v>
      </c>
      <c r="T67" s="89">
        <f>SUM('inv3.直径階分布'!ED137:ED138)</f>
        <v>0</v>
      </c>
      <c r="U67" s="89">
        <f>SUM('inv3.直径階分布'!EE137:EE138)</f>
        <v>0</v>
      </c>
      <c r="V67" s="89">
        <f>SUM('inv3.直径階分布'!EF137:EF138)</f>
        <v>0</v>
      </c>
      <c r="W67" s="89">
        <f>SUM('inv3.直径階分布'!EG137:EG138)</f>
        <v>0</v>
      </c>
      <c r="X67" s="89">
        <f>SUM('inv3.直径階分布'!EH137:EH138)</f>
        <v>0</v>
      </c>
      <c r="Y67" s="89">
        <f>SUM('inv3.直径階分布'!EI137:EI138)</f>
        <v>0</v>
      </c>
      <c r="Z67" s="89">
        <f>SUM('inv3.直径階分布'!EJ137:EJ138)</f>
        <v>0</v>
      </c>
      <c r="AA67" s="89">
        <f>SUM('inv3.直径階分布'!EK137:EK138)</f>
        <v>0</v>
      </c>
      <c r="AB67" s="90">
        <f>SUM('inv3.直径階分布'!EL137:EL138)</f>
        <v>0</v>
      </c>
    </row>
    <row r="68" spans="1:28">
      <c r="A68" s="91"/>
      <c r="B68" s="101" t="str">
        <f t="shared" si="0"/>
        <v>~ 50</v>
      </c>
      <c r="C68" s="89">
        <f>SUM('inv3.直径階分布'!DM139:DM140)</f>
        <v>0</v>
      </c>
      <c r="D68" s="89">
        <f>SUM('inv3.直径階分布'!DN139:DN140)</f>
        <v>0</v>
      </c>
      <c r="E68" s="89">
        <f>SUM('inv3.直径階分布'!DO139:DO140)</f>
        <v>0</v>
      </c>
      <c r="F68" s="89">
        <f>SUM('inv3.直径階分布'!DP139:DP140)</f>
        <v>0</v>
      </c>
      <c r="G68" s="89">
        <f>SUM('inv3.直径階分布'!DQ139:DQ140)</f>
        <v>0</v>
      </c>
      <c r="H68" s="89">
        <f>SUM('inv3.直径階分布'!DR139:DR140)</f>
        <v>0</v>
      </c>
      <c r="I68" s="89">
        <f>SUM('inv3.直径階分布'!DS139:DS140)</f>
        <v>0</v>
      </c>
      <c r="J68" s="89">
        <f>SUM('inv3.直径階分布'!DT139:DT140)</f>
        <v>0</v>
      </c>
      <c r="K68" s="89">
        <f>SUM('inv3.直径階分布'!DU139:DU140)</f>
        <v>0</v>
      </c>
      <c r="L68" s="89">
        <f>SUM('inv3.直径階分布'!DV139:DV140)</f>
        <v>0</v>
      </c>
      <c r="M68" s="89">
        <f>SUM('inv3.直径階分布'!DW139:DW140)</f>
        <v>0</v>
      </c>
      <c r="N68" s="89">
        <f>SUM('inv3.直径階分布'!DX139:DX140)</f>
        <v>0</v>
      </c>
      <c r="O68" s="89">
        <f>SUM('inv3.直径階分布'!DY139:DY140)</f>
        <v>0</v>
      </c>
      <c r="P68" s="89">
        <f>SUM('inv3.直径階分布'!DZ139:DZ140)</f>
        <v>0</v>
      </c>
      <c r="Q68" s="89">
        <f>SUM('inv3.直径階分布'!EA139:EA140)</f>
        <v>0</v>
      </c>
      <c r="R68" s="89">
        <f>SUM('inv3.直径階分布'!EB139:EB140)</f>
        <v>0</v>
      </c>
      <c r="S68" s="89">
        <f>SUM('inv3.直径階分布'!EC139:EC140)</f>
        <v>0</v>
      </c>
      <c r="T68" s="89">
        <f>SUM('inv3.直径階分布'!ED139:ED140)</f>
        <v>0</v>
      </c>
      <c r="U68" s="89">
        <f>SUM('inv3.直径階分布'!EE139:EE140)</f>
        <v>0</v>
      </c>
      <c r="V68" s="89">
        <f>SUM('inv3.直径階分布'!EF139:EF140)</f>
        <v>0</v>
      </c>
      <c r="W68" s="89">
        <f>SUM('inv3.直径階分布'!EG139:EG140)</f>
        <v>0</v>
      </c>
      <c r="X68" s="89">
        <f>SUM('inv3.直径階分布'!EH139:EH140)</f>
        <v>0</v>
      </c>
      <c r="Y68" s="89">
        <f>SUM('inv3.直径階分布'!EI139:EI140)</f>
        <v>0</v>
      </c>
      <c r="Z68" s="89">
        <f>SUM('inv3.直径階分布'!EJ139:EJ140)</f>
        <v>0</v>
      </c>
      <c r="AA68" s="89">
        <f>SUM('inv3.直径階分布'!EK139:EK140)</f>
        <v>0</v>
      </c>
      <c r="AB68" s="90">
        <f>SUM('inv3.直径階分布'!EL139:EL140)</f>
        <v>0</v>
      </c>
    </row>
    <row r="69" spans="1:28">
      <c r="A69" s="91"/>
      <c r="B69" s="101" t="str">
        <f t="shared" si="0"/>
        <v>~ 52</v>
      </c>
      <c r="C69" s="89">
        <f>SUM('inv3.直径階分布'!DM141:DM142)</f>
        <v>0</v>
      </c>
      <c r="D69" s="89">
        <f>SUM('inv3.直径階分布'!DN141:DN142)</f>
        <v>0</v>
      </c>
      <c r="E69" s="89">
        <f>SUM('inv3.直径階分布'!DO141:DO142)</f>
        <v>0</v>
      </c>
      <c r="F69" s="89">
        <f>SUM('inv3.直径階分布'!DP141:DP142)</f>
        <v>0</v>
      </c>
      <c r="G69" s="89">
        <f>SUM('inv3.直径階分布'!DQ141:DQ142)</f>
        <v>0</v>
      </c>
      <c r="H69" s="89">
        <f>SUM('inv3.直径階分布'!DR141:DR142)</f>
        <v>0</v>
      </c>
      <c r="I69" s="89">
        <f>SUM('inv3.直径階分布'!DS141:DS142)</f>
        <v>0</v>
      </c>
      <c r="J69" s="89">
        <f>SUM('inv3.直径階分布'!DT141:DT142)</f>
        <v>0</v>
      </c>
      <c r="K69" s="89">
        <f>SUM('inv3.直径階分布'!DU141:DU142)</f>
        <v>0</v>
      </c>
      <c r="L69" s="89">
        <f>SUM('inv3.直径階分布'!DV141:DV142)</f>
        <v>0</v>
      </c>
      <c r="M69" s="89">
        <f>SUM('inv3.直径階分布'!DW141:DW142)</f>
        <v>0</v>
      </c>
      <c r="N69" s="89">
        <f>SUM('inv3.直径階分布'!DX141:DX142)</f>
        <v>0</v>
      </c>
      <c r="O69" s="89">
        <f>SUM('inv3.直径階分布'!DY141:DY142)</f>
        <v>0</v>
      </c>
      <c r="P69" s="89">
        <f>SUM('inv3.直径階分布'!DZ141:DZ142)</f>
        <v>0</v>
      </c>
      <c r="Q69" s="89">
        <f>SUM('inv3.直径階分布'!EA141:EA142)</f>
        <v>0</v>
      </c>
      <c r="R69" s="89">
        <f>SUM('inv3.直径階分布'!EB141:EB142)</f>
        <v>0</v>
      </c>
      <c r="S69" s="89">
        <f>SUM('inv3.直径階分布'!EC141:EC142)</f>
        <v>0</v>
      </c>
      <c r="T69" s="89">
        <f>SUM('inv3.直径階分布'!ED141:ED142)</f>
        <v>0</v>
      </c>
      <c r="U69" s="89">
        <f>SUM('inv3.直径階分布'!EE141:EE142)</f>
        <v>0</v>
      </c>
      <c r="V69" s="89">
        <f>SUM('inv3.直径階分布'!EF141:EF142)</f>
        <v>0</v>
      </c>
      <c r="W69" s="89">
        <f>SUM('inv3.直径階分布'!EG141:EG142)</f>
        <v>0</v>
      </c>
      <c r="X69" s="89">
        <f>SUM('inv3.直径階分布'!EH141:EH142)</f>
        <v>0</v>
      </c>
      <c r="Y69" s="89">
        <f>SUM('inv3.直径階分布'!EI141:EI142)</f>
        <v>0</v>
      </c>
      <c r="Z69" s="89">
        <f>SUM('inv3.直径階分布'!EJ141:EJ142)</f>
        <v>0</v>
      </c>
      <c r="AA69" s="89">
        <f>SUM('inv3.直径階分布'!EK141:EK142)</f>
        <v>0</v>
      </c>
      <c r="AB69" s="90">
        <f>SUM('inv3.直径階分布'!EL141:EL142)</f>
        <v>0</v>
      </c>
    </row>
    <row r="70" spans="1:28">
      <c r="A70" s="91"/>
      <c r="B70" s="101" t="str">
        <f t="shared" si="0"/>
        <v>~ 54</v>
      </c>
      <c r="C70" s="89">
        <f>SUM('inv3.直径階分布'!DM143:DM144)</f>
        <v>0</v>
      </c>
      <c r="D70" s="89">
        <f>SUM('inv3.直径階分布'!DN143:DN144)</f>
        <v>0</v>
      </c>
      <c r="E70" s="89">
        <f>SUM('inv3.直径階分布'!DO143:DO144)</f>
        <v>0</v>
      </c>
      <c r="F70" s="89">
        <f>SUM('inv3.直径階分布'!DP143:DP144)</f>
        <v>0</v>
      </c>
      <c r="G70" s="89">
        <f>SUM('inv3.直径階分布'!DQ143:DQ144)</f>
        <v>0</v>
      </c>
      <c r="H70" s="89">
        <f>SUM('inv3.直径階分布'!DR143:DR144)</f>
        <v>0</v>
      </c>
      <c r="I70" s="89">
        <f>SUM('inv3.直径階分布'!DS143:DS144)</f>
        <v>0</v>
      </c>
      <c r="J70" s="89">
        <f>SUM('inv3.直径階分布'!DT143:DT144)</f>
        <v>0</v>
      </c>
      <c r="K70" s="89">
        <f>SUM('inv3.直径階分布'!DU143:DU144)</f>
        <v>0</v>
      </c>
      <c r="L70" s="89">
        <f>SUM('inv3.直径階分布'!DV143:DV144)</f>
        <v>0</v>
      </c>
      <c r="M70" s="89">
        <f>SUM('inv3.直径階分布'!DW143:DW144)</f>
        <v>0</v>
      </c>
      <c r="N70" s="89">
        <f>SUM('inv3.直径階分布'!DX143:DX144)</f>
        <v>0</v>
      </c>
      <c r="O70" s="89">
        <f>SUM('inv3.直径階分布'!DY143:DY144)</f>
        <v>0</v>
      </c>
      <c r="P70" s="89">
        <f>SUM('inv3.直径階分布'!DZ143:DZ144)</f>
        <v>0</v>
      </c>
      <c r="Q70" s="89">
        <f>SUM('inv3.直径階分布'!EA143:EA144)</f>
        <v>0</v>
      </c>
      <c r="R70" s="89">
        <f>SUM('inv3.直径階分布'!EB143:EB144)</f>
        <v>0</v>
      </c>
      <c r="S70" s="89">
        <f>SUM('inv3.直径階分布'!EC143:EC144)</f>
        <v>0</v>
      </c>
      <c r="T70" s="89">
        <f>SUM('inv3.直径階分布'!ED143:ED144)</f>
        <v>0</v>
      </c>
      <c r="U70" s="89">
        <f>SUM('inv3.直径階分布'!EE143:EE144)</f>
        <v>0</v>
      </c>
      <c r="V70" s="89">
        <f>SUM('inv3.直径階分布'!EF143:EF144)</f>
        <v>0</v>
      </c>
      <c r="W70" s="89">
        <f>SUM('inv3.直径階分布'!EG143:EG144)</f>
        <v>0</v>
      </c>
      <c r="X70" s="89">
        <f>SUM('inv3.直径階分布'!EH143:EH144)</f>
        <v>0</v>
      </c>
      <c r="Y70" s="89">
        <f>SUM('inv3.直径階分布'!EI143:EI144)</f>
        <v>0</v>
      </c>
      <c r="Z70" s="89">
        <f>SUM('inv3.直径階分布'!EJ143:EJ144)</f>
        <v>0</v>
      </c>
      <c r="AA70" s="89">
        <f>SUM('inv3.直径階分布'!EK143:EK144)</f>
        <v>0</v>
      </c>
      <c r="AB70" s="90">
        <f>SUM('inv3.直径階分布'!EL143:EL144)</f>
        <v>0</v>
      </c>
    </row>
    <row r="71" spans="1:28">
      <c r="A71" s="91"/>
      <c r="B71" s="101" t="str">
        <f t="shared" si="0"/>
        <v>~ 56</v>
      </c>
      <c r="C71" s="89">
        <f>SUM('inv3.直径階分布'!DM145:DM146)</f>
        <v>0</v>
      </c>
      <c r="D71" s="89">
        <f>SUM('inv3.直径階分布'!DN145:DN146)</f>
        <v>0</v>
      </c>
      <c r="E71" s="89">
        <f>SUM('inv3.直径階分布'!DO145:DO146)</f>
        <v>0</v>
      </c>
      <c r="F71" s="89">
        <f>SUM('inv3.直径階分布'!DP145:DP146)</f>
        <v>0</v>
      </c>
      <c r="G71" s="89">
        <f>SUM('inv3.直径階分布'!DQ145:DQ146)</f>
        <v>0</v>
      </c>
      <c r="H71" s="89">
        <f>SUM('inv3.直径階分布'!DR145:DR146)</f>
        <v>0</v>
      </c>
      <c r="I71" s="89">
        <f>SUM('inv3.直径階分布'!DS145:DS146)</f>
        <v>0</v>
      </c>
      <c r="J71" s="89">
        <f>SUM('inv3.直径階分布'!DT145:DT146)</f>
        <v>0</v>
      </c>
      <c r="K71" s="89">
        <f>SUM('inv3.直径階分布'!DU145:DU146)</f>
        <v>0</v>
      </c>
      <c r="L71" s="89">
        <f>SUM('inv3.直径階分布'!DV145:DV146)</f>
        <v>0</v>
      </c>
      <c r="M71" s="89">
        <f>SUM('inv3.直径階分布'!DW145:DW146)</f>
        <v>0</v>
      </c>
      <c r="N71" s="89">
        <f>SUM('inv3.直径階分布'!DX145:DX146)</f>
        <v>0</v>
      </c>
      <c r="O71" s="89">
        <f>SUM('inv3.直径階分布'!DY145:DY146)</f>
        <v>0</v>
      </c>
      <c r="P71" s="89">
        <f>SUM('inv3.直径階分布'!DZ145:DZ146)</f>
        <v>0</v>
      </c>
      <c r="Q71" s="89">
        <f>SUM('inv3.直径階分布'!EA145:EA146)</f>
        <v>0</v>
      </c>
      <c r="R71" s="89">
        <f>SUM('inv3.直径階分布'!EB145:EB146)</f>
        <v>0</v>
      </c>
      <c r="S71" s="89">
        <f>SUM('inv3.直径階分布'!EC145:EC146)</f>
        <v>0</v>
      </c>
      <c r="T71" s="89">
        <f>SUM('inv3.直径階分布'!ED145:ED146)</f>
        <v>0</v>
      </c>
      <c r="U71" s="89">
        <f>SUM('inv3.直径階分布'!EE145:EE146)</f>
        <v>0</v>
      </c>
      <c r="V71" s="89">
        <f>SUM('inv3.直径階分布'!EF145:EF146)</f>
        <v>0</v>
      </c>
      <c r="W71" s="89">
        <f>SUM('inv3.直径階分布'!EG145:EG146)</f>
        <v>0</v>
      </c>
      <c r="X71" s="89">
        <f>SUM('inv3.直径階分布'!EH145:EH146)</f>
        <v>0</v>
      </c>
      <c r="Y71" s="89">
        <f>SUM('inv3.直径階分布'!EI145:EI146)</f>
        <v>0</v>
      </c>
      <c r="Z71" s="89">
        <f>SUM('inv3.直径階分布'!EJ145:EJ146)</f>
        <v>0</v>
      </c>
      <c r="AA71" s="89">
        <f>SUM('inv3.直径階分布'!EK145:EK146)</f>
        <v>0</v>
      </c>
      <c r="AB71" s="90">
        <f>SUM('inv3.直径階分布'!EL145:EL146)</f>
        <v>0</v>
      </c>
    </row>
    <row r="72" spans="1:28">
      <c r="A72" s="91"/>
      <c r="B72" s="101" t="str">
        <f t="shared" si="0"/>
        <v>~ 58</v>
      </c>
      <c r="C72" s="89">
        <f>SUM('inv3.直径階分布'!DM147:DM148)</f>
        <v>0</v>
      </c>
      <c r="D72" s="89">
        <f>SUM('inv3.直径階分布'!DN147:DN148)</f>
        <v>0</v>
      </c>
      <c r="E72" s="89">
        <f>SUM('inv3.直径階分布'!DO147:DO148)</f>
        <v>0</v>
      </c>
      <c r="F72" s="89">
        <f>SUM('inv3.直径階分布'!DP147:DP148)</f>
        <v>0</v>
      </c>
      <c r="G72" s="89">
        <f>SUM('inv3.直径階分布'!DQ147:DQ148)</f>
        <v>0</v>
      </c>
      <c r="H72" s="89">
        <f>SUM('inv3.直径階分布'!DR147:DR148)</f>
        <v>0</v>
      </c>
      <c r="I72" s="89">
        <f>SUM('inv3.直径階分布'!DS147:DS148)</f>
        <v>0</v>
      </c>
      <c r="J72" s="89">
        <f>SUM('inv3.直径階分布'!DT147:DT148)</f>
        <v>0</v>
      </c>
      <c r="K72" s="89">
        <f>SUM('inv3.直径階分布'!DU147:DU148)</f>
        <v>0</v>
      </c>
      <c r="L72" s="89">
        <f>SUM('inv3.直径階分布'!DV147:DV148)</f>
        <v>0</v>
      </c>
      <c r="M72" s="89">
        <f>SUM('inv3.直径階分布'!DW147:DW148)</f>
        <v>0</v>
      </c>
      <c r="N72" s="89">
        <f>SUM('inv3.直径階分布'!DX147:DX148)</f>
        <v>0</v>
      </c>
      <c r="O72" s="89">
        <f>SUM('inv3.直径階分布'!DY147:DY148)</f>
        <v>0</v>
      </c>
      <c r="P72" s="89">
        <f>SUM('inv3.直径階分布'!DZ147:DZ148)</f>
        <v>0</v>
      </c>
      <c r="Q72" s="89">
        <f>SUM('inv3.直径階分布'!EA147:EA148)</f>
        <v>0</v>
      </c>
      <c r="R72" s="89">
        <f>SUM('inv3.直径階分布'!EB147:EB148)</f>
        <v>0</v>
      </c>
      <c r="S72" s="89">
        <f>SUM('inv3.直径階分布'!EC147:EC148)</f>
        <v>0</v>
      </c>
      <c r="T72" s="89">
        <f>SUM('inv3.直径階分布'!ED147:ED148)</f>
        <v>0</v>
      </c>
      <c r="U72" s="89">
        <f>SUM('inv3.直径階分布'!EE147:EE148)</f>
        <v>0</v>
      </c>
      <c r="V72" s="89">
        <f>SUM('inv3.直径階分布'!EF147:EF148)</f>
        <v>0</v>
      </c>
      <c r="W72" s="89">
        <f>SUM('inv3.直径階分布'!EG147:EG148)</f>
        <v>0</v>
      </c>
      <c r="X72" s="89">
        <f>SUM('inv3.直径階分布'!EH147:EH148)</f>
        <v>0</v>
      </c>
      <c r="Y72" s="89">
        <f>SUM('inv3.直径階分布'!EI147:EI148)</f>
        <v>0</v>
      </c>
      <c r="Z72" s="89">
        <f>SUM('inv3.直径階分布'!EJ147:EJ148)</f>
        <v>0</v>
      </c>
      <c r="AA72" s="89">
        <f>SUM('inv3.直径階分布'!EK147:EK148)</f>
        <v>0</v>
      </c>
      <c r="AB72" s="90">
        <f>SUM('inv3.直径階分布'!EL147:EL148)</f>
        <v>0</v>
      </c>
    </row>
    <row r="73" spans="1:28">
      <c r="A73" s="91"/>
      <c r="B73" s="101" t="str">
        <f t="shared" si="0"/>
        <v>~ 60</v>
      </c>
      <c r="C73" s="89">
        <f>SUM('inv3.直径階分布'!DM149:DM150)</f>
        <v>0</v>
      </c>
      <c r="D73" s="89">
        <f>SUM('inv3.直径階分布'!DN149:DN150)</f>
        <v>0</v>
      </c>
      <c r="E73" s="89">
        <f>SUM('inv3.直径階分布'!DO149:DO150)</f>
        <v>0</v>
      </c>
      <c r="F73" s="89">
        <f>SUM('inv3.直径階分布'!DP149:DP150)</f>
        <v>0</v>
      </c>
      <c r="G73" s="89">
        <f>SUM('inv3.直径階分布'!DQ149:DQ150)</f>
        <v>0</v>
      </c>
      <c r="H73" s="89">
        <f>SUM('inv3.直径階分布'!DR149:DR150)</f>
        <v>0</v>
      </c>
      <c r="I73" s="89">
        <f>SUM('inv3.直径階分布'!DS149:DS150)</f>
        <v>0</v>
      </c>
      <c r="J73" s="89">
        <f>SUM('inv3.直径階分布'!DT149:DT150)</f>
        <v>0</v>
      </c>
      <c r="K73" s="89">
        <f>SUM('inv3.直径階分布'!DU149:DU150)</f>
        <v>0</v>
      </c>
      <c r="L73" s="89">
        <f>SUM('inv3.直径階分布'!DV149:DV150)</f>
        <v>0</v>
      </c>
      <c r="M73" s="89">
        <f>SUM('inv3.直径階分布'!DW149:DW150)</f>
        <v>0</v>
      </c>
      <c r="N73" s="89">
        <f>SUM('inv3.直径階分布'!DX149:DX150)</f>
        <v>0</v>
      </c>
      <c r="O73" s="89">
        <f>SUM('inv3.直径階分布'!DY149:DY150)</f>
        <v>0</v>
      </c>
      <c r="P73" s="89">
        <f>SUM('inv3.直径階分布'!DZ149:DZ150)</f>
        <v>0</v>
      </c>
      <c r="Q73" s="89">
        <f>SUM('inv3.直径階分布'!EA149:EA150)</f>
        <v>0</v>
      </c>
      <c r="R73" s="89">
        <f>SUM('inv3.直径階分布'!EB149:EB150)</f>
        <v>0</v>
      </c>
      <c r="S73" s="89">
        <f>SUM('inv3.直径階分布'!EC149:EC150)</f>
        <v>0</v>
      </c>
      <c r="T73" s="89">
        <f>SUM('inv3.直径階分布'!ED149:ED150)</f>
        <v>0</v>
      </c>
      <c r="U73" s="89">
        <f>SUM('inv3.直径階分布'!EE149:EE150)</f>
        <v>0</v>
      </c>
      <c r="V73" s="89">
        <f>SUM('inv3.直径階分布'!EF149:EF150)</f>
        <v>0</v>
      </c>
      <c r="W73" s="89">
        <f>SUM('inv3.直径階分布'!EG149:EG150)</f>
        <v>0</v>
      </c>
      <c r="X73" s="89">
        <f>SUM('inv3.直径階分布'!EH149:EH150)</f>
        <v>0</v>
      </c>
      <c r="Y73" s="89">
        <f>SUM('inv3.直径階分布'!EI149:EI150)</f>
        <v>0</v>
      </c>
      <c r="Z73" s="89">
        <f>SUM('inv3.直径階分布'!EJ149:EJ150)</f>
        <v>0</v>
      </c>
      <c r="AA73" s="89">
        <f>SUM('inv3.直径階分布'!EK149:EK150)</f>
        <v>0</v>
      </c>
      <c r="AB73" s="90">
        <f>SUM('inv3.直径階分布'!EL149:EL150)</f>
        <v>0</v>
      </c>
    </row>
    <row r="74" spans="1:28">
      <c r="A74" s="91"/>
      <c r="B74" s="101" t="str">
        <f t="shared" si="0"/>
        <v>~ 62</v>
      </c>
      <c r="C74" s="89">
        <f>SUM('inv3.直径階分布'!DM151:DM152)</f>
        <v>0</v>
      </c>
      <c r="D74" s="89">
        <f>SUM('inv3.直径階分布'!DN151:DN152)</f>
        <v>0</v>
      </c>
      <c r="E74" s="89">
        <f>SUM('inv3.直径階分布'!DO151:DO152)</f>
        <v>0</v>
      </c>
      <c r="F74" s="89">
        <f>SUM('inv3.直径階分布'!DP151:DP152)</f>
        <v>0</v>
      </c>
      <c r="G74" s="89">
        <f>SUM('inv3.直径階分布'!DQ151:DQ152)</f>
        <v>0</v>
      </c>
      <c r="H74" s="89">
        <f>SUM('inv3.直径階分布'!DR151:DR152)</f>
        <v>0</v>
      </c>
      <c r="I74" s="89">
        <f>SUM('inv3.直径階分布'!DS151:DS152)</f>
        <v>0</v>
      </c>
      <c r="J74" s="89">
        <f>SUM('inv3.直径階分布'!DT151:DT152)</f>
        <v>0</v>
      </c>
      <c r="K74" s="89">
        <f>SUM('inv3.直径階分布'!DU151:DU152)</f>
        <v>0</v>
      </c>
      <c r="L74" s="89">
        <f>SUM('inv3.直径階分布'!DV151:DV152)</f>
        <v>0</v>
      </c>
      <c r="M74" s="89">
        <f>SUM('inv3.直径階分布'!DW151:DW152)</f>
        <v>0</v>
      </c>
      <c r="N74" s="89">
        <f>SUM('inv3.直径階分布'!DX151:DX152)</f>
        <v>0</v>
      </c>
      <c r="O74" s="89">
        <f>SUM('inv3.直径階分布'!DY151:DY152)</f>
        <v>0</v>
      </c>
      <c r="P74" s="89">
        <f>SUM('inv3.直径階分布'!DZ151:DZ152)</f>
        <v>0</v>
      </c>
      <c r="Q74" s="89">
        <f>SUM('inv3.直径階分布'!EA151:EA152)</f>
        <v>0</v>
      </c>
      <c r="R74" s="89">
        <f>SUM('inv3.直径階分布'!EB151:EB152)</f>
        <v>0</v>
      </c>
      <c r="S74" s="89">
        <f>SUM('inv3.直径階分布'!EC151:EC152)</f>
        <v>0</v>
      </c>
      <c r="T74" s="89">
        <f>SUM('inv3.直径階分布'!ED151:ED152)</f>
        <v>0</v>
      </c>
      <c r="U74" s="89">
        <f>SUM('inv3.直径階分布'!EE151:EE152)</f>
        <v>0</v>
      </c>
      <c r="V74" s="89">
        <f>SUM('inv3.直径階分布'!EF151:EF152)</f>
        <v>0</v>
      </c>
      <c r="W74" s="89">
        <f>SUM('inv3.直径階分布'!EG151:EG152)</f>
        <v>0</v>
      </c>
      <c r="X74" s="89">
        <f>SUM('inv3.直径階分布'!EH151:EH152)</f>
        <v>0</v>
      </c>
      <c r="Y74" s="89">
        <f>SUM('inv3.直径階分布'!EI151:EI152)</f>
        <v>0</v>
      </c>
      <c r="Z74" s="89">
        <f>SUM('inv3.直径階分布'!EJ151:EJ152)</f>
        <v>0</v>
      </c>
      <c r="AA74" s="89">
        <f>SUM('inv3.直径階分布'!EK151:EK152)</f>
        <v>0</v>
      </c>
      <c r="AB74" s="90">
        <f>SUM('inv3.直径階分布'!EL151:EL152)</f>
        <v>0</v>
      </c>
    </row>
    <row r="75" spans="1:28">
      <c r="A75" s="91"/>
      <c r="B75" s="101" t="str">
        <f t="shared" si="0"/>
        <v>~ 64</v>
      </c>
      <c r="C75" s="89">
        <f>SUM('inv3.直径階分布'!DM153:DM154)</f>
        <v>0</v>
      </c>
      <c r="D75" s="89">
        <f>SUM('inv3.直径階分布'!DN153:DN154)</f>
        <v>0</v>
      </c>
      <c r="E75" s="89">
        <f>SUM('inv3.直径階分布'!DO153:DO154)</f>
        <v>0</v>
      </c>
      <c r="F75" s="89">
        <f>SUM('inv3.直径階分布'!DP153:DP154)</f>
        <v>0</v>
      </c>
      <c r="G75" s="89">
        <f>SUM('inv3.直径階分布'!DQ153:DQ154)</f>
        <v>0</v>
      </c>
      <c r="H75" s="89">
        <f>SUM('inv3.直径階分布'!DR153:DR154)</f>
        <v>0</v>
      </c>
      <c r="I75" s="89">
        <f>SUM('inv3.直径階分布'!DS153:DS154)</f>
        <v>0</v>
      </c>
      <c r="J75" s="89">
        <f>SUM('inv3.直径階分布'!DT153:DT154)</f>
        <v>0</v>
      </c>
      <c r="K75" s="89">
        <f>SUM('inv3.直径階分布'!DU153:DU154)</f>
        <v>0</v>
      </c>
      <c r="L75" s="89">
        <f>SUM('inv3.直径階分布'!DV153:DV154)</f>
        <v>0</v>
      </c>
      <c r="M75" s="89">
        <f>SUM('inv3.直径階分布'!DW153:DW154)</f>
        <v>0</v>
      </c>
      <c r="N75" s="89">
        <f>SUM('inv3.直径階分布'!DX153:DX154)</f>
        <v>0</v>
      </c>
      <c r="O75" s="89">
        <f>SUM('inv3.直径階分布'!DY153:DY154)</f>
        <v>0</v>
      </c>
      <c r="P75" s="89">
        <f>SUM('inv3.直径階分布'!DZ153:DZ154)</f>
        <v>0</v>
      </c>
      <c r="Q75" s="89">
        <f>SUM('inv3.直径階分布'!EA153:EA154)</f>
        <v>0</v>
      </c>
      <c r="R75" s="89">
        <f>SUM('inv3.直径階分布'!EB153:EB154)</f>
        <v>0</v>
      </c>
      <c r="S75" s="89">
        <f>SUM('inv3.直径階分布'!EC153:EC154)</f>
        <v>0</v>
      </c>
      <c r="T75" s="89">
        <f>SUM('inv3.直径階分布'!ED153:ED154)</f>
        <v>0</v>
      </c>
      <c r="U75" s="89">
        <f>SUM('inv3.直径階分布'!EE153:EE154)</f>
        <v>0</v>
      </c>
      <c r="V75" s="89">
        <f>SUM('inv3.直径階分布'!EF153:EF154)</f>
        <v>0</v>
      </c>
      <c r="W75" s="89">
        <f>SUM('inv3.直径階分布'!EG153:EG154)</f>
        <v>0</v>
      </c>
      <c r="X75" s="89">
        <f>SUM('inv3.直径階分布'!EH153:EH154)</f>
        <v>0</v>
      </c>
      <c r="Y75" s="89">
        <f>SUM('inv3.直径階分布'!EI153:EI154)</f>
        <v>0</v>
      </c>
      <c r="Z75" s="89">
        <f>SUM('inv3.直径階分布'!EJ153:EJ154)</f>
        <v>0</v>
      </c>
      <c r="AA75" s="89">
        <f>SUM('inv3.直径階分布'!EK153:EK154)</f>
        <v>0</v>
      </c>
      <c r="AB75" s="90">
        <f>SUM('inv3.直径階分布'!EL153:EL154)</f>
        <v>0</v>
      </c>
    </row>
    <row r="76" spans="1:28">
      <c r="A76" s="91"/>
      <c r="B76" s="101" t="str">
        <f t="shared" si="0"/>
        <v>~ 66</v>
      </c>
      <c r="C76" s="89">
        <f>SUM('inv3.直径階分布'!DM155:DM156)</f>
        <v>0</v>
      </c>
      <c r="D76" s="89">
        <f>SUM('inv3.直径階分布'!DN155:DN156)</f>
        <v>0</v>
      </c>
      <c r="E76" s="89">
        <f>SUM('inv3.直径階分布'!DO155:DO156)</f>
        <v>0</v>
      </c>
      <c r="F76" s="89">
        <f>SUM('inv3.直径階分布'!DP155:DP156)</f>
        <v>0</v>
      </c>
      <c r="G76" s="89">
        <f>SUM('inv3.直径階分布'!DQ155:DQ156)</f>
        <v>0</v>
      </c>
      <c r="H76" s="89">
        <f>SUM('inv3.直径階分布'!DR155:DR156)</f>
        <v>0</v>
      </c>
      <c r="I76" s="89">
        <f>SUM('inv3.直径階分布'!DS155:DS156)</f>
        <v>0</v>
      </c>
      <c r="J76" s="89">
        <f>SUM('inv3.直径階分布'!DT155:DT156)</f>
        <v>0</v>
      </c>
      <c r="K76" s="89">
        <f>SUM('inv3.直径階分布'!DU155:DU156)</f>
        <v>0</v>
      </c>
      <c r="L76" s="89">
        <f>SUM('inv3.直径階分布'!DV155:DV156)</f>
        <v>0</v>
      </c>
      <c r="M76" s="89">
        <f>SUM('inv3.直径階分布'!DW155:DW156)</f>
        <v>0</v>
      </c>
      <c r="N76" s="89">
        <f>SUM('inv3.直径階分布'!DX155:DX156)</f>
        <v>0</v>
      </c>
      <c r="O76" s="89">
        <f>SUM('inv3.直径階分布'!DY155:DY156)</f>
        <v>0</v>
      </c>
      <c r="P76" s="89">
        <f>SUM('inv3.直径階分布'!DZ155:DZ156)</f>
        <v>0</v>
      </c>
      <c r="Q76" s="89">
        <f>SUM('inv3.直径階分布'!EA155:EA156)</f>
        <v>0</v>
      </c>
      <c r="R76" s="89">
        <f>SUM('inv3.直径階分布'!EB155:EB156)</f>
        <v>0</v>
      </c>
      <c r="S76" s="89">
        <f>SUM('inv3.直径階分布'!EC155:EC156)</f>
        <v>0</v>
      </c>
      <c r="T76" s="89">
        <f>SUM('inv3.直径階分布'!ED155:ED156)</f>
        <v>0</v>
      </c>
      <c r="U76" s="89">
        <f>SUM('inv3.直径階分布'!EE155:EE156)</f>
        <v>0</v>
      </c>
      <c r="V76" s="89">
        <f>SUM('inv3.直径階分布'!EF155:EF156)</f>
        <v>0</v>
      </c>
      <c r="W76" s="89">
        <f>SUM('inv3.直径階分布'!EG155:EG156)</f>
        <v>0</v>
      </c>
      <c r="X76" s="89">
        <f>SUM('inv3.直径階分布'!EH155:EH156)</f>
        <v>0</v>
      </c>
      <c r="Y76" s="89">
        <f>SUM('inv3.直径階分布'!EI155:EI156)</f>
        <v>0</v>
      </c>
      <c r="Z76" s="89">
        <f>SUM('inv3.直径階分布'!EJ155:EJ156)</f>
        <v>0</v>
      </c>
      <c r="AA76" s="89">
        <f>SUM('inv3.直径階分布'!EK155:EK156)</f>
        <v>0</v>
      </c>
      <c r="AB76" s="90">
        <f>SUM('inv3.直径階分布'!EL155:EL156)</f>
        <v>0</v>
      </c>
    </row>
    <row r="77" spans="1:28">
      <c r="A77" s="91"/>
      <c r="B77" s="101" t="str">
        <f t="shared" si="0"/>
        <v>~ 68</v>
      </c>
      <c r="C77" s="89">
        <f>SUM('inv3.直径階分布'!DM157:DM158)</f>
        <v>0</v>
      </c>
      <c r="D77" s="89">
        <f>SUM('inv3.直径階分布'!DN157:DN158)</f>
        <v>0</v>
      </c>
      <c r="E77" s="89">
        <f>SUM('inv3.直径階分布'!DO157:DO158)</f>
        <v>0</v>
      </c>
      <c r="F77" s="89">
        <f>SUM('inv3.直径階分布'!DP157:DP158)</f>
        <v>0</v>
      </c>
      <c r="G77" s="89">
        <f>SUM('inv3.直径階分布'!DQ157:DQ158)</f>
        <v>0</v>
      </c>
      <c r="H77" s="89">
        <f>SUM('inv3.直径階分布'!DR157:DR158)</f>
        <v>0</v>
      </c>
      <c r="I77" s="89">
        <f>SUM('inv3.直径階分布'!DS157:DS158)</f>
        <v>0</v>
      </c>
      <c r="J77" s="89">
        <f>SUM('inv3.直径階分布'!DT157:DT158)</f>
        <v>0</v>
      </c>
      <c r="K77" s="89">
        <f>SUM('inv3.直径階分布'!DU157:DU158)</f>
        <v>0</v>
      </c>
      <c r="L77" s="89">
        <f>SUM('inv3.直径階分布'!DV157:DV158)</f>
        <v>0</v>
      </c>
      <c r="M77" s="89">
        <f>SUM('inv3.直径階分布'!DW157:DW158)</f>
        <v>0</v>
      </c>
      <c r="N77" s="89">
        <f>SUM('inv3.直径階分布'!DX157:DX158)</f>
        <v>0</v>
      </c>
      <c r="O77" s="89">
        <f>SUM('inv3.直径階分布'!DY157:DY158)</f>
        <v>0</v>
      </c>
      <c r="P77" s="89">
        <f>SUM('inv3.直径階分布'!DZ157:DZ158)</f>
        <v>0</v>
      </c>
      <c r="Q77" s="89">
        <f>SUM('inv3.直径階分布'!EA157:EA158)</f>
        <v>0</v>
      </c>
      <c r="R77" s="89">
        <f>SUM('inv3.直径階分布'!EB157:EB158)</f>
        <v>0</v>
      </c>
      <c r="S77" s="89">
        <f>SUM('inv3.直径階分布'!EC157:EC158)</f>
        <v>0</v>
      </c>
      <c r="T77" s="89">
        <f>SUM('inv3.直径階分布'!ED157:ED158)</f>
        <v>0</v>
      </c>
      <c r="U77" s="89">
        <f>SUM('inv3.直径階分布'!EE157:EE158)</f>
        <v>0</v>
      </c>
      <c r="V77" s="89">
        <f>SUM('inv3.直径階分布'!EF157:EF158)</f>
        <v>0</v>
      </c>
      <c r="W77" s="89">
        <f>SUM('inv3.直径階分布'!EG157:EG158)</f>
        <v>0</v>
      </c>
      <c r="X77" s="89">
        <f>SUM('inv3.直径階分布'!EH157:EH158)</f>
        <v>0</v>
      </c>
      <c r="Y77" s="89">
        <f>SUM('inv3.直径階分布'!EI157:EI158)</f>
        <v>0</v>
      </c>
      <c r="Z77" s="89">
        <f>SUM('inv3.直径階分布'!EJ157:EJ158)</f>
        <v>0</v>
      </c>
      <c r="AA77" s="89">
        <f>SUM('inv3.直径階分布'!EK157:EK158)</f>
        <v>0</v>
      </c>
      <c r="AB77" s="90">
        <f>SUM('inv3.直径階分布'!EL157:EL158)</f>
        <v>0</v>
      </c>
    </row>
    <row r="78" spans="1:28">
      <c r="A78" s="91"/>
      <c r="B78" s="101" t="str">
        <f t="shared" si="0"/>
        <v>~ 70</v>
      </c>
      <c r="C78" s="89">
        <f>SUM('inv3.直径階分布'!DM159:DM160)</f>
        <v>0</v>
      </c>
      <c r="D78" s="89">
        <f>SUM('inv3.直径階分布'!DN159:DN160)</f>
        <v>0</v>
      </c>
      <c r="E78" s="89">
        <f>SUM('inv3.直径階分布'!DO159:DO160)</f>
        <v>0</v>
      </c>
      <c r="F78" s="89">
        <f>SUM('inv3.直径階分布'!DP159:DP160)</f>
        <v>0</v>
      </c>
      <c r="G78" s="89">
        <f>SUM('inv3.直径階分布'!DQ159:DQ160)</f>
        <v>0</v>
      </c>
      <c r="H78" s="89">
        <f>SUM('inv3.直径階分布'!DR159:DR160)</f>
        <v>0</v>
      </c>
      <c r="I78" s="89">
        <f>SUM('inv3.直径階分布'!DS159:DS160)</f>
        <v>0</v>
      </c>
      <c r="J78" s="89">
        <f>SUM('inv3.直径階分布'!DT159:DT160)</f>
        <v>0</v>
      </c>
      <c r="K78" s="89">
        <f>SUM('inv3.直径階分布'!DU159:DU160)</f>
        <v>0</v>
      </c>
      <c r="L78" s="89">
        <f>SUM('inv3.直径階分布'!DV159:DV160)</f>
        <v>0</v>
      </c>
      <c r="M78" s="89">
        <f>SUM('inv3.直径階分布'!DW159:DW160)</f>
        <v>0</v>
      </c>
      <c r="N78" s="89">
        <f>SUM('inv3.直径階分布'!DX159:DX160)</f>
        <v>0</v>
      </c>
      <c r="O78" s="89">
        <f>SUM('inv3.直径階分布'!DY159:DY160)</f>
        <v>0</v>
      </c>
      <c r="P78" s="89">
        <f>SUM('inv3.直径階分布'!DZ159:DZ160)</f>
        <v>0</v>
      </c>
      <c r="Q78" s="89">
        <f>SUM('inv3.直径階分布'!EA159:EA160)</f>
        <v>0</v>
      </c>
      <c r="R78" s="89">
        <f>SUM('inv3.直径階分布'!EB159:EB160)</f>
        <v>0</v>
      </c>
      <c r="S78" s="89">
        <f>SUM('inv3.直径階分布'!EC159:EC160)</f>
        <v>0</v>
      </c>
      <c r="T78" s="89">
        <f>SUM('inv3.直径階分布'!ED159:ED160)</f>
        <v>0</v>
      </c>
      <c r="U78" s="89">
        <f>SUM('inv3.直径階分布'!EE159:EE160)</f>
        <v>0</v>
      </c>
      <c r="V78" s="89">
        <f>SUM('inv3.直径階分布'!EF159:EF160)</f>
        <v>0</v>
      </c>
      <c r="W78" s="89">
        <f>SUM('inv3.直径階分布'!EG159:EG160)</f>
        <v>0</v>
      </c>
      <c r="X78" s="89">
        <f>SUM('inv3.直径階分布'!EH159:EH160)</f>
        <v>0</v>
      </c>
      <c r="Y78" s="89">
        <f>SUM('inv3.直径階分布'!EI159:EI160)</f>
        <v>0</v>
      </c>
      <c r="Z78" s="89">
        <f>SUM('inv3.直径階分布'!EJ159:EJ160)</f>
        <v>0</v>
      </c>
      <c r="AA78" s="89">
        <f>SUM('inv3.直径階分布'!EK159:EK160)</f>
        <v>0</v>
      </c>
      <c r="AB78" s="90">
        <f>SUM('inv3.直径階分布'!EL159:EL160)</f>
        <v>0</v>
      </c>
    </row>
    <row r="79" spans="1:28">
      <c r="A79" s="91"/>
      <c r="B79" s="101" t="str">
        <f t="shared" si="0"/>
        <v>~ 72</v>
      </c>
      <c r="C79" s="89">
        <f>SUM('inv3.直径階分布'!DM161:DM162)</f>
        <v>0</v>
      </c>
      <c r="D79" s="89">
        <f>SUM('inv3.直径階分布'!DN161:DN162)</f>
        <v>0</v>
      </c>
      <c r="E79" s="89">
        <f>SUM('inv3.直径階分布'!DO161:DO162)</f>
        <v>0</v>
      </c>
      <c r="F79" s="89">
        <f>SUM('inv3.直径階分布'!DP161:DP162)</f>
        <v>0</v>
      </c>
      <c r="G79" s="89">
        <f>SUM('inv3.直径階分布'!DQ161:DQ162)</f>
        <v>0</v>
      </c>
      <c r="H79" s="89">
        <f>SUM('inv3.直径階分布'!DR161:DR162)</f>
        <v>0</v>
      </c>
      <c r="I79" s="89">
        <f>SUM('inv3.直径階分布'!DS161:DS162)</f>
        <v>0</v>
      </c>
      <c r="J79" s="89">
        <f>SUM('inv3.直径階分布'!DT161:DT162)</f>
        <v>0</v>
      </c>
      <c r="K79" s="89">
        <f>SUM('inv3.直径階分布'!DU161:DU162)</f>
        <v>0</v>
      </c>
      <c r="L79" s="89">
        <f>SUM('inv3.直径階分布'!DV161:DV162)</f>
        <v>0</v>
      </c>
      <c r="M79" s="89">
        <f>SUM('inv3.直径階分布'!DW161:DW162)</f>
        <v>0</v>
      </c>
      <c r="N79" s="89">
        <f>SUM('inv3.直径階分布'!DX161:DX162)</f>
        <v>0</v>
      </c>
      <c r="O79" s="89">
        <f>SUM('inv3.直径階分布'!DY161:DY162)</f>
        <v>0</v>
      </c>
      <c r="P79" s="89">
        <f>SUM('inv3.直径階分布'!DZ161:DZ162)</f>
        <v>0</v>
      </c>
      <c r="Q79" s="89">
        <f>SUM('inv3.直径階分布'!EA161:EA162)</f>
        <v>0</v>
      </c>
      <c r="R79" s="89">
        <f>SUM('inv3.直径階分布'!EB161:EB162)</f>
        <v>0</v>
      </c>
      <c r="S79" s="89">
        <f>SUM('inv3.直径階分布'!EC161:EC162)</f>
        <v>0</v>
      </c>
      <c r="T79" s="89">
        <f>SUM('inv3.直径階分布'!ED161:ED162)</f>
        <v>0</v>
      </c>
      <c r="U79" s="89">
        <f>SUM('inv3.直径階分布'!EE161:EE162)</f>
        <v>0</v>
      </c>
      <c r="V79" s="89">
        <f>SUM('inv3.直径階分布'!EF161:EF162)</f>
        <v>0</v>
      </c>
      <c r="W79" s="89">
        <f>SUM('inv3.直径階分布'!EG161:EG162)</f>
        <v>0</v>
      </c>
      <c r="X79" s="89">
        <f>SUM('inv3.直径階分布'!EH161:EH162)</f>
        <v>0</v>
      </c>
      <c r="Y79" s="89">
        <f>SUM('inv3.直径階分布'!EI161:EI162)</f>
        <v>0</v>
      </c>
      <c r="Z79" s="89">
        <f>SUM('inv3.直径階分布'!EJ161:EJ162)</f>
        <v>0</v>
      </c>
      <c r="AA79" s="89">
        <f>SUM('inv3.直径階分布'!EK161:EK162)</f>
        <v>0</v>
      </c>
      <c r="AB79" s="90">
        <f>SUM('inv3.直径階分布'!EL161:EL162)</f>
        <v>0</v>
      </c>
    </row>
    <row r="80" spans="1:28">
      <c r="A80" s="91"/>
      <c r="B80" s="101" t="str">
        <f t="shared" si="0"/>
        <v>~ 74</v>
      </c>
      <c r="C80" s="89">
        <f>SUM('inv3.直径階分布'!DM163:DM164)</f>
        <v>0</v>
      </c>
      <c r="D80" s="89">
        <f>SUM('inv3.直径階分布'!DN163:DN164)</f>
        <v>0</v>
      </c>
      <c r="E80" s="89">
        <f>SUM('inv3.直径階分布'!DO163:DO164)</f>
        <v>0</v>
      </c>
      <c r="F80" s="89">
        <f>SUM('inv3.直径階分布'!DP163:DP164)</f>
        <v>0</v>
      </c>
      <c r="G80" s="89">
        <f>SUM('inv3.直径階分布'!DQ163:DQ164)</f>
        <v>0</v>
      </c>
      <c r="H80" s="89">
        <f>SUM('inv3.直径階分布'!DR163:DR164)</f>
        <v>0</v>
      </c>
      <c r="I80" s="89">
        <f>SUM('inv3.直径階分布'!DS163:DS164)</f>
        <v>0</v>
      </c>
      <c r="J80" s="89">
        <f>SUM('inv3.直径階分布'!DT163:DT164)</f>
        <v>0</v>
      </c>
      <c r="K80" s="89">
        <f>SUM('inv3.直径階分布'!DU163:DU164)</f>
        <v>0</v>
      </c>
      <c r="L80" s="89">
        <f>SUM('inv3.直径階分布'!DV163:DV164)</f>
        <v>0</v>
      </c>
      <c r="M80" s="89">
        <f>SUM('inv3.直径階分布'!DW163:DW164)</f>
        <v>0</v>
      </c>
      <c r="N80" s="89">
        <f>SUM('inv3.直径階分布'!DX163:DX164)</f>
        <v>0</v>
      </c>
      <c r="O80" s="89">
        <f>SUM('inv3.直径階分布'!DY163:DY164)</f>
        <v>0</v>
      </c>
      <c r="P80" s="89">
        <f>SUM('inv3.直径階分布'!DZ163:DZ164)</f>
        <v>0</v>
      </c>
      <c r="Q80" s="89">
        <f>SUM('inv3.直径階分布'!EA163:EA164)</f>
        <v>0</v>
      </c>
      <c r="R80" s="89">
        <f>SUM('inv3.直径階分布'!EB163:EB164)</f>
        <v>0</v>
      </c>
      <c r="S80" s="89">
        <f>SUM('inv3.直径階分布'!EC163:EC164)</f>
        <v>0</v>
      </c>
      <c r="T80" s="89">
        <f>SUM('inv3.直径階分布'!ED163:ED164)</f>
        <v>0</v>
      </c>
      <c r="U80" s="89">
        <f>SUM('inv3.直径階分布'!EE163:EE164)</f>
        <v>0</v>
      </c>
      <c r="V80" s="89">
        <f>SUM('inv3.直径階分布'!EF163:EF164)</f>
        <v>0</v>
      </c>
      <c r="W80" s="89">
        <f>SUM('inv3.直径階分布'!EG163:EG164)</f>
        <v>0</v>
      </c>
      <c r="X80" s="89">
        <f>SUM('inv3.直径階分布'!EH163:EH164)</f>
        <v>0</v>
      </c>
      <c r="Y80" s="89">
        <f>SUM('inv3.直径階分布'!EI163:EI164)</f>
        <v>0</v>
      </c>
      <c r="Z80" s="89">
        <f>SUM('inv3.直径階分布'!EJ163:EJ164)</f>
        <v>0</v>
      </c>
      <c r="AA80" s="89">
        <f>SUM('inv3.直径階分布'!EK163:EK164)</f>
        <v>0</v>
      </c>
      <c r="AB80" s="90">
        <f>SUM('inv3.直径階分布'!EL163:EL164)</f>
        <v>0</v>
      </c>
    </row>
    <row r="81" spans="1:28">
      <c r="A81" s="91"/>
      <c r="B81" s="101" t="str">
        <f t="shared" si="0"/>
        <v>~ 76</v>
      </c>
      <c r="C81" s="89">
        <f>SUM('inv3.直径階分布'!DM165:DM166)</f>
        <v>0</v>
      </c>
      <c r="D81" s="89">
        <f>SUM('inv3.直径階分布'!DN165:DN166)</f>
        <v>0</v>
      </c>
      <c r="E81" s="89">
        <f>SUM('inv3.直径階分布'!DO165:DO166)</f>
        <v>0</v>
      </c>
      <c r="F81" s="89">
        <f>SUM('inv3.直径階分布'!DP165:DP166)</f>
        <v>0</v>
      </c>
      <c r="G81" s="89">
        <f>SUM('inv3.直径階分布'!DQ165:DQ166)</f>
        <v>0</v>
      </c>
      <c r="H81" s="89">
        <f>SUM('inv3.直径階分布'!DR165:DR166)</f>
        <v>0</v>
      </c>
      <c r="I81" s="89">
        <f>SUM('inv3.直径階分布'!DS165:DS166)</f>
        <v>0</v>
      </c>
      <c r="J81" s="89">
        <f>SUM('inv3.直径階分布'!DT165:DT166)</f>
        <v>0</v>
      </c>
      <c r="K81" s="89">
        <f>SUM('inv3.直径階分布'!DU165:DU166)</f>
        <v>0</v>
      </c>
      <c r="L81" s="89">
        <f>SUM('inv3.直径階分布'!DV165:DV166)</f>
        <v>0</v>
      </c>
      <c r="M81" s="89">
        <f>SUM('inv3.直径階分布'!DW165:DW166)</f>
        <v>0</v>
      </c>
      <c r="N81" s="89">
        <f>SUM('inv3.直径階分布'!DX165:DX166)</f>
        <v>0</v>
      </c>
      <c r="O81" s="89">
        <f>SUM('inv3.直径階分布'!DY165:DY166)</f>
        <v>0</v>
      </c>
      <c r="P81" s="89">
        <f>SUM('inv3.直径階分布'!DZ165:DZ166)</f>
        <v>0</v>
      </c>
      <c r="Q81" s="89">
        <f>SUM('inv3.直径階分布'!EA165:EA166)</f>
        <v>0</v>
      </c>
      <c r="R81" s="89">
        <f>SUM('inv3.直径階分布'!EB165:EB166)</f>
        <v>0</v>
      </c>
      <c r="S81" s="89">
        <f>SUM('inv3.直径階分布'!EC165:EC166)</f>
        <v>0</v>
      </c>
      <c r="T81" s="89">
        <f>SUM('inv3.直径階分布'!ED165:ED166)</f>
        <v>0</v>
      </c>
      <c r="U81" s="89">
        <f>SUM('inv3.直径階分布'!EE165:EE166)</f>
        <v>0</v>
      </c>
      <c r="V81" s="89">
        <f>SUM('inv3.直径階分布'!EF165:EF166)</f>
        <v>0</v>
      </c>
      <c r="W81" s="89">
        <f>SUM('inv3.直径階分布'!EG165:EG166)</f>
        <v>0</v>
      </c>
      <c r="X81" s="89">
        <f>SUM('inv3.直径階分布'!EH165:EH166)</f>
        <v>0</v>
      </c>
      <c r="Y81" s="89">
        <f>SUM('inv3.直径階分布'!EI165:EI166)</f>
        <v>0</v>
      </c>
      <c r="Z81" s="89">
        <f>SUM('inv3.直径階分布'!EJ165:EJ166)</f>
        <v>0</v>
      </c>
      <c r="AA81" s="89">
        <f>SUM('inv3.直径階分布'!EK165:EK166)</f>
        <v>0</v>
      </c>
      <c r="AB81" s="90">
        <f>SUM('inv3.直径階分布'!EL165:EL166)</f>
        <v>0</v>
      </c>
    </row>
    <row r="82" spans="1:28">
      <c r="A82" s="91"/>
      <c r="B82" s="101" t="str">
        <f t="shared" si="0"/>
        <v>~ 78</v>
      </c>
      <c r="C82" s="89">
        <f>SUM('inv3.直径階分布'!DM167:DM168)</f>
        <v>0</v>
      </c>
      <c r="D82" s="89">
        <f>SUM('inv3.直径階分布'!DN167:DN168)</f>
        <v>0</v>
      </c>
      <c r="E82" s="89">
        <f>SUM('inv3.直径階分布'!DO167:DO168)</f>
        <v>0</v>
      </c>
      <c r="F82" s="89">
        <f>SUM('inv3.直径階分布'!DP167:DP168)</f>
        <v>0</v>
      </c>
      <c r="G82" s="89">
        <f>SUM('inv3.直径階分布'!DQ167:DQ168)</f>
        <v>0</v>
      </c>
      <c r="H82" s="89">
        <f>SUM('inv3.直径階分布'!DR167:DR168)</f>
        <v>0</v>
      </c>
      <c r="I82" s="89">
        <f>SUM('inv3.直径階分布'!DS167:DS168)</f>
        <v>0</v>
      </c>
      <c r="J82" s="89">
        <f>SUM('inv3.直径階分布'!DT167:DT168)</f>
        <v>0</v>
      </c>
      <c r="K82" s="89">
        <f>SUM('inv3.直径階分布'!DU167:DU168)</f>
        <v>0</v>
      </c>
      <c r="L82" s="89">
        <f>SUM('inv3.直径階分布'!DV167:DV168)</f>
        <v>0</v>
      </c>
      <c r="M82" s="89">
        <f>SUM('inv3.直径階分布'!DW167:DW168)</f>
        <v>0</v>
      </c>
      <c r="N82" s="89">
        <f>SUM('inv3.直径階分布'!DX167:DX168)</f>
        <v>0</v>
      </c>
      <c r="O82" s="89">
        <f>SUM('inv3.直径階分布'!DY167:DY168)</f>
        <v>0</v>
      </c>
      <c r="P82" s="89">
        <f>SUM('inv3.直径階分布'!DZ167:DZ168)</f>
        <v>0</v>
      </c>
      <c r="Q82" s="89">
        <f>SUM('inv3.直径階分布'!EA167:EA168)</f>
        <v>0</v>
      </c>
      <c r="R82" s="89">
        <f>SUM('inv3.直径階分布'!EB167:EB168)</f>
        <v>0</v>
      </c>
      <c r="S82" s="89">
        <f>SUM('inv3.直径階分布'!EC167:EC168)</f>
        <v>0</v>
      </c>
      <c r="T82" s="89">
        <f>SUM('inv3.直径階分布'!ED167:ED168)</f>
        <v>0</v>
      </c>
      <c r="U82" s="89">
        <f>SUM('inv3.直径階分布'!EE167:EE168)</f>
        <v>0</v>
      </c>
      <c r="V82" s="89">
        <f>SUM('inv3.直径階分布'!EF167:EF168)</f>
        <v>0</v>
      </c>
      <c r="W82" s="89">
        <f>SUM('inv3.直径階分布'!EG167:EG168)</f>
        <v>0</v>
      </c>
      <c r="X82" s="89">
        <f>SUM('inv3.直径階分布'!EH167:EH168)</f>
        <v>0</v>
      </c>
      <c r="Y82" s="89">
        <f>SUM('inv3.直径階分布'!EI167:EI168)</f>
        <v>0</v>
      </c>
      <c r="Z82" s="89">
        <f>SUM('inv3.直径階分布'!EJ167:EJ168)</f>
        <v>0</v>
      </c>
      <c r="AA82" s="89">
        <f>SUM('inv3.直径階分布'!EK167:EK168)</f>
        <v>0</v>
      </c>
      <c r="AB82" s="90">
        <f>SUM('inv3.直径階分布'!EL167:EL168)</f>
        <v>0</v>
      </c>
    </row>
    <row r="83" spans="1:28">
      <c r="A83" s="92"/>
      <c r="B83" s="102" t="str">
        <f t="shared" si="0"/>
        <v>~ 80</v>
      </c>
      <c r="C83" s="94">
        <f>SUM('inv3.直径階分布'!DM169:DM170)</f>
        <v>0</v>
      </c>
      <c r="D83" s="94">
        <f>SUM('inv3.直径階分布'!DN169:DN170)</f>
        <v>0</v>
      </c>
      <c r="E83" s="94">
        <f>SUM('inv3.直径階分布'!DO169:DO170)</f>
        <v>0</v>
      </c>
      <c r="F83" s="94">
        <f>SUM('inv3.直径階分布'!DP169:DP170)</f>
        <v>0</v>
      </c>
      <c r="G83" s="94">
        <f>SUM('inv3.直径階分布'!DQ169:DQ170)</f>
        <v>0</v>
      </c>
      <c r="H83" s="94">
        <f>SUM('inv3.直径階分布'!DR169:DR170)</f>
        <v>0</v>
      </c>
      <c r="I83" s="94">
        <f>SUM('inv3.直径階分布'!DS169:DS170)</f>
        <v>0</v>
      </c>
      <c r="J83" s="94">
        <f>SUM('inv3.直径階分布'!DT169:DT170)</f>
        <v>0</v>
      </c>
      <c r="K83" s="94">
        <f>SUM('inv3.直径階分布'!DU169:DU170)</f>
        <v>0</v>
      </c>
      <c r="L83" s="94">
        <f>SUM('inv3.直径階分布'!DV169:DV170)</f>
        <v>0</v>
      </c>
      <c r="M83" s="94">
        <f>SUM('inv3.直径階分布'!DW169:DW170)</f>
        <v>0</v>
      </c>
      <c r="N83" s="94">
        <f>SUM('inv3.直径階分布'!DX169:DX170)</f>
        <v>0</v>
      </c>
      <c r="O83" s="94">
        <f>SUM('inv3.直径階分布'!DY169:DY170)</f>
        <v>0</v>
      </c>
      <c r="P83" s="94">
        <f>SUM('inv3.直径階分布'!DZ169:DZ170)</f>
        <v>0</v>
      </c>
      <c r="Q83" s="94">
        <f>SUM('inv3.直径階分布'!EA169:EA170)</f>
        <v>0</v>
      </c>
      <c r="R83" s="94">
        <f>SUM('inv3.直径階分布'!EB169:EB170)</f>
        <v>0</v>
      </c>
      <c r="S83" s="94">
        <f>SUM('inv3.直径階分布'!EC169:EC170)</f>
        <v>0</v>
      </c>
      <c r="T83" s="94">
        <f>SUM('inv3.直径階分布'!ED169:ED170)</f>
        <v>0</v>
      </c>
      <c r="U83" s="94">
        <f>SUM('inv3.直径階分布'!EE169:EE170)</f>
        <v>0</v>
      </c>
      <c r="V83" s="94">
        <f>SUM('inv3.直径階分布'!EF169:EF170)</f>
        <v>0</v>
      </c>
      <c r="W83" s="94">
        <f>SUM('inv3.直径階分布'!EG169:EG170)</f>
        <v>0</v>
      </c>
      <c r="X83" s="94">
        <f>SUM('inv3.直径階分布'!EH169:EH170)</f>
        <v>0</v>
      </c>
      <c r="Y83" s="94">
        <f>SUM('inv3.直径階分布'!EI169:EI170)</f>
        <v>0</v>
      </c>
      <c r="Z83" s="94">
        <f>SUM('inv3.直径階分布'!EJ169:EJ170)</f>
        <v>0</v>
      </c>
      <c r="AA83" s="94">
        <f>SUM('inv3.直径階分布'!EK169:EK170)</f>
        <v>0</v>
      </c>
      <c r="AB83" s="95">
        <f>SUM('inv3.直径階分布'!EL169:EL170)</f>
        <v>0</v>
      </c>
    </row>
    <row r="84" spans="1:28">
      <c r="C84" s="103"/>
    </row>
    <row r="86" spans="1:28">
      <c r="B86" s="262" t="s">
        <v>163</v>
      </c>
      <c r="C86" s="263"/>
      <c r="D86" s="263"/>
      <c r="E86" s="263"/>
      <c r="F86" s="264"/>
    </row>
    <row r="87" spans="1:28">
      <c r="B87" s="79" t="s">
        <v>184</v>
      </c>
      <c r="C87" s="104">
        <f>'inv3.直径階分布'!N2</f>
        <v>0</v>
      </c>
      <c r="D87" s="80">
        <f>'inv3.直径階分布'!O2</f>
        <v>2</v>
      </c>
      <c r="E87" s="80">
        <f>'inv3.直径階分布'!P2</f>
        <v>4</v>
      </c>
      <c r="F87" s="80">
        <f>'inv3.直径階分布'!Q2</f>
        <v>6</v>
      </c>
      <c r="G87" s="80">
        <f>'inv3.直径階分布'!R2</f>
        <v>8</v>
      </c>
      <c r="H87" s="80">
        <f>'inv3.直径階分布'!S2</f>
        <v>10</v>
      </c>
      <c r="I87" s="80">
        <f>'inv3.直径階分布'!T2</f>
        <v>12</v>
      </c>
      <c r="J87" s="80">
        <f>'inv3.直径階分布'!U2</f>
        <v>14</v>
      </c>
      <c r="K87" s="80">
        <f>'inv3.直径階分布'!V2</f>
        <v>16</v>
      </c>
      <c r="L87" s="80">
        <f>'inv3.直径階分布'!W2</f>
        <v>18</v>
      </c>
      <c r="M87" s="80">
        <f>'inv3.直径階分布'!X2</f>
        <v>20</v>
      </c>
      <c r="N87" s="80">
        <f>'inv3.直径階分布'!Y2</f>
        <v>22</v>
      </c>
      <c r="O87" s="80">
        <f>'inv3.直径階分布'!Z2</f>
        <v>24</v>
      </c>
      <c r="P87" s="80">
        <f>'inv3.直径階分布'!AA2</f>
        <v>26</v>
      </c>
      <c r="Q87" s="80">
        <f>'inv3.直径階分布'!AB2</f>
        <v>28</v>
      </c>
      <c r="R87" s="80">
        <f>'inv3.直径階分布'!AC2</f>
        <v>30</v>
      </c>
      <c r="S87" s="80">
        <f>'inv3.直径階分布'!AD2</f>
        <v>32</v>
      </c>
      <c r="T87" s="80">
        <f>'inv3.直径階分布'!AE2</f>
        <v>34</v>
      </c>
      <c r="U87" s="80">
        <f>'inv3.直径階分布'!AF2</f>
        <v>36</v>
      </c>
      <c r="V87" s="80">
        <f>'inv3.直径階分布'!AG2</f>
        <v>38</v>
      </c>
      <c r="W87" s="80">
        <f>'inv3.直径階分布'!AH2</f>
        <v>40</v>
      </c>
      <c r="X87" s="80">
        <f>'inv3.直径階分布'!AI2</f>
        <v>42</v>
      </c>
      <c r="Y87" s="80">
        <f>'inv3.直径階分布'!AJ2</f>
        <v>44</v>
      </c>
      <c r="Z87" s="80">
        <f>'inv3.直径階分布'!AK2</f>
        <v>46</v>
      </c>
      <c r="AA87" s="80">
        <f>'inv3.直径階分布'!AL2</f>
        <v>48</v>
      </c>
      <c r="AB87" s="81">
        <f>'inv3.直径階分布'!AM2</f>
        <v>50</v>
      </c>
    </row>
    <row r="88" spans="1:28">
      <c r="B88" s="105" t="s">
        <v>185</v>
      </c>
      <c r="C88" s="106">
        <f>'inv3.直径階分布'!O2</f>
        <v>2</v>
      </c>
      <c r="D88" s="83">
        <f>'inv3.直径階分布'!P2</f>
        <v>4</v>
      </c>
      <c r="E88" s="83">
        <f>'inv3.直径階分布'!Q2</f>
        <v>6</v>
      </c>
      <c r="F88" s="83">
        <f>'inv3.直径階分布'!R2</f>
        <v>8</v>
      </c>
      <c r="G88" s="83">
        <f>'inv3.直径階分布'!S2</f>
        <v>10</v>
      </c>
      <c r="H88" s="83">
        <f>'inv3.直径階分布'!T2</f>
        <v>12</v>
      </c>
      <c r="I88" s="83">
        <f>'inv3.直径階分布'!U2</f>
        <v>14</v>
      </c>
      <c r="J88" s="83">
        <f>'inv3.直径階分布'!V2</f>
        <v>16</v>
      </c>
      <c r="K88" s="83">
        <f>'inv3.直径階分布'!W2</f>
        <v>18</v>
      </c>
      <c r="L88" s="83">
        <f>'inv3.直径階分布'!X2</f>
        <v>20</v>
      </c>
      <c r="M88" s="83">
        <f>'inv3.直径階分布'!Y2</f>
        <v>22</v>
      </c>
      <c r="N88" s="83">
        <f>'inv3.直径階分布'!Z2</f>
        <v>24</v>
      </c>
      <c r="O88" s="83">
        <f>'inv3.直径階分布'!AA2</f>
        <v>26</v>
      </c>
      <c r="P88" s="83">
        <f>'inv3.直径階分布'!AB2</f>
        <v>28</v>
      </c>
      <c r="Q88" s="83">
        <f>'inv3.直径階分布'!AC2</f>
        <v>30</v>
      </c>
      <c r="R88" s="83">
        <f>'inv3.直径階分布'!AD2</f>
        <v>32</v>
      </c>
      <c r="S88" s="83">
        <f>'inv3.直径階分布'!AE2</f>
        <v>34</v>
      </c>
      <c r="T88" s="83">
        <f>'inv3.直径階分布'!AF2</f>
        <v>36</v>
      </c>
      <c r="U88" s="83">
        <f>'inv3.直径階分布'!AG2</f>
        <v>38</v>
      </c>
      <c r="V88" s="83">
        <f>'inv3.直径階分布'!AH2</f>
        <v>40</v>
      </c>
      <c r="W88" s="83">
        <f>'inv3.直径階分布'!AI2</f>
        <v>42</v>
      </c>
      <c r="X88" s="83">
        <f>'inv3.直径階分布'!AJ2</f>
        <v>44</v>
      </c>
      <c r="Y88" s="83">
        <f>'inv3.直径階分布'!AK2</f>
        <v>46</v>
      </c>
      <c r="Z88" s="83">
        <f>'inv3.直径階分布'!AL2</f>
        <v>48</v>
      </c>
      <c r="AA88" s="83">
        <f>'inv3.直径階分布'!AM2</f>
        <v>50</v>
      </c>
      <c r="AB88" s="84">
        <f>'inv3.直径階分布'!AN2</f>
        <v>52</v>
      </c>
    </row>
    <row r="89" spans="1:28">
      <c r="A89" s="265" t="s">
        <v>35</v>
      </c>
      <c r="B89" s="85">
        <f>'1.収穫を予測する'!J22</f>
        <v>10</v>
      </c>
      <c r="C89" s="58">
        <f>SUM('inv3.直径階分布'!DM183:DM184)</f>
        <v>0</v>
      </c>
      <c r="D89" s="86">
        <f>SUM('inv3.直径階分布'!DN183:DN184)</f>
        <v>0</v>
      </c>
      <c r="E89" s="86">
        <f>SUM('inv3.直径階分布'!DO183:DO184)</f>
        <v>0</v>
      </c>
      <c r="F89" s="86">
        <f>SUM('inv3.直径階分布'!DP183:DP184)</f>
        <v>0</v>
      </c>
      <c r="G89" s="86">
        <f>SUM('inv3.直径階分布'!DQ183:DQ184)</f>
        <v>0</v>
      </c>
      <c r="H89" s="86">
        <f>SUM('inv3.直径階分布'!DR183:DR184)</f>
        <v>0</v>
      </c>
      <c r="I89" s="86">
        <f>SUM('inv3.直径階分布'!DS183:DS184)</f>
        <v>0</v>
      </c>
      <c r="J89" s="86">
        <f>SUM('inv3.直径階分布'!DT183:DT184)</f>
        <v>0</v>
      </c>
      <c r="K89" s="86">
        <f>SUM('inv3.直径階分布'!DU183:DU184)</f>
        <v>0</v>
      </c>
      <c r="L89" s="86">
        <f>SUM('inv3.直径階分布'!DV183:DV184)</f>
        <v>0</v>
      </c>
      <c r="M89" s="86">
        <f>SUM('inv3.直径階分布'!DW183:DW184)</f>
        <v>0</v>
      </c>
      <c r="N89" s="86">
        <f>SUM('inv3.直径階分布'!DX183:DX184)</f>
        <v>0</v>
      </c>
      <c r="O89" s="86">
        <f>SUM('inv3.直径階分布'!DY183:DY184)</f>
        <v>0</v>
      </c>
      <c r="P89" s="86">
        <f>SUM('inv3.直径階分布'!DZ183:DZ184)</f>
        <v>0</v>
      </c>
      <c r="Q89" s="86">
        <f>SUM('inv3.直径階分布'!EA183:EA184)</f>
        <v>0</v>
      </c>
      <c r="R89" s="86">
        <f>SUM('inv3.直径階分布'!EB183:EB184)</f>
        <v>0</v>
      </c>
      <c r="S89" s="86">
        <f>SUM('inv3.直径階分布'!EC183:EC184)</f>
        <v>0</v>
      </c>
      <c r="T89" s="86">
        <f>SUM('inv3.直径階分布'!ED183:ED184)</f>
        <v>0</v>
      </c>
      <c r="U89" s="86">
        <f>SUM('inv3.直径階分布'!EE183:EE184)</f>
        <v>0</v>
      </c>
      <c r="V89" s="86">
        <f>SUM('inv3.直径階分布'!EF183:EF184)</f>
        <v>0</v>
      </c>
      <c r="W89" s="86">
        <f>SUM('inv3.直径階分布'!EG183:EG184)</f>
        <v>0</v>
      </c>
      <c r="X89" s="86">
        <f>SUM('inv3.直径階分布'!EH183:EH184)</f>
        <v>0</v>
      </c>
      <c r="Y89" s="86">
        <f>SUM('inv3.直径階分布'!EI183:EI184)</f>
        <v>0</v>
      </c>
      <c r="Z89" s="86">
        <f>SUM('inv3.直径階分布'!EJ183:EJ184)</f>
        <v>0</v>
      </c>
      <c r="AA89" s="86">
        <f>SUM('inv3.直径階分布'!EK183:EK184)</f>
        <v>0</v>
      </c>
      <c r="AB89" s="87">
        <f>SUM('inv3.直径階分布'!EL183:EL184)</f>
        <v>0</v>
      </c>
    </row>
    <row r="90" spans="1:28">
      <c r="A90" s="266"/>
      <c r="B90" s="88">
        <f>'1.収穫を予測する'!J24</f>
        <v>12</v>
      </c>
      <c r="C90" s="66">
        <f>SUM('inv3.直径階分布'!DM185:DM186)</f>
        <v>0</v>
      </c>
      <c r="D90" s="89">
        <f>SUM('inv3.直径階分布'!DN185:DN186)</f>
        <v>0</v>
      </c>
      <c r="E90" s="89">
        <f>SUM('inv3.直径階分布'!DO185:DO186)</f>
        <v>0</v>
      </c>
      <c r="F90" s="89">
        <f>SUM('inv3.直径階分布'!DP185:DP186)</f>
        <v>0</v>
      </c>
      <c r="G90" s="89">
        <f>SUM('inv3.直径階分布'!DQ185:DQ186)</f>
        <v>0</v>
      </c>
      <c r="H90" s="89">
        <f>SUM('inv3.直径階分布'!DR185:DR186)</f>
        <v>0</v>
      </c>
      <c r="I90" s="89">
        <f>SUM('inv3.直径階分布'!DS185:DS186)</f>
        <v>0</v>
      </c>
      <c r="J90" s="89">
        <f>SUM('inv3.直径階分布'!DT185:DT186)</f>
        <v>0</v>
      </c>
      <c r="K90" s="89">
        <f>SUM('inv3.直径階分布'!DU185:DU186)</f>
        <v>0</v>
      </c>
      <c r="L90" s="89">
        <f>SUM('inv3.直径階分布'!DV185:DV186)</f>
        <v>0</v>
      </c>
      <c r="M90" s="89">
        <f>SUM('inv3.直径階分布'!DW185:DW186)</f>
        <v>0</v>
      </c>
      <c r="N90" s="89">
        <f>SUM('inv3.直径階分布'!DX185:DX186)</f>
        <v>0</v>
      </c>
      <c r="O90" s="89">
        <f>SUM('inv3.直径階分布'!DY185:DY186)</f>
        <v>0</v>
      </c>
      <c r="P90" s="89">
        <f>SUM('inv3.直径階分布'!DZ185:DZ186)</f>
        <v>0</v>
      </c>
      <c r="Q90" s="89">
        <f>SUM('inv3.直径階分布'!EA185:EA186)</f>
        <v>0</v>
      </c>
      <c r="R90" s="89">
        <f>SUM('inv3.直径階分布'!EB185:EB186)</f>
        <v>0</v>
      </c>
      <c r="S90" s="89">
        <f>SUM('inv3.直径階分布'!EC185:EC186)</f>
        <v>0</v>
      </c>
      <c r="T90" s="89">
        <f>SUM('inv3.直径階分布'!ED185:ED186)</f>
        <v>0</v>
      </c>
      <c r="U90" s="89">
        <f>SUM('inv3.直径階分布'!EE185:EE186)</f>
        <v>0</v>
      </c>
      <c r="V90" s="89">
        <f>SUM('inv3.直径階分布'!EF185:EF186)</f>
        <v>0</v>
      </c>
      <c r="W90" s="89">
        <f>SUM('inv3.直径階分布'!EG185:EG186)</f>
        <v>0</v>
      </c>
      <c r="X90" s="89">
        <f>SUM('inv3.直径階分布'!EH185:EH186)</f>
        <v>0</v>
      </c>
      <c r="Y90" s="89">
        <f>SUM('inv3.直径階分布'!EI185:EI186)</f>
        <v>0</v>
      </c>
      <c r="Z90" s="89">
        <f>SUM('inv3.直径階分布'!EJ185:EJ186)</f>
        <v>0</v>
      </c>
      <c r="AA90" s="89">
        <f>SUM('inv3.直径階分布'!EK185:EK186)</f>
        <v>0</v>
      </c>
      <c r="AB90" s="90">
        <f>SUM('inv3.直径階分布'!EL185:EL186)</f>
        <v>0</v>
      </c>
    </row>
    <row r="91" spans="1:28">
      <c r="A91" s="266"/>
      <c r="B91" s="88">
        <f>'1.収穫を予測する'!J26</f>
        <v>14</v>
      </c>
      <c r="C91" s="66">
        <f>SUM('inv3.直径階分布'!DM187:DM188)</f>
        <v>0</v>
      </c>
      <c r="D91" s="89">
        <f>SUM('inv3.直径階分布'!DN187:DN188)</f>
        <v>0</v>
      </c>
      <c r="E91" s="89">
        <f>SUM('inv3.直径階分布'!DO187:DO188)</f>
        <v>0</v>
      </c>
      <c r="F91" s="89">
        <f>SUM('inv3.直径階分布'!DP187:DP188)</f>
        <v>0</v>
      </c>
      <c r="G91" s="89">
        <f>SUM('inv3.直径階分布'!DQ187:DQ188)</f>
        <v>0</v>
      </c>
      <c r="H91" s="89">
        <f>SUM('inv3.直径階分布'!DR187:DR188)</f>
        <v>0</v>
      </c>
      <c r="I91" s="89">
        <f>SUM('inv3.直径階分布'!DS187:DS188)</f>
        <v>0</v>
      </c>
      <c r="J91" s="89">
        <f>SUM('inv3.直径階分布'!DT187:DT188)</f>
        <v>0</v>
      </c>
      <c r="K91" s="89">
        <f>SUM('inv3.直径階分布'!DU187:DU188)</f>
        <v>0</v>
      </c>
      <c r="L91" s="89">
        <f>SUM('inv3.直径階分布'!DV187:DV188)</f>
        <v>0</v>
      </c>
      <c r="M91" s="89">
        <f>SUM('inv3.直径階分布'!DW187:DW188)</f>
        <v>0</v>
      </c>
      <c r="N91" s="89">
        <f>SUM('inv3.直径階分布'!DX187:DX188)</f>
        <v>0</v>
      </c>
      <c r="O91" s="89">
        <f>SUM('inv3.直径階分布'!DY187:DY188)</f>
        <v>0</v>
      </c>
      <c r="P91" s="89">
        <f>SUM('inv3.直径階分布'!DZ187:DZ188)</f>
        <v>0</v>
      </c>
      <c r="Q91" s="89">
        <f>SUM('inv3.直径階分布'!EA187:EA188)</f>
        <v>0</v>
      </c>
      <c r="R91" s="89">
        <f>SUM('inv3.直径階分布'!EB187:EB188)</f>
        <v>0</v>
      </c>
      <c r="S91" s="89">
        <f>SUM('inv3.直径階分布'!EC187:EC188)</f>
        <v>0</v>
      </c>
      <c r="T91" s="89">
        <f>SUM('inv3.直径階分布'!ED187:ED188)</f>
        <v>0</v>
      </c>
      <c r="U91" s="89">
        <f>SUM('inv3.直径階分布'!EE187:EE188)</f>
        <v>0</v>
      </c>
      <c r="V91" s="89">
        <f>SUM('inv3.直径階分布'!EF187:EF188)</f>
        <v>0</v>
      </c>
      <c r="W91" s="89">
        <f>SUM('inv3.直径階分布'!EG187:EG188)</f>
        <v>0</v>
      </c>
      <c r="X91" s="89">
        <f>SUM('inv3.直径階分布'!EH187:EH188)</f>
        <v>0</v>
      </c>
      <c r="Y91" s="89">
        <f>SUM('inv3.直径階分布'!EI187:EI188)</f>
        <v>0</v>
      </c>
      <c r="Z91" s="89">
        <f>SUM('inv3.直径階分布'!EJ187:EJ188)</f>
        <v>0</v>
      </c>
      <c r="AA91" s="89">
        <f>SUM('inv3.直径階分布'!EK187:EK188)</f>
        <v>0</v>
      </c>
      <c r="AB91" s="90">
        <f>SUM('inv3.直径階分布'!EL187:EL188)</f>
        <v>0</v>
      </c>
    </row>
    <row r="92" spans="1:28">
      <c r="A92" s="266"/>
      <c r="B92" s="88">
        <f>'1.収穫を予測する'!J28</f>
        <v>16</v>
      </c>
      <c r="C92" s="66">
        <f>SUM('inv3.直径階分布'!DM189:DM190)</f>
        <v>0</v>
      </c>
      <c r="D92" s="89">
        <f>SUM('inv3.直径階分布'!DN189:DN190)</f>
        <v>0</v>
      </c>
      <c r="E92" s="89">
        <f>SUM('inv3.直径階分布'!DO189:DO190)</f>
        <v>0</v>
      </c>
      <c r="F92" s="89">
        <f>SUM('inv3.直径階分布'!DP189:DP190)</f>
        <v>0</v>
      </c>
      <c r="G92" s="89">
        <f>SUM('inv3.直径階分布'!DQ189:DQ190)</f>
        <v>0</v>
      </c>
      <c r="H92" s="89">
        <f>SUM('inv3.直径階分布'!DR189:DR190)</f>
        <v>0</v>
      </c>
      <c r="I92" s="89">
        <f>SUM('inv3.直径階分布'!DS189:DS190)</f>
        <v>0</v>
      </c>
      <c r="J92" s="89">
        <f>SUM('inv3.直径階分布'!DT189:DT190)</f>
        <v>0</v>
      </c>
      <c r="K92" s="89">
        <f>SUM('inv3.直径階分布'!DU189:DU190)</f>
        <v>0</v>
      </c>
      <c r="L92" s="89">
        <f>SUM('inv3.直径階分布'!DV189:DV190)</f>
        <v>0</v>
      </c>
      <c r="M92" s="89">
        <f>SUM('inv3.直径階分布'!DW189:DW190)</f>
        <v>0</v>
      </c>
      <c r="N92" s="89">
        <f>SUM('inv3.直径階分布'!DX189:DX190)</f>
        <v>0</v>
      </c>
      <c r="O92" s="89">
        <f>SUM('inv3.直径階分布'!DY189:DY190)</f>
        <v>0</v>
      </c>
      <c r="P92" s="89">
        <f>SUM('inv3.直径階分布'!DZ189:DZ190)</f>
        <v>0</v>
      </c>
      <c r="Q92" s="89">
        <f>SUM('inv3.直径階分布'!EA189:EA190)</f>
        <v>0</v>
      </c>
      <c r="R92" s="89">
        <f>SUM('inv3.直径階分布'!EB189:EB190)</f>
        <v>0</v>
      </c>
      <c r="S92" s="89">
        <f>SUM('inv3.直径階分布'!EC189:EC190)</f>
        <v>0</v>
      </c>
      <c r="T92" s="89">
        <f>SUM('inv3.直径階分布'!ED189:ED190)</f>
        <v>0</v>
      </c>
      <c r="U92" s="89">
        <f>SUM('inv3.直径階分布'!EE189:EE190)</f>
        <v>0</v>
      </c>
      <c r="V92" s="89">
        <f>SUM('inv3.直径階分布'!EF189:EF190)</f>
        <v>0</v>
      </c>
      <c r="W92" s="89">
        <f>SUM('inv3.直径階分布'!EG189:EG190)</f>
        <v>0</v>
      </c>
      <c r="X92" s="89">
        <f>SUM('inv3.直径階分布'!EH189:EH190)</f>
        <v>0</v>
      </c>
      <c r="Y92" s="89">
        <f>SUM('inv3.直径階分布'!EI189:EI190)</f>
        <v>0</v>
      </c>
      <c r="Z92" s="89">
        <f>SUM('inv3.直径階分布'!EJ189:EJ190)</f>
        <v>0</v>
      </c>
      <c r="AA92" s="89">
        <f>SUM('inv3.直径階分布'!EK189:EK190)</f>
        <v>0</v>
      </c>
      <c r="AB92" s="90">
        <f>SUM('inv3.直径階分布'!EL189:EL190)</f>
        <v>0</v>
      </c>
    </row>
    <row r="93" spans="1:28">
      <c r="A93" s="266"/>
      <c r="B93" s="88">
        <f>'1.収穫を予測する'!J30</f>
        <v>18</v>
      </c>
      <c r="C93" s="66">
        <f>SUM('inv3.直径階分布'!DM191:DM192)</f>
        <v>0</v>
      </c>
      <c r="D93" s="89">
        <f>SUM('inv3.直径階分布'!DN191:DN192)</f>
        <v>0</v>
      </c>
      <c r="E93" s="89">
        <f>SUM('inv3.直径階分布'!DO191:DO192)</f>
        <v>0</v>
      </c>
      <c r="F93" s="89">
        <f>SUM('inv3.直径階分布'!DP191:DP192)</f>
        <v>0</v>
      </c>
      <c r="G93" s="89">
        <f>SUM('inv3.直径階分布'!DQ191:DQ192)</f>
        <v>0</v>
      </c>
      <c r="H93" s="89">
        <f>SUM('inv3.直径階分布'!DR191:DR192)</f>
        <v>0</v>
      </c>
      <c r="I93" s="89">
        <f>SUM('inv3.直径階分布'!DS191:DS192)</f>
        <v>0</v>
      </c>
      <c r="J93" s="89">
        <f>SUM('inv3.直径階分布'!DT191:DT192)</f>
        <v>0</v>
      </c>
      <c r="K93" s="89">
        <f>SUM('inv3.直径階分布'!DU191:DU192)</f>
        <v>0</v>
      </c>
      <c r="L93" s="89">
        <f>SUM('inv3.直径階分布'!DV191:DV192)</f>
        <v>0</v>
      </c>
      <c r="M93" s="89">
        <f>SUM('inv3.直径階分布'!DW191:DW192)</f>
        <v>0</v>
      </c>
      <c r="N93" s="89">
        <f>SUM('inv3.直径階分布'!DX191:DX192)</f>
        <v>0</v>
      </c>
      <c r="O93" s="89">
        <f>SUM('inv3.直径階分布'!DY191:DY192)</f>
        <v>0</v>
      </c>
      <c r="P93" s="89">
        <f>SUM('inv3.直径階分布'!DZ191:DZ192)</f>
        <v>0</v>
      </c>
      <c r="Q93" s="89">
        <f>SUM('inv3.直径階分布'!EA191:EA192)</f>
        <v>0</v>
      </c>
      <c r="R93" s="89">
        <f>SUM('inv3.直径階分布'!EB191:EB192)</f>
        <v>0</v>
      </c>
      <c r="S93" s="89">
        <f>SUM('inv3.直径階分布'!EC191:EC192)</f>
        <v>0</v>
      </c>
      <c r="T93" s="89">
        <f>SUM('inv3.直径階分布'!ED191:ED192)</f>
        <v>0</v>
      </c>
      <c r="U93" s="89">
        <f>SUM('inv3.直径階分布'!EE191:EE192)</f>
        <v>0</v>
      </c>
      <c r="V93" s="89">
        <f>SUM('inv3.直径階分布'!EF191:EF192)</f>
        <v>0</v>
      </c>
      <c r="W93" s="89">
        <f>SUM('inv3.直径階分布'!EG191:EG192)</f>
        <v>0</v>
      </c>
      <c r="X93" s="89">
        <f>SUM('inv3.直径階分布'!EH191:EH192)</f>
        <v>0</v>
      </c>
      <c r="Y93" s="89">
        <f>SUM('inv3.直径階分布'!EI191:EI192)</f>
        <v>0</v>
      </c>
      <c r="Z93" s="89">
        <f>SUM('inv3.直径階分布'!EJ191:EJ192)</f>
        <v>0</v>
      </c>
      <c r="AA93" s="89">
        <f>SUM('inv3.直径階分布'!EK191:EK192)</f>
        <v>0</v>
      </c>
      <c r="AB93" s="90">
        <f>SUM('inv3.直径階分布'!EL191:EL192)</f>
        <v>0</v>
      </c>
    </row>
    <row r="94" spans="1:28">
      <c r="A94" s="266"/>
      <c r="B94" s="88">
        <f>'1.収穫を予測する'!J32</f>
        <v>20</v>
      </c>
      <c r="C94" s="66">
        <f>SUM('inv3.直径階分布'!DM193:DM194)</f>
        <v>0</v>
      </c>
      <c r="D94" s="89">
        <f>SUM('inv3.直径階分布'!DN193:DN194)</f>
        <v>0</v>
      </c>
      <c r="E94" s="89">
        <f>SUM('inv3.直径階分布'!DO193:DO194)</f>
        <v>0</v>
      </c>
      <c r="F94" s="89">
        <f>SUM('inv3.直径階分布'!DP193:DP194)</f>
        <v>0</v>
      </c>
      <c r="G94" s="89">
        <f>SUM('inv3.直径階分布'!DQ193:DQ194)</f>
        <v>0</v>
      </c>
      <c r="H94" s="89">
        <f>SUM('inv3.直径階分布'!DR193:DR194)</f>
        <v>0</v>
      </c>
      <c r="I94" s="89">
        <f>SUM('inv3.直径階分布'!DS193:DS194)</f>
        <v>0</v>
      </c>
      <c r="J94" s="89">
        <f>SUM('inv3.直径階分布'!DT193:DT194)</f>
        <v>0</v>
      </c>
      <c r="K94" s="89">
        <f>SUM('inv3.直径階分布'!DU193:DU194)</f>
        <v>0</v>
      </c>
      <c r="L94" s="89">
        <f>SUM('inv3.直径階分布'!DV193:DV194)</f>
        <v>0</v>
      </c>
      <c r="M94" s="89">
        <f>SUM('inv3.直径階分布'!DW193:DW194)</f>
        <v>0</v>
      </c>
      <c r="N94" s="89">
        <f>SUM('inv3.直径階分布'!DX193:DX194)</f>
        <v>0</v>
      </c>
      <c r="O94" s="89">
        <f>SUM('inv3.直径階分布'!DY193:DY194)</f>
        <v>0</v>
      </c>
      <c r="P94" s="89">
        <f>SUM('inv3.直径階分布'!DZ193:DZ194)</f>
        <v>0</v>
      </c>
      <c r="Q94" s="89">
        <f>SUM('inv3.直径階分布'!EA193:EA194)</f>
        <v>0</v>
      </c>
      <c r="R94" s="89">
        <f>SUM('inv3.直径階分布'!EB193:EB194)</f>
        <v>0</v>
      </c>
      <c r="S94" s="89">
        <f>SUM('inv3.直径階分布'!EC193:EC194)</f>
        <v>0</v>
      </c>
      <c r="T94" s="89">
        <f>SUM('inv3.直径階分布'!ED193:ED194)</f>
        <v>0</v>
      </c>
      <c r="U94" s="89">
        <f>SUM('inv3.直径階分布'!EE193:EE194)</f>
        <v>0</v>
      </c>
      <c r="V94" s="89">
        <f>SUM('inv3.直径階分布'!EF193:EF194)</f>
        <v>0</v>
      </c>
      <c r="W94" s="89">
        <f>SUM('inv3.直径階分布'!EG193:EG194)</f>
        <v>0</v>
      </c>
      <c r="X94" s="89">
        <f>SUM('inv3.直径階分布'!EH193:EH194)</f>
        <v>0</v>
      </c>
      <c r="Y94" s="89">
        <f>SUM('inv3.直径階分布'!EI193:EI194)</f>
        <v>0</v>
      </c>
      <c r="Z94" s="89">
        <f>SUM('inv3.直径階分布'!EJ193:EJ194)</f>
        <v>0</v>
      </c>
      <c r="AA94" s="89">
        <f>SUM('inv3.直径階分布'!EK193:EK194)</f>
        <v>0</v>
      </c>
      <c r="AB94" s="90">
        <f>SUM('inv3.直径階分布'!EL193:EL194)</f>
        <v>0</v>
      </c>
    </row>
    <row r="95" spans="1:28">
      <c r="A95" s="266"/>
      <c r="B95" s="88">
        <f>'1.収穫を予測する'!J34</f>
        <v>22</v>
      </c>
      <c r="C95" s="66">
        <f>SUM('inv3.直径階分布'!DM195:DM196)</f>
        <v>0</v>
      </c>
      <c r="D95" s="89">
        <f>SUM('inv3.直径階分布'!DN195:DN196)</f>
        <v>0</v>
      </c>
      <c r="E95" s="89">
        <f>SUM('inv3.直径階分布'!DO195:DO196)</f>
        <v>0</v>
      </c>
      <c r="F95" s="89">
        <f>SUM('inv3.直径階分布'!DP195:DP196)</f>
        <v>0</v>
      </c>
      <c r="G95" s="89">
        <f>SUM('inv3.直径階分布'!DQ195:DQ196)</f>
        <v>0</v>
      </c>
      <c r="H95" s="89">
        <f>SUM('inv3.直径階分布'!DR195:DR196)</f>
        <v>0</v>
      </c>
      <c r="I95" s="89">
        <f>SUM('inv3.直径階分布'!DS195:DS196)</f>
        <v>0</v>
      </c>
      <c r="J95" s="89">
        <f>SUM('inv3.直径階分布'!DT195:DT196)</f>
        <v>0</v>
      </c>
      <c r="K95" s="89">
        <f>SUM('inv3.直径階分布'!DU195:DU196)</f>
        <v>0</v>
      </c>
      <c r="L95" s="89">
        <f>SUM('inv3.直径階分布'!DV195:DV196)</f>
        <v>0</v>
      </c>
      <c r="M95" s="89">
        <f>SUM('inv3.直径階分布'!DW195:DW196)</f>
        <v>0</v>
      </c>
      <c r="N95" s="89">
        <f>SUM('inv3.直径階分布'!DX195:DX196)</f>
        <v>0</v>
      </c>
      <c r="O95" s="89">
        <f>SUM('inv3.直径階分布'!DY195:DY196)</f>
        <v>0</v>
      </c>
      <c r="P95" s="89">
        <f>SUM('inv3.直径階分布'!DZ195:DZ196)</f>
        <v>0</v>
      </c>
      <c r="Q95" s="89">
        <f>SUM('inv3.直径階分布'!EA195:EA196)</f>
        <v>0</v>
      </c>
      <c r="R95" s="89">
        <f>SUM('inv3.直径階分布'!EB195:EB196)</f>
        <v>0</v>
      </c>
      <c r="S95" s="89">
        <f>SUM('inv3.直径階分布'!EC195:EC196)</f>
        <v>0</v>
      </c>
      <c r="T95" s="89">
        <f>SUM('inv3.直径階分布'!ED195:ED196)</f>
        <v>0</v>
      </c>
      <c r="U95" s="89">
        <f>SUM('inv3.直径階分布'!EE195:EE196)</f>
        <v>0</v>
      </c>
      <c r="V95" s="89">
        <f>SUM('inv3.直径階分布'!EF195:EF196)</f>
        <v>0</v>
      </c>
      <c r="W95" s="89">
        <f>SUM('inv3.直径階分布'!EG195:EG196)</f>
        <v>0</v>
      </c>
      <c r="X95" s="89">
        <f>SUM('inv3.直径階分布'!EH195:EH196)</f>
        <v>0</v>
      </c>
      <c r="Y95" s="89">
        <f>SUM('inv3.直径階分布'!EI195:EI196)</f>
        <v>0</v>
      </c>
      <c r="Z95" s="89">
        <f>SUM('inv3.直径階分布'!EJ195:EJ196)</f>
        <v>0</v>
      </c>
      <c r="AA95" s="89">
        <f>SUM('inv3.直径階分布'!EK195:EK196)</f>
        <v>0</v>
      </c>
      <c r="AB95" s="90">
        <f>SUM('inv3.直径階分布'!EL195:EL196)</f>
        <v>0</v>
      </c>
    </row>
    <row r="96" spans="1:28">
      <c r="A96" s="266"/>
      <c r="B96" s="88">
        <f>'1.収穫を予測する'!J36</f>
        <v>24</v>
      </c>
      <c r="C96" s="66">
        <f>SUM('inv3.直径階分布'!DM197:DM198)</f>
        <v>0</v>
      </c>
      <c r="D96" s="89">
        <f>SUM('inv3.直径階分布'!DN197:DN198)</f>
        <v>0</v>
      </c>
      <c r="E96" s="89">
        <f>SUM('inv3.直径階分布'!DO197:DO198)</f>
        <v>0</v>
      </c>
      <c r="F96" s="89">
        <f>SUM('inv3.直径階分布'!DP197:DP198)</f>
        <v>0</v>
      </c>
      <c r="G96" s="89">
        <f>SUM('inv3.直径階分布'!DQ197:DQ198)</f>
        <v>0</v>
      </c>
      <c r="H96" s="89">
        <f>SUM('inv3.直径階分布'!DR197:DR198)</f>
        <v>0</v>
      </c>
      <c r="I96" s="89">
        <f>SUM('inv3.直径階分布'!DS197:DS198)</f>
        <v>0</v>
      </c>
      <c r="J96" s="89">
        <f>SUM('inv3.直径階分布'!DT197:DT198)</f>
        <v>0</v>
      </c>
      <c r="K96" s="89">
        <f>SUM('inv3.直径階分布'!DU197:DU198)</f>
        <v>0</v>
      </c>
      <c r="L96" s="89">
        <f>SUM('inv3.直径階分布'!DV197:DV198)</f>
        <v>0</v>
      </c>
      <c r="M96" s="89">
        <f>SUM('inv3.直径階分布'!DW197:DW198)</f>
        <v>0</v>
      </c>
      <c r="N96" s="89">
        <f>SUM('inv3.直径階分布'!DX197:DX198)</f>
        <v>0</v>
      </c>
      <c r="O96" s="89">
        <f>SUM('inv3.直径階分布'!DY197:DY198)</f>
        <v>0</v>
      </c>
      <c r="P96" s="89">
        <f>SUM('inv3.直径階分布'!DZ197:DZ198)</f>
        <v>0</v>
      </c>
      <c r="Q96" s="89">
        <f>SUM('inv3.直径階分布'!EA197:EA198)</f>
        <v>0</v>
      </c>
      <c r="R96" s="89">
        <f>SUM('inv3.直径階分布'!EB197:EB198)</f>
        <v>0</v>
      </c>
      <c r="S96" s="89">
        <f>SUM('inv3.直径階分布'!EC197:EC198)</f>
        <v>0</v>
      </c>
      <c r="T96" s="89">
        <f>SUM('inv3.直径階分布'!ED197:ED198)</f>
        <v>0</v>
      </c>
      <c r="U96" s="89">
        <f>SUM('inv3.直径階分布'!EE197:EE198)</f>
        <v>0</v>
      </c>
      <c r="V96" s="89">
        <f>SUM('inv3.直径階分布'!EF197:EF198)</f>
        <v>0</v>
      </c>
      <c r="W96" s="89">
        <f>SUM('inv3.直径階分布'!EG197:EG198)</f>
        <v>0</v>
      </c>
      <c r="X96" s="89">
        <f>SUM('inv3.直径階分布'!EH197:EH198)</f>
        <v>0</v>
      </c>
      <c r="Y96" s="89">
        <f>SUM('inv3.直径階分布'!EI197:EI198)</f>
        <v>0</v>
      </c>
      <c r="Z96" s="89">
        <f>SUM('inv3.直径階分布'!EJ197:EJ198)</f>
        <v>0</v>
      </c>
      <c r="AA96" s="89">
        <f>SUM('inv3.直径階分布'!EK197:EK198)</f>
        <v>0</v>
      </c>
      <c r="AB96" s="90">
        <f>SUM('inv3.直径階分布'!EL197:EL198)</f>
        <v>0</v>
      </c>
    </row>
    <row r="97" spans="1:28">
      <c r="A97" s="266"/>
      <c r="B97" s="88">
        <f>'1.収穫を予測する'!J38</f>
        <v>26</v>
      </c>
      <c r="C97" s="66">
        <f>SUM('inv3.直径階分布'!DM199:DM200)</f>
        <v>0</v>
      </c>
      <c r="D97" s="89">
        <f>SUM('inv3.直径階分布'!DN199:DN200)</f>
        <v>0</v>
      </c>
      <c r="E97" s="89">
        <f>SUM('inv3.直径階分布'!DO199:DO200)</f>
        <v>0</v>
      </c>
      <c r="F97" s="89">
        <f>SUM('inv3.直径階分布'!DP199:DP200)</f>
        <v>0</v>
      </c>
      <c r="G97" s="89">
        <f>SUM('inv3.直径階分布'!DQ199:DQ200)</f>
        <v>0</v>
      </c>
      <c r="H97" s="89">
        <f>SUM('inv3.直径階分布'!DR199:DR200)</f>
        <v>0</v>
      </c>
      <c r="I97" s="89">
        <f>SUM('inv3.直径階分布'!DS199:DS200)</f>
        <v>0</v>
      </c>
      <c r="J97" s="89">
        <f>SUM('inv3.直径階分布'!DT199:DT200)</f>
        <v>0</v>
      </c>
      <c r="K97" s="89">
        <f>SUM('inv3.直径階分布'!DU199:DU200)</f>
        <v>0</v>
      </c>
      <c r="L97" s="89">
        <f>SUM('inv3.直径階分布'!DV199:DV200)</f>
        <v>0</v>
      </c>
      <c r="M97" s="89">
        <f>SUM('inv3.直径階分布'!DW199:DW200)</f>
        <v>0</v>
      </c>
      <c r="N97" s="89">
        <f>SUM('inv3.直径階分布'!DX199:DX200)</f>
        <v>0</v>
      </c>
      <c r="O97" s="89">
        <f>SUM('inv3.直径階分布'!DY199:DY200)</f>
        <v>0</v>
      </c>
      <c r="P97" s="89">
        <f>SUM('inv3.直径階分布'!DZ199:DZ200)</f>
        <v>0</v>
      </c>
      <c r="Q97" s="89">
        <f>SUM('inv3.直径階分布'!EA199:EA200)</f>
        <v>0</v>
      </c>
      <c r="R97" s="89">
        <f>SUM('inv3.直径階分布'!EB199:EB200)</f>
        <v>0</v>
      </c>
      <c r="S97" s="89">
        <f>SUM('inv3.直径階分布'!EC199:EC200)</f>
        <v>0</v>
      </c>
      <c r="T97" s="89">
        <f>SUM('inv3.直径階分布'!ED199:ED200)</f>
        <v>0</v>
      </c>
      <c r="U97" s="89">
        <f>SUM('inv3.直径階分布'!EE199:EE200)</f>
        <v>0</v>
      </c>
      <c r="V97" s="89">
        <f>SUM('inv3.直径階分布'!EF199:EF200)</f>
        <v>0</v>
      </c>
      <c r="W97" s="89">
        <f>SUM('inv3.直径階分布'!EG199:EG200)</f>
        <v>0</v>
      </c>
      <c r="X97" s="89">
        <f>SUM('inv3.直径階分布'!EH199:EH200)</f>
        <v>0</v>
      </c>
      <c r="Y97" s="89">
        <f>SUM('inv3.直径階分布'!EI199:EI200)</f>
        <v>0</v>
      </c>
      <c r="Z97" s="89">
        <f>SUM('inv3.直径階分布'!EJ199:EJ200)</f>
        <v>0</v>
      </c>
      <c r="AA97" s="89">
        <f>SUM('inv3.直径階分布'!EK199:EK200)</f>
        <v>0</v>
      </c>
      <c r="AB97" s="90">
        <f>SUM('inv3.直径階分布'!EL199:EL200)</f>
        <v>0</v>
      </c>
    </row>
    <row r="98" spans="1:28">
      <c r="A98" s="266"/>
      <c r="B98" s="88">
        <f>'1.収穫を予測する'!J40</f>
        <v>28</v>
      </c>
      <c r="C98" s="66">
        <f>SUM('inv3.直径階分布'!DM201:DM202)</f>
        <v>0</v>
      </c>
      <c r="D98" s="89">
        <f>SUM('inv3.直径階分布'!DN201:DN202)</f>
        <v>0</v>
      </c>
      <c r="E98" s="89">
        <f>SUM('inv3.直径階分布'!DO201:DO202)</f>
        <v>0</v>
      </c>
      <c r="F98" s="89">
        <f>SUM('inv3.直径階分布'!DP201:DP202)</f>
        <v>0</v>
      </c>
      <c r="G98" s="89">
        <f>SUM('inv3.直径階分布'!DQ201:DQ202)</f>
        <v>0</v>
      </c>
      <c r="H98" s="89">
        <f>SUM('inv3.直径階分布'!DR201:DR202)</f>
        <v>0</v>
      </c>
      <c r="I98" s="89">
        <f>SUM('inv3.直径階分布'!DS201:DS202)</f>
        <v>0</v>
      </c>
      <c r="J98" s="89">
        <f>SUM('inv3.直径階分布'!DT201:DT202)</f>
        <v>0</v>
      </c>
      <c r="K98" s="89">
        <f>SUM('inv3.直径階分布'!DU201:DU202)</f>
        <v>0</v>
      </c>
      <c r="L98" s="89">
        <f>SUM('inv3.直径階分布'!DV201:DV202)</f>
        <v>0</v>
      </c>
      <c r="M98" s="89">
        <f>SUM('inv3.直径階分布'!DW201:DW202)</f>
        <v>0</v>
      </c>
      <c r="N98" s="89">
        <f>SUM('inv3.直径階分布'!DX201:DX202)</f>
        <v>0</v>
      </c>
      <c r="O98" s="89">
        <f>SUM('inv3.直径階分布'!DY201:DY202)</f>
        <v>0</v>
      </c>
      <c r="P98" s="89">
        <f>SUM('inv3.直径階分布'!DZ201:DZ202)</f>
        <v>0</v>
      </c>
      <c r="Q98" s="89">
        <f>SUM('inv3.直径階分布'!EA201:EA202)</f>
        <v>0</v>
      </c>
      <c r="R98" s="89">
        <f>SUM('inv3.直径階分布'!EB201:EB202)</f>
        <v>0</v>
      </c>
      <c r="S98" s="89">
        <f>SUM('inv3.直径階分布'!EC201:EC202)</f>
        <v>0</v>
      </c>
      <c r="T98" s="89">
        <f>SUM('inv3.直径階分布'!ED201:ED202)</f>
        <v>0</v>
      </c>
      <c r="U98" s="89">
        <f>SUM('inv3.直径階分布'!EE201:EE202)</f>
        <v>0</v>
      </c>
      <c r="V98" s="89">
        <f>SUM('inv3.直径階分布'!EF201:EF202)</f>
        <v>0</v>
      </c>
      <c r="W98" s="89">
        <f>SUM('inv3.直径階分布'!EG201:EG202)</f>
        <v>0</v>
      </c>
      <c r="X98" s="89">
        <f>SUM('inv3.直径階分布'!EH201:EH202)</f>
        <v>0</v>
      </c>
      <c r="Y98" s="89">
        <f>SUM('inv3.直径階分布'!EI201:EI202)</f>
        <v>0</v>
      </c>
      <c r="Z98" s="89">
        <f>SUM('inv3.直径階分布'!EJ201:EJ202)</f>
        <v>0</v>
      </c>
      <c r="AA98" s="89">
        <f>SUM('inv3.直径階分布'!EK201:EK202)</f>
        <v>0</v>
      </c>
      <c r="AB98" s="90">
        <f>SUM('inv3.直径階分布'!EL201:EL202)</f>
        <v>0</v>
      </c>
    </row>
    <row r="99" spans="1:28">
      <c r="A99" s="107"/>
      <c r="B99" s="88">
        <f>'1.収穫を予測する'!J42</f>
        <v>30</v>
      </c>
      <c r="C99" s="66">
        <f>SUM('inv3.直径階分布'!DM203:DM204)</f>
        <v>0</v>
      </c>
      <c r="D99" s="89">
        <f>SUM('inv3.直径階分布'!DN203:DN204)</f>
        <v>0</v>
      </c>
      <c r="E99" s="89">
        <f>SUM('inv3.直径階分布'!DO203:DO204)</f>
        <v>0</v>
      </c>
      <c r="F99" s="89">
        <f>SUM('inv3.直径階分布'!DP203:DP204)</f>
        <v>0</v>
      </c>
      <c r="G99" s="89">
        <f>SUM('inv3.直径階分布'!DQ203:DQ204)</f>
        <v>0</v>
      </c>
      <c r="H99" s="89">
        <f>SUM('inv3.直径階分布'!DR203:DR204)</f>
        <v>0</v>
      </c>
      <c r="I99" s="89">
        <f>SUM('inv3.直径階分布'!DS203:DS204)</f>
        <v>0</v>
      </c>
      <c r="J99" s="89">
        <f>SUM('inv3.直径階分布'!DT203:DT204)</f>
        <v>0</v>
      </c>
      <c r="K99" s="89">
        <f>SUM('inv3.直径階分布'!DU203:DU204)</f>
        <v>0</v>
      </c>
      <c r="L99" s="89">
        <f>SUM('inv3.直径階分布'!DV203:DV204)</f>
        <v>0</v>
      </c>
      <c r="M99" s="89">
        <f>SUM('inv3.直径階分布'!DW203:DW204)</f>
        <v>0</v>
      </c>
      <c r="N99" s="89">
        <f>SUM('inv3.直径階分布'!DX203:DX204)</f>
        <v>0</v>
      </c>
      <c r="O99" s="89">
        <f>SUM('inv3.直径階分布'!DY203:DY204)</f>
        <v>0</v>
      </c>
      <c r="P99" s="89">
        <f>SUM('inv3.直径階分布'!DZ203:DZ204)</f>
        <v>0</v>
      </c>
      <c r="Q99" s="89">
        <f>SUM('inv3.直径階分布'!EA203:EA204)</f>
        <v>0</v>
      </c>
      <c r="R99" s="89">
        <f>SUM('inv3.直径階分布'!EB203:EB204)</f>
        <v>0</v>
      </c>
      <c r="S99" s="89">
        <f>SUM('inv3.直径階分布'!EC203:EC204)</f>
        <v>0</v>
      </c>
      <c r="T99" s="89">
        <f>SUM('inv3.直径階分布'!ED203:ED204)</f>
        <v>0</v>
      </c>
      <c r="U99" s="89">
        <f>SUM('inv3.直径階分布'!EE203:EE204)</f>
        <v>0</v>
      </c>
      <c r="V99" s="89">
        <f>SUM('inv3.直径階分布'!EF203:EF204)</f>
        <v>0</v>
      </c>
      <c r="W99" s="89">
        <f>SUM('inv3.直径階分布'!EG203:EG204)</f>
        <v>0</v>
      </c>
      <c r="X99" s="89">
        <f>SUM('inv3.直径階分布'!EH203:EH204)</f>
        <v>0</v>
      </c>
      <c r="Y99" s="89">
        <f>SUM('inv3.直径階分布'!EI203:EI204)</f>
        <v>0</v>
      </c>
      <c r="Z99" s="89">
        <f>SUM('inv3.直径階分布'!EJ203:EJ204)</f>
        <v>0</v>
      </c>
      <c r="AA99" s="89">
        <f>SUM('inv3.直径階分布'!EK203:EK204)</f>
        <v>0</v>
      </c>
      <c r="AB99" s="90">
        <f>SUM('inv3.直径階分布'!EL203:EL204)</f>
        <v>0</v>
      </c>
    </row>
    <row r="100" spans="1:28">
      <c r="A100" s="107"/>
      <c r="B100" s="88">
        <f>'1.収穫を予測する'!J44</f>
        <v>32</v>
      </c>
      <c r="C100" s="66">
        <f>SUM('inv3.直径階分布'!DM205:DM206)</f>
        <v>0</v>
      </c>
      <c r="D100" s="89">
        <f>SUM('inv3.直径階分布'!DN205:DN206)</f>
        <v>0</v>
      </c>
      <c r="E100" s="89">
        <f>SUM('inv3.直径階分布'!DO205:DO206)</f>
        <v>0</v>
      </c>
      <c r="F100" s="89">
        <f>SUM('inv3.直径階分布'!DP205:DP206)</f>
        <v>0</v>
      </c>
      <c r="G100" s="89">
        <f>SUM('inv3.直径階分布'!DQ205:DQ206)</f>
        <v>0</v>
      </c>
      <c r="H100" s="89">
        <f>SUM('inv3.直径階分布'!DR205:DR206)</f>
        <v>0</v>
      </c>
      <c r="I100" s="89">
        <f>SUM('inv3.直径階分布'!DS205:DS206)</f>
        <v>0</v>
      </c>
      <c r="J100" s="89">
        <f>SUM('inv3.直径階分布'!DT205:DT206)</f>
        <v>0</v>
      </c>
      <c r="K100" s="89">
        <f>SUM('inv3.直径階分布'!DU205:DU206)</f>
        <v>0</v>
      </c>
      <c r="L100" s="89">
        <f>SUM('inv3.直径階分布'!DV205:DV206)</f>
        <v>0</v>
      </c>
      <c r="M100" s="89">
        <f>SUM('inv3.直径階分布'!DW205:DW206)</f>
        <v>0</v>
      </c>
      <c r="N100" s="89">
        <f>SUM('inv3.直径階分布'!DX205:DX206)</f>
        <v>0</v>
      </c>
      <c r="O100" s="89">
        <f>SUM('inv3.直径階分布'!DY205:DY206)</f>
        <v>0</v>
      </c>
      <c r="P100" s="89">
        <f>SUM('inv3.直径階分布'!DZ205:DZ206)</f>
        <v>0</v>
      </c>
      <c r="Q100" s="89">
        <f>SUM('inv3.直径階分布'!EA205:EA206)</f>
        <v>0</v>
      </c>
      <c r="R100" s="89">
        <f>SUM('inv3.直径階分布'!EB205:EB206)</f>
        <v>0</v>
      </c>
      <c r="S100" s="89">
        <f>SUM('inv3.直径階分布'!EC205:EC206)</f>
        <v>0</v>
      </c>
      <c r="T100" s="89">
        <f>SUM('inv3.直径階分布'!ED205:ED206)</f>
        <v>0</v>
      </c>
      <c r="U100" s="89">
        <f>SUM('inv3.直径階分布'!EE205:EE206)</f>
        <v>0</v>
      </c>
      <c r="V100" s="89">
        <f>SUM('inv3.直径階分布'!EF205:EF206)</f>
        <v>0</v>
      </c>
      <c r="W100" s="89">
        <f>SUM('inv3.直径階分布'!EG205:EG206)</f>
        <v>0</v>
      </c>
      <c r="X100" s="89">
        <f>SUM('inv3.直径階分布'!EH205:EH206)</f>
        <v>0</v>
      </c>
      <c r="Y100" s="89">
        <f>SUM('inv3.直径階分布'!EI205:EI206)</f>
        <v>0</v>
      </c>
      <c r="Z100" s="89">
        <f>SUM('inv3.直径階分布'!EJ205:EJ206)</f>
        <v>0</v>
      </c>
      <c r="AA100" s="89">
        <f>SUM('inv3.直径階分布'!EK205:EK206)</f>
        <v>0</v>
      </c>
      <c r="AB100" s="90">
        <f>SUM('inv3.直径階分布'!EL205:EL206)</f>
        <v>0</v>
      </c>
    </row>
    <row r="101" spans="1:28">
      <c r="A101" s="107"/>
      <c r="B101" s="88">
        <f>'1.収穫を予測する'!J46</f>
        <v>34</v>
      </c>
      <c r="C101" s="66">
        <f>SUM('inv3.直径階分布'!DM207:DM208)</f>
        <v>0</v>
      </c>
      <c r="D101" s="89">
        <f>SUM('inv3.直径階分布'!DN207:DN208)</f>
        <v>0</v>
      </c>
      <c r="E101" s="89">
        <f>SUM('inv3.直径階分布'!DO207:DO208)</f>
        <v>0</v>
      </c>
      <c r="F101" s="89">
        <f>SUM('inv3.直径階分布'!DP207:DP208)</f>
        <v>0</v>
      </c>
      <c r="G101" s="89">
        <f>SUM('inv3.直径階分布'!DQ207:DQ208)</f>
        <v>0</v>
      </c>
      <c r="H101" s="89">
        <f>SUM('inv3.直径階分布'!DR207:DR208)</f>
        <v>0</v>
      </c>
      <c r="I101" s="89">
        <f>SUM('inv3.直径階分布'!DS207:DS208)</f>
        <v>0</v>
      </c>
      <c r="J101" s="89">
        <f>SUM('inv3.直径階分布'!DT207:DT208)</f>
        <v>0</v>
      </c>
      <c r="K101" s="89">
        <f>SUM('inv3.直径階分布'!DU207:DU208)</f>
        <v>0</v>
      </c>
      <c r="L101" s="89">
        <f>SUM('inv3.直径階分布'!DV207:DV208)</f>
        <v>0</v>
      </c>
      <c r="M101" s="89">
        <f>SUM('inv3.直径階分布'!DW207:DW208)</f>
        <v>0</v>
      </c>
      <c r="N101" s="89">
        <f>SUM('inv3.直径階分布'!DX207:DX208)</f>
        <v>0</v>
      </c>
      <c r="O101" s="89">
        <f>SUM('inv3.直径階分布'!DY207:DY208)</f>
        <v>0</v>
      </c>
      <c r="P101" s="89">
        <f>SUM('inv3.直径階分布'!DZ207:DZ208)</f>
        <v>0</v>
      </c>
      <c r="Q101" s="89">
        <f>SUM('inv3.直径階分布'!EA207:EA208)</f>
        <v>0</v>
      </c>
      <c r="R101" s="89">
        <f>SUM('inv3.直径階分布'!EB207:EB208)</f>
        <v>0</v>
      </c>
      <c r="S101" s="89">
        <f>SUM('inv3.直径階分布'!EC207:EC208)</f>
        <v>0</v>
      </c>
      <c r="T101" s="89">
        <f>SUM('inv3.直径階分布'!ED207:ED208)</f>
        <v>0</v>
      </c>
      <c r="U101" s="89">
        <f>SUM('inv3.直径階分布'!EE207:EE208)</f>
        <v>0</v>
      </c>
      <c r="V101" s="89">
        <f>SUM('inv3.直径階分布'!EF207:EF208)</f>
        <v>0</v>
      </c>
      <c r="W101" s="89">
        <f>SUM('inv3.直径階分布'!EG207:EG208)</f>
        <v>0</v>
      </c>
      <c r="X101" s="89">
        <f>SUM('inv3.直径階分布'!EH207:EH208)</f>
        <v>0</v>
      </c>
      <c r="Y101" s="89">
        <f>SUM('inv3.直径階分布'!EI207:EI208)</f>
        <v>0</v>
      </c>
      <c r="Z101" s="89">
        <f>SUM('inv3.直径階分布'!EJ207:EJ208)</f>
        <v>0</v>
      </c>
      <c r="AA101" s="89">
        <f>SUM('inv3.直径階分布'!EK207:EK208)</f>
        <v>0</v>
      </c>
      <c r="AB101" s="90">
        <f>SUM('inv3.直径階分布'!EL207:EL208)</f>
        <v>0</v>
      </c>
    </row>
    <row r="102" spans="1:28">
      <c r="A102" s="107"/>
      <c r="B102" s="88">
        <f>'1.収穫を予測する'!J48</f>
        <v>36</v>
      </c>
      <c r="C102" s="66">
        <f>SUM('inv3.直径階分布'!DM209:DM210)</f>
        <v>0</v>
      </c>
      <c r="D102" s="89">
        <f>SUM('inv3.直径階分布'!DN209:DN210)</f>
        <v>0</v>
      </c>
      <c r="E102" s="89">
        <f>SUM('inv3.直径階分布'!DO209:DO210)</f>
        <v>0</v>
      </c>
      <c r="F102" s="89">
        <f>SUM('inv3.直径階分布'!DP209:DP210)</f>
        <v>0</v>
      </c>
      <c r="G102" s="89">
        <f>SUM('inv3.直径階分布'!DQ209:DQ210)</f>
        <v>0</v>
      </c>
      <c r="H102" s="89">
        <f>SUM('inv3.直径階分布'!DR209:DR210)</f>
        <v>0</v>
      </c>
      <c r="I102" s="89">
        <f>SUM('inv3.直径階分布'!DS209:DS210)</f>
        <v>0</v>
      </c>
      <c r="J102" s="89">
        <f>SUM('inv3.直径階分布'!DT209:DT210)</f>
        <v>0</v>
      </c>
      <c r="K102" s="89">
        <f>SUM('inv3.直径階分布'!DU209:DU210)</f>
        <v>0</v>
      </c>
      <c r="L102" s="89">
        <f>SUM('inv3.直径階分布'!DV209:DV210)</f>
        <v>0</v>
      </c>
      <c r="M102" s="89">
        <f>SUM('inv3.直径階分布'!DW209:DW210)</f>
        <v>0</v>
      </c>
      <c r="N102" s="89">
        <f>SUM('inv3.直径階分布'!DX209:DX210)</f>
        <v>0</v>
      </c>
      <c r="O102" s="89">
        <f>SUM('inv3.直径階分布'!DY209:DY210)</f>
        <v>0</v>
      </c>
      <c r="P102" s="89">
        <f>SUM('inv3.直径階分布'!DZ209:DZ210)</f>
        <v>0</v>
      </c>
      <c r="Q102" s="89">
        <f>SUM('inv3.直径階分布'!EA209:EA210)</f>
        <v>0</v>
      </c>
      <c r="R102" s="89">
        <f>SUM('inv3.直径階分布'!EB209:EB210)</f>
        <v>0</v>
      </c>
      <c r="S102" s="89">
        <f>SUM('inv3.直径階分布'!EC209:EC210)</f>
        <v>0</v>
      </c>
      <c r="T102" s="89">
        <f>SUM('inv3.直径階分布'!ED209:ED210)</f>
        <v>0</v>
      </c>
      <c r="U102" s="89">
        <f>SUM('inv3.直径階分布'!EE209:EE210)</f>
        <v>0</v>
      </c>
      <c r="V102" s="89">
        <f>SUM('inv3.直径階分布'!EF209:EF210)</f>
        <v>0</v>
      </c>
      <c r="W102" s="89">
        <f>SUM('inv3.直径階分布'!EG209:EG210)</f>
        <v>0</v>
      </c>
      <c r="X102" s="89">
        <f>SUM('inv3.直径階分布'!EH209:EH210)</f>
        <v>0</v>
      </c>
      <c r="Y102" s="89">
        <f>SUM('inv3.直径階分布'!EI209:EI210)</f>
        <v>0</v>
      </c>
      <c r="Z102" s="89">
        <f>SUM('inv3.直径階分布'!EJ209:EJ210)</f>
        <v>0</v>
      </c>
      <c r="AA102" s="89">
        <f>SUM('inv3.直径階分布'!EK209:EK210)</f>
        <v>0</v>
      </c>
      <c r="AB102" s="90">
        <f>SUM('inv3.直径階分布'!EL209:EL210)</f>
        <v>0</v>
      </c>
    </row>
    <row r="103" spans="1:28">
      <c r="A103" s="107"/>
      <c r="B103" s="88">
        <f>'1.収穫を予測する'!J50</f>
        <v>38</v>
      </c>
      <c r="C103" s="66">
        <f>SUM('inv3.直径階分布'!DM211:DM212)</f>
        <v>0</v>
      </c>
      <c r="D103" s="89">
        <f>SUM('inv3.直径階分布'!DN211:DN212)</f>
        <v>0</v>
      </c>
      <c r="E103" s="89">
        <f>SUM('inv3.直径階分布'!DO211:DO212)</f>
        <v>0</v>
      </c>
      <c r="F103" s="89">
        <f>SUM('inv3.直径階分布'!DP211:DP212)</f>
        <v>0</v>
      </c>
      <c r="G103" s="89">
        <f>SUM('inv3.直径階分布'!DQ211:DQ212)</f>
        <v>0</v>
      </c>
      <c r="H103" s="89">
        <f>SUM('inv3.直径階分布'!DR211:DR212)</f>
        <v>0</v>
      </c>
      <c r="I103" s="89">
        <f>SUM('inv3.直径階分布'!DS211:DS212)</f>
        <v>0</v>
      </c>
      <c r="J103" s="89">
        <f>SUM('inv3.直径階分布'!DT211:DT212)</f>
        <v>0</v>
      </c>
      <c r="K103" s="89">
        <f>SUM('inv3.直径階分布'!DU211:DU212)</f>
        <v>0</v>
      </c>
      <c r="L103" s="89">
        <f>SUM('inv3.直径階分布'!DV211:DV212)</f>
        <v>0</v>
      </c>
      <c r="M103" s="89">
        <f>SUM('inv3.直径階分布'!DW211:DW212)</f>
        <v>0</v>
      </c>
      <c r="N103" s="89">
        <f>SUM('inv3.直径階分布'!DX211:DX212)</f>
        <v>0</v>
      </c>
      <c r="O103" s="89">
        <f>SUM('inv3.直径階分布'!DY211:DY212)</f>
        <v>0</v>
      </c>
      <c r="P103" s="89">
        <f>SUM('inv3.直径階分布'!DZ211:DZ212)</f>
        <v>0</v>
      </c>
      <c r="Q103" s="89">
        <f>SUM('inv3.直径階分布'!EA211:EA212)</f>
        <v>0</v>
      </c>
      <c r="R103" s="89">
        <f>SUM('inv3.直径階分布'!EB211:EB212)</f>
        <v>0</v>
      </c>
      <c r="S103" s="89">
        <f>SUM('inv3.直径階分布'!EC211:EC212)</f>
        <v>0</v>
      </c>
      <c r="T103" s="89">
        <f>SUM('inv3.直径階分布'!ED211:ED212)</f>
        <v>0</v>
      </c>
      <c r="U103" s="89">
        <f>SUM('inv3.直径階分布'!EE211:EE212)</f>
        <v>0</v>
      </c>
      <c r="V103" s="89">
        <f>SUM('inv3.直径階分布'!EF211:EF212)</f>
        <v>0</v>
      </c>
      <c r="W103" s="89">
        <f>SUM('inv3.直径階分布'!EG211:EG212)</f>
        <v>0</v>
      </c>
      <c r="X103" s="89">
        <f>SUM('inv3.直径階分布'!EH211:EH212)</f>
        <v>0</v>
      </c>
      <c r="Y103" s="89">
        <f>SUM('inv3.直径階分布'!EI211:EI212)</f>
        <v>0</v>
      </c>
      <c r="Z103" s="89">
        <f>SUM('inv3.直径階分布'!EJ211:EJ212)</f>
        <v>0</v>
      </c>
      <c r="AA103" s="89">
        <f>SUM('inv3.直径階分布'!EK211:EK212)</f>
        <v>0</v>
      </c>
      <c r="AB103" s="90">
        <f>SUM('inv3.直径階分布'!EL211:EL212)</f>
        <v>0</v>
      </c>
    </row>
    <row r="104" spans="1:28">
      <c r="A104" s="107"/>
      <c r="B104" s="88">
        <f>'1.収穫を予測する'!J52</f>
        <v>40</v>
      </c>
      <c r="C104" s="66">
        <f>SUM('inv3.直径階分布'!DM213:DM214)</f>
        <v>0</v>
      </c>
      <c r="D104" s="89">
        <f>SUM('inv3.直径階分布'!DN213:DN214)</f>
        <v>0</v>
      </c>
      <c r="E104" s="89">
        <f>SUM('inv3.直径階分布'!DO213:DO214)</f>
        <v>0</v>
      </c>
      <c r="F104" s="89">
        <f>SUM('inv3.直径階分布'!DP213:DP214)</f>
        <v>0</v>
      </c>
      <c r="G104" s="89">
        <f>SUM('inv3.直径階分布'!DQ213:DQ214)</f>
        <v>0</v>
      </c>
      <c r="H104" s="89">
        <f>SUM('inv3.直径階分布'!DR213:DR214)</f>
        <v>0</v>
      </c>
      <c r="I104" s="89">
        <f>SUM('inv3.直径階分布'!DS213:DS214)</f>
        <v>0</v>
      </c>
      <c r="J104" s="89">
        <f>SUM('inv3.直径階分布'!DT213:DT214)</f>
        <v>0</v>
      </c>
      <c r="K104" s="89">
        <f>SUM('inv3.直径階分布'!DU213:DU214)</f>
        <v>0</v>
      </c>
      <c r="L104" s="89">
        <f>SUM('inv3.直径階分布'!DV213:DV214)</f>
        <v>0</v>
      </c>
      <c r="M104" s="89">
        <f>SUM('inv3.直径階分布'!DW213:DW214)</f>
        <v>0</v>
      </c>
      <c r="N104" s="89">
        <f>SUM('inv3.直径階分布'!DX213:DX214)</f>
        <v>0</v>
      </c>
      <c r="O104" s="89">
        <f>SUM('inv3.直径階分布'!DY213:DY214)</f>
        <v>0</v>
      </c>
      <c r="P104" s="89">
        <f>SUM('inv3.直径階分布'!DZ213:DZ214)</f>
        <v>0</v>
      </c>
      <c r="Q104" s="89">
        <f>SUM('inv3.直径階分布'!EA213:EA214)</f>
        <v>0</v>
      </c>
      <c r="R104" s="89">
        <f>SUM('inv3.直径階分布'!EB213:EB214)</f>
        <v>0</v>
      </c>
      <c r="S104" s="89">
        <f>SUM('inv3.直径階分布'!EC213:EC214)</f>
        <v>0</v>
      </c>
      <c r="T104" s="89">
        <f>SUM('inv3.直径階分布'!ED213:ED214)</f>
        <v>0</v>
      </c>
      <c r="U104" s="89">
        <f>SUM('inv3.直径階分布'!EE213:EE214)</f>
        <v>0</v>
      </c>
      <c r="V104" s="89">
        <f>SUM('inv3.直径階分布'!EF213:EF214)</f>
        <v>0</v>
      </c>
      <c r="W104" s="89">
        <f>SUM('inv3.直径階分布'!EG213:EG214)</f>
        <v>0</v>
      </c>
      <c r="X104" s="89">
        <f>SUM('inv3.直径階分布'!EH213:EH214)</f>
        <v>0</v>
      </c>
      <c r="Y104" s="89">
        <f>SUM('inv3.直径階分布'!EI213:EI214)</f>
        <v>0</v>
      </c>
      <c r="Z104" s="89">
        <f>SUM('inv3.直径階分布'!EJ213:EJ214)</f>
        <v>0</v>
      </c>
      <c r="AA104" s="89">
        <f>SUM('inv3.直径階分布'!EK213:EK214)</f>
        <v>0</v>
      </c>
      <c r="AB104" s="90">
        <f>SUM('inv3.直径階分布'!EL213:EL214)</f>
        <v>0</v>
      </c>
    </row>
    <row r="105" spans="1:28">
      <c r="A105" s="107"/>
      <c r="B105" s="88">
        <f>'1.収穫を予測する'!J54</f>
        <v>42</v>
      </c>
      <c r="C105" s="66">
        <f>SUM('inv3.直径階分布'!DM215:DM216)</f>
        <v>0</v>
      </c>
      <c r="D105" s="89">
        <f>SUM('inv3.直径階分布'!DN215:DN216)</f>
        <v>0</v>
      </c>
      <c r="E105" s="89">
        <f>SUM('inv3.直径階分布'!DO215:DO216)</f>
        <v>0</v>
      </c>
      <c r="F105" s="89">
        <f>SUM('inv3.直径階分布'!DP215:DP216)</f>
        <v>0</v>
      </c>
      <c r="G105" s="89">
        <f>SUM('inv3.直径階分布'!DQ215:DQ216)</f>
        <v>0</v>
      </c>
      <c r="H105" s="89">
        <f>SUM('inv3.直径階分布'!DR215:DR216)</f>
        <v>0</v>
      </c>
      <c r="I105" s="89">
        <f>SUM('inv3.直径階分布'!DS215:DS216)</f>
        <v>0</v>
      </c>
      <c r="J105" s="89">
        <f>SUM('inv3.直径階分布'!DT215:DT216)</f>
        <v>0</v>
      </c>
      <c r="K105" s="89">
        <f>SUM('inv3.直径階分布'!DU215:DU216)</f>
        <v>0</v>
      </c>
      <c r="L105" s="89">
        <f>SUM('inv3.直径階分布'!DV215:DV216)</f>
        <v>0</v>
      </c>
      <c r="M105" s="89">
        <f>SUM('inv3.直径階分布'!DW215:DW216)</f>
        <v>0</v>
      </c>
      <c r="N105" s="89">
        <f>SUM('inv3.直径階分布'!DX215:DX216)</f>
        <v>0</v>
      </c>
      <c r="O105" s="89">
        <f>SUM('inv3.直径階分布'!DY215:DY216)</f>
        <v>0</v>
      </c>
      <c r="P105" s="89">
        <f>SUM('inv3.直径階分布'!DZ215:DZ216)</f>
        <v>0</v>
      </c>
      <c r="Q105" s="89">
        <f>SUM('inv3.直径階分布'!EA215:EA216)</f>
        <v>0</v>
      </c>
      <c r="R105" s="89">
        <f>SUM('inv3.直径階分布'!EB215:EB216)</f>
        <v>0</v>
      </c>
      <c r="S105" s="89">
        <f>SUM('inv3.直径階分布'!EC215:EC216)</f>
        <v>0</v>
      </c>
      <c r="T105" s="89">
        <f>SUM('inv3.直径階分布'!ED215:ED216)</f>
        <v>0</v>
      </c>
      <c r="U105" s="89">
        <f>SUM('inv3.直径階分布'!EE215:EE216)</f>
        <v>0</v>
      </c>
      <c r="V105" s="89">
        <f>SUM('inv3.直径階分布'!EF215:EF216)</f>
        <v>0</v>
      </c>
      <c r="W105" s="89">
        <f>SUM('inv3.直径階分布'!EG215:EG216)</f>
        <v>0</v>
      </c>
      <c r="X105" s="89">
        <f>SUM('inv3.直径階分布'!EH215:EH216)</f>
        <v>0</v>
      </c>
      <c r="Y105" s="89">
        <f>SUM('inv3.直径階分布'!EI215:EI216)</f>
        <v>0</v>
      </c>
      <c r="Z105" s="89">
        <f>SUM('inv3.直径階分布'!EJ215:EJ216)</f>
        <v>0</v>
      </c>
      <c r="AA105" s="89">
        <f>SUM('inv3.直径階分布'!EK215:EK216)</f>
        <v>0</v>
      </c>
      <c r="AB105" s="90">
        <f>SUM('inv3.直径階分布'!EL215:EL216)</f>
        <v>0</v>
      </c>
    </row>
    <row r="106" spans="1:28">
      <c r="A106" s="107"/>
      <c r="B106" s="88">
        <f>'1.収穫を予測する'!J56</f>
        <v>44</v>
      </c>
      <c r="C106" s="66">
        <f>SUM('inv3.直径階分布'!DM217:DM218)</f>
        <v>0</v>
      </c>
      <c r="D106" s="89">
        <f>SUM('inv3.直径階分布'!DN217:DN218)</f>
        <v>0</v>
      </c>
      <c r="E106" s="89">
        <f>SUM('inv3.直径階分布'!DO217:DO218)</f>
        <v>0</v>
      </c>
      <c r="F106" s="89">
        <f>SUM('inv3.直径階分布'!DP217:DP218)</f>
        <v>0</v>
      </c>
      <c r="G106" s="89">
        <f>SUM('inv3.直径階分布'!DQ217:DQ218)</f>
        <v>0</v>
      </c>
      <c r="H106" s="89">
        <f>SUM('inv3.直径階分布'!DR217:DR218)</f>
        <v>0</v>
      </c>
      <c r="I106" s="89">
        <f>SUM('inv3.直径階分布'!DS217:DS218)</f>
        <v>0</v>
      </c>
      <c r="J106" s="89">
        <f>SUM('inv3.直径階分布'!DT217:DT218)</f>
        <v>0</v>
      </c>
      <c r="K106" s="89">
        <f>SUM('inv3.直径階分布'!DU217:DU218)</f>
        <v>0</v>
      </c>
      <c r="L106" s="89">
        <f>SUM('inv3.直径階分布'!DV217:DV218)</f>
        <v>0</v>
      </c>
      <c r="M106" s="89">
        <f>SUM('inv3.直径階分布'!DW217:DW218)</f>
        <v>0</v>
      </c>
      <c r="N106" s="89">
        <f>SUM('inv3.直径階分布'!DX217:DX218)</f>
        <v>0</v>
      </c>
      <c r="O106" s="89">
        <f>SUM('inv3.直径階分布'!DY217:DY218)</f>
        <v>0</v>
      </c>
      <c r="P106" s="89">
        <f>SUM('inv3.直径階分布'!DZ217:DZ218)</f>
        <v>0</v>
      </c>
      <c r="Q106" s="89">
        <f>SUM('inv3.直径階分布'!EA217:EA218)</f>
        <v>0</v>
      </c>
      <c r="R106" s="89">
        <f>SUM('inv3.直径階分布'!EB217:EB218)</f>
        <v>0</v>
      </c>
      <c r="S106" s="89">
        <f>SUM('inv3.直径階分布'!EC217:EC218)</f>
        <v>0</v>
      </c>
      <c r="T106" s="89">
        <f>SUM('inv3.直径階分布'!ED217:ED218)</f>
        <v>0</v>
      </c>
      <c r="U106" s="89">
        <f>SUM('inv3.直径階分布'!EE217:EE218)</f>
        <v>0</v>
      </c>
      <c r="V106" s="89">
        <f>SUM('inv3.直径階分布'!EF217:EF218)</f>
        <v>0</v>
      </c>
      <c r="W106" s="89">
        <f>SUM('inv3.直径階分布'!EG217:EG218)</f>
        <v>0</v>
      </c>
      <c r="X106" s="89">
        <f>SUM('inv3.直径階分布'!EH217:EH218)</f>
        <v>0</v>
      </c>
      <c r="Y106" s="89">
        <f>SUM('inv3.直径階分布'!EI217:EI218)</f>
        <v>0</v>
      </c>
      <c r="Z106" s="89">
        <f>SUM('inv3.直径階分布'!EJ217:EJ218)</f>
        <v>0</v>
      </c>
      <c r="AA106" s="89">
        <f>SUM('inv3.直径階分布'!EK217:EK218)</f>
        <v>0</v>
      </c>
      <c r="AB106" s="90">
        <f>SUM('inv3.直径階分布'!EL217:EL218)</f>
        <v>0</v>
      </c>
    </row>
    <row r="107" spans="1:28">
      <c r="A107" s="107"/>
      <c r="B107" s="88">
        <f>'1.収穫を予測する'!J58</f>
        <v>46</v>
      </c>
      <c r="C107" s="66">
        <f>SUM('inv3.直径階分布'!DM219:DM220)</f>
        <v>0</v>
      </c>
      <c r="D107" s="89">
        <f>SUM('inv3.直径階分布'!DN219:DN220)</f>
        <v>0</v>
      </c>
      <c r="E107" s="89">
        <f>SUM('inv3.直径階分布'!DO219:DO220)</f>
        <v>0</v>
      </c>
      <c r="F107" s="89">
        <f>SUM('inv3.直径階分布'!DP219:DP220)</f>
        <v>0</v>
      </c>
      <c r="G107" s="89">
        <f>SUM('inv3.直径階分布'!DQ219:DQ220)</f>
        <v>0</v>
      </c>
      <c r="H107" s="89">
        <f>SUM('inv3.直径階分布'!DR219:DR220)</f>
        <v>0</v>
      </c>
      <c r="I107" s="89">
        <f>SUM('inv3.直径階分布'!DS219:DS220)</f>
        <v>0</v>
      </c>
      <c r="J107" s="89">
        <f>SUM('inv3.直径階分布'!DT219:DT220)</f>
        <v>0</v>
      </c>
      <c r="K107" s="89">
        <f>SUM('inv3.直径階分布'!DU219:DU220)</f>
        <v>0</v>
      </c>
      <c r="L107" s="89">
        <f>SUM('inv3.直径階分布'!DV219:DV220)</f>
        <v>0</v>
      </c>
      <c r="M107" s="89">
        <f>SUM('inv3.直径階分布'!DW219:DW220)</f>
        <v>0</v>
      </c>
      <c r="N107" s="89">
        <f>SUM('inv3.直径階分布'!DX219:DX220)</f>
        <v>0</v>
      </c>
      <c r="O107" s="89">
        <f>SUM('inv3.直径階分布'!DY219:DY220)</f>
        <v>0</v>
      </c>
      <c r="P107" s="89">
        <f>SUM('inv3.直径階分布'!DZ219:DZ220)</f>
        <v>0</v>
      </c>
      <c r="Q107" s="89">
        <f>SUM('inv3.直径階分布'!EA219:EA220)</f>
        <v>0</v>
      </c>
      <c r="R107" s="89">
        <f>SUM('inv3.直径階分布'!EB219:EB220)</f>
        <v>0</v>
      </c>
      <c r="S107" s="89">
        <f>SUM('inv3.直径階分布'!EC219:EC220)</f>
        <v>0</v>
      </c>
      <c r="T107" s="89">
        <f>SUM('inv3.直径階分布'!ED219:ED220)</f>
        <v>0</v>
      </c>
      <c r="U107" s="89">
        <f>SUM('inv3.直径階分布'!EE219:EE220)</f>
        <v>0</v>
      </c>
      <c r="V107" s="89">
        <f>SUM('inv3.直径階分布'!EF219:EF220)</f>
        <v>0</v>
      </c>
      <c r="W107" s="89">
        <f>SUM('inv3.直径階分布'!EG219:EG220)</f>
        <v>0</v>
      </c>
      <c r="X107" s="89">
        <f>SUM('inv3.直径階分布'!EH219:EH220)</f>
        <v>0</v>
      </c>
      <c r="Y107" s="89">
        <f>SUM('inv3.直径階分布'!EI219:EI220)</f>
        <v>0</v>
      </c>
      <c r="Z107" s="89">
        <f>SUM('inv3.直径階分布'!EJ219:EJ220)</f>
        <v>0</v>
      </c>
      <c r="AA107" s="89">
        <f>SUM('inv3.直径階分布'!EK219:EK220)</f>
        <v>0</v>
      </c>
      <c r="AB107" s="90">
        <f>SUM('inv3.直径階分布'!EL219:EL220)</f>
        <v>0</v>
      </c>
    </row>
    <row r="108" spans="1:28">
      <c r="A108" s="107"/>
      <c r="B108" s="88">
        <f>'1.収穫を予測する'!J60</f>
        <v>48</v>
      </c>
      <c r="C108" s="66">
        <f>SUM('inv3.直径階分布'!DM221:DM222)</f>
        <v>0</v>
      </c>
      <c r="D108" s="89">
        <f>SUM('inv3.直径階分布'!DN221:DN222)</f>
        <v>0</v>
      </c>
      <c r="E108" s="89">
        <f>SUM('inv3.直径階分布'!DO221:DO222)</f>
        <v>0</v>
      </c>
      <c r="F108" s="89">
        <f>SUM('inv3.直径階分布'!DP221:DP222)</f>
        <v>0</v>
      </c>
      <c r="G108" s="89">
        <f>SUM('inv3.直径階分布'!DQ221:DQ222)</f>
        <v>0</v>
      </c>
      <c r="H108" s="89">
        <f>SUM('inv3.直径階分布'!DR221:DR222)</f>
        <v>0</v>
      </c>
      <c r="I108" s="89">
        <f>SUM('inv3.直径階分布'!DS221:DS222)</f>
        <v>0</v>
      </c>
      <c r="J108" s="89">
        <f>SUM('inv3.直径階分布'!DT221:DT222)</f>
        <v>0</v>
      </c>
      <c r="K108" s="89">
        <f>SUM('inv3.直径階分布'!DU221:DU222)</f>
        <v>0</v>
      </c>
      <c r="L108" s="89">
        <f>SUM('inv3.直径階分布'!DV221:DV222)</f>
        <v>0</v>
      </c>
      <c r="M108" s="89">
        <f>SUM('inv3.直径階分布'!DW221:DW222)</f>
        <v>0</v>
      </c>
      <c r="N108" s="89">
        <f>SUM('inv3.直径階分布'!DX221:DX222)</f>
        <v>0</v>
      </c>
      <c r="O108" s="89">
        <f>SUM('inv3.直径階分布'!DY221:DY222)</f>
        <v>0</v>
      </c>
      <c r="P108" s="89">
        <f>SUM('inv3.直径階分布'!DZ221:DZ222)</f>
        <v>0</v>
      </c>
      <c r="Q108" s="89">
        <f>SUM('inv3.直径階分布'!EA221:EA222)</f>
        <v>0</v>
      </c>
      <c r="R108" s="89">
        <f>SUM('inv3.直径階分布'!EB221:EB222)</f>
        <v>0</v>
      </c>
      <c r="S108" s="89">
        <f>SUM('inv3.直径階分布'!EC221:EC222)</f>
        <v>0</v>
      </c>
      <c r="T108" s="89">
        <f>SUM('inv3.直径階分布'!ED221:ED222)</f>
        <v>0</v>
      </c>
      <c r="U108" s="89">
        <f>SUM('inv3.直径階分布'!EE221:EE222)</f>
        <v>0</v>
      </c>
      <c r="V108" s="89">
        <f>SUM('inv3.直径階分布'!EF221:EF222)</f>
        <v>0</v>
      </c>
      <c r="W108" s="89">
        <f>SUM('inv3.直径階分布'!EG221:EG222)</f>
        <v>0</v>
      </c>
      <c r="X108" s="89">
        <f>SUM('inv3.直径階分布'!EH221:EH222)</f>
        <v>0</v>
      </c>
      <c r="Y108" s="89">
        <f>SUM('inv3.直径階分布'!EI221:EI222)</f>
        <v>0</v>
      </c>
      <c r="Z108" s="89">
        <f>SUM('inv3.直径階分布'!EJ221:EJ222)</f>
        <v>0</v>
      </c>
      <c r="AA108" s="89">
        <f>SUM('inv3.直径階分布'!EK221:EK222)</f>
        <v>0</v>
      </c>
      <c r="AB108" s="90">
        <f>SUM('inv3.直径階分布'!EL221:EL222)</f>
        <v>0</v>
      </c>
    </row>
    <row r="109" spans="1:28">
      <c r="A109" s="107"/>
      <c r="B109" s="88">
        <f>'1.収穫を予測する'!J62</f>
        <v>50</v>
      </c>
      <c r="C109" s="66">
        <f>SUM('inv3.直径階分布'!DM223:DM224)</f>
        <v>0</v>
      </c>
      <c r="D109" s="89">
        <f>SUM('inv3.直径階分布'!DN223:DN224)</f>
        <v>0</v>
      </c>
      <c r="E109" s="89">
        <f>SUM('inv3.直径階分布'!DO223:DO224)</f>
        <v>0</v>
      </c>
      <c r="F109" s="89">
        <f>SUM('inv3.直径階分布'!DP223:DP224)</f>
        <v>0</v>
      </c>
      <c r="G109" s="89">
        <f>SUM('inv3.直径階分布'!DQ223:DQ224)</f>
        <v>0</v>
      </c>
      <c r="H109" s="89">
        <f>SUM('inv3.直径階分布'!DR223:DR224)</f>
        <v>0</v>
      </c>
      <c r="I109" s="89">
        <f>SUM('inv3.直径階分布'!DS223:DS224)</f>
        <v>0</v>
      </c>
      <c r="J109" s="89">
        <f>SUM('inv3.直径階分布'!DT223:DT224)</f>
        <v>0</v>
      </c>
      <c r="K109" s="89">
        <f>SUM('inv3.直径階分布'!DU223:DU224)</f>
        <v>0</v>
      </c>
      <c r="L109" s="89">
        <f>SUM('inv3.直径階分布'!DV223:DV224)</f>
        <v>0</v>
      </c>
      <c r="M109" s="89">
        <f>SUM('inv3.直径階分布'!DW223:DW224)</f>
        <v>0</v>
      </c>
      <c r="N109" s="89">
        <f>SUM('inv3.直径階分布'!DX223:DX224)</f>
        <v>0</v>
      </c>
      <c r="O109" s="89">
        <f>SUM('inv3.直径階分布'!DY223:DY224)</f>
        <v>0</v>
      </c>
      <c r="P109" s="89">
        <f>SUM('inv3.直径階分布'!DZ223:DZ224)</f>
        <v>0</v>
      </c>
      <c r="Q109" s="89">
        <f>SUM('inv3.直径階分布'!EA223:EA224)</f>
        <v>0</v>
      </c>
      <c r="R109" s="89">
        <f>SUM('inv3.直径階分布'!EB223:EB224)</f>
        <v>0</v>
      </c>
      <c r="S109" s="89">
        <f>SUM('inv3.直径階分布'!EC223:EC224)</f>
        <v>0</v>
      </c>
      <c r="T109" s="89">
        <f>SUM('inv3.直径階分布'!ED223:ED224)</f>
        <v>0</v>
      </c>
      <c r="U109" s="89">
        <f>SUM('inv3.直径階分布'!EE223:EE224)</f>
        <v>0</v>
      </c>
      <c r="V109" s="89">
        <f>SUM('inv3.直径階分布'!EF223:EF224)</f>
        <v>0</v>
      </c>
      <c r="W109" s="89">
        <f>SUM('inv3.直径階分布'!EG223:EG224)</f>
        <v>0</v>
      </c>
      <c r="X109" s="89">
        <f>SUM('inv3.直径階分布'!EH223:EH224)</f>
        <v>0</v>
      </c>
      <c r="Y109" s="89">
        <f>SUM('inv3.直径階分布'!EI223:EI224)</f>
        <v>0</v>
      </c>
      <c r="Z109" s="89">
        <f>SUM('inv3.直径階分布'!EJ223:EJ224)</f>
        <v>0</v>
      </c>
      <c r="AA109" s="89">
        <f>SUM('inv3.直径階分布'!EK223:EK224)</f>
        <v>0</v>
      </c>
      <c r="AB109" s="90">
        <f>SUM('inv3.直径階分布'!EL223:EL224)</f>
        <v>0</v>
      </c>
    </row>
    <row r="110" spans="1:28">
      <c r="A110" s="107"/>
      <c r="B110" s="88">
        <f>'1.収穫を予測する'!J64</f>
        <v>52</v>
      </c>
      <c r="C110" s="66">
        <f>SUM('inv3.直径階分布'!DM225:DM226)</f>
        <v>0</v>
      </c>
      <c r="D110" s="89">
        <f>SUM('inv3.直径階分布'!DN225:DN226)</f>
        <v>0</v>
      </c>
      <c r="E110" s="89">
        <f>SUM('inv3.直径階分布'!DO225:DO226)</f>
        <v>0</v>
      </c>
      <c r="F110" s="89">
        <f>SUM('inv3.直径階分布'!DP225:DP226)</f>
        <v>0</v>
      </c>
      <c r="G110" s="89">
        <f>SUM('inv3.直径階分布'!DQ225:DQ226)</f>
        <v>0</v>
      </c>
      <c r="H110" s="89">
        <f>SUM('inv3.直径階分布'!DR225:DR226)</f>
        <v>0</v>
      </c>
      <c r="I110" s="89">
        <f>SUM('inv3.直径階分布'!DS225:DS226)</f>
        <v>0</v>
      </c>
      <c r="J110" s="89">
        <f>SUM('inv3.直径階分布'!DT225:DT226)</f>
        <v>0</v>
      </c>
      <c r="K110" s="89">
        <f>SUM('inv3.直径階分布'!DU225:DU226)</f>
        <v>0</v>
      </c>
      <c r="L110" s="89">
        <f>SUM('inv3.直径階分布'!DV225:DV226)</f>
        <v>0</v>
      </c>
      <c r="M110" s="89">
        <f>SUM('inv3.直径階分布'!DW225:DW226)</f>
        <v>0</v>
      </c>
      <c r="N110" s="89">
        <f>SUM('inv3.直径階分布'!DX225:DX226)</f>
        <v>0</v>
      </c>
      <c r="O110" s="89">
        <f>SUM('inv3.直径階分布'!DY225:DY226)</f>
        <v>0</v>
      </c>
      <c r="P110" s="89">
        <f>SUM('inv3.直径階分布'!DZ225:DZ226)</f>
        <v>0</v>
      </c>
      <c r="Q110" s="89">
        <f>SUM('inv3.直径階分布'!EA225:EA226)</f>
        <v>0</v>
      </c>
      <c r="R110" s="89">
        <f>SUM('inv3.直径階分布'!EB225:EB226)</f>
        <v>0</v>
      </c>
      <c r="S110" s="89">
        <f>SUM('inv3.直径階分布'!EC225:EC226)</f>
        <v>0</v>
      </c>
      <c r="T110" s="89">
        <f>SUM('inv3.直径階分布'!ED225:ED226)</f>
        <v>0</v>
      </c>
      <c r="U110" s="89">
        <f>SUM('inv3.直径階分布'!EE225:EE226)</f>
        <v>0</v>
      </c>
      <c r="V110" s="89">
        <f>SUM('inv3.直径階分布'!EF225:EF226)</f>
        <v>0</v>
      </c>
      <c r="W110" s="89">
        <f>SUM('inv3.直径階分布'!EG225:EG226)</f>
        <v>0</v>
      </c>
      <c r="X110" s="89">
        <f>SUM('inv3.直径階分布'!EH225:EH226)</f>
        <v>0</v>
      </c>
      <c r="Y110" s="89">
        <f>SUM('inv3.直径階分布'!EI225:EI226)</f>
        <v>0</v>
      </c>
      <c r="Z110" s="89">
        <f>SUM('inv3.直径階分布'!EJ225:EJ226)</f>
        <v>0</v>
      </c>
      <c r="AA110" s="89">
        <f>SUM('inv3.直径階分布'!EK225:EK226)</f>
        <v>0</v>
      </c>
      <c r="AB110" s="90">
        <f>SUM('inv3.直径階分布'!EL225:EL226)</f>
        <v>0</v>
      </c>
    </row>
    <row r="111" spans="1:28">
      <c r="A111" s="107"/>
      <c r="B111" s="88">
        <f>'1.収穫を予測する'!J66</f>
        <v>54</v>
      </c>
      <c r="C111" s="66">
        <f>SUM('inv3.直径階分布'!DM227:DM228)</f>
        <v>0</v>
      </c>
      <c r="D111" s="89">
        <f>SUM('inv3.直径階分布'!DN227:DN228)</f>
        <v>0</v>
      </c>
      <c r="E111" s="89">
        <f>SUM('inv3.直径階分布'!DO227:DO228)</f>
        <v>0</v>
      </c>
      <c r="F111" s="89">
        <f>SUM('inv3.直径階分布'!DP227:DP228)</f>
        <v>0</v>
      </c>
      <c r="G111" s="89">
        <f>SUM('inv3.直径階分布'!DQ227:DQ228)</f>
        <v>0</v>
      </c>
      <c r="H111" s="89">
        <f>SUM('inv3.直径階分布'!DR227:DR228)</f>
        <v>0</v>
      </c>
      <c r="I111" s="89">
        <f>SUM('inv3.直径階分布'!DS227:DS228)</f>
        <v>0</v>
      </c>
      <c r="J111" s="89">
        <f>SUM('inv3.直径階分布'!DT227:DT228)</f>
        <v>0</v>
      </c>
      <c r="K111" s="89">
        <f>SUM('inv3.直径階分布'!DU227:DU228)</f>
        <v>0</v>
      </c>
      <c r="L111" s="89">
        <f>SUM('inv3.直径階分布'!DV227:DV228)</f>
        <v>0</v>
      </c>
      <c r="M111" s="89">
        <f>SUM('inv3.直径階分布'!DW227:DW228)</f>
        <v>0</v>
      </c>
      <c r="N111" s="89">
        <f>SUM('inv3.直径階分布'!DX227:DX228)</f>
        <v>0</v>
      </c>
      <c r="O111" s="89">
        <f>SUM('inv3.直径階分布'!DY227:DY228)</f>
        <v>0</v>
      </c>
      <c r="P111" s="89">
        <f>SUM('inv3.直径階分布'!DZ227:DZ228)</f>
        <v>0</v>
      </c>
      <c r="Q111" s="89">
        <f>SUM('inv3.直径階分布'!EA227:EA228)</f>
        <v>0</v>
      </c>
      <c r="R111" s="89">
        <f>SUM('inv3.直径階分布'!EB227:EB228)</f>
        <v>0</v>
      </c>
      <c r="S111" s="89">
        <f>SUM('inv3.直径階分布'!EC227:EC228)</f>
        <v>0</v>
      </c>
      <c r="T111" s="89">
        <f>SUM('inv3.直径階分布'!ED227:ED228)</f>
        <v>0</v>
      </c>
      <c r="U111" s="89">
        <f>SUM('inv3.直径階分布'!EE227:EE228)</f>
        <v>0</v>
      </c>
      <c r="V111" s="89">
        <f>SUM('inv3.直径階分布'!EF227:EF228)</f>
        <v>0</v>
      </c>
      <c r="W111" s="89">
        <f>SUM('inv3.直径階分布'!EG227:EG228)</f>
        <v>0</v>
      </c>
      <c r="X111" s="89">
        <f>SUM('inv3.直径階分布'!EH227:EH228)</f>
        <v>0</v>
      </c>
      <c r="Y111" s="89">
        <f>SUM('inv3.直径階分布'!EI227:EI228)</f>
        <v>0</v>
      </c>
      <c r="Z111" s="89">
        <f>SUM('inv3.直径階分布'!EJ227:EJ228)</f>
        <v>0</v>
      </c>
      <c r="AA111" s="89">
        <f>SUM('inv3.直径階分布'!EK227:EK228)</f>
        <v>0</v>
      </c>
      <c r="AB111" s="90">
        <f>SUM('inv3.直径階分布'!EL227:EL228)</f>
        <v>0</v>
      </c>
    </row>
    <row r="112" spans="1:28">
      <c r="A112" s="107"/>
      <c r="B112" s="88">
        <f>'1.収穫を予測する'!J68</f>
        <v>56</v>
      </c>
      <c r="C112" s="66">
        <f>SUM('inv3.直径階分布'!DM229:DM230)</f>
        <v>0</v>
      </c>
      <c r="D112" s="89">
        <f>SUM('inv3.直径階分布'!DN229:DN230)</f>
        <v>0</v>
      </c>
      <c r="E112" s="89">
        <f>SUM('inv3.直径階分布'!DO229:DO230)</f>
        <v>0</v>
      </c>
      <c r="F112" s="89">
        <f>SUM('inv3.直径階分布'!DP229:DP230)</f>
        <v>0</v>
      </c>
      <c r="G112" s="89">
        <f>SUM('inv3.直径階分布'!DQ229:DQ230)</f>
        <v>0</v>
      </c>
      <c r="H112" s="89">
        <f>SUM('inv3.直径階分布'!DR229:DR230)</f>
        <v>0</v>
      </c>
      <c r="I112" s="89">
        <f>SUM('inv3.直径階分布'!DS229:DS230)</f>
        <v>0</v>
      </c>
      <c r="J112" s="89">
        <f>SUM('inv3.直径階分布'!DT229:DT230)</f>
        <v>0</v>
      </c>
      <c r="K112" s="89">
        <f>SUM('inv3.直径階分布'!DU229:DU230)</f>
        <v>0</v>
      </c>
      <c r="L112" s="89">
        <f>SUM('inv3.直径階分布'!DV229:DV230)</f>
        <v>0</v>
      </c>
      <c r="M112" s="89">
        <f>SUM('inv3.直径階分布'!DW229:DW230)</f>
        <v>0</v>
      </c>
      <c r="N112" s="89">
        <f>SUM('inv3.直径階分布'!DX229:DX230)</f>
        <v>0</v>
      </c>
      <c r="O112" s="89">
        <f>SUM('inv3.直径階分布'!DY229:DY230)</f>
        <v>0</v>
      </c>
      <c r="P112" s="89">
        <f>SUM('inv3.直径階分布'!DZ229:DZ230)</f>
        <v>0</v>
      </c>
      <c r="Q112" s="89">
        <f>SUM('inv3.直径階分布'!EA229:EA230)</f>
        <v>0</v>
      </c>
      <c r="R112" s="89">
        <f>SUM('inv3.直径階分布'!EB229:EB230)</f>
        <v>0</v>
      </c>
      <c r="S112" s="89">
        <f>SUM('inv3.直径階分布'!EC229:EC230)</f>
        <v>0</v>
      </c>
      <c r="T112" s="89">
        <f>SUM('inv3.直径階分布'!ED229:ED230)</f>
        <v>0</v>
      </c>
      <c r="U112" s="89">
        <f>SUM('inv3.直径階分布'!EE229:EE230)</f>
        <v>0</v>
      </c>
      <c r="V112" s="89">
        <f>SUM('inv3.直径階分布'!EF229:EF230)</f>
        <v>0</v>
      </c>
      <c r="W112" s="89">
        <f>SUM('inv3.直径階分布'!EG229:EG230)</f>
        <v>0</v>
      </c>
      <c r="X112" s="89">
        <f>SUM('inv3.直径階分布'!EH229:EH230)</f>
        <v>0</v>
      </c>
      <c r="Y112" s="89">
        <f>SUM('inv3.直径階分布'!EI229:EI230)</f>
        <v>0</v>
      </c>
      <c r="Z112" s="89">
        <f>SUM('inv3.直径階分布'!EJ229:EJ230)</f>
        <v>0</v>
      </c>
      <c r="AA112" s="89">
        <f>SUM('inv3.直径階分布'!EK229:EK230)</f>
        <v>0</v>
      </c>
      <c r="AB112" s="90">
        <f>SUM('inv3.直径階分布'!EL229:EL230)</f>
        <v>0</v>
      </c>
    </row>
    <row r="113" spans="1:28">
      <c r="A113" s="107"/>
      <c r="B113" s="88">
        <f>'1.収穫を予測する'!J70</f>
        <v>58</v>
      </c>
      <c r="C113" s="66">
        <f>SUM('inv3.直径階分布'!DM231:DM232)</f>
        <v>0</v>
      </c>
      <c r="D113" s="89">
        <f>SUM('inv3.直径階分布'!DN231:DN232)</f>
        <v>0</v>
      </c>
      <c r="E113" s="89">
        <f>SUM('inv3.直径階分布'!DO231:DO232)</f>
        <v>0</v>
      </c>
      <c r="F113" s="89">
        <f>SUM('inv3.直径階分布'!DP231:DP232)</f>
        <v>0</v>
      </c>
      <c r="G113" s="89">
        <f>SUM('inv3.直径階分布'!DQ231:DQ232)</f>
        <v>0</v>
      </c>
      <c r="H113" s="89">
        <f>SUM('inv3.直径階分布'!DR231:DR232)</f>
        <v>0</v>
      </c>
      <c r="I113" s="89">
        <f>SUM('inv3.直径階分布'!DS231:DS232)</f>
        <v>0</v>
      </c>
      <c r="J113" s="89">
        <f>SUM('inv3.直径階分布'!DT231:DT232)</f>
        <v>0</v>
      </c>
      <c r="K113" s="89">
        <f>SUM('inv3.直径階分布'!DU231:DU232)</f>
        <v>0</v>
      </c>
      <c r="L113" s="89">
        <f>SUM('inv3.直径階分布'!DV231:DV232)</f>
        <v>0</v>
      </c>
      <c r="M113" s="89">
        <f>SUM('inv3.直径階分布'!DW231:DW232)</f>
        <v>0</v>
      </c>
      <c r="N113" s="89">
        <f>SUM('inv3.直径階分布'!DX231:DX232)</f>
        <v>0</v>
      </c>
      <c r="O113" s="89">
        <f>SUM('inv3.直径階分布'!DY231:DY232)</f>
        <v>0</v>
      </c>
      <c r="P113" s="89">
        <f>SUM('inv3.直径階分布'!DZ231:DZ232)</f>
        <v>0</v>
      </c>
      <c r="Q113" s="89">
        <f>SUM('inv3.直径階分布'!EA231:EA232)</f>
        <v>0</v>
      </c>
      <c r="R113" s="89">
        <f>SUM('inv3.直径階分布'!EB231:EB232)</f>
        <v>0</v>
      </c>
      <c r="S113" s="89">
        <f>SUM('inv3.直径階分布'!EC231:EC232)</f>
        <v>0</v>
      </c>
      <c r="T113" s="89">
        <f>SUM('inv3.直径階分布'!ED231:ED232)</f>
        <v>0</v>
      </c>
      <c r="U113" s="89">
        <f>SUM('inv3.直径階分布'!EE231:EE232)</f>
        <v>0</v>
      </c>
      <c r="V113" s="89">
        <f>SUM('inv3.直径階分布'!EF231:EF232)</f>
        <v>0</v>
      </c>
      <c r="W113" s="89">
        <f>SUM('inv3.直径階分布'!EG231:EG232)</f>
        <v>0</v>
      </c>
      <c r="X113" s="89">
        <f>SUM('inv3.直径階分布'!EH231:EH232)</f>
        <v>0</v>
      </c>
      <c r="Y113" s="89">
        <f>SUM('inv3.直径階分布'!EI231:EI232)</f>
        <v>0</v>
      </c>
      <c r="Z113" s="89">
        <f>SUM('inv3.直径階分布'!EJ231:EJ232)</f>
        <v>0</v>
      </c>
      <c r="AA113" s="89">
        <f>SUM('inv3.直径階分布'!EK231:EK232)</f>
        <v>0</v>
      </c>
      <c r="AB113" s="90">
        <f>SUM('inv3.直径階分布'!EL231:EL232)</f>
        <v>0</v>
      </c>
    </row>
    <row r="114" spans="1:28">
      <c r="A114" s="107"/>
      <c r="B114" s="88">
        <f>'1.収穫を予測する'!J72</f>
        <v>60</v>
      </c>
      <c r="C114" s="66">
        <f>SUM('inv3.直径階分布'!DM233:DM234)</f>
        <v>0</v>
      </c>
      <c r="D114" s="89">
        <f>SUM('inv3.直径階分布'!DN233:DN234)</f>
        <v>0</v>
      </c>
      <c r="E114" s="89">
        <f>SUM('inv3.直径階分布'!DO233:DO234)</f>
        <v>0</v>
      </c>
      <c r="F114" s="89">
        <f>SUM('inv3.直径階分布'!DP233:DP234)</f>
        <v>0</v>
      </c>
      <c r="G114" s="89">
        <f>SUM('inv3.直径階分布'!DQ233:DQ234)</f>
        <v>0</v>
      </c>
      <c r="H114" s="89">
        <f>SUM('inv3.直径階分布'!DR233:DR234)</f>
        <v>0</v>
      </c>
      <c r="I114" s="89">
        <f>SUM('inv3.直径階分布'!DS233:DS234)</f>
        <v>0</v>
      </c>
      <c r="J114" s="89">
        <f>SUM('inv3.直径階分布'!DT233:DT234)</f>
        <v>0</v>
      </c>
      <c r="K114" s="89">
        <f>SUM('inv3.直径階分布'!DU233:DU234)</f>
        <v>0</v>
      </c>
      <c r="L114" s="89">
        <f>SUM('inv3.直径階分布'!DV233:DV234)</f>
        <v>0</v>
      </c>
      <c r="M114" s="89">
        <f>SUM('inv3.直径階分布'!DW233:DW234)</f>
        <v>0</v>
      </c>
      <c r="N114" s="89">
        <f>SUM('inv3.直径階分布'!DX233:DX234)</f>
        <v>0</v>
      </c>
      <c r="O114" s="89">
        <f>SUM('inv3.直径階分布'!DY233:DY234)</f>
        <v>0</v>
      </c>
      <c r="P114" s="89">
        <f>SUM('inv3.直径階分布'!DZ233:DZ234)</f>
        <v>0</v>
      </c>
      <c r="Q114" s="89">
        <f>SUM('inv3.直径階分布'!EA233:EA234)</f>
        <v>0</v>
      </c>
      <c r="R114" s="89">
        <f>SUM('inv3.直径階分布'!EB233:EB234)</f>
        <v>0</v>
      </c>
      <c r="S114" s="89">
        <f>SUM('inv3.直径階分布'!EC233:EC234)</f>
        <v>0</v>
      </c>
      <c r="T114" s="89">
        <f>SUM('inv3.直径階分布'!ED233:ED234)</f>
        <v>0</v>
      </c>
      <c r="U114" s="89">
        <f>SUM('inv3.直径階分布'!EE233:EE234)</f>
        <v>0</v>
      </c>
      <c r="V114" s="89">
        <f>SUM('inv3.直径階分布'!EF233:EF234)</f>
        <v>0</v>
      </c>
      <c r="W114" s="89">
        <f>SUM('inv3.直径階分布'!EG233:EG234)</f>
        <v>0</v>
      </c>
      <c r="X114" s="89">
        <f>SUM('inv3.直径階分布'!EH233:EH234)</f>
        <v>0</v>
      </c>
      <c r="Y114" s="89">
        <f>SUM('inv3.直径階分布'!EI233:EI234)</f>
        <v>0</v>
      </c>
      <c r="Z114" s="89">
        <f>SUM('inv3.直径階分布'!EJ233:EJ234)</f>
        <v>0</v>
      </c>
      <c r="AA114" s="89">
        <f>SUM('inv3.直径階分布'!EK233:EK234)</f>
        <v>0</v>
      </c>
      <c r="AB114" s="90">
        <f>SUM('inv3.直径階分布'!EL233:EL234)</f>
        <v>0</v>
      </c>
    </row>
    <row r="115" spans="1:28">
      <c r="A115" s="107"/>
      <c r="B115" s="88">
        <f>'1.収穫を予測する'!J74</f>
        <v>62</v>
      </c>
      <c r="C115" s="66">
        <f>SUM('inv3.直径階分布'!DM235:DM236)</f>
        <v>0</v>
      </c>
      <c r="D115" s="89">
        <f>SUM('inv3.直径階分布'!DN235:DN236)</f>
        <v>0</v>
      </c>
      <c r="E115" s="89">
        <f>SUM('inv3.直径階分布'!DO235:DO236)</f>
        <v>0</v>
      </c>
      <c r="F115" s="89">
        <f>SUM('inv3.直径階分布'!DP235:DP236)</f>
        <v>0</v>
      </c>
      <c r="G115" s="89">
        <f>SUM('inv3.直径階分布'!DQ235:DQ236)</f>
        <v>0</v>
      </c>
      <c r="H115" s="89">
        <f>SUM('inv3.直径階分布'!DR235:DR236)</f>
        <v>0</v>
      </c>
      <c r="I115" s="89">
        <f>SUM('inv3.直径階分布'!DS235:DS236)</f>
        <v>0</v>
      </c>
      <c r="J115" s="89">
        <f>SUM('inv3.直径階分布'!DT235:DT236)</f>
        <v>0</v>
      </c>
      <c r="K115" s="89">
        <f>SUM('inv3.直径階分布'!DU235:DU236)</f>
        <v>0</v>
      </c>
      <c r="L115" s="89">
        <f>SUM('inv3.直径階分布'!DV235:DV236)</f>
        <v>0</v>
      </c>
      <c r="M115" s="89">
        <f>SUM('inv3.直径階分布'!DW235:DW236)</f>
        <v>0</v>
      </c>
      <c r="N115" s="89">
        <f>SUM('inv3.直径階分布'!DX235:DX236)</f>
        <v>0</v>
      </c>
      <c r="O115" s="89">
        <f>SUM('inv3.直径階分布'!DY235:DY236)</f>
        <v>0</v>
      </c>
      <c r="P115" s="89">
        <f>SUM('inv3.直径階分布'!DZ235:DZ236)</f>
        <v>0</v>
      </c>
      <c r="Q115" s="89">
        <f>SUM('inv3.直径階分布'!EA235:EA236)</f>
        <v>0</v>
      </c>
      <c r="R115" s="89">
        <f>SUM('inv3.直径階分布'!EB235:EB236)</f>
        <v>0</v>
      </c>
      <c r="S115" s="89">
        <f>SUM('inv3.直径階分布'!EC235:EC236)</f>
        <v>0</v>
      </c>
      <c r="T115" s="89">
        <f>SUM('inv3.直径階分布'!ED235:ED236)</f>
        <v>0</v>
      </c>
      <c r="U115" s="89">
        <f>SUM('inv3.直径階分布'!EE235:EE236)</f>
        <v>0</v>
      </c>
      <c r="V115" s="89">
        <f>SUM('inv3.直径階分布'!EF235:EF236)</f>
        <v>0</v>
      </c>
      <c r="W115" s="89">
        <f>SUM('inv3.直径階分布'!EG235:EG236)</f>
        <v>0</v>
      </c>
      <c r="X115" s="89">
        <f>SUM('inv3.直径階分布'!EH235:EH236)</f>
        <v>0</v>
      </c>
      <c r="Y115" s="89">
        <f>SUM('inv3.直径階分布'!EI235:EI236)</f>
        <v>0</v>
      </c>
      <c r="Z115" s="89">
        <f>SUM('inv3.直径階分布'!EJ235:EJ236)</f>
        <v>0</v>
      </c>
      <c r="AA115" s="89">
        <f>SUM('inv3.直径階分布'!EK235:EK236)</f>
        <v>0</v>
      </c>
      <c r="AB115" s="90">
        <f>SUM('inv3.直径階分布'!EL235:EL236)</f>
        <v>0</v>
      </c>
    </row>
    <row r="116" spans="1:28">
      <c r="A116" s="107"/>
      <c r="B116" s="88">
        <f>'1.収穫を予測する'!J76</f>
        <v>64</v>
      </c>
      <c r="C116" s="66">
        <f>SUM('inv3.直径階分布'!DM237:DM238)</f>
        <v>0</v>
      </c>
      <c r="D116" s="89">
        <f>SUM('inv3.直径階分布'!DN237:DN238)</f>
        <v>0</v>
      </c>
      <c r="E116" s="89">
        <f>SUM('inv3.直径階分布'!DO237:DO238)</f>
        <v>0</v>
      </c>
      <c r="F116" s="89">
        <f>SUM('inv3.直径階分布'!DP237:DP238)</f>
        <v>0</v>
      </c>
      <c r="G116" s="89">
        <f>SUM('inv3.直径階分布'!DQ237:DQ238)</f>
        <v>0</v>
      </c>
      <c r="H116" s="89">
        <f>SUM('inv3.直径階分布'!DR237:DR238)</f>
        <v>0</v>
      </c>
      <c r="I116" s="89">
        <f>SUM('inv3.直径階分布'!DS237:DS238)</f>
        <v>0</v>
      </c>
      <c r="J116" s="89">
        <f>SUM('inv3.直径階分布'!DT237:DT238)</f>
        <v>0</v>
      </c>
      <c r="K116" s="89">
        <f>SUM('inv3.直径階分布'!DU237:DU238)</f>
        <v>0</v>
      </c>
      <c r="L116" s="89">
        <f>SUM('inv3.直径階分布'!DV237:DV238)</f>
        <v>0</v>
      </c>
      <c r="M116" s="89">
        <f>SUM('inv3.直径階分布'!DW237:DW238)</f>
        <v>0</v>
      </c>
      <c r="N116" s="89">
        <f>SUM('inv3.直径階分布'!DX237:DX238)</f>
        <v>0</v>
      </c>
      <c r="O116" s="89">
        <f>SUM('inv3.直径階分布'!DY237:DY238)</f>
        <v>0</v>
      </c>
      <c r="P116" s="89">
        <f>SUM('inv3.直径階分布'!DZ237:DZ238)</f>
        <v>0</v>
      </c>
      <c r="Q116" s="89">
        <f>SUM('inv3.直径階分布'!EA237:EA238)</f>
        <v>0</v>
      </c>
      <c r="R116" s="89">
        <f>SUM('inv3.直径階分布'!EB237:EB238)</f>
        <v>0</v>
      </c>
      <c r="S116" s="89">
        <f>SUM('inv3.直径階分布'!EC237:EC238)</f>
        <v>0</v>
      </c>
      <c r="T116" s="89">
        <f>SUM('inv3.直径階分布'!ED237:ED238)</f>
        <v>0</v>
      </c>
      <c r="U116" s="89">
        <f>SUM('inv3.直径階分布'!EE237:EE238)</f>
        <v>0</v>
      </c>
      <c r="V116" s="89">
        <f>SUM('inv3.直径階分布'!EF237:EF238)</f>
        <v>0</v>
      </c>
      <c r="W116" s="89">
        <f>SUM('inv3.直径階分布'!EG237:EG238)</f>
        <v>0</v>
      </c>
      <c r="X116" s="89">
        <f>SUM('inv3.直径階分布'!EH237:EH238)</f>
        <v>0</v>
      </c>
      <c r="Y116" s="89">
        <f>SUM('inv3.直径階分布'!EI237:EI238)</f>
        <v>0</v>
      </c>
      <c r="Z116" s="89">
        <f>SUM('inv3.直径階分布'!EJ237:EJ238)</f>
        <v>0</v>
      </c>
      <c r="AA116" s="89">
        <f>SUM('inv3.直径階分布'!EK237:EK238)</f>
        <v>0</v>
      </c>
      <c r="AB116" s="90">
        <f>SUM('inv3.直径階分布'!EL237:EL238)</f>
        <v>0</v>
      </c>
    </row>
    <row r="117" spans="1:28">
      <c r="A117" s="107"/>
      <c r="B117" s="88">
        <f>'1.収穫を予測する'!J78</f>
        <v>66</v>
      </c>
      <c r="C117" s="66">
        <f>SUM('inv3.直径階分布'!DM239:DM240)</f>
        <v>0</v>
      </c>
      <c r="D117" s="89">
        <f>SUM('inv3.直径階分布'!DN239:DN240)</f>
        <v>0</v>
      </c>
      <c r="E117" s="89">
        <f>SUM('inv3.直径階分布'!DO239:DO240)</f>
        <v>0</v>
      </c>
      <c r="F117" s="89">
        <f>SUM('inv3.直径階分布'!DP239:DP240)</f>
        <v>0</v>
      </c>
      <c r="G117" s="89">
        <f>SUM('inv3.直径階分布'!DQ239:DQ240)</f>
        <v>0</v>
      </c>
      <c r="H117" s="89">
        <f>SUM('inv3.直径階分布'!DR239:DR240)</f>
        <v>0</v>
      </c>
      <c r="I117" s="89">
        <f>SUM('inv3.直径階分布'!DS239:DS240)</f>
        <v>0</v>
      </c>
      <c r="J117" s="89">
        <f>SUM('inv3.直径階分布'!DT239:DT240)</f>
        <v>0</v>
      </c>
      <c r="K117" s="89">
        <f>SUM('inv3.直径階分布'!DU239:DU240)</f>
        <v>0</v>
      </c>
      <c r="L117" s="89">
        <f>SUM('inv3.直径階分布'!DV239:DV240)</f>
        <v>0</v>
      </c>
      <c r="M117" s="89">
        <f>SUM('inv3.直径階分布'!DW239:DW240)</f>
        <v>0</v>
      </c>
      <c r="N117" s="89">
        <f>SUM('inv3.直径階分布'!DX239:DX240)</f>
        <v>0</v>
      </c>
      <c r="O117" s="89">
        <f>SUM('inv3.直径階分布'!DY239:DY240)</f>
        <v>0</v>
      </c>
      <c r="P117" s="89">
        <f>SUM('inv3.直径階分布'!DZ239:DZ240)</f>
        <v>0</v>
      </c>
      <c r="Q117" s="89">
        <f>SUM('inv3.直径階分布'!EA239:EA240)</f>
        <v>0</v>
      </c>
      <c r="R117" s="89">
        <f>SUM('inv3.直径階分布'!EB239:EB240)</f>
        <v>0</v>
      </c>
      <c r="S117" s="89">
        <f>SUM('inv3.直径階分布'!EC239:EC240)</f>
        <v>0</v>
      </c>
      <c r="T117" s="89">
        <f>SUM('inv3.直径階分布'!ED239:ED240)</f>
        <v>0</v>
      </c>
      <c r="U117" s="89">
        <f>SUM('inv3.直径階分布'!EE239:EE240)</f>
        <v>0</v>
      </c>
      <c r="V117" s="89">
        <f>SUM('inv3.直径階分布'!EF239:EF240)</f>
        <v>0</v>
      </c>
      <c r="W117" s="89">
        <f>SUM('inv3.直径階分布'!EG239:EG240)</f>
        <v>0</v>
      </c>
      <c r="X117" s="89">
        <f>SUM('inv3.直径階分布'!EH239:EH240)</f>
        <v>0</v>
      </c>
      <c r="Y117" s="89">
        <f>SUM('inv3.直径階分布'!EI239:EI240)</f>
        <v>0</v>
      </c>
      <c r="Z117" s="89">
        <f>SUM('inv3.直径階分布'!EJ239:EJ240)</f>
        <v>0</v>
      </c>
      <c r="AA117" s="89">
        <f>SUM('inv3.直径階分布'!EK239:EK240)</f>
        <v>0</v>
      </c>
      <c r="AB117" s="90">
        <f>SUM('inv3.直径階分布'!EL239:EL240)</f>
        <v>0</v>
      </c>
    </row>
    <row r="118" spans="1:28">
      <c r="A118" s="107"/>
      <c r="B118" s="88">
        <f>'1.収穫を予測する'!J80</f>
        <v>68</v>
      </c>
      <c r="C118" s="66">
        <f>SUM('inv3.直径階分布'!DM241:DM242)</f>
        <v>0</v>
      </c>
      <c r="D118" s="89">
        <f>SUM('inv3.直径階分布'!DN241:DN242)</f>
        <v>0</v>
      </c>
      <c r="E118" s="89">
        <f>SUM('inv3.直径階分布'!DO241:DO242)</f>
        <v>0</v>
      </c>
      <c r="F118" s="89">
        <f>SUM('inv3.直径階分布'!DP241:DP242)</f>
        <v>0</v>
      </c>
      <c r="G118" s="89">
        <f>SUM('inv3.直径階分布'!DQ241:DQ242)</f>
        <v>0</v>
      </c>
      <c r="H118" s="89">
        <f>SUM('inv3.直径階分布'!DR241:DR242)</f>
        <v>0</v>
      </c>
      <c r="I118" s="89">
        <f>SUM('inv3.直径階分布'!DS241:DS242)</f>
        <v>0</v>
      </c>
      <c r="J118" s="89">
        <f>SUM('inv3.直径階分布'!DT241:DT242)</f>
        <v>0</v>
      </c>
      <c r="K118" s="89">
        <f>SUM('inv3.直径階分布'!DU241:DU242)</f>
        <v>0</v>
      </c>
      <c r="L118" s="89">
        <f>SUM('inv3.直径階分布'!DV241:DV242)</f>
        <v>0</v>
      </c>
      <c r="M118" s="89">
        <f>SUM('inv3.直径階分布'!DW241:DW242)</f>
        <v>0</v>
      </c>
      <c r="N118" s="89">
        <f>SUM('inv3.直径階分布'!DX241:DX242)</f>
        <v>0</v>
      </c>
      <c r="O118" s="89">
        <f>SUM('inv3.直径階分布'!DY241:DY242)</f>
        <v>0</v>
      </c>
      <c r="P118" s="89">
        <f>SUM('inv3.直径階分布'!DZ241:DZ242)</f>
        <v>0</v>
      </c>
      <c r="Q118" s="89">
        <f>SUM('inv3.直径階分布'!EA241:EA242)</f>
        <v>0</v>
      </c>
      <c r="R118" s="89">
        <f>SUM('inv3.直径階分布'!EB241:EB242)</f>
        <v>0</v>
      </c>
      <c r="S118" s="89">
        <f>SUM('inv3.直径階分布'!EC241:EC242)</f>
        <v>0</v>
      </c>
      <c r="T118" s="89">
        <f>SUM('inv3.直径階分布'!ED241:ED242)</f>
        <v>0</v>
      </c>
      <c r="U118" s="89">
        <f>SUM('inv3.直径階分布'!EE241:EE242)</f>
        <v>0</v>
      </c>
      <c r="V118" s="89">
        <f>SUM('inv3.直径階分布'!EF241:EF242)</f>
        <v>0</v>
      </c>
      <c r="W118" s="89">
        <f>SUM('inv3.直径階分布'!EG241:EG242)</f>
        <v>0</v>
      </c>
      <c r="X118" s="89">
        <f>SUM('inv3.直径階分布'!EH241:EH242)</f>
        <v>0</v>
      </c>
      <c r="Y118" s="89">
        <f>SUM('inv3.直径階分布'!EI241:EI242)</f>
        <v>0</v>
      </c>
      <c r="Z118" s="89">
        <f>SUM('inv3.直径階分布'!EJ241:EJ242)</f>
        <v>0</v>
      </c>
      <c r="AA118" s="89">
        <f>SUM('inv3.直径階分布'!EK241:EK242)</f>
        <v>0</v>
      </c>
      <c r="AB118" s="90">
        <f>SUM('inv3.直径階分布'!EL241:EL242)</f>
        <v>0</v>
      </c>
    </row>
    <row r="119" spans="1:28">
      <c r="A119" s="107"/>
      <c r="B119" s="88">
        <f>'1.収穫を予測する'!J82</f>
        <v>70</v>
      </c>
      <c r="C119" s="66">
        <f>SUM('inv3.直径階分布'!DM243:DM244)</f>
        <v>0</v>
      </c>
      <c r="D119" s="89">
        <f>SUM('inv3.直径階分布'!DN243:DN244)</f>
        <v>0</v>
      </c>
      <c r="E119" s="89">
        <f>SUM('inv3.直径階分布'!DO243:DO244)</f>
        <v>0</v>
      </c>
      <c r="F119" s="89">
        <f>SUM('inv3.直径階分布'!DP243:DP244)</f>
        <v>0</v>
      </c>
      <c r="G119" s="89">
        <f>SUM('inv3.直径階分布'!DQ243:DQ244)</f>
        <v>0</v>
      </c>
      <c r="H119" s="89">
        <f>SUM('inv3.直径階分布'!DR243:DR244)</f>
        <v>0</v>
      </c>
      <c r="I119" s="89">
        <f>SUM('inv3.直径階分布'!DS243:DS244)</f>
        <v>0</v>
      </c>
      <c r="J119" s="89">
        <f>SUM('inv3.直径階分布'!DT243:DT244)</f>
        <v>0</v>
      </c>
      <c r="K119" s="89">
        <f>SUM('inv3.直径階分布'!DU243:DU244)</f>
        <v>0</v>
      </c>
      <c r="L119" s="89">
        <f>SUM('inv3.直径階分布'!DV243:DV244)</f>
        <v>0</v>
      </c>
      <c r="M119" s="89">
        <f>SUM('inv3.直径階分布'!DW243:DW244)</f>
        <v>0</v>
      </c>
      <c r="N119" s="89">
        <f>SUM('inv3.直径階分布'!DX243:DX244)</f>
        <v>0</v>
      </c>
      <c r="O119" s="89">
        <f>SUM('inv3.直径階分布'!DY243:DY244)</f>
        <v>0</v>
      </c>
      <c r="P119" s="89">
        <f>SUM('inv3.直径階分布'!DZ243:DZ244)</f>
        <v>0</v>
      </c>
      <c r="Q119" s="89">
        <f>SUM('inv3.直径階分布'!EA243:EA244)</f>
        <v>0</v>
      </c>
      <c r="R119" s="89">
        <f>SUM('inv3.直径階分布'!EB243:EB244)</f>
        <v>0</v>
      </c>
      <c r="S119" s="89">
        <f>SUM('inv3.直径階分布'!EC243:EC244)</f>
        <v>0</v>
      </c>
      <c r="T119" s="89">
        <f>SUM('inv3.直径階分布'!ED243:ED244)</f>
        <v>0</v>
      </c>
      <c r="U119" s="89">
        <f>SUM('inv3.直径階分布'!EE243:EE244)</f>
        <v>0</v>
      </c>
      <c r="V119" s="89">
        <f>SUM('inv3.直径階分布'!EF243:EF244)</f>
        <v>0</v>
      </c>
      <c r="W119" s="89">
        <f>SUM('inv3.直径階分布'!EG243:EG244)</f>
        <v>0</v>
      </c>
      <c r="X119" s="89">
        <f>SUM('inv3.直径階分布'!EH243:EH244)</f>
        <v>0</v>
      </c>
      <c r="Y119" s="89">
        <f>SUM('inv3.直径階分布'!EI243:EI244)</f>
        <v>0</v>
      </c>
      <c r="Z119" s="89">
        <f>SUM('inv3.直径階分布'!EJ243:EJ244)</f>
        <v>0</v>
      </c>
      <c r="AA119" s="89">
        <f>SUM('inv3.直径階分布'!EK243:EK244)</f>
        <v>0</v>
      </c>
      <c r="AB119" s="90">
        <f>SUM('inv3.直径階分布'!EL243:EL244)</f>
        <v>0</v>
      </c>
    </row>
    <row r="120" spans="1:28">
      <c r="A120" s="107"/>
      <c r="B120" s="88">
        <f>'1.収穫を予測する'!J84</f>
        <v>72</v>
      </c>
      <c r="C120" s="66">
        <f>SUM('inv3.直径階分布'!DM245:DM246)</f>
        <v>0</v>
      </c>
      <c r="D120" s="89">
        <f>SUM('inv3.直径階分布'!DN245:DN246)</f>
        <v>0</v>
      </c>
      <c r="E120" s="89">
        <f>SUM('inv3.直径階分布'!DO245:DO246)</f>
        <v>0</v>
      </c>
      <c r="F120" s="89">
        <f>SUM('inv3.直径階分布'!DP245:DP246)</f>
        <v>0</v>
      </c>
      <c r="G120" s="89">
        <f>SUM('inv3.直径階分布'!DQ245:DQ246)</f>
        <v>0</v>
      </c>
      <c r="H120" s="89">
        <f>SUM('inv3.直径階分布'!DR245:DR246)</f>
        <v>0</v>
      </c>
      <c r="I120" s="89">
        <f>SUM('inv3.直径階分布'!DS245:DS246)</f>
        <v>0</v>
      </c>
      <c r="J120" s="89">
        <f>SUM('inv3.直径階分布'!DT245:DT246)</f>
        <v>0</v>
      </c>
      <c r="K120" s="89">
        <f>SUM('inv3.直径階分布'!DU245:DU246)</f>
        <v>0</v>
      </c>
      <c r="L120" s="89">
        <f>SUM('inv3.直径階分布'!DV245:DV246)</f>
        <v>0</v>
      </c>
      <c r="M120" s="89">
        <f>SUM('inv3.直径階分布'!DW245:DW246)</f>
        <v>0</v>
      </c>
      <c r="N120" s="89">
        <f>SUM('inv3.直径階分布'!DX245:DX246)</f>
        <v>0</v>
      </c>
      <c r="O120" s="89">
        <f>SUM('inv3.直径階分布'!DY245:DY246)</f>
        <v>0</v>
      </c>
      <c r="P120" s="89">
        <f>SUM('inv3.直径階分布'!DZ245:DZ246)</f>
        <v>0</v>
      </c>
      <c r="Q120" s="89">
        <f>SUM('inv3.直径階分布'!EA245:EA246)</f>
        <v>0</v>
      </c>
      <c r="R120" s="89">
        <f>SUM('inv3.直径階分布'!EB245:EB246)</f>
        <v>0</v>
      </c>
      <c r="S120" s="89">
        <f>SUM('inv3.直径階分布'!EC245:EC246)</f>
        <v>0</v>
      </c>
      <c r="T120" s="89">
        <f>SUM('inv3.直径階分布'!ED245:ED246)</f>
        <v>0</v>
      </c>
      <c r="U120" s="89">
        <f>SUM('inv3.直径階分布'!EE245:EE246)</f>
        <v>0</v>
      </c>
      <c r="V120" s="89">
        <f>SUM('inv3.直径階分布'!EF245:EF246)</f>
        <v>0</v>
      </c>
      <c r="W120" s="89">
        <f>SUM('inv3.直径階分布'!EG245:EG246)</f>
        <v>0</v>
      </c>
      <c r="X120" s="89">
        <f>SUM('inv3.直径階分布'!EH245:EH246)</f>
        <v>0</v>
      </c>
      <c r="Y120" s="89">
        <f>SUM('inv3.直径階分布'!EI245:EI246)</f>
        <v>0</v>
      </c>
      <c r="Z120" s="89">
        <f>SUM('inv3.直径階分布'!EJ245:EJ246)</f>
        <v>0</v>
      </c>
      <c r="AA120" s="89">
        <f>SUM('inv3.直径階分布'!EK245:EK246)</f>
        <v>0</v>
      </c>
      <c r="AB120" s="90">
        <f>SUM('inv3.直径階分布'!EL245:EL246)</f>
        <v>0</v>
      </c>
    </row>
    <row r="121" spans="1:28">
      <c r="A121" s="107"/>
      <c r="B121" s="88">
        <f>'1.収穫を予測する'!J86</f>
        <v>74</v>
      </c>
      <c r="C121" s="66">
        <f>SUM('inv3.直径階分布'!DM247:DM248)</f>
        <v>0</v>
      </c>
      <c r="D121" s="89">
        <f>SUM('inv3.直径階分布'!DN247:DN248)</f>
        <v>0</v>
      </c>
      <c r="E121" s="89">
        <f>SUM('inv3.直径階分布'!DO247:DO248)</f>
        <v>0</v>
      </c>
      <c r="F121" s="89">
        <f>SUM('inv3.直径階分布'!DP247:DP248)</f>
        <v>0</v>
      </c>
      <c r="G121" s="89">
        <f>SUM('inv3.直径階分布'!DQ247:DQ248)</f>
        <v>0</v>
      </c>
      <c r="H121" s="89">
        <f>SUM('inv3.直径階分布'!DR247:DR248)</f>
        <v>0</v>
      </c>
      <c r="I121" s="89">
        <f>SUM('inv3.直径階分布'!DS247:DS248)</f>
        <v>0</v>
      </c>
      <c r="J121" s="89">
        <f>SUM('inv3.直径階分布'!DT247:DT248)</f>
        <v>0</v>
      </c>
      <c r="K121" s="89">
        <f>SUM('inv3.直径階分布'!DU247:DU248)</f>
        <v>0</v>
      </c>
      <c r="L121" s="89">
        <f>SUM('inv3.直径階分布'!DV247:DV248)</f>
        <v>0</v>
      </c>
      <c r="M121" s="89">
        <f>SUM('inv3.直径階分布'!DW247:DW248)</f>
        <v>0</v>
      </c>
      <c r="N121" s="89">
        <f>SUM('inv3.直径階分布'!DX247:DX248)</f>
        <v>0</v>
      </c>
      <c r="O121" s="89">
        <f>SUM('inv3.直径階分布'!DY247:DY248)</f>
        <v>0</v>
      </c>
      <c r="P121" s="89">
        <f>SUM('inv3.直径階分布'!DZ247:DZ248)</f>
        <v>0</v>
      </c>
      <c r="Q121" s="89">
        <f>SUM('inv3.直径階分布'!EA247:EA248)</f>
        <v>0</v>
      </c>
      <c r="R121" s="89">
        <f>SUM('inv3.直径階分布'!EB247:EB248)</f>
        <v>0</v>
      </c>
      <c r="S121" s="89">
        <f>SUM('inv3.直径階分布'!EC247:EC248)</f>
        <v>0</v>
      </c>
      <c r="T121" s="89">
        <f>SUM('inv3.直径階分布'!ED247:ED248)</f>
        <v>0</v>
      </c>
      <c r="U121" s="89">
        <f>SUM('inv3.直径階分布'!EE247:EE248)</f>
        <v>0</v>
      </c>
      <c r="V121" s="89">
        <f>SUM('inv3.直径階分布'!EF247:EF248)</f>
        <v>0</v>
      </c>
      <c r="W121" s="89">
        <f>SUM('inv3.直径階分布'!EG247:EG248)</f>
        <v>0</v>
      </c>
      <c r="X121" s="89">
        <f>SUM('inv3.直径階分布'!EH247:EH248)</f>
        <v>0</v>
      </c>
      <c r="Y121" s="89">
        <f>SUM('inv3.直径階分布'!EI247:EI248)</f>
        <v>0</v>
      </c>
      <c r="Z121" s="89">
        <f>SUM('inv3.直径階分布'!EJ247:EJ248)</f>
        <v>0</v>
      </c>
      <c r="AA121" s="89">
        <f>SUM('inv3.直径階分布'!EK247:EK248)</f>
        <v>0</v>
      </c>
      <c r="AB121" s="90">
        <f>SUM('inv3.直径階分布'!EL247:EL248)</f>
        <v>0</v>
      </c>
    </row>
    <row r="122" spans="1:28">
      <c r="A122" s="107"/>
      <c r="B122" s="88">
        <f>'1.収穫を予測する'!J88</f>
        <v>76</v>
      </c>
      <c r="C122" s="66">
        <f>SUM('inv3.直径階分布'!DM249:DM250)</f>
        <v>0</v>
      </c>
      <c r="D122" s="89">
        <f>SUM('inv3.直径階分布'!DN249:DN250)</f>
        <v>0</v>
      </c>
      <c r="E122" s="89">
        <f>SUM('inv3.直径階分布'!DO249:DO250)</f>
        <v>0</v>
      </c>
      <c r="F122" s="89">
        <f>SUM('inv3.直径階分布'!DP249:DP250)</f>
        <v>0</v>
      </c>
      <c r="G122" s="89">
        <f>SUM('inv3.直径階分布'!DQ249:DQ250)</f>
        <v>0</v>
      </c>
      <c r="H122" s="89">
        <f>SUM('inv3.直径階分布'!DR249:DR250)</f>
        <v>0</v>
      </c>
      <c r="I122" s="89">
        <f>SUM('inv3.直径階分布'!DS249:DS250)</f>
        <v>0</v>
      </c>
      <c r="J122" s="89">
        <f>SUM('inv3.直径階分布'!DT249:DT250)</f>
        <v>0</v>
      </c>
      <c r="K122" s="89">
        <f>SUM('inv3.直径階分布'!DU249:DU250)</f>
        <v>0</v>
      </c>
      <c r="L122" s="89">
        <f>SUM('inv3.直径階分布'!DV249:DV250)</f>
        <v>0</v>
      </c>
      <c r="M122" s="89">
        <f>SUM('inv3.直径階分布'!DW249:DW250)</f>
        <v>0</v>
      </c>
      <c r="N122" s="89">
        <f>SUM('inv3.直径階分布'!DX249:DX250)</f>
        <v>0</v>
      </c>
      <c r="O122" s="89">
        <f>SUM('inv3.直径階分布'!DY249:DY250)</f>
        <v>0</v>
      </c>
      <c r="P122" s="89">
        <f>SUM('inv3.直径階分布'!DZ249:DZ250)</f>
        <v>0</v>
      </c>
      <c r="Q122" s="89">
        <f>SUM('inv3.直径階分布'!EA249:EA250)</f>
        <v>0</v>
      </c>
      <c r="R122" s="89">
        <f>SUM('inv3.直径階分布'!EB249:EB250)</f>
        <v>0</v>
      </c>
      <c r="S122" s="89">
        <f>SUM('inv3.直径階分布'!EC249:EC250)</f>
        <v>0</v>
      </c>
      <c r="T122" s="89">
        <f>SUM('inv3.直径階分布'!ED249:ED250)</f>
        <v>0</v>
      </c>
      <c r="U122" s="89">
        <f>SUM('inv3.直径階分布'!EE249:EE250)</f>
        <v>0</v>
      </c>
      <c r="V122" s="89">
        <f>SUM('inv3.直径階分布'!EF249:EF250)</f>
        <v>0</v>
      </c>
      <c r="W122" s="89">
        <f>SUM('inv3.直径階分布'!EG249:EG250)</f>
        <v>0</v>
      </c>
      <c r="X122" s="89">
        <f>SUM('inv3.直径階分布'!EH249:EH250)</f>
        <v>0</v>
      </c>
      <c r="Y122" s="89">
        <f>SUM('inv3.直径階分布'!EI249:EI250)</f>
        <v>0</v>
      </c>
      <c r="Z122" s="89">
        <f>SUM('inv3.直径階分布'!EJ249:EJ250)</f>
        <v>0</v>
      </c>
      <c r="AA122" s="89">
        <f>SUM('inv3.直径階分布'!EK249:EK250)</f>
        <v>0</v>
      </c>
      <c r="AB122" s="90">
        <f>SUM('inv3.直径階分布'!EL249:EL250)</f>
        <v>0</v>
      </c>
    </row>
    <row r="123" spans="1:28">
      <c r="A123" s="107"/>
      <c r="B123" s="88">
        <f>'1.収穫を予測する'!J90</f>
        <v>78</v>
      </c>
      <c r="C123" s="66">
        <f>SUM('inv3.直径階分布'!DM251:DM252)</f>
        <v>0</v>
      </c>
      <c r="D123" s="89">
        <f>SUM('inv3.直径階分布'!DN251:DN252)</f>
        <v>0</v>
      </c>
      <c r="E123" s="89">
        <f>SUM('inv3.直径階分布'!DO251:DO252)</f>
        <v>0</v>
      </c>
      <c r="F123" s="89">
        <f>SUM('inv3.直径階分布'!DP251:DP252)</f>
        <v>0</v>
      </c>
      <c r="G123" s="89">
        <f>SUM('inv3.直径階分布'!DQ251:DQ252)</f>
        <v>0</v>
      </c>
      <c r="H123" s="89">
        <f>SUM('inv3.直径階分布'!DR251:DR252)</f>
        <v>0</v>
      </c>
      <c r="I123" s="89">
        <f>SUM('inv3.直径階分布'!DS251:DS252)</f>
        <v>0</v>
      </c>
      <c r="J123" s="89">
        <f>SUM('inv3.直径階分布'!DT251:DT252)</f>
        <v>0</v>
      </c>
      <c r="K123" s="89">
        <f>SUM('inv3.直径階分布'!DU251:DU252)</f>
        <v>0</v>
      </c>
      <c r="L123" s="89">
        <f>SUM('inv3.直径階分布'!DV251:DV252)</f>
        <v>0</v>
      </c>
      <c r="M123" s="89">
        <f>SUM('inv3.直径階分布'!DW251:DW252)</f>
        <v>0</v>
      </c>
      <c r="N123" s="89">
        <f>SUM('inv3.直径階分布'!DX251:DX252)</f>
        <v>0</v>
      </c>
      <c r="O123" s="89">
        <f>SUM('inv3.直径階分布'!DY251:DY252)</f>
        <v>0</v>
      </c>
      <c r="P123" s="89">
        <f>SUM('inv3.直径階分布'!DZ251:DZ252)</f>
        <v>0</v>
      </c>
      <c r="Q123" s="89">
        <f>SUM('inv3.直径階分布'!EA251:EA252)</f>
        <v>0</v>
      </c>
      <c r="R123" s="89">
        <f>SUM('inv3.直径階分布'!EB251:EB252)</f>
        <v>0</v>
      </c>
      <c r="S123" s="89">
        <f>SUM('inv3.直径階分布'!EC251:EC252)</f>
        <v>0</v>
      </c>
      <c r="T123" s="89">
        <f>SUM('inv3.直径階分布'!ED251:ED252)</f>
        <v>0</v>
      </c>
      <c r="U123" s="89">
        <f>SUM('inv3.直径階分布'!EE251:EE252)</f>
        <v>0</v>
      </c>
      <c r="V123" s="89">
        <f>SUM('inv3.直径階分布'!EF251:EF252)</f>
        <v>0</v>
      </c>
      <c r="W123" s="89">
        <f>SUM('inv3.直径階分布'!EG251:EG252)</f>
        <v>0</v>
      </c>
      <c r="X123" s="89">
        <f>SUM('inv3.直径階分布'!EH251:EH252)</f>
        <v>0</v>
      </c>
      <c r="Y123" s="89">
        <f>SUM('inv3.直径階分布'!EI251:EI252)</f>
        <v>0</v>
      </c>
      <c r="Z123" s="89">
        <f>SUM('inv3.直径階分布'!EJ251:EJ252)</f>
        <v>0</v>
      </c>
      <c r="AA123" s="89">
        <f>SUM('inv3.直径階分布'!EK251:EK252)</f>
        <v>0</v>
      </c>
      <c r="AB123" s="90">
        <f>SUM('inv3.直径階分布'!EL251:EL252)</f>
        <v>0</v>
      </c>
    </row>
    <row r="124" spans="1:28">
      <c r="A124" s="108"/>
      <c r="B124" s="93">
        <f>'1.収穫を予測する'!J92</f>
        <v>80</v>
      </c>
      <c r="C124" s="73">
        <f>SUM('inv3.直径階分布'!DM253:DM254)</f>
        <v>0</v>
      </c>
      <c r="D124" s="94">
        <f>SUM('inv3.直径階分布'!DN253:DN254)</f>
        <v>0</v>
      </c>
      <c r="E124" s="94">
        <f>SUM('inv3.直径階分布'!DO253:DO254)</f>
        <v>0</v>
      </c>
      <c r="F124" s="94">
        <f>SUM('inv3.直径階分布'!DP253:DP254)</f>
        <v>0</v>
      </c>
      <c r="G124" s="94">
        <f>SUM('inv3.直径階分布'!DQ253:DQ254)</f>
        <v>0</v>
      </c>
      <c r="H124" s="94">
        <f>SUM('inv3.直径階分布'!DR253:DR254)</f>
        <v>0</v>
      </c>
      <c r="I124" s="94">
        <f>SUM('inv3.直径階分布'!DS253:DS254)</f>
        <v>0</v>
      </c>
      <c r="J124" s="94">
        <f>SUM('inv3.直径階分布'!DT253:DT254)</f>
        <v>0</v>
      </c>
      <c r="K124" s="94">
        <f>SUM('inv3.直径階分布'!DU253:DU254)</f>
        <v>0</v>
      </c>
      <c r="L124" s="94">
        <f>SUM('inv3.直径階分布'!DV253:DV254)</f>
        <v>0</v>
      </c>
      <c r="M124" s="94">
        <f>SUM('inv3.直径階分布'!DW253:DW254)</f>
        <v>0</v>
      </c>
      <c r="N124" s="94">
        <f>SUM('inv3.直径階分布'!DX253:DX254)</f>
        <v>0</v>
      </c>
      <c r="O124" s="94">
        <f>SUM('inv3.直径階分布'!DY253:DY254)</f>
        <v>0</v>
      </c>
      <c r="P124" s="94">
        <f>SUM('inv3.直径階分布'!DZ253:DZ254)</f>
        <v>0</v>
      </c>
      <c r="Q124" s="94">
        <f>SUM('inv3.直径階分布'!EA253:EA254)</f>
        <v>0</v>
      </c>
      <c r="R124" s="94">
        <f>SUM('inv3.直径階分布'!EB253:EB254)</f>
        <v>0</v>
      </c>
      <c r="S124" s="94">
        <f>SUM('inv3.直径階分布'!EC253:EC254)</f>
        <v>0</v>
      </c>
      <c r="T124" s="94">
        <f>SUM('inv3.直径階分布'!ED253:ED254)</f>
        <v>0</v>
      </c>
      <c r="U124" s="94">
        <f>SUM('inv3.直径階分布'!EE253:EE254)</f>
        <v>0</v>
      </c>
      <c r="V124" s="94">
        <f>SUM('inv3.直径階分布'!EF253:EF254)</f>
        <v>0</v>
      </c>
      <c r="W124" s="94">
        <f>SUM('inv3.直径階分布'!EG253:EG254)</f>
        <v>0</v>
      </c>
      <c r="X124" s="94">
        <f>SUM('inv3.直径階分布'!EH253:EH254)</f>
        <v>0</v>
      </c>
      <c r="Y124" s="94">
        <f>SUM('inv3.直径階分布'!EI253:EI254)</f>
        <v>0</v>
      </c>
      <c r="Z124" s="94">
        <f>SUM('inv3.直径階分布'!EJ253:EJ254)</f>
        <v>0</v>
      </c>
      <c r="AA124" s="94">
        <f>SUM('inv3.直径階分布'!EK253:EK254)</f>
        <v>0</v>
      </c>
      <c r="AB124" s="95">
        <f>SUM('inv3.直径階分布'!EL253:EL254)</f>
        <v>0</v>
      </c>
    </row>
    <row r="125" spans="1:28">
      <c r="C125" s="103"/>
    </row>
    <row r="127" spans="1:28">
      <c r="B127" s="249" t="s">
        <v>92</v>
      </c>
      <c r="C127" s="250"/>
      <c r="D127" s="250"/>
      <c r="E127" s="250"/>
      <c r="F127" s="251"/>
    </row>
    <row r="128" spans="1:28">
      <c r="B128" s="109" t="s">
        <v>184</v>
      </c>
      <c r="C128" s="110">
        <f>'inv3.直径階分布'!N2</f>
        <v>0</v>
      </c>
      <c r="D128" s="111">
        <f>'inv3.直径階分布'!O2</f>
        <v>2</v>
      </c>
      <c r="E128" s="111">
        <f>'inv3.直径階分布'!P2</f>
        <v>4</v>
      </c>
      <c r="F128" s="111">
        <f>'inv3.直径階分布'!Q2</f>
        <v>6</v>
      </c>
      <c r="G128" s="111">
        <f>'inv3.直径階分布'!R2</f>
        <v>8</v>
      </c>
      <c r="H128" s="111">
        <f>'inv3.直径階分布'!S2</f>
        <v>10</v>
      </c>
      <c r="I128" s="111">
        <f>'inv3.直径階分布'!T2</f>
        <v>12</v>
      </c>
      <c r="J128" s="111">
        <f>'inv3.直径階分布'!U2</f>
        <v>14</v>
      </c>
      <c r="K128" s="111">
        <f>'inv3.直径階分布'!V2</f>
        <v>16</v>
      </c>
      <c r="L128" s="111">
        <f>'inv3.直径階分布'!W2</f>
        <v>18</v>
      </c>
      <c r="M128" s="111">
        <f>'inv3.直径階分布'!X2</f>
        <v>20</v>
      </c>
      <c r="N128" s="111">
        <f>'inv3.直径階分布'!Y2</f>
        <v>22</v>
      </c>
      <c r="O128" s="111">
        <f>'inv3.直径階分布'!Z2</f>
        <v>24</v>
      </c>
      <c r="P128" s="111">
        <f>'inv3.直径階分布'!AA2</f>
        <v>26</v>
      </c>
      <c r="Q128" s="111">
        <f>'inv3.直径階分布'!AB2</f>
        <v>28</v>
      </c>
      <c r="R128" s="111">
        <f>'inv3.直径階分布'!AC2</f>
        <v>30</v>
      </c>
      <c r="S128" s="111">
        <f>'inv3.直径階分布'!AD2</f>
        <v>32</v>
      </c>
      <c r="T128" s="111">
        <f>'inv3.直径階分布'!AE2</f>
        <v>34</v>
      </c>
      <c r="U128" s="111">
        <f>'inv3.直径階分布'!AF2</f>
        <v>36</v>
      </c>
      <c r="V128" s="111">
        <f>'inv3.直径階分布'!AG2</f>
        <v>38</v>
      </c>
      <c r="W128" s="111">
        <f>'inv3.直径階分布'!AH2</f>
        <v>40</v>
      </c>
      <c r="X128" s="111">
        <f>'inv3.直径階分布'!AI2</f>
        <v>42</v>
      </c>
      <c r="Y128" s="111">
        <f>'inv3.直径階分布'!AJ2</f>
        <v>44</v>
      </c>
      <c r="Z128" s="111">
        <f>'inv3.直径階分布'!AK2</f>
        <v>46</v>
      </c>
      <c r="AA128" s="111">
        <f>'inv3.直径階分布'!AL2</f>
        <v>48</v>
      </c>
      <c r="AB128" s="112">
        <f>'inv3.直径階分布'!AM2</f>
        <v>50</v>
      </c>
    </row>
    <row r="129" spans="1:28">
      <c r="B129" s="113" t="s">
        <v>185</v>
      </c>
      <c r="C129" s="114">
        <f>'inv3.直径階分布'!O2</f>
        <v>2</v>
      </c>
      <c r="D129" s="115">
        <f>'inv3.直径階分布'!P2</f>
        <v>4</v>
      </c>
      <c r="E129" s="115">
        <f>'inv3.直径階分布'!Q2</f>
        <v>6</v>
      </c>
      <c r="F129" s="115">
        <f>'inv3.直径階分布'!R2</f>
        <v>8</v>
      </c>
      <c r="G129" s="115">
        <f>'inv3.直径階分布'!S2</f>
        <v>10</v>
      </c>
      <c r="H129" s="115">
        <f>'inv3.直径階分布'!T2</f>
        <v>12</v>
      </c>
      <c r="I129" s="115">
        <f>'inv3.直径階分布'!U2</f>
        <v>14</v>
      </c>
      <c r="J129" s="115">
        <f>'inv3.直径階分布'!V2</f>
        <v>16</v>
      </c>
      <c r="K129" s="115">
        <f>'inv3.直径階分布'!W2</f>
        <v>18</v>
      </c>
      <c r="L129" s="115">
        <f>'inv3.直径階分布'!X2</f>
        <v>20</v>
      </c>
      <c r="M129" s="115">
        <f>'inv3.直径階分布'!Y2</f>
        <v>22</v>
      </c>
      <c r="N129" s="115">
        <f>'inv3.直径階分布'!Z2</f>
        <v>24</v>
      </c>
      <c r="O129" s="115">
        <f>'inv3.直径階分布'!AA2</f>
        <v>26</v>
      </c>
      <c r="P129" s="115">
        <f>'inv3.直径階分布'!AB2</f>
        <v>28</v>
      </c>
      <c r="Q129" s="115">
        <f>'inv3.直径階分布'!AC2</f>
        <v>30</v>
      </c>
      <c r="R129" s="115">
        <f>'inv3.直径階分布'!AD2</f>
        <v>32</v>
      </c>
      <c r="S129" s="115">
        <f>'inv3.直径階分布'!AE2</f>
        <v>34</v>
      </c>
      <c r="T129" s="115">
        <f>'inv3.直径階分布'!AF2</f>
        <v>36</v>
      </c>
      <c r="U129" s="115">
        <f>'inv3.直径階分布'!AG2</f>
        <v>38</v>
      </c>
      <c r="V129" s="115">
        <f>'inv3.直径階分布'!AH2</f>
        <v>40</v>
      </c>
      <c r="W129" s="115">
        <f>'inv3.直径階分布'!AI2</f>
        <v>42</v>
      </c>
      <c r="X129" s="115">
        <f>'inv3.直径階分布'!AJ2</f>
        <v>44</v>
      </c>
      <c r="Y129" s="115">
        <f>'inv3.直径階分布'!AK2</f>
        <v>46</v>
      </c>
      <c r="Z129" s="115">
        <f>'inv3.直径階分布'!AL2</f>
        <v>48</v>
      </c>
      <c r="AA129" s="115">
        <f>'inv3.直径階分布'!AM2</f>
        <v>50</v>
      </c>
      <c r="AB129" s="116">
        <f>'inv3.直径階分布'!AN2</f>
        <v>52</v>
      </c>
    </row>
    <row r="130" spans="1:28">
      <c r="A130" s="267" t="s">
        <v>286</v>
      </c>
      <c r="B130" s="117" t="str">
        <f>IF(ISERROR(VLOOKUP(1,'inv1.組み合わせ番号表'!$I$2:$K$92,2,FALSE)),"",VLOOKUP(1,'inv1.組み合わせ番号表'!$I$2:$K$92,2,FALSE))</f>
        <v/>
      </c>
      <c r="C130" s="89" t="str">
        <f>IF($B130="","",VLOOKUP($B130,'inv3.直径階分布'!$DL$7:$FJ$86,2))</f>
        <v/>
      </c>
      <c r="D130" s="89" t="str">
        <f>IF($B130="","",VLOOKUP($B130,'inv3.直径階分布'!$DL$7:$FJ$86,3))</f>
        <v/>
      </c>
      <c r="E130" s="89" t="str">
        <f>IF($B130="","",VLOOKUP($B130,'inv3.直径階分布'!$DL$7:$FJ$86,4))</f>
        <v/>
      </c>
      <c r="F130" s="89" t="str">
        <f>IF($B130="","",VLOOKUP($B130,'inv3.直径階分布'!$DL$7:$FJ$86,5))</f>
        <v/>
      </c>
      <c r="G130" s="89" t="str">
        <f>IF($B130="","",VLOOKUP($B130,'inv3.直径階分布'!$DL$7:$FJ$86,6))</f>
        <v/>
      </c>
      <c r="H130" s="89" t="str">
        <f>IF($B130="","",VLOOKUP($B130,'inv3.直径階分布'!$DL$7:$FJ$86,7))</f>
        <v/>
      </c>
      <c r="I130" s="89" t="str">
        <f>IF($B130="","",VLOOKUP($B130,'inv3.直径階分布'!$DL$7:$FJ$86,8))</f>
        <v/>
      </c>
      <c r="J130" s="89" t="str">
        <f>IF($B130="","",VLOOKUP($B130,'inv3.直径階分布'!$DL$7:$FJ$86,9))</f>
        <v/>
      </c>
      <c r="K130" s="89" t="str">
        <f>IF($B130="","",VLOOKUP($B130,'inv3.直径階分布'!$DL$7:$FJ$86,10))</f>
        <v/>
      </c>
      <c r="L130" s="89" t="str">
        <f>IF($B130="","",VLOOKUP($B130,'inv3.直径階分布'!$DL$7:$FJ$86,11))</f>
        <v/>
      </c>
      <c r="M130" s="89" t="str">
        <f>IF($B130="","",VLOOKUP($B130,'inv3.直径階分布'!$DL$7:$FJ$86,12))</f>
        <v/>
      </c>
      <c r="N130" s="89" t="str">
        <f>IF($B130="","",VLOOKUP($B130,'inv3.直径階分布'!$DL$7:$FJ$86,13))</f>
        <v/>
      </c>
      <c r="O130" s="89" t="str">
        <f>IF($B130="","",VLOOKUP($B130,'inv3.直径階分布'!$DL$7:$FJ$86,14))</f>
        <v/>
      </c>
      <c r="P130" s="89" t="str">
        <f>IF($B130="","",VLOOKUP($B130,'inv3.直径階分布'!$DL$7:$FJ$86,15))</f>
        <v/>
      </c>
      <c r="Q130" s="89" t="str">
        <f>IF($B130="","",VLOOKUP($B130,'inv3.直径階分布'!$DL$7:$FJ$86,16))</f>
        <v/>
      </c>
      <c r="R130" s="89" t="str">
        <f>IF($B130="","",VLOOKUP($B130,'inv3.直径階分布'!$DL$7:$FJ$86,17))</f>
        <v/>
      </c>
      <c r="S130" s="89" t="str">
        <f>IF($B130="","",VLOOKUP($B130,'inv3.直径階分布'!$DL$7:$FJ$86,18))</f>
        <v/>
      </c>
      <c r="T130" s="89" t="str">
        <f>IF($B130="","",VLOOKUP($B130,'inv3.直径階分布'!$DL$7:$FJ$86,19))</f>
        <v/>
      </c>
      <c r="U130" s="89" t="str">
        <f>IF($B130="","",VLOOKUP($B130,'inv3.直径階分布'!$DL$7:$FJ$86,20))</f>
        <v/>
      </c>
      <c r="V130" s="89" t="str">
        <f>IF($B130="","",VLOOKUP($B130,'inv3.直径階分布'!$DL$7:$FJ$86,21))</f>
        <v/>
      </c>
      <c r="W130" s="89" t="str">
        <f>IF($B130="","",VLOOKUP($B130,'inv3.直径階分布'!$DL$7:$FJ$86,22))</f>
        <v/>
      </c>
      <c r="X130" s="89" t="str">
        <f>IF($B130="","",VLOOKUP($B130,'inv3.直径階分布'!$DL$7:$FJ$86,23))</f>
        <v/>
      </c>
      <c r="Y130" s="89" t="str">
        <f>IF($B130="","",VLOOKUP($B130,'inv3.直径階分布'!$DL$7:$FJ$86,24))</f>
        <v/>
      </c>
      <c r="Z130" s="89" t="str">
        <f>IF($B130="","",VLOOKUP($B130,'inv3.直径階分布'!$DL$7:$FJ$86,25))</f>
        <v/>
      </c>
      <c r="AA130" s="89" t="str">
        <f>IF($B130="","",VLOOKUP($B130,'inv3.直径階分布'!$DL$7:$FJ$86,26))</f>
        <v/>
      </c>
      <c r="AB130" s="90" t="str">
        <f>IF($B130="","",VLOOKUP($B130,'inv3.直径階分布'!$DL$7:$FJ$86,27))</f>
        <v/>
      </c>
    </row>
    <row r="131" spans="1:28">
      <c r="A131" s="268"/>
      <c r="B131" s="118" t="str">
        <f>IF(ISERROR(VLOOKUP(2,'inv1.組み合わせ番号表'!$I$2:$K$92,2,FALSE)),"",VLOOKUP(2,'inv1.組み合わせ番号表'!$I$2:$K$92,2,FALSE))</f>
        <v/>
      </c>
      <c r="C131" s="89" t="str">
        <f>IF($B131="","",VLOOKUP($B131,'inv3.直径階分布'!$DL$7:$FJ$86,2))</f>
        <v/>
      </c>
      <c r="D131" s="89" t="str">
        <f>IF($B131="","",VLOOKUP($B131,'inv3.直径階分布'!$DL$7:$FJ$86,3))</f>
        <v/>
      </c>
      <c r="E131" s="89" t="str">
        <f>IF($B131="","",VLOOKUP($B131,'inv3.直径階分布'!$DL$7:$FJ$86,4))</f>
        <v/>
      </c>
      <c r="F131" s="89" t="str">
        <f>IF($B131="","",VLOOKUP($B131,'inv3.直径階分布'!$DL$7:$FJ$86,5))</f>
        <v/>
      </c>
      <c r="G131" s="89" t="str">
        <f>IF($B131="","",VLOOKUP($B131,'inv3.直径階分布'!$DL$7:$FJ$86,6))</f>
        <v/>
      </c>
      <c r="H131" s="89" t="str">
        <f>IF($B131="","",VLOOKUP($B131,'inv3.直径階分布'!$DL$7:$FJ$86,7))</f>
        <v/>
      </c>
      <c r="I131" s="89" t="str">
        <f>IF($B131="","",VLOOKUP($B131,'inv3.直径階分布'!$DL$7:$FJ$86,8))</f>
        <v/>
      </c>
      <c r="J131" s="89" t="str">
        <f>IF($B131="","",VLOOKUP($B131,'inv3.直径階分布'!$DL$7:$FJ$86,9))</f>
        <v/>
      </c>
      <c r="K131" s="89" t="str">
        <f>IF($B131="","",VLOOKUP($B131,'inv3.直径階分布'!$DL$7:$FJ$86,10))</f>
        <v/>
      </c>
      <c r="L131" s="89" t="str">
        <f>IF($B131="","",VLOOKUP($B131,'inv3.直径階分布'!$DL$7:$FJ$86,11))</f>
        <v/>
      </c>
      <c r="M131" s="89" t="str">
        <f>IF($B131="","",VLOOKUP($B131,'inv3.直径階分布'!$DL$7:$FJ$86,12))</f>
        <v/>
      </c>
      <c r="N131" s="89" t="str">
        <f>IF($B131="","",VLOOKUP($B131,'inv3.直径階分布'!$DL$7:$FJ$86,13))</f>
        <v/>
      </c>
      <c r="O131" s="89" t="str">
        <f>IF($B131="","",VLOOKUP($B131,'inv3.直径階分布'!$DL$7:$FJ$86,14))</f>
        <v/>
      </c>
      <c r="P131" s="89" t="str">
        <f>IF($B131="","",VLOOKUP($B131,'inv3.直径階分布'!$DL$7:$FJ$86,15))</f>
        <v/>
      </c>
      <c r="Q131" s="89" t="str">
        <f>IF($B131="","",VLOOKUP($B131,'inv3.直径階分布'!$DL$7:$FJ$86,16))</f>
        <v/>
      </c>
      <c r="R131" s="89" t="str">
        <f>IF($B131="","",VLOOKUP($B131,'inv3.直径階分布'!$DL$7:$FJ$86,17))</f>
        <v/>
      </c>
      <c r="S131" s="89" t="str">
        <f>IF($B131="","",VLOOKUP($B131,'inv3.直径階分布'!$DL$7:$FJ$86,18))</f>
        <v/>
      </c>
      <c r="T131" s="89" t="str">
        <f>IF($B131="","",VLOOKUP($B131,'inv3.直径階分布'!$DL$7:$FJ$86,19))</f>
        <v/>
      </c>
      <c r="U131" s="89" t="str">
        <f>IF($B131="","",VLOOKUP($B131,'inv3.直径階分布'!$DL$7:$FJ$86,20))</f>
        <v/>
      </c>
      <c r="V131" s="89" t="str">
        <f>IF($B131="","",VLOOKUP($B131,'inv3.直径階分布'!$DL$7:$FJ$86,21))</f>
        <v/>
      </c>
      <c r="W131" s="89" t="str">
        <f>IF($B131="","",VLOOKUP($B131,'inv3.直径階分布'!$DL$7:$FJ$86,22))</f>
        <v/>
      </c>
      <c r="X131" s="89" t="str">
        <f>IF($B131="","",VLOOKUP($B131,'inv3.直径階分布'!$DL$7:$FJ$86,23))</f>
        <v/>
      </c>
      <c r="Y131" s="89" t="str">
        <f>IF($B131="","",VLOOKUP($B131,'inv3.直径階分布'!$DL$7:$FJ$86,24))</f>
        <v/>
      </c>
      <c r="Z131" s="89" t="str">
        <f>IF($B131="","",VLOOKUP($B131,'inv3.直径階分布'!$DL$7:$FJ$86,25))</f>
        <v/>
      </c>
      <c r="AA131" s="89" t="str">
        <f>IF($B131="","",VLOOKUP($B131,'inv3.直径階分布'!$DL$7:$FJ$86,26))</f>
        <v/>
      </c>
      <c r="AB131" s="90" t="str">
        <f>IF($B131="","",VLOOKUP($B131,'inv3.直径階分布'!$DL$7:$FJ$86,27))</f>
        <v/>
      </c>
    </row>
    <row r="132" spans="1:28">
      <c r="A132" s="268"/>
      <c r="B132" s="118" t="str">
        <f>IF(ISERROR(VLOOKUP(3,'inv1.組み合わせ番号表'!$I$2:$K$92,2,FALSE)),"",VLOOKUP(3,'inv1.組み合わせ番号表'!$I$2:$K$92,2,FALSE))</f>
        <v/>
      </c>
      <c r="C132" s="89" t="str">
        <f>IF($B132="","",VLOOKUP($B132,'inv3.直径階分布'!$DL$7:$FJ$86,2))</f>
        <v/>
      </c>
      <c r="D132" s="89" t="str">
        <f>IF($B132="","",VLOOKUP($B132,'inv3.直径階分布'!$DL$7:$FJ$86,3))</f>
        <v/>
      </c>
      <c r="E132" s="89" t="str">
        <f>IF($B132="","",VLOOKUP($B132,'inv3.直径階分布'!$DL$7:$FJ$86,4))</f>
        <v/>
      </c>
      <c r="F132" s="89" t="str">
        <f>IF($B132="","",VLOOKUP($B132,'inv3.直径階分布'!$DL$7:$FJ$86,5))</f>
        <v/>
      </c>
      <c r="G132" s="89" t="str">
        <f>IF($B132="","",VLOOKUP($B132,'inv3.直径階分布'!$DL$7:$FJ$86,6))</f>
        <v/>
      </c>
      <c r="H132" s="89" t="str">
        <f>IF($B132="","",VLOOKUP($B132,'inv3.直径階分布'!$DL$7:$FJ$86,7))</f>
        <v/>
      </c>
      <c r="I132" s="89" t="str">
        <f>IF($B132="","",VLOOKUP($B132,'inv3.直径階分布'!$DL$7:$FJ$86,8))</f>
        <v/>
      </c>
      <c r="J132" s="89" t="str">
        <f>IF($B132="","",VLOOKUP($B132,'inv3.直径階分布'!$DL$7:$FJ$86,9))</f>
        <v/>
      </c>
      <c r="K132" s="89" t="str">
        <f>IF($B132="","",VLOOKUP($B132,'inv3.直径階分布'!$DL$7:$FJ$86,10))</f>
        <v/>
      </c>
      <c r="L132" s="89" t="str">
        <f>IF($B132="","",VLOOKUP($B132,'inv3.直径階分布'!$DL$7:$FJ$86,11))</f>
        <v/>
      </c>
      <c r="M132" s="89" t="str">
        <f>IF($B132="","",VLOOKUP($B132,'inv3.直径階分布'!$DL$7:$FJ$86,12))</f>
        <v/>
      </c>
      <c r="N132" s="89" t="str">
        <f>IF($B132="","",VLOOKUP($B132,'inv3.直径階分布'!$DL$7:$FJ$86,13))</f>
        <v/>
      </c>
      <c r="O132" s="89" t="str">
        <f>IF($B132="","",VLOOKUP($B132,'inv3.直径階分布'!$DL$7:$FJ$86,14))</f>
        <v/>
      </c>
      <c r="P132" s="89" t="str">
        <f>IF($B132="","",VLOOKUP($B132,'inv3.直径階分布'!$DL$7:$FJ$86,15))</f>
        <v/>
      </c>
      <c r="Q132" s="89" t="str">
        <f>IF($B132="","",VLOOKUP($B132,'inv3.直径階分布'!$DL$7:$FJ$86,16))</f>
        <v/>
      </c>
      <c r="R132" s="89" t="str">
        <f>IF($B132="","",VLOOKUP($B132,'inv3.直径階分布'!$DL$7:$FJ$86,17))</f>
        <v/>
      </c>
      <c r="S132" s="89" t="str">
        <f>IF($B132="","",VLOOKUP($B132,'inv3.直径階分布'!$DL$7:$FJ$86,18))</f>
        <v/>
      </c>
      <c r="T132" s="89" t="str">
        <f>IF($B132="","",VLOOKUP($B132,'inv3.直径階分布'!$DL$7:$FJ$86,19))</f>
        <v/>
      </c>
      <c r="U132" s="89" t="str">
        <f>IF($B132="","",VLOOKUP($B132,'inv3.直径階分布'!$DL$7:$FJ$86,20))</f>
        <v/>
      </c>
      <c r="V132" s="89" t="str">
        <f>IF($B132="","",VLOOKUP($B132,'inv3.直径階分布'!$DL$7:$FJ$86,21))</f>
        <v/>
      </c>
      <c r="W132" s="89" t="str">
        <f>IF($B132="","",VLOOKUP($B132,'inv3.直径階分布'!$DL$7:$FJ$86,22))</f>
        <v/>
      </c>
      <c r="X132" s="89" t="str">
        <f>IF($B132="","",VLOOKUP($B132,'inv3.直径階分布'!$DL$7:$FJ$86,23))</f>
        <v/>
      </c>
      <c r="Y132" s="89" t="str">
        <f>IF($B132="","",VLOOKUP($B132,'inv3.直径階分布'!$DL$7:$FJ$86,24))</f>
        <v/>
      </c>
      <c r="Z132" s="89" t="str">
        <f>IF($B132="","",VLOOKUP($B132,'inv3.直径階分布'!$DL$7:$FJ$86,25))</f>
        <v/>
      </c>
      <c r="AA132" s="89" t="str">
        <f>IF($B132="","",VLOOKUP($B132,'inv3.直径階分布'!$DL$7:$FJ$86,26))</f>
        <v/>
      </c>
      <c r="AB132" s="90" t="str">
        <f>IF($B132="","",VLOOKUP($B132,'inv3.直径階分布'!$DL$7:$FJ$86,27))</f>
        <v/>
      </c>
    </row>
    <row r="133" spans="1:28">
      <c r="A133" s="268"/>
      <c r="B133" s="118" t="str">
        <f>IF(ISERROR(VLOOKUP(4,'inv1.組み合わせ番号表'!$I$2:$K$92,2,FALSE)),"",VLOOKUP(4,'inv1.組み合わせ番号表'!$I$2:$K$92,2,FALSE))</f>
        <v/>
      </c>
      <c r="C133" s="89" t="str">
        <f>IF($B133="","",VLOOKUP($B133,'inv3.直径階分布'!$DL$7:$FJ$86,2))</f>
        <v/>
      </c>
      <c r="D133" s="89" t="str">
        <f>IF($B133="","",VLOOKUP($B133,'inv3.直径階分布'!$DL$7:$FJ$86,3))</f>
        <v/>
      </c>
      <c r="E133" s="89" t="str">
        <f>IF($B133="","",VLOOKUP($B133,'inv3.直径階分布'!$DL$7:$FJ$86,4))</f>
        <v/>
      </c>
      <c r="F133" s="89" t="str">
        <f>IF($B133="","",VLOOKUP($B133,'inv3.直径階分布'!$DL$7:$FJ$86,5))</f>
        <v/>
      </c>
      <c r="G133" s="89" t="str">
        <f>IF($B133="","",VLOOKUP($B133,'inv3.直径階分布'!$DL$7:$FJ$86,6))</f>
        <v/>
      </c>
      <c r="H133" s="89" t="str">
        <f>IF($B133="","",VLOOKUP($B133,'inv3.直径階分布'!$DL$7:$FJ$86,7))</f>
        <v/>
      </c>
      <c r="I133" s="89" t="str">
        <f>IF($B133="","",VLOOKUP($B133,'inv3.直径階分布'!$DL$7:$FJ$86,8))</f>
        <v/>
      </c>
      <c r="J133" s="89" t="str">
        <f>IF($B133="","",VLOOKUP($B133,'inv3.直径階分布'!$DL$7:$FJ$86,9))</f>
        <v/>
      </c>
      <c r="K133" s="89" t="str">
        <f>IF($B133="","",VLOOKUP($B133,'inv3.直径階分布'!$DL$7:$FJ$86,10))</f>
        <v/>
      </c>
      <c r="L133" s="89" t="str">
        <f>IF($B133="","",VLOOKUP($B133,'inv3.直径階分布'!$DL$7:$FJ$86,11))</f>
        <v/>
      </c>
      <c r="M133" s="89" t="str">
        <f>IF($B133="","",VLOOKUP($B133,'inv3.直径階分布'!$DL$7:$FJ$86,12))</f>
        <v/>
      </c>
      <c r="N133" s="89" t="str">
        <f>IF($B133="","",VLOOKUP($B133,'inv3.直径階分布'!$DL$7:$FJ$86,13))</f>
        <v/>
      </c>
      <c r="O133" s="89" t="str">
        <f>IF($B133="","",VLOOKUP($B133,'inv3.直径階分布'!$DL$7:$FJ$86,14))</f>
        <v/>
      </c>
      <c r="P133" s="89" t="str">
        <f>IF($B133="","",VLOOKUP($B133,'inv3.直径階分布'!$DL$7:$FJ$86,15))</f>
        <v/>
      </c>
      <c r="Q133" s="89" t="str">
        <f>IF($B133="","",VLOOKUP($B133,'inv3.直径階分布'!$DL$7:$FJ$86,16))</f>
        <v/>
      </c>
      <c r="R133" s="89" t="str">
        <f>IF($B133="","",VLOOKUP($B133,'inv3.直径階分布'!$DL$7:$FJ$86,17))</f>
        <v/>
      </c>
      <c r="S133" s="89" t="str">
        <f>IF($B133="","",VLOOKUP($B133,'inv3.直径階分布'!$DL$7:$FJ$86,18))</f>
        <v/>
      </c>
      <c r="T133" s="89" t="str">
        <f>IF($B133="","",VLOOKUP($B133,'inv3.直径階分布'!$DL$7:$FJ$86,19))</f>
        <v/>
      </c>
      <c r="U133" s="89" t="str">
        <f>IF($B133="","",VLOOKUP($B133,'inv3.直径階分布'!$DL$7:$FJ$86,20))</f>
        <v/>
      </c>
      <c r="V133" s="89" t="str">
        <f>IF($B133="","",VLOOKUP($B133,'inv3.直径階分布'!$DL$7:$FJ$86,21))</f>
        <v/>
      </c>
      <c r="W133" s="89" t="str">
        <f>IF($B133="","",VLOOKUP($B133,'inv3.直径階分布'!$DL$7:$FJ$86,22))</f>
        <v/>
      </c>
      <c r="X133" s="89" t="str">
        <f>IF($B133="","",VLOOKUP($B133,'inv3.直径階分布'!$DL$7:$FJ$86,23))</f>
        <v/>
      </c>
      <c r="Y133" s="89" t="str">
        <f>IF($B133="","",VLOOKUP($B133,'inv3.直径階分布'!$DL$7:$FJ$86,24))</f>
        <v/>
      </c>
      <c r="Z133" s="89" t="str">
        <f>IF($B133="","",VLOOKUP($B133,'inv3.直径階分布'!$DL$7:$FJ$86,25))</f>
        <v/>
      </c>
      <c r="AA133" s="89" t="str">
        <f>IF($B133="","",VLOOKUP($B133,'inv3.直径階分布'!$DL$7:$FJ$86,26))</f>
        <v/>
      </c>
      <c r="AB133" s="90" t="str">
        <f>IF($B133="","",VLOOKUP($B133,'inv3.直径階分布'!$DL$7:$FJ$86,27))</f>
        <v/>
      </c>
    </row>
    <row r="134" spans="1:28">
      <c r="A134" s="268"/>
      <c r="B134" s="118" t="str">
        <f>IF(ISERROR(VLOOKUP(5,'inv1.組み合わせ番号表'!$I$2:$K$92,2,FALSE)),"",VLOOKUP(5,'inv1.組み合わせ番号表'!$I$2:$K$92,2,FALSE))</f>
        <v/>
      </c>
      <c r="C134" s="89" t="str">
        <f>IF($B134="","",VLOOKUP($B134,'inv3.直径階分布'!$DL$7:$FJ$86,2))</f>
        <v/>
      </c>
      <c r="D134" s="89" t="str">
        <f>IF($B134="","",VLOOKUP($B134,'inv3.直径階分布'!$DL$7:$FJ$86,3))</f>
        <v/>
      </c>
      <c r="E134" s="89" t="str">
        <f>IF($B134="","",VLOOKUP($B134,'inv3.直径階分布'!$DL$7:$FJ$86,4))</f>
        <v/>
      </c>
      <c r="F134" s="89" t="str">
        <f>IF($B134="","",VLOOKUP($B134,'inv3.直径階分布'!$DL$7:$FJ$86,5))</f>
        <v/>
      </c>
      <c r="G134" s="89" t="str">
        <f>IF($B134="","",VLOOKUP($B134,'inv3.直径階分布'!$DL$7:$FJ$86,6))</f>
        <v/>
      </c>
      <c r="H134" s="89" t="str">
        <f>IF($B134="","",VLOOKUP($B134,'inv3.直径階分布'!$DL$7:$FJ$86,7))</f>
        <v/>
      </c>
      <c r="I134" s="89" t="str">
        <f>IF($B134="","",VLOOKUP($B134,'inv3.直径階分布'!$DL$7:$FJ$86,8))</f>
        <v/>
      </c>
      <c r="J134" s="89" t="str">
        <f>IF($B134="","",VLOOKUP($B134,'inv3.直径階分布'!$DL$7:$FJ$86,9))</f>
        <v/>
      </c>
      <c r="K134" s="89" t="str">
        <f>IF($B134="","",VLOOKUP($B134,'inv3.直径階分布'!$DL$7:$FJ$86,10))</f>
        <v/>
      </c>
      <c r="L134" s="89" t="str">
        <f>IF($B134="","",VLOOKUP($B134,'inv3.直径階分布'!$DL$7:$FJ$86,11))</f>
        <v/>
      </c>
      <c r="M134" s="89" t="str">
        <f>IF($B134="","",VLOOKUP($B134,'inv3.直径階分布'!$DL$7:$FJ$86,12))</f>
        <v/>
      </c>
      <c r="N134" s="89" t="str">
        <f>IF($B134="","",VLOOKUP($B134,'inv3.直径階分布'!$DL$7:$FJ$86,13))</f>
        <v/>
      </c>
      <c r="O134" s="89" t="str">
        <f>IF($B134="","",VLOOKUP($B134,'inv3.直径階分布'!$DL$7:$FJ$86,14))</f>
        <v/>
      </c>
      <c r="P134" s="89" t="str">
        <f>IF($B134="","",VLOOKUP($B134,'inv3.直径階分布'!$DL$7:$FJ$86,15))</f>
        <v/>
      </c>
      <c r="Q134" s="89" t="str">
        <f>IF($B134="","",VLOOKUP($B134,'inv3.直径階分布'!$DL$7:$FJ$86,16))</f>
        <v/>
      </c>
      <c r="R134" s="89" t="str">
        <f>IF($B134="","",VLOOKUP($B134,'inv3.直径階分布'!$DL$7:$FJ$86,17))</f>
        <v/>
      </c>
      <c r="S134" s="89" t="str">
        <f>IF($B134="","",VLOOKUP($B134,'inv3.直径階分布'!$DL$7:$FJ$86,18))</f>
        <v/>
      </c>
      <c r="T134" s="89" t="str">
        <f>IF($B134="","",VLOOKUP($B134,'inv3.直径階分布'!$DL$7:$FJ$86,19))</f>
        <v/>
      </c>
      <c r="U134" s="89" t="str">
        <f>IF($B134="","",VLOOKUP($B134,'inv3.直径階分布'!$DL$7:$FJ$86,20))</f>
        <v/>
      </c>
      <c r="V134" s="89" t="str">
        <f>IF($B134="","",VLOOKUP($B134,'inv3.直径階分布'!$DL$7:$FJ$86,21))</f>
        <v/>
      </c>
      <c r="W134" s="89" t="str">
        <f>IF($B134="","",VLOOKUP($B134,'inv3.直径階分布'!$DL$7:$FJ$86,22))</f>
        <v/>
      </c>
      <c r="X134" s="89" t="str">
        <f>IF($B134="","",VLOOKUP($B134,'inv3.直径階分布'!$DL$7:$FJ$86,23))</f>
        <v/>
      </c>
      <c r="Y134" s="89" t="str">
        <f>IF($B134="","",VLOOKUP($B134,'inv3.直径階分布'!$DL$7:$FJ$86,24))</f>
        <v/>
      </c>
      <c r="Z134" s="89" t="str">
        <f>IF($B134="","",VLOOKUP($B134,'inv3.直径階分布'!$DL$7:$FJ$86,25))</f>
        <v/>
      </c>
      <c r="AA134" s="89" t="str">
        <f>IF($B134="","",VLOOKUP($B134,'inv3.直径階分布'!$DL$7:$FJ$86,26))</f>
        <v/>
      </c>
      <c r="AB134" s="90" t="str">
        <f>IF($B134="","",VLOOKUP($B134,'inv3.直径階分布'!$DL$7:$FJ$86,27))</f>
        <v/>
      </c>
    </row>
    <row r="135" spans="1:28">
      <c r="A135" s="268"/>
      <c r="B135" s="118" t="str">
        <f>IF(ISERROR(VLOOKUP(6,'inv1.組み合わせ番号表'!$I$2:$K$92,2,FALSE)),"",VLOOKUP(6,'inv1.組み合わせ番号表'!$I$2:$K$92,2,FALSE))</f>
        <v/>
      </c>
      <c r="C135" s="89" t="str">
        <f>IF($B135="","",VLOOKUP($B135,'inv3.直径階分布'!$DL$7:$FJ$86,2))</f>
        <v/>
      </c>
      <c r="D135" s="89" t="str">
        <f>IF($B135="","",VLOOKUP($B135,'inv3.直径階分布'!$DL$7:$FJ$86,3))</f>
        <v/>
      </c>
      <c r="E135" s="89" t="str">
        <f>IF($B135="","",VLOOKUP($B135,'inv3.直径階分布'!$DL$7:$FJ$86,4))</f>
        <v/>
      </c>
      <c r="F135" s="89" t="str">
        <f>IF($B135="","",VLOOKUP($B135,'inv3.直径階分布'!$DL$7:$FJ$86,5))</f>
        <v/>
      </c>
      <c r="G135" s="89" t="str">
        <f>IF($B135="","",VLOOKUP($B135,'inv3.直径階分布'!$DL$7:$FJ$86,6))</f>
        <v/>
      </c>
      <c r="H135" s="89" t="str">
        <f>IF($B135="","",VLOOKUP($B135,'inv3.直径階分布'!$DL$7:$FJ$86,7))</f>
        <v/>
      </c>
      <c r="I135" s="89" t="str">
        <f>IF($B135="","",VLOOKUP($B135,'inv3.直径階分布'!$DL$7:$FJ$86,8))</f>
        <v/>
      </c>
      <c r="J135" s="89" t="str">
        <f>IF($B135="","",VLOOKUP($B135,'inv3.直径階分布'!$DL$7:$FJ$86,9))</f>
        <v/>
      </c>
      <c r="K135" s="89" t="str">
        <f>IF($B135="","",VLOOKUP($B135,'inv3.直径階分布'!$DL$7:$FJ$86,10))</f>
        <v/>
      </c>
      <c r="L135" s="89" t="str">
        <f>IF($B135="","",VLOOKUP($B135,'inv3.直径階分布'!$DL$7:$FJ$86,11))</f>
        <v/>
      </c>
      <c r="M135" s="89" t="str">
        <f>IF($B135="","",VLOOKUP($B135,'inv3.直径階分布'!$DL$7:$FJ$86,12))</f>
        <v/>
      </c>
      <c r="N135" s="89" t="str">
        <f>IF($B135="","",VLOOKUP($B135,'inv3.直径階分布'!$DL$7:$FJ$86,13))</f>
        <v/>
      </c>
      <c r="O135" s="89" t="str">
        <f>IF($B135="","",VLOOKUP($B135,'inv3.直径階分布'!$DL$7:$FJ$86,14))</f>
        <v/>
      </c>
      <c r="P135" s="89" t="str">
        <f>IF($B135="","",VLOOKUP($B135,'inv3.直径階分布'!$DL$7:$FJ$86,15))</f>
        <v/>
      </c>
      <c r="Q135" s="89" t="str">
        <f>IF($B135="","",VLOOKUP($B135,'inv3.直径階分布'!$DL$7:$FJ$86,16))</f>
        <v/>
      </c>
      <c r="R135" s="89" t="str">
        <f>IF($B135="","",VLOOKUP($B135,'inv3.直径階分布'!$DL$7:$FJ$86,17))</f>
        <v/>
      </c>
      <c r="S135" s="89" t="str">
        <f>IF($B135="","",VLOOKUP($B135,'inv3.直径階分布'!$DL$7:$FJ$86,18))</f>
        <v/>
      </c>
      <c r="T135" s="89" t="str">
        <f>IF($B135="","",VLOOKUP($B135,'inv3.直径階分布'!$DL$7:$FJ$86,19))</f>
        <v/>
      </c>
      <c r="U135" s="89" t="str">
        <f>IF($B135="","",VLOOKUP($B135,'inv3.直径階分布'!$DL$7:$FJ$86,20))</f>
        <v/>
      </c>
      <c r="V135" s="89" t="str">
        <f>IF($B135="","",VLOOKUP($B135,'inv3.直径階分布'!$DL$7:$FJ$86,21))</f>
        <v/>
      </c>
      <c r="W135" s="89" t="str">
        <f>IF($B135="","",VLOOKUP($B135,'inv3.直径階分布'!$DL$7:$FJ$86,22))</f>
        <v/>
      </c>
      <c r="X135" s="89" t="str">
        <f>IF($B135="","",VLOOKUP($B135,'inv3.直径階分布'!$DL$7:$FJ$86,23))</f>
        <v/>
      </c>
      <c r="Y135" s="89" t="str">
        <f>IF($B135="","",VLOOKUP($B135,'inv3.直径階分布'!$DL$7:$FJ$86,24))</f>
        <v/>
      </c>
      <c r="Z135" s="89" t="str">
        <f>IF($B135="","",VLOOKUP($B135,'inv3.直径階分布'!$DL$7:$FJ$86,25))</f>
        <v/>
      </c>
      <c r="AA135" s="89" t="str">
        <f>IF($B135="","",VLOOKUP($B135,'inv3.直径階分布'!$DL$7:$FJ$86,26))</f>
        <v/>
      </c>
      <c r="AB135" s="90" t="str">
        <f>IF($B135="","",VLOOKUP($B135,'inv3.直径階分布'!$DL$7:$FJ$86,27))</f>
        <v/>
      </c>
    </row>
    <row r="136" spans="1:28">
      <c r="A136" s="268"/>
      <c r="B136" s="118" t="str">
        <f>IF(ISERROR(VLOOKUP(7,'inv1.組み合わせ番号表'!$I$2:$K$92,2,FALSE)),"",VLOOKUP(7,'inv1.組み合わせ番号表'!$I$2:$K$92,2,FALSE))</f>
        <v/>
      </c>
      <c r="C136" s="89" t="str">
        <f>IF($B136="","",VLOOKUP($B136,'inv3.直径階分布'!$DL$7:$FJ$86,2))</f>
        <v/>
      </c>
      <c r="D136" s="89" t="str">
        <f>IF($B136="","",VLOOKUP($B136,'inv3.直径階分布'!$DL$7:$FJ$86,3))</f>
        <v/>
      </c>
      <c r="E136" s="89" t="str">
        <f>IF($B136="","",VLOOKUP($B136,'inv3.直径階分布'!$DL$7:$FJ$86,4))</f>
        <v/>
      </c>
      <c r="F136" s="89" t="str">
        <f>IF($B136="","",VLOOKUP($B136,'inv3.直径階分布'!$DL$7:$FJ$86,5))</f>
        <v/>
      </c>
      <c r="G136" s="89" t="str">
        <f>IF($B136="","",VLOOKUP($B136,'inv3.直径階分布'!$DL$7:$FJ$86,6))</f>
        <v/>
      </c>
      <c r="H136" s="89" t="str">
        <f>IF($B136="","",VLOOKUP($B136,'inv3.直径階分布'!$DL$7:$FJ$86,7))</f>
        <v/>
      </c>
      <c r="I136" s="89" t="str">
        <f>IF($B136="","",VLOOKUP($B136,'inv3.直径階分布'!$DL$7:$FJ$86,8))</f>
        <v/>
      </c>
      <c r="J136" s="89" t="str">
        <f>IF($B136="","",VLOOKUP($B136,'inv3.直径階分布'!$DL$7:$FJ$86,9))</f>
        <v/>
      </c>
      <c r="K136" s="89" t="str">
        <f>IF($B136="","",VLOOKUP($B136,'inv3.直径階分布'!$DL$7:$FJ$86,10))</f>
        <v/>
      </c>
      <c r="L136" s="89" t="str">
        <f>IF($B136="","",VLOOKUP($B136,'inv3.直径階分布'!$DL$7:$FJ$86,11))</f>
        <v/>
      </c>
      <c r="M136" s="89" t="str">
        <f>IF($B136="","",VLOOKUP($B136,'inv3.直径階分布'!$DL$7:$FJ$86,12))</f>
        <v/>
      </c>
      <c r="N136" s="89" t="str">
        <f>IF($B136="","",VLOOKUP($B136,'inv3.直径階分布'!$DL$7:$FJ$86,13))</f>
        <v/>
      </c>
      <c r="O136" s="89" t="str">
        <f>IF($B136="","",VLOOKUP($B136,'inv3.直径階分布'!$DL$7:$FJ$86,14))</f>
        <v/>
      </c>
      <c r="P136" s="89" t="str">
        <f>IF($B136="","",VLOOKUP($B136,'inv3.直径階分布'!$DL$7:$FJ$86,15))</f>
        <v/>
      </c>
      <c r="Q136" s="89" t="str">
        <f>IF($B136="","",VLOOKUP($B136,'inv3.直径階分布'!$DL$7:$FJ$86,16))</f>
        <v/>
      </c>
      <c r="R136" s="89" t="str">
        <f>IF($B136="","",VLOOKUP($B136,'inv3.直径階分布'!$DL$7:$FJ$86,17))</f>
        <v/>
      </c>
      <c r="S136" s="89" t="str">
        <f>IF($B136="","",VLOOKUP($B136,'inv3.直径階分布'!$DL$7:$FJ$86,18))</f>
        <v/>
      </c>
      <c r="T136" s="89" t="str">
        <f>IF($B136="","",VLOOKUP($B136,'inv3.直径階分布'!$DL$7:$FJ$86,19))</f>
        <v/>
      </c>
      <c r="U136" s="89" t="str">
        <f>IF($B136="","",VLOOKUP($B136,'inv3.直径階分布'!$DL$7:$FJ$86,20))</f>
        <v/>
      </c>
      <c r="V136" s="89" t="str">
        <f>IF($B136="","",VLOOKUP($B136,'inv3.直径階分布'!$DL$7:$FJ$86,21))</f>
        <v/>
      </c>
      <c r="W136" s="89" t="str">
        <f>IF($B136="","",VLOOKUP($B136,'inv3.直径階分布'!$DL$7:$FJ$86,22))</f>
        <v/>
      </c>
      <c r="X136" s="89" t="str">
        <f>IF($B136="","",VLOOKUP($B136,'inv3.直径階分布'!$DL$7:$FJ$86,23))</f>
        <v/>
      </c>
      <c r="Y136" s="89" t="str">
        <f>IF($B136="","",VLOOKUP($B136,'inv3.直径階分布'!$DL$7:$FJ$86,24))</f>
        <v/>
      </c>
      <c r="Z136" s="89" t="str">
        <f>IF($B136="","",VLOOKUP($B136,'inv3.直径階分布'!$DL$7:$FJ$86,25))</f>
        <v/>
      </c>
      <c r="AA136" s="89" t="str">
        <f>IF($B136="","",VLOOKUP($B136,'inv3.直径階分布'!$DL$7:$FJ$86,26))</f>
        <v/>
      </c>
      <c r="AB136" s="90" t="str">
        <f>IF($B136="","",VLOOKUP($B136,'inv3.直径階分布'!$DL$7:$FJ$86,27))</f>
        <v/>
      </c>
    </row>
    <row r="137" spans="1:28">
      <c r="A137" s="268"/>
      <c r="B137" s="119" t="str">
        <f>IF(ISERROR(VLOOKUP(8,'inv1.組み合わせ番号表'!$I$2:$K$92,2,FALSE)),"",VLOOKUP(8,'inv1.組み合わせ番号表'!$I$2:$K$92,2,FALSE))</f>
        <v/>
      </c>
      <c r="C137" s="66" t="str">
        <f>IF($B137="","",VLOOKUP($B137,'inv3.直径階分布'!$DL$7:$FJ$86,2))</f>
        <v/>
      </c>
      <c r="D137" s="89" t="str">
        <f>IF($B137="","",VLOOKUP($B137,'inv3.直径階分布'!$DL$7:$FJ$86,3))</f>
        <v/>
      </c>
      <c r="E137" s="89" t="str">
        <f>IF($B137="","",VLOOKUP($B137,'inv3.直径階分布'!$DL$7:$FJ$86,4))</f>
        <v/>
      </c>
      <c r="F137" s="89" t="str">
        <f>IF($B137="","",VLOOKUP($B137,'inv3.直径階分布'!$DL$7:$FJ$86,5))</f>
        <v/>
      </c>
      <c r="G137" s="89" t="str">
        <f>IF($B137="","",VLOOKUP($B137,'inv3.直径階分布'!$DL$7:$FJ$86,6))</f>
        <v/>
      </c>
      <c r="H137" s="89" t="str">
        <f>IF($B137="","",VLOOKUP($B137,'inv3.直径階分布'!$DL$7:$FJ$86,7))</f>
        <v/>
      </c>
      <c r="I137" s="89" t="str">
        <f>IF($B137="","",VLOOKUP($B137,'inv3.直径階分布'!$DL$7:$FJ$86,8))</f>
        <v/>
      </c>
      <c r="J137" s="89" t="str">
        <f>IF($B137="","",VLOOKUP($B137,'inv3.直径階分布'!$DL$7:$FJ$86,9))</f>
        <v/>
      </c>
      <c r="K137" s="89" t="str">
        <f>IF($B137="","",VLOOKUP($B137,'inv3.直径階分布'!$DL$7:$FJ$86,10))</f>
        <v/>
      </c>
      <c r="L137" s="89" t="str">
        <f>IF($B137="","",VLOOKUP($B137,'inv3.直径階分布'!$DL$7:$FJ$86,11))</f>
        <v/>
      </c>
      <c r="M137" s="89" t="str">
        <f>IF($B137="","",VLOOKUP($B137,'inv3.直径階分布'!$DL$7:$FJ$86,12))</f>
        <v/>
      </c>
      <c r="N137" s="89" t="str">
        <f>IF($B137="","",VLOOKUP($B137,'inv3.直径階分布'!$DL$7:$FJ$86,13))</f>
        <v/>
      </c>
      <c r="O137" s="89" t="str">
        <f>IF($B137="","",VLOOKUP($B137,'inv3.直径階分布'!$DL$7:$FJ$86,14))</f>
        <v/>
      </c>
      <c r="P137" s="89" t="str">
        <f>IF($B137="","",VLOOKUP($B137,'inv3.直径階分布'!$DL$7:$FJ$86,15))</f>
        <v/>
      </c>
      <c r="Q137" s="89" t="str">
        <f>IF($B137="","",VLOOKUP($B137,'inv3.直径階分布'!$DL$7:$FJ$86,16))</f>
        <v/>
      </c>
      <c r="R137" s="89" t="str">
        <f>IF($B137="","",VLOOKUP($B137,'inv3.直径階分布'!$DL$7:$FJ$86,17))</f>
        <v/>
      </c>
      <c r="S137" s="89" t="str">
        <f>IF($B137="","",VLOOKUP($B137,'inv3.直径階分布'!$DL$7:$FJ$86,18))</f>
        <v/>
      </c>
      <c r="T137" s="89" t="str">
        <f>IF($B137="","",VLOOKUP($B137,'inv3.直径階分布'!$DL$7:$FJ$86,19))</f>
        <v/>
      </c>
      <c r="U137" s="89" t="str">
        <f>IF($B137="","",VLOOKUP($B137,'inv3.直径階分布'!$DL$7:$FJ$86,20))</f>
        <v/>
      </c>
      <c r="V137" s="89" t="str">
        <f>IF($B137="","",VLOOKUP($B137,'inv3.直径階分布'!$DL$7:$FJ$86,21))</f>
        <v/>
      </c>
      <c r="W137" s="89" t="str">
        <f>IF($B137="","",VLOOKUP($B137,'inv3.直径階分布'!$DL$7:$FJ$86,22))</f>
        <v/>
      </c>
      <c r="X137" s="89" t="str">
        <f>IF($B137="","",VLOOKUP($B137,'inv3.直径階分布'!$DL$7:$FJ$86,23))</f>
        <v/>
      </c>
      <c r="Y137" s="89" t="str">
        <f>IF($B137="","",VLOOKUP($B137,'inv3.直径階分布'!$DL$7:$FJ$86,24))</f>
        <v/>
      </c>
      <c r="Z137" s="89" t="str">
        <f>IF($B137="","",VLOOKUP($B137,'inv3.直径階分布'!$DL$7:$FJ$86,25))</f>
        <v/>
      </c>
      <c r="AA137" s="89" t="str">
        <f>IF($B137="","",VLOOKUP($B137,'inv3.直径階分布'!$DL$7:$FJ$86,26))</f>
        <v/>
      </c>
      <c r="AB137" s="90" t="str">
        <f>IF($B137="","",VLOOKUP($B137,'inv3.直径階分布'!$DL$7:$FJ$86,27))</f>
        <v/>
      </c>
    </row>
    <row r="138" spans="1:28">
      <c r="A138" s="268"/>
      <c r="B138" s="119" t="str">
        <f>IF(ISERROR(VLOOKUP(9,'inv1.組み合わせ番号表'!$I$2:$K$92,2,FALSE)),"",VLOOKUP(9,'inv1.組み合わせ番号表'!$I$2:$K$92,2,FALSE))</f>
        <v/>
      </c>
      <c r="C138" s="66" t="str">
        <f>IF($B138="","",VLOOKUP($B138,'inv3.直径階分布'!$DL$7:$FJ$86,2))</f>
        <v/>
      </c>
      <c r="D138" s="89" t="str">
        <f>IF($B138="","",VLOOKUP($B138,'inv3.直径階分布'!$DL$7:$FJ$86,3))</f>
        <v/>
      </c>
      <c r="E138" s="89" t="str">
        <f>IF($B138="","",VLOOKUP($B138,'inv3.直径階分布'!$DL$7:$FJ$86,4))</f>
        <v/>
      </c>
      <c r="F138" s="89" t="str">
        <f>IF($B138="","",VLOOKUP($B138,'inv3.直径階分布'!$DL$7:$FJ$86,5))</f>
        <v/>
      </c>
      <c r="G138" s="89" t="str">
        <f>IF($B138="","",VLOOKUP($B138,'inv3.直径階分布'!$DL$7:$FJ$86,6))</f>
        <v/>
      </c>
      <c r="H138" s="89" t="str">
        <f>IF($B138="","",VLOOKUP($B138,'inv3.直径階分布'!$DL$7:$FJ$86,7))</f>
        <v/>
      </c>
      <c r="I138" s="89" t="str">
        <f>IF($B138="","",VLOOKUP($B138,'inv3.直径階分布'!$DL$7:$FJ$86,8))</f>
        <v/>
      </c>
      <c r="J138" s="89" t="str">
        <f>IF($B138="","",VLOOKUP($B138,'inv3.直径階分布'!$DL$7:$FJ$86,9))</f>
        <v/>
      </c>
      <c r="K138" s="89" t="str">
        <f>IF($B138="","",VLOOKUP($B138,'inv3.直径階分布'!$DL$7:$FJ$86,10))</f>
        <v/>
      </c>
      <c r="L138" s="89" t="str">
        <f>IF($B138="","",VLOOKUP($B138,'inv3.直径階分布'!$DL$7:$FJ$86,11))</f>
        <v/>
      </c>
      <c r="M138" s="89" t="str">
        <f>IF($B138="","",VLOOKUP($B138,'inv3.直径階分布'!$DL$7:$FJ$86,12))</f>
        <v/>
      </c>
      <c r="N138" s="89" t="str">
        <f>IF($B138="","",VLOOKUP($B138,'inv3.直径階分布'!$DL$7:$FJ$86,13))</f>
        <v/>
      </c>
      <c r="O138" s="89" t="str">
        <f>IF($B138="","",VLOOKUP($B138,'inv3.直径階分布'!$DL$7:$FJ$86,14))</f>
        <v/>
      </c>
      <c r="P138" s="89" t="str">
        <f>IF($B138="","",VLOOKUP($B138,'inv3.直径階分布'!$DL$7:$FJ$86,15))</f>
        <v/>
      </c>
      <c r="Q138" s="89" t="str">
        <f>IF($B138="","",VLOOKUP($B138,'inv3.直径階分布'!$DL$7:$FJ$86,16))</f>
        <v/>
      </c>
      <c r="R138" s="89" t="str">
        <f>IF($B138="","",VLOOKUP($B138,'inv3.直径階分布'!$DL$7:$FJ$86,17))</f>
        <v/>
      </c>
      <c r="S138" s="89" t="str">
        <f>IF($B138="","",VLOOKUP($B138,'inv3.直径階分布'!$DL$7:$FJ$86,18))</f>
        <v/>
      </c>
      <c r="T138" s="89" t="str">
        <f>IF($B138="","",VLOOKUP($B138,'inv3.直径階分布'!$DL$7:$FJ$86,19))</f>
        <v/>
      </c>
      <c r="U138" s="89" t="str">
        <f>IF($B138="","",VLOOKUP($B138,'inv3.直径階分布'!$DL$7:$FJ$86,20))</f>
        <v/>
      </c>
      <c r="V138" s="89" t="str">
        <f>IF($B138="","",VLOOKUP($B138,'inv3.直径階分布'!$DL$7:$FJ$86,21))</f>
        <v/>
      </c>
      <c r="W138" s="89" t="str">
        <f>IF($B138="","",VLOOKUP($B138,'inv3.直径階分布'!$DL$7:$FJ$86,22))</f>
        <v/>
      </c>
      <c r="X138" s="89" t="str">
        <f>IF($B138="","",VLOOKUP($B138,'inv3.直径階分布'!$DL$7:$FJ$86,23))</f>
        <v/>
      </c>
      <c r="Y138" s="89" t="str">
        <f>IF($B138="","",VLOOKUP($B138,'inv3.直径階分布'!$DL$7:$FJ$86,24))</f>
        <v/>
      </c>
      <c r="Z138" s="89" t="str">
        <f>IF($B138="","",VLOOKUP($B138,'inv3.直径階分布'!$DL$7:$FJ$86,25))</f>
        <v/>
      </c>
      <c r="AA138" s="89" t="str">
        <f>IF($B138="","",VLOOKUP($B138,'inv3.直径階分布'!$DL$7:$FJ$86,26))</f>
        <v/>
      </c>
      <c r="AB138" s="90" t="str">
        <f>IF($B138="","",VLOOKUP($B138,'inv3.直径階分布'!$DL$7:$FJ$86,27))</f>
        <v/>
      </c>
    </row>
    <row r="139" spans="1:28">
      <c r="A139" s="273"/>
      <c r="B139" s="120" t="str">
        <f>IF(ISERROR(VLOOKUP(10,'inv1.組み合わせ番号表'!$I$2:$K$92,2,FALSE)),"",VLOOKUP(10,'inv1.組み合わせ番号表'!$I$2:$K$92,2,FALSE))</f>
        <v/>
      </c>
      <c r="C139" s="94" t="str">
        <f>IF($B139="","",VLOOKUP($B139,'inv3.直径階分布'!$DL$7:$FJ$86,2))</f>
        <v/>
      </c>
      <c r="D139" s="94" t="str">
        <f>IF($B139="","",VLOOKUP($B139,'inv3.直径階分布'!$DL$7:$FJ$86,3))</f>
        <v/>
      </c>
      <c r="E139" s="94" t="str">
        <f>IF($B139="","",VLOOKUP($B139,'inv3.直径階分布'!$DL$7:$FJ$86,4))</f>
        <v/>
      </c>
      <c r="F139" s="94" t="str">
        <f>IF($B139="","",VLOOKUP($B139,'inv3.直径階分布'!$DL$7:$FJ$86,5))</f>
        <v/>
      </c>
      <c r="G139" s="94" t="str">
        <f>IF($B139="","",VLOOKUP($B139,'inv3.直径階分布'!$DL$7:$FJ$86,6))</f>
        <v/>
      </c>
      <c r="H139" s="94" t="str">
        <f>IF($B139="","",VLOOKUP($B139,'inv3.直径階分布'!$DL$7:$FJ$86,7))</f>
        <v/>
      </c>
      <c r="I139" s="94" t="str">
        <f>IF($B139="","",VLOOKUP($B139,'inv3.直径階分布'!$DL$7:$FJ$86,8))</f>
        <v/>
      </c>
      <c r="J139" s="94" t="str">
        <f>IF($B139="","",VLOOKUP($B139,'inv3.直径階分布'!$DL$7:$FJ$86,9))</f>
        <v/>
      </c>
      <c r="K139" s="94" t="str">
        <f>IF($B139="","",VLOOKUP($B139,'inv3.直径階分布'!$DL$7:$FJ$86,10))</f>
        <v/>
      </c>
      <c r="L139" s="94" t="str">
        <f>IF($B139="","",VLOOKUP($B139,'inv3.直径階分布'!$DL$7:$FJ$86,11))</f>
        <v/>
      </c>
      <c r="M139" s="94" t="str">
        <f>IF($B139="","",VLOOKUP($B139,'inv3.直径階分布'!$DL$7:$FJ$86,12))</f>
        <v/>
      </c>
      <c r="N139" s="94" t="str">
        <f>IF($B139="","",VLOOKUP($B139,'inv3.直径階分布'!$DL$7:$FJ$86,13))</f>
        <v/>
      </c>
      <c r="O139" s="94" t="str">
        <f>IF($B139="","",VLOOKUP($B139,'inv3.直径階分布'!$DL$7:$FJ$86,14))</f>
        <v/>
      </c>
      <c r="P139" s="94" t="str">
        <f>IF($B139="","",VLOOKUP($B139,'inv3.直径階分布'!$DL$7:$FJ$86,15))</f>
        <v/>
      </c>
      <c r="Q139" s="94" t="str">
        <f>IF($B139="","",VLOOKUP($B139,'inv3.直径階分布'!$DL$7:$FJ$86,16))</f>
        <v/>
      </c>
      <c r="R139" s="94" t="str">
        <f>IF($B139="","",VLOOKUP($B139,'inv3.直径階分布'!$DL$7:$FJ$86,17))</f>
        <v/>
      </c>
      <c r="S139" s="94" t="str">
        <f>IF($B139="","",VLOOKUP($B139,'inv3.直径階分布'!$DL$7:$FJ$86,18))</f>
        <v/>
      </c>
      <c r="T139" s="94" t="str">
        <f>IF($B139="","",VLOOKUP($B139,'inv3.直径階分布'!$DL$7:$FJ$86,19))</f>
        <v/>
      </c>
      <c r="U139" s="94" t="str">
        <f>IF($B139="","",VLOOKUP($B139,'inv3.直径階分布'!$DL$7:$FJ$86,20))</f>
        <v/>
      </c>
      <c r="V139" s="94" t="str">
        <f>IF($B139="","",VLOOKUP($B139,'inv3.直径階分布'!$DL$7:$FJ$86,21))</f>
        <v/>
      </c>
      <c r="W139" s="94" t="str">
        <f>IF($B139="","",VLOOKUP($B139,'inv3.直径階分布'!$DL$7:$FJ$86,22))</f>
        <v/>
      </c>
      <c r="X139" s="94" t="str">
        <f>IF($B139="","",VLOOKUP($B139,'inv3.直径階分布'!$DL$7:$FJ$86,23))</f>
        <v/>
      </c>
      <c r="Y139" s="94" t="str">
        <f>IF($B139="","",VLOOKUP($B139,'inv3.直径階分布'!$DL$7:$FJ$86,24))</f>
        <v/>
      </c>
      <c r="Z139" s="94" t="str">
        <f>IF($B139="","",VLOOKUP($B139,'inv3.直径階分布'!$DL$7:$FJ$86,25))</f>
        <v/>
      </c>
      <c r="AA139" s="94" t="str">
        <f>IF($B139="","",VLOOKUP($B139,'inv3.直径階分布'!$DL$7:$FJ$86,26))</f>
        <v/>
      </c>
      <c r="AB139" s="95" t="str">
        <f>IF($B139="","",VLOOKUP($B139,'inv3.直径階分布'!$DL$7:$FJ$86,27))</f>
        <v/>
      </c>
    </row>
    <row r="141" spans="1:28">
      <c r="B141" s="249" t="s">
        <v>313</v>
      </c>
      <c r="C141" s="250"/>
      <c r="D141" s="250"/>
      <c r="E141" s="250"/>
      <c r="F141" s="251"/>
    </row>
    <row r="142" spans="1:28">
      <c r="B142" s="109" t="s">
        <v>184</v>
      </c>
      <c r="C142" s="110">
        <f>'inv3.直径階分布'!N2</f>
        <v>0</v>
      </c>
      <c r="D142" s="111">
        <f>'inv3.直径階分布'!O2</f>
        <v>2</v>
      </c>
      <c r="E142" s="111">
        <f>'inv3.直径階分布'!P2</f>
        <v>4</v>
      </c>
      <c r="F142" s="111">
        <f>'inv3.直径階分布'!Q2</f>
        <v>6</v>
      </c>
      <c r="G142" s="111">
        <f>'inv3.直径階分布'!R2</f>
        <v>8</v>
      </c>
      <c r="H142" s="111">
        <f>'inv3.直径階分布'!S2</f>
        <v>10</v>
      </c>
      <c r="I142" s="111">
        <f>'inv3.直径階分布'!T2</f>
        <v>12</v>
      </c>
      <c r="J142" s="111">
        <f>'inv3.直径階分布'!U2</f>
        <v>14</v>
      </c>
      <c r="K142" s="111">
        <f>'inv3.直径階分布'!V2</f>
        <v>16</v>
      </c>
      <c r="L142" s="111">
        <f>'inv3.直径階分布'!W2</f>
        <v>18</v>
      </c>
      <c r="M142" s="111">
        <f>'inv3.直径階分布'!X2</f>
        <v>20</v>
      </c>
      <c r="N142" s="111">
        <f>'inv3.直径階分布'!Y2</f>
        <v>22</v>
      </c>
      <c r="O142" s="111">
        <f>'inv3.直径階分布'!Z2</f>
        <v>24</v>
      </c>
      <c r="P142" s="111">
        <f>'inv3.直径階分布'!AA2</f>
        <v>26</v>
      </c>
      <c r="Q142" s="111">
        <f>'inv3.直径階分布'!AB2</f>
        <v>28</v>
      </c>
      <c r="R142" s="111">
        <f>'inv3.直径階分布'!AC2</f>
        <v>30</v>
      </c>
      <c r="S142" s="111">
        <f>'inv3.直径階分布'!AD2</f>
        <v>32</v>
      </c>
      <c r="T142" s="111">
        <f>'inv3.直径階分布'!AE2</f>
        <v>34</v>
      </c>
      <c r="U142" s="111">
        <f>'inv3.直径階分布'!AF2</f>
        <v>36</v>
      </c>
      <c r="V142" s="111">
        <f>'inv3.直径階分布'!AG2</f>
        <v>38</v>
      </c>
      <c r="W142" s="111">
        <f>'inv3.直径階分布'!AH2</f>
        <v>40</v>
      </c>
      <c r="X142" s="111">
        <f>'inv3.直径階分布'!AI2</f>
        <v>42</v>
      </c>
      <c r="Y142" s="111">
        <f>'inv3.直径階分布'!AJ2</f>
        <v>44</v>
      </c>
      <c r="Z142" s="111">
        <f>'inv3.直径階分布'!AK2</f>
        <v>46</v>
      </c>
      <c r="AA142" s="111">
        <f>'inv3.直径階分布'!AL2</f>
        <v>48</v>
      </c>
      <c r="AB142" s="112">
        <f>'inv3.直径階分布'!AM2</f>
        <v>50</v>
      </c>
    </row>
    <row r="143" spans="1:28">
      <c r="B143" s="113" t="s">
        <v>185</v>
      </c>
      <c r="C143" s="114">
        <f>'inv3.直径階分布'!O2</f>
        <v>2</v>
      </c>
      <c r="D143" s="115">
        <f>'inv3.直径階分布'!P2</f>
        <v>4</v>
      </c>
      <c r="E143" s="115">
        <f>'inv3.直径階分布'!Q2</f>
        <v>6</v>
      </c>
      <c r="F143" s="115">
        <f>'inv3.直径階分布'!R2</f>
        <v>8</v>
      </c>
      <c r="G143" s="115">
        <f>'inv3.直径階分布'!S2</f>
        <v>10</v>
      </c>
      <c r="H143" s="115">
        <f>'inv3.直径階分布'!T2</f>
        <v>12</v>
      </c>
      <c r="I143" s="115">
        <f>'inv3.直径階分布'!U2</f>
        <v>14</v>
      </c>
      <c r="J143" s="115">
        <f>'inv3.直径階分布'!V2</f>
        <v>16</v>
      </c>
      <c r="K143" s="115">
        <f>'inv3.直径階分布'!W2</f>
        <v>18</v>
      </c>
      <c r="L143" s="115">
        <f>'inv3.直径階分布'!X2</f>
        <v>20</v>
      </c>
      <c r="M143" s="115">
        <f>'inv3.直径階分布'!Y2</f>
        <v>22</v>
      </c>
      <c r="N143" s="115">
        <f>'inv3.直径階分布'!Z2</f>
        <v>24</v>
      </c>
      <c r="O143" s="115">
        <f>'inv3.直径階分布'!AA2</f>
        <v>26</v>
      </c>
      <c r="P143" s="115">
        <f>'inv3.直径階分布'!AB2</f>
        <v>28</v>
      </c>
      <c r="Q143" s="115">
        <f>'inv3.直径階分布'!AC2</f>
        <v>30</v>
      </c>
      <c r="R143" s="115">
        <f>'inv3.直径階分布'!AD2</f>
        <v>32</v>
      </c>
      <c r="S143" s="115">
        <f>'inv3.直径階分布'!AE2</f>
        <v>34</v>
      </c>
      <c r="T143" s="115">
        <f>'inv3.直径階分布'!AF2</f>
        <v>36</v>
      </c>
      <c r="U143" s="115">
        <f>'inv3.直径階分布'!AG2</f>
        <v>38</v>
      </c>
      <c r="V143" s="115">
        <f>'inv3.直径階分布'!AH2</f>
        <v>40</v>
      </c>
      <c r="W143" s="115">
        <f>'inv3.直径階分布'!AI2</f>
        <v>42</v>
      </c>
      <c r="X143" s="115">
        <f>'inv3.直径階分布'!AJ2</f>
        <v>44</v>
      </c>
      <c r="Y143" s="115">
        <f>'inv3.直径階分布'!AK2</f>
        <v>46</v>
      </c>
      <c r="Z143" s="115">
        <f>'inv3.直径階分布'!AL2</f>
        <v>48</v>
      </c>
      <c r="AA143" s="115">
        <f>'inv3.直径階分布'!AM2</f>
        <v>50</v>
      </c>
      <c r="AB143" s="116">
        <f>'inv3.直径階分布'!AN2</f>
        <v>52</v>
      </c>
    </row>
    <row r="144" spans="1:28">
      <c r="A144" s="267" t="s">
        <v>286</v>
      </c>
      <c r="B144" s="117" t="str">
        <f>IF(ISERROR(VLOOKUP(1,'inv1.組み合わせ番号表'!$I$2:$K$92,2,FALSE)),"",VLOOKUP(1,'inv1.組み合わせ番号表'!$I$2:$K$92,2,FALSE))</f>
        <v/>
      </c>
      <c r="C144" s="89" t="str">
        <f>IF($B144="","",VLOOKUP($B144,'inv3.直径階分布'!$DL$91:$FJ$170,2))</f>
        <v/>
      </c>
      <c r="D144" s="89" t="str">
        <f>IF($B144="","",VLOOKUP($B144,'inv3.直径階分布'!$DL$91:$FJ$170,3))</f>
        <v/>
      </c>
      <c r="E144" s="89" t="str">
        <f>IF($B144="","",VLOOKUP($B144,'inv3.直径階分布'!$DL$91:$FJ$170,4))</f>
        <v/>
      </c>
      <c r="F144" s="89" t="str">
        <f>IF($B144="","",VLOOKUP($B144,'inv3.直径階分布'!$DL$91:$FJ$170,5))</f>
        <v/>
      </c>
      <c r="G144" s="89" t="str">
        <f>IF($B144="","",VLOOKUP($B144,'inv3.直径階分布'!$DL$91:$FJ$170,6))</f>
        <v/>
      </c>
      <c r="H144" s="89" t="str">
        <f>IF($B144="","",VLOOKUP($B144,'inv3.直径階分布'!$DL$91:$FJ$170,7))</f>
        <v/>
      </c>
      <c r="I144" s="89" t="str">
        <f>IF($B144="","",VLOOKUP($B144,'inv3.直径階分布'!$DL$91:$FJ$170,8))</f>
        <v/>
      </c>
      <c r="J144" s="89" t="str">
        <f>IF($B144="","",VLOOKUP($B144,'inv3.直径階分布'!$DL$91:$FJ$170,9))</f>
        <v/>
      </c>
      <c r="K144" s="89" t="str">
        <f>IF($B144="","",VLOOKUP($B144,'inv3.直径階分布'!$DL$91:$FJ$170,10))</f>
        <v/>
      </c>
      <c r="L144" s="89" t="str">
        <f>IF($B144="","",VLOOKUP($B144,'inv3.直径階分布'!$DL$91:$FJ$170,11))</f>
        <v/>
      </c>
      <c r="M144" s="89" t="str">
        <f>IF($B144="","",VLOOKUP($B144,'inv3.直径階分布'!$DL$91:$FJ$170,12))</f>
        <v/>
      </c>
      <c r="N144" s="89" t="str">
        <f>IF($B144="","",VLOOKUP($B144,'inv3.直径階分布'!$DL$91:$FJ$170,13))</f>
        <v/>
      </c>
      <c r="O144" s="89" t="str">
        <f>IF($B144="","",VLOOKUP($B144,'inv3.直径階分布'!$DL$91:$FJ$170,14))</f>
        <v/>
      </c>
      <c r="P144" s="89" t="str">
        <f>IF($B144="","",VLOOKUP($B144,'inv3.直径階分布'!$DL$91:$FJ$170,15))</f>
        <v/>
      </c>
      <c r="Q144" s="89" t="str">
        <f>IF($B144="","",VLOOKUP($B144,'inv3.直径階分布'!$DL$91:$FJ$170,16))</f>
        <v/>
      </c>
      <c r="R144" s="89" t="str">
        <f>IF($B144="","",VLOOKUP($B144,'inv3.直径階分布'!$DL$91:$FJ$170,17))</f>
        <v/>
      </c>
      <c r="S144" s="89" t="str">
        <f>IF($B144="","",VLOOKUP($B144,'inv3.直径階分布'!$DL$91:$FJ$170,18))</f>
        <v/>
      </c>
      <c r="T144" s="89" t="str">
        <f>IF($B144="","",VLOOKUP($B144,'inv3.直径階分布'!$DL$91:$FJ$170,19))</f>
        <v/>
      </c>
      <c r="U144" s="89" t="str">
        <f>IF($B144="","",VLOOKUP($B144,'inv3.直径階分布'!$DL$91:$FJ$170,20))</f>
        <v/>
      </c>
      <c r="V144" s="89" t="str">
        <f>IF($B144="","",VLOOKUP($B144,'inv3.直径階分布'!$DL$91:$FJ$170,21))</f>
        <v/>
      </c>
      <c r="W144" s="89" t="str">
        <f>IF($B144="","",VLOOKUP($B144,'inv3.直径階分布'!$DL$91:$FJ$170,22))</f>
        <v/>
      </c>
      <c r="X144" s="89" t="str">
        <f>IF($B144="","",VLOOKUP($B144,'inv3.直径階分布'!$DL$91:$FJ$170,23))</f>
        <v/>
      </c>
      <c r="Y144" s="89" t="str">
        <f>IF($B144="","",VLOOKUP($B144,'inv3.直径階分布'!$DL$91:$FJ$170,24))</f>
        <v/>
      </c>
      <c r="Z144" s="89" t="str">
        <f>IF($B144="","",VLOOKUP($B144,'inv3.直径階分布'!$DL$91:$FJ$170,25))</f>
        <v/>
      </c>
      <c r="AA144" s="89" t="str">
        <f>IF($B144="","",VLOOKUP($B144,'inv3.直径階分布'!$DL$91:$FJ$170,26))</f>
        <v/>
      </c>
      <c r="AB144" s="90" t="str">
        <f>IF($B144="","",VLOOKUP($B144,'inv3.直径階分布'!$DL$91:$FJ$170,27))</f>
        <v/>
      </c>
    </row>
    <row r="145" spans="1:28">
      <c r="A145" s="268"/>
      <c r="B145" s="118" t="str">
        <f>IF(ISERROR(VLOOKUP(2,'inv1.組み合わせ番号表'!$I$2:$K$92,2,FALSE)),"",VLOOKUP(2,'inv1.組み合わせ番号表'!$I$2:$K$92,2,FALSE))</f>
        <v/>
      </c>
      <c r="C145" s="89" t="str">
        <f>IF($B145="","",VLOOKUP($B145,'inv3.直径階分布'!$DL$91:$FJ$170,2))</f>
        <v/>
      </c>
      <c r="D145" s="89" t="str">
        <f>IF($B145="","",VLOOKUP($B145,'inv3.直径階分布'!$DL$91:$FJ$170,3))</f>
        <v/>
      </c>
      <c r="E145" s="89" t="str">
        <f>IF($B145="","",VLOOKUP($B145,'inv3.直径階分布'!$DL$91:$FJ$170,4))</f>
        <v/>
      </c>
      <c r="F145" s="89" t="str">
        <f>IF($B145="","",VLOOKUP($B145,'inv3.直径階分布'!$DL$91:$FJ$170,5))</f>
        <v/>
      </c>
      <c r="G145" s="89" t="str">
        <f>IF($B145="","",VLOOKUP($B145,'inv3.直径階分布'!$DL$91:$FJ$170,6))</f>
        <v/>
      </c>
      <c r="H145" s="89" t="str">
        <f>IF($B145="","",VLOOKUP($B145,'inv3.直径階分布'!$DL$91:$FJ$170,7))</f>
        <v/>
      </c>
      <c r="I145" s="89" t="str">
        <f>IF($B145="","",VLOOKUP($B145,'inv3.直径階分布'!$DL$91:$FJ$170,8))</f>
        <v/>
      </c>
      <c r="J145" s="89" t="str">
        <f>IF($B145="","",VLOOKUP($B145,'inv3.直径階分布'!$DL$91:$FJ$170,9))</f>
        <v/>
      </c>
      <c r="K145" s="89" t="str">
        <f>IF($B145="","",VLOOKUP($B145,'inv3.直径階分布'!$DL$91:$FJ$170,10))</f>
        <v/>
      </c>
      <c r="L145" s="89" t="str">
        <f>IF($B145="","",VLOOKUP($B145,'inv3.直径階分布'!$DL$91:$FJ$170,11))</f>
        <v/>
      </c>
      <c r="M145" s="89" t="str">
        <f>IF($B145="","",VLOOKUP($B145,'inv3.直径階分布'!$DL$91:$FJ$170,12))</f>
        <v/>
      </c>
      <c r="N145" s="89" t="str">
        <f>IF($B145="","",VLOOKUP($B145,'inv3.直径階分布'!$DL$91:$FJ$170,13))</f>
        <v/>
      </c>
      <c r="O145" s="89" t="str">
        <f>IF($B145="","",VLOOKUP($B145,'inv3.直径階分布'!$DL$91:$FJ$170,14))</f>
        <v/>
      </c>
      <c r="P145" s="89" t="str">
        <f>IF($B145="","",VLOOKUP($B145,'inv3.直径階分布'!$DL$91:$FJ$170,15))</f>
        <v/>
      </c>
      <c r="Q145" s="89" t="str">
        <f>IF($B145="","",VLOOKUP($B145,'inv3.直径階分布'!$DL$91:$FJ$170,16))</f>
        <v/>
      </c>
      <c r="R145" s="89" t="str">
        <f>IF($B145="","",VLOOKUP($B145,'inv3.直径階分布'!$DL$91:$FJ$170,17))</f>
        <v/>
      </c>
      <c r="S145" s="89" t="str">
        <f>IF($B145="","",VLOOKUP($B145,'inv3.直径階分布'!$DL$91:$FJ$170,18))</f>
        <v/>
      </c>
      <c r="T145" s="89" t="str">
        <f>IF($B145="","",VLOOKUP($B145,'inv3.直径階分布'!$DL$91:$FJ$170,19))</f>
        <v/>
      </c>
      <c r="U145" s="89" t="str">
        <f>IF($B145="","",VLOOKUP($B145,'inv3.直径階分布'!$DL$91:$FJ$170,20))</f>
        <v/>
      </c>
      <c r="V145" s="89" t="str">
        <f>IF($B145="","",VLOOKUP($B145,'inv3.直径階分布'!$DL$91:$FJ$170,21))</f>
        <v/>
      </c>
      <c r="W145" s="89" t="str">
        <f>IF($B145="","",VLOOKUP($B145,'inv3.直径階分布'!$DL$91:$FJ$170,22))</f>
        <v/>
      </c>
      <c r="X145" s="89" t="str">
        <f>IF($B145="","",VLOOKUP($B145,'inv3.直径階分布'!$DL$91:$FJ$170,23))</f>
        <v/>
      </c>
      <c r="Y145" s="89" t="str">
        <f>IF($B145="","",VLOOKUP($B145,'inv3.直径階分布'!$DL$91:$FJ$170,24))</f>
        <v/>
      </c>
      <c r="Z145" s="89" t="str">
        <f>IF($B145="","",VLOOKUP($B145,'inv3.直径階分布'!$DL$91:$FJ$170,25))</f>
        <v/>
      </c>
      <c r="AA145" s="89" t="str">
        <f>IF($B145="","",VLOOKUP($B145,'inv3.直径階分布'!$DL$91:$FJ$170,26))</f>
        <v/>
      </c>
      <c r="AB145" s="90" t="str">
        <f>IF($B145="","",VLOOKUP($B145,'inv3.直径階分布'!$DL$91:$FJ$170,27))</f>
        <v/>
      </c>
    </row>
    <row r="146" spans="1:28">
      <c r="A146" s="268"/>
      <c r="B146" s="118" t="str">
        <f>IF(ISERROR(VLOOKUP(3,'inv1.組み合わせ番号表'!$I$2:$K$92,2,FALSE)),"",VLOOKUP(3,'inv1.組み合わせ番号表'!$I$2:$K$92,2,FALSE))</f>
        <v/>
      </c>
      <c r="C146" s="89" t="str">
        <f>IF($B146="","",VLOOKUP($B146,'inv3.直径階分布'!$DL$91:$FJ$170,2))</f>
        <v/>
      </c>
      <c r="D146" s="89" t="str">
        <f>IF($B146="","",VLOOKUP($B146,'inv3.直径階分布'!$DL$91:$FJ$170,3))</f>
        <v/>
      </c>
      <c r="E146" s="89" t="str">
        <f>IF($B146="","",VLOOKUP($B146,'inv3.直径階分布'!$DL$91:$FJ$170,4))</f>
        <v/>
      </c>
      <c r="F146" s="89" t="str">
        <f>IF($B146="","",VLOOKUP($B146,'inv3.直径階分布'!$DL$91:$FJ$170,5))</f>
        <v/>
      </c>
      <c r="G146" s="89" t="str">
        <f>IF($B146="","",VLOOKUP($B146,'inv3.直径階分布'!$DL$91:$FJ$170,6))</f>
        <v/>
      </c>
      <c r="H146" s="89" t="str">
        <f>IF($B146="","",VLOOKUP($B146,'inv3.直径階分布'!$DL$91:$FJ$170,7))</f>
        <v/>
      </c>
      <c r="I146" s="89" t="str">
        <f>IF($B146="","",VLOOKUP($B146,'inv3.直径階分布'!$DL$91:$FJ$170,8))</f>
        <v/>
      </c>
      <c r="J146" s="89" t="str">
        <f>IF($B146="","",VLOOKUP($B146,'inv3.直径階分布'!$DL$91:$FJ$170,9))</f>
        <v/>
      </c>
      <c r="K146" s="89" t="str">
        <f>IF($B146="","",VLOOKUP($B146,'inv3.直径階分布'!$DL$91:$FJ$170,10))</f>
        <v/>
      </c>
      <c r="L146" s="89" t="str">
        <f>IF($B146="","",VLOOKUP($B146,'inv3.直径階分布'!$DL$91:$FJ$170,11))</f>
        <v/>
      </c>
      <c r="M146" s="89" t="str">
        <f>IF($B146="","",VLOOKUP($B146,'inv3.直径階分布'!$DL$91:$FJ$170,12))</f>
        <v/>
      </c>
      <c r="N146" s="89" t="str">
        <f>IF($B146="","",VLOOKUP($B146,'inv3.直径階分布'!$DL$91:$FJ$170,13))</f>
        <v/>
      </c>
      <c r="O146" s="89" t="str">
        <f>IF($B146="","",VLOOKUP($B146,'inv3.直径階分布'!$DL$91:$FJ$170,14))</f>
        <v/>
      </c>
      <c r="P146" s="89" t="str">
        <f>IF($B146="","",VLOOKUP($B146,'inv3.直径階分布'!$DL$91:$FJ$170,15))</f>
        <v/>
      </c>
      <c r="Q146" s="89" t="str">
        <f>IF($B146="","",VLOOKUP($B146,'inv3.直径階分布'!$DL$91:$FJ$170,16))</f>
        <v/>
      </c>
      <c r="R146" s="89" t="str">
        <f>IF($B146="","",VLOOKUP($B146,'inv3.直径階分布'!$DL$91:$FJ$170,17))</f>
        <v/>
      </c>
      <c r="S146" s="89" t="str">
        <f>IF($B146="","",VLOOKUP($B146,'inv3.直径階分布'!$DL$91:$FJ$170,18))</f>
        <v/>
      </c>
      <c r="T146" s="89" t="str">
        <f>IF($B146="","",VLOOKUP($B146,'inv3.直径階分布'!$DL$91:$FJ$170,19))</f>
        <v/>
      </c>
      <c r="U146" s="89" t="str">
        <f>IF($B146="","",VLOOKUP($B146,'inv3.直径階分布'!$DL$91:$FJ$170,20))</f>
        <v/>
      </c>
      <c r="V146" s="89" t="str">
        <f>IF($B146="","",VLOOKUP($B146,'inv3.直径階分布'!$DL$91:$FJ$170,21))</f>
        <v/>
      </c>
      <c r="W146" s="89" t="str">
        <f>IF($B146="","",VLOOKUP($B146,'inv3.直径階分布'!$DL$91:$FJ$170,22))</f>
        <v/>
      </c>
      <c r="X146" s="89" t="str">
        <f>IF($B146="","",VLOOKUP($B146,'inv3.直径階分布'!$DL$91:$FJ$170,23))</f>
        <v/>
      </c>
      <c r="Y146" s="89" t="str">
        <f>IF($B146="","",VLOOKUP($B146,'inv3.直径階分布'!$DL$91:$FJ$170,24))</f>
        <v/>
      </c>
      <c r="Z146" s="89" t="str">
        <f>IF($B146="","",VLOOKUP($B146,'inv3.直径階分布'!$DL$91:$FJ$170,25))</f>
        <v/>
      </c>
      <c r="AA146" s="89" t="str">
        <f>IF($B146="","",VLOOKUP($B146,'inv3.直径階分布'!$DL$91:$FJ$170,26))</f>
        <v/>
      </c>
      <c r="AB146" s="90" t="str">
        <f>IF($B146="","",VLOOKUP($B146,'inv3.直径階分布'!$DL$91:$FJ$170,27))</f>
        <v/>
      </c>
    </row>
    <row r="147" spans="1:28">
      <c r="A147" s="268"/>
      <c r="B147" s="118" t="str">
        <f>IF(ISERROR(VLOOKUP(4,'inv1.組み合わせ番号表'!$I$2:$K$92,2,FALSE)),"",VLOOKUP(4,'inv1.組み合わせ番号表'!$I$2:$K$92,2,FALSE))</f>
        <v/>
      </c>
      <c r="C147" s="89" t="str">
        <f>IF($B147="","",VLOOKUP($B147,'inv3.直径階分布'!$DL$91:$FJ$170,2))</f>
        <v/>
      </c>
      <c r="D147" s="89" t="str">
        <f>IF($B147="","",VLOOKUP($B147,'inv3.直径階分布'!$DL$91:$FJ$170,3))</f>
        <v/>
      </c>
      <c r="E147" s="89" t="str">
        <f>IF($B147="","",VLOOKUP($B147,'inv3.直径階分布'!$DL$91:$FJ$170,4))</f>
        <v/>
      </c>
      <c r="F147" s="89" t="str">
        <f>IF($B147="","",VLOOKUP($B147,'inv3.直径階分布'!$DL$91:$FJ$170,5))</f>
        <v/>
      </c>
      <c r="G147" s="89" t="str">
        <f>IF($B147="","",VLOOKUP($B147,'inv3.直径階分布'!$DL$91:$FJ$170,6))</f>
        <v/>
      </c>
      <c r="H147" s="89" t="str">
        <f>IF($B147="","",VLOOKUP($B147,'inv3.直径階分布'!$DL$91:$FJ$170,7))</f>
        <v/>
      </c>
      <c r="I147" s="89" t="str">
        <f>IF($B147="","",VLOOKUP($B147,'inv3.直径階分布'!$DL$91:$FJ$170,8))</f>
        <v/>
      </c>
      <c r="J147" s="89" t="str">
        <f>IF($B147="","",VLOOKUP($B147,'inv3.直径階分布'!$DL$91:$FJ$170,9))</f>
        <v/>
      </c>
      <c r="K147" s="89" t="str">
        <f>IF($B147="","",VLOOKUP($B147,'inv3.直径階分布'!$DL$91:$FJ$170,10))</f>
        <v/>
      </c>
      <c r="L147" s="89" t="str">
        <f>IF($B147="","",VLOOKUP($B147,'inv3.直径階分布'!$DL$91:$FJ$170,11))</f>
        <v/>
      </c>
      <c r="M147" s="89" t="str">
        <f>IF($B147="","",VLOOKUP($B147,'inv3.直径階分布'!$DL$91:$FJ$170,12))</f>
        <v/>
      </c>
      <c r="N147" s="89" t="str">
        <f>IF($B147="","",VLOOKUP($B147,'inv3.直径階分布'!$DL$91:$FJ$170,13))</f>
        <v/>
      </c>
      <c r="O147" s="89" t="str">
        <f>IF($B147="","",VLOOKUP($B147,'inv3.直径階分布'!$DL$91:$FJ$170,14))</f>
        <v/>
      </c>
      <c r="P147" s="89" t="str">
        <f>IF($B147="","",VLOOKUP($B147,'inv3.直径階分布'!$DL$91:$FJ$170,15))</f>
        <v/>
      </c>
      <c r="Q147" s="89" t="str">
        <f>IF($B147="","",VLOOKUP($B147,'inv3.直径階分布'!$DL$91:$FJ$170,16))</f>
        <v/>
      </c>
      <c r="R147" s="89" t="str">
        <f>IF($B147="","",VLOOKUP($B147,'inv3.直径階分布'!$DL$91:$FJ$170,17))</f>
        <v/>
      </c>
      <c r="S147" s="89" t="str">
        <f>IF($B147="","",VLOOKUP($B147,'inv3.直径階分布'!$DL$91:$FJ$170,18))</f>
        <v/>
      </c>
      <c r="T147" s="89" t="str">
        <f>IF($B147="","",VLOOKUP($B147,'inv3.直径階分布'!$DL$91:$FJ$170,19))</f>
        <v/>
      </c>
      <c r="U147" s="89" t="str">
        <f>IF($B147="","",VLOOKUP($B147,'inv3.直径階分布'!$DL$91:$FJ$170,20))</f>
        <v/>
      </c>
      <c r="V147" s="89" t="str">
        <f>IF($B147="","",VLOOKUP($B147,'inv3.直径階分布'!$DL$91:$FJ$170,21))</f>
        <v/>
      </c>
      <c r="W147" s="89" t="str">
        <f>IF($B147="","",VLOOKUP($B147,'inv3.直径階分布'!$DL$91:$FJ$170,22))</f>
        <v/>
      </c>
      <c r="X147" s="89" t="str">
        <f>IF($B147="","",VLOOKUP($B147,'inv3.直径階分布'!$DL$91:$FJ$170,23))</f>
        <v/>
      </c>
      <c r="Y147" s="89" t="str">
        <f>IF($B147="","",VLOOKUP($B147,'inv3.直径階分布'!$DL$91:$FJ$170,24))</f>
        <v/>
      </c>
      <c r="Z147" s="89" t="str">
        <f>IF($B147="","",VLOOKUP($B147,'inv3.直径階分布'!$DL$91:$FJ$170,25))</f>
        <v/>
      </c>
      <c r="AA147" s="89" t="str">
        <f>IF($B147="","",VLOOKUP($B147,'inv3.直径階分布'!$DL$91:$FJ$170,26))</f>
        <v/>
      </c>
      <c r="AB147" s="90" t="str">
        <f>IF($B147="","",VLOOKUP($B147,'inv3.直径階分布'!$DL$91:$FJ$170,27))</f>
        <v/>
      </c>
    </row>
    <row r="148" spans="1:28">
      <c r="A148" s="268"/>
      <c r="B148" s="118" t="str">
        <f>IF(ISERROR(VLOOKUP(5,'inv1.組み合わせ番号表'!$I$2:$K$92,2,FALSE)),"",VLOOKUP(5,'inv1.組み合わせ番号表'!$I$2:$K$92,2,FALSE))</f>
        <v/>
      </c>
      <c r="C148" s="89" t="str">
        <f>IF($B148="","",VLOOKUP($B148,'inv3.直径階分布'!$DL$91:$FJ$170,2))</f>
        <v/>
      </c>
      <c r="D148" s="89" t="str">
        <f>IF($B148="","",VLOOKUP($B148,'inv3.直径階分布'!$DL$91:$FJ$170,3))</f>
        <v/>
      </c>
      <c r="E148" s="89" t="str">
        <f>IF($B148="","",VLOOKUP($B148,'inv3.直径階分布'!$DL$91:$FJ$170,4))</f>
        <v/>
      </c>
      <c r="F148" s="89" t="str">
        <f>IF($B148="","",VLOOKUP($B148,'inv3.直径階分布'!$DL$91:$FJ$170,5))</f>
        <v/>
      </c>
      <c r="G148" s="89" t="str">
        <f>IF($B148="","",VLOOKUP($B148,'inv3.直径階分布'!$DL$91:$FJ$170,6))</f>
        <v/>
      </c>
      <c r="H148" s="89" t="str">
        <f>IF($B148="","",VLOOKUP($B148,'inv3.直径階分布'!$DL$91:$FJ$170,7))</f>
        <v/>
      </c>
      <c r="I148" s="89" t="str">
        <f>IF($B148="","",VLOOKUP($B148,'inv3.直径階分布'!$DL$91:$FJ$170,8))</f>
        <v/>
      </c>
      <c r="J148" s="89" t="str">
        <f>IF($B148="","",VLOOKUP($B148,'inv3.直径階分布'!$DL$91:$FJ$170,9))</f>
        <v/>
      </c>
      <c r="K148" s="89" t="str">
        <f>IF($B148="","",VLOOKUP($B148,'inv3.直径階分布'!$DL$91:$FJ$170,10))</f>
        <v/>
      </c>
      <c r="L148" s="89" t="str">
        <f>IF($B148="","",VLOOKUP($B148,'inv3.直径階分布'!$DL$91:$FJ$170,11))</f>
        <v/>
      </c>
      <c r="M148" s="89" t="str">
        <f>IF($B148="","",VLOOKUP($B148,'inv3.直径階分布'!$DL$91:$FJ$170,12))</f>
        <v/>
      </c>
      <c r="N148" s="89" t="str">
        <f>IF($B148="","",VLOOKUP($B148,'inv3.直径階分布'!$DL$91:$FJ$170,13))</f>
        <v/>
      </c>
      <c r="O148" s="89" t="str">
        <f>IF($B148="","",VLOOKUP($B148,'inv3.直径階分布'!$DL$91:$FJ$170,14))</f>
        <v/>
      </c>
      <c r="P148" s="89" t="str">
        <f>IF($B148="","",VLOOKUP($B148,'inv3.直径階分布'!$DL$91:$FJ$170,15))</f>
        <v/>
      </c>
      <c r="Q148" s="89" t="str">
        <f>IF($B148="","",VLOOKUP($B148,'inv3.直径階分布'!$DL$91:$FJ$170,16))</f>
        <v/>
      </c>
      <c r="R148" s="89" t="str">
        <f>IF($B148="","",VLOOKUP($B148,'inv3.直径階分布'!$DL$91:$FJ$170,17))</f>
        <v/>
      </c>
      <c r="S148" s="89" t="str">
        <f>IF($B148="","",VLOOKUP($B148,'inv3.直径階分布'!$DL$91:$FJ$170,18))</f>
        <v/>
      </c>
      <c r="T148" s="89" t="str">
        <f>IF($B148="","",VLOOKUP($B148,'inv3.直径階分布'!$DL$91:$FJ$170,19))</f>
        <v/>
      </c>
      <c r="U148" s="89" t="str">
        <f>IF($B148="","",VLOOKUP($B148,'inv3.直径階分布'!$DL$91:$FJ$170,20))</f>
        <v/>
      </c>
      <c r="V148" s="89" t="str">
        <f>IF($B148="","",VLOOKUP($B148,'inv3.直径階分布'!$DL$91:$FJ$170,21))</f>
        <v/>
      </c>
      <c r="W148" s="89" t="str">
        <f>IF($B148="","",VLOOKUP($B148,'inv3.直径階分布'!$DL$91:$FJ$170,22))</f>
        <v/>
      </c>
      <c r="X148" s="89" t="str">
        <f>IF($B148="","",VLOOKUP($B148,'inv3.直径階分布'!$DL$91:$FJ$170,23))</f>
        <v/>
      </c>
      <c r="Y148" s="89" t="str">
        <f>IF($B148="","",VLOOKUP($B148,'inv3.直径階分布'!$DL$91:$FJ$170,24))</f>
        <v/>
      </c>
      <c r="Z148" s="89" t="str">
        <f>IF($B148="","",VLOOKUP($B148,'inv3.直径階分布'!$DL$91:$FJ$170,25))</f>
        <v/>
      </c>
      <c r="AA148" s="89" t="str">
        <f>IF($B148="","",VLOOKUP($B148,'inv3.直径階分布'!$DL$91:$FJ$170,26))</f>
        <v/>
      </c>
      <c r="AB148" s="90" t="str">
        <f>IF($B148="","",VLOOKUP($B148,'inv3.直径階分布'!$DL$91:$FJ$170,27))</f>
        <v/>
      </c>
    </row>
    <row r="149" spans="1:28">
      <c r="A149" s="268"/>
      <c r="B149" s="118" t="str">
        <f>IF(ISERROR(VLOOKUP(6,'inv1.組み合わせ番号表'!$I$2:$K$92,2,FALSE)),"",VLOOKUP(6,'inv1.組み合わせ番号表'!$I$2:$K$92,2,FALSE))</f>
        <v/>
      </c>
      <c r="C149" s="89" t="str">
        <f>IF($B149="","",VLOOKUP($B149,'inv3.直径階分布'!$DL$91:$FJ$170,2))</f>
        <v/>
      </c>
      <c r="D149" s="89" t="str">
        <f>IF($B149="","",VLOOKUP($B149,'inv3.直径階分布'!$DL$91:$FJ$170,3))</f>
        <v/>
      </c>
      <c r="E149" s="89" t="str">
        <f>IF($B149="","",VLOOKUP($B149,'inv3.直径階分布'!$DL$91:$FJ$170,4))</f>
        <v/>
      </c>
      <c r="F149" s="89" t="str">
        <f>IF($B149="","",VLOOKUP($B149,'inv3.直径階分布'!$DL$91:$FJ$170,5))</f>
        <v/>
      </c>
      <c r="G149" s="89" t="str">
        <f>IF($B149="","",VLOOKUP($B149,'inv3.直径階分布'!$DL$91:$FJ$170,6))</f>
        <v/>
      </c>
      <c r="H149" s="89" t="str">
        <f>IF($B149="","",VLOOKUP($B149,'inv3.直径階分布'!$DL$91:$FJ$170,7))</f>
        <v/>
      </c>
      <c r="I149" s="89" t="str">
        <f>IF($B149="","",VLOOKUP($B149,'inv3.直径階分布'!$DL$91:$FJ$170,8))</f>
        <v/>
      </c>
      <c r="J149" s="89" t="str">
        <f>IF($B149="","",VLOOKUP($B149,'inv3.直径階分布'!$DL$91:$FJ$170,9))</f>
        <v/>
      </c>
      <c r="K149" s="89" t="str">
        <f>IF($B149="","",VLOOKUP($B149,'inv3.直径階分布'!$DL$91:$FJ$170,10))</f>
        <v/>
      </c>
      <c r="L149" s="89" t="str">
        <f>IF($B149="","",VLOOKUP($B149,'inv3.直径階分布'!$DL$91:$FJ$170,11))</f>
        <v/>
      </c>
      <c r="M149" s="89" t="str">
        <f>IF($B149="","",VLOOKUP($B149,'inv3.直径階分布'!$DL$91:$FJ$170,12))</f>
        <v/>
      </c>
      <c r="N149" s="89" t="str">
        <f>IF($B149="","",VLOOKUP($B149,'inv3.直径階分布'!$DL$91:$FJ$170,13))</f>
        <v/>
      </c>
      <c r="O149" s="89" t="str">
        <f>IF($B149="","",VLOOKUP($B149,'inv3.直径階分布'!$DL$91:$FJ$170,14))</f>
        <v/>
      </c>
      <c r="P149" s="89" t="str">
        <f>IF($B149="","",VLOOKUP($B149,'inv3.直径階分布'!$DL$91:$FJ$170,15))</f>
        <v/>
      </c>
      <c r="Q149" s="89" t="str">
        <f>IF($B149="","",VLOOKUP($B149,'inv3.直径階分布'!$DL$91:$FJ$170,16))</f>
        <v/>
      </c>
      <c r="R149" s="89" t="str">
        <f>IF($B149="","",VLOOKUP($B149,'inv3.直径階分布'!$DL$91:$FJ$170,17))</f>
        <v/>
      </c>
      <c r="S149" s="89" t="str">
        <f>IF($B149="","",VLOOKUP($B149,'inv3.直径階分布'!$DL$91:$FJ$170,18))</f>
        <v/>
      </c>
      <c r="T149" s="89" t="str">
        <f>IF($B149="","",VLOOKUP($B149,'inv3.直径階分布'!$DL$91:$FJ$170,19))</f>
        <v/>
      </c>
      <c r="U149" s="89" t="str">
        <f>IF($B149="","",VLOOKUP($B149,'inv3.直径階分布'!$DL$91:$FJ$170,20))</f>
        <v/>
      </c>
      <c r="V149" s="89" t="str">
        <f>IF($B149="","",VLOOKUP($B149,'inv3.直径階分布'!$DL$91:$FJ$170,21))</f>
        <v/>
      </c>
      <c r="W149" s="89" t="str">
        <f>IF($B149="","",VLOOKUP($B149,'inv3.直径階分布'!$DL$91:$FJ$170,22))</f>
        <v/>
      </c>
      <c r="X149" s="89" t="str">
        <f>IF($B149="","",VLOOKUP($B149,'inv3.直径階分布'!$DL$91:$FJ$170,23))</f>
        <v/>
      </c>
      <c r="Y149" s="89" t="str">
        <f>IF($B149="","",VLOOKUP($B149,'inv3.直径階分布'!$DL$91:$FJ$170,24))</f>
        <v/>
      </c>
      <c r="Z149" s="89" t="str">
        <f>IF($B149="","",VLOOKUP($B149,'inv3.直径階分布'!$DL$91:$FJ$170,25))</f>
        <v/>
      </c>
      <c r="AA149" s="89" t="str">
        <f>IF($B149="","",VLOOKUP($B149,'inv3.直径階分布'!$DL$91:$FJ$170,26))</f>
        <v/>
      </c>
      <c r="AB149" s="90" t="str">
        <f>IF($B149="","",VLOOKUP($B149,'inv3.直径階分布'!$DL$91:$FJ$170,27))</f>
        <v/>
      </c>
    </row>
    <row r="150" spans="1:28">
      <c r="A150" s="268"/>
      <c r="B150" s="118" t="str">
        <f>IF(ISERROR(VLOOKUP(7,'inv1.組み合わせ番号表'!$I$2:$K$92,2,FALSE)),"",VLOOKUP(7,'inv1.組み合わせ番号表'!$I$2:$K$92,2,FALSE))</f>
        <v/>
      </c>
      <c r="C150" s="89" t="str">
        <f>IF($B150="","",VLOOKUP($B150,'inv3.直径階分布'!$DL$91:$FJ$170,2))</f>
        <v/>
      </c>
      <c r="D150" s="89" t="str">
        <f>IF($B150="","",VLOOKUP($B150,'inv3.直径階分布'!$DL$91:$FJ$170,3))</f>
        <v/>
      </c>
      <c r="E150" s="89" t="str">
        <f>IF($B150="","",VLOOKUP($B150,'inv3.直径階分布'!$DL$91:$FJ$170,4))</f>
        <v/>
      </c>
      <c r="F150" s="89" t="str">
        <f>IF($B150="","",VLOOKUP($B150,'inv3.直径階分布'!$DL$91:$FJ$170,5))</f>
        <v/>
      </c>
      <c r="G150" s="89" t="str">
        <f>IF($B150="","",VLOOKUP($B150,'inv3.直径階分布'!$DL$91:$FJ$170,6))</f>
        <v/>
      </c>
      <c r="H150" s="89" t="str">
        <f>IF($B150="","",VLOOKUP($B150,'inv3.直径階分布'!$DL$91:$FJ$170,7))</f>
        <v/>
      </c>
      <c r="I150" s="89" t="str">
        <f>IF($B150="","",VLOOKUP($B150,'inv3.直径階分布'!$DL$91:$FJ$170,8))</f>
        <v/>
      </c>
      <c r="J150" s="89" t="str">
        <f>IF($B150="","",VLOOKUP($B150,'inv3.直径階分布'!$DL$91:$FJ$170,9))</f>
        <v/>
      </c>
      <c r="K150" s="89" t="str">
        <f>IF($B150="","",VLOOKUP($B150,'inv3.直径階分布'!$DL$91:$FJ$170,10))</f>
        <v/>
      </c>
      <c r="L150" s="89" t="str">
        <f>IF($B150="","",VLOOKUP($B150,'inv3.直径階分布'!$DL$91:$FJ$170,11))</f>
        <v/>
      </c>
      <c r="M150" s="89" t="str">
        <f>IF($B150="","",VLOOKUP($B150,'inv3.直径階分布'!$DL$91:$FJ$170,12))</f>
        <v/>
      </c>
      <c r="N150" s="89" t="str">
        <f>IF($B150="","",VLOOKUP($B150,'inv3.直径階分布'!$DL$91:$FJ$170,13))</f>
        <v/>
      </c>
      <c r="O150" s="89" t="str">
        <f>IF($B150="","",VLOOKUP($B150,'inv3.直径階分布'!$DL$91:$FJ$170,14))</f>
        <v/>
      </c>
      <c r="P150" s="89" t="str">
        <f>IF($B150="","",VLOOKUP($B150,'inv3.直径階分布'!$DL$91:$FJ$170,15))</f>
        <v/>
      </c>
      <c r="Q150" s="89" t="str">
        <f>IF($B150="","",VLOOKUP($B150,'inv3.直径階分布'!$DL$91:$FJ$170,16))</f>
        <v/>
      </c>
      <c r="R150" s="89" t="str">
        <f>IF($B150="","",VLOOKUP($B150,'inv3.直径階分布'!$DL$91:$FJ$170,17))</f>
        <v/>
      </c>
      <c r="S150" s="89" t="str">
        <f>IF($B150="","",VLOOKUP($B150,'inv3.直径階分布'!$DL$91:$FJ$170,18))</f>
        <v/>
      </c>
      <c r="T150" s="89" t="str">
        <f>IF($B150="","",VLOOKUP($B150,'inv3.直径階分布'!$DL$91:$FJ$170,19))</f>
        <v/>
      </c>
      <c r="U150" s="89" t="str">
        <f>IF($B150="","",VLOOKUP($B150,'inv3.直径階分布'!$DL$91:$FJ$170,20))</f>
        <v/>
      </c>
      <c r="V150" s="89" t="str">
        <f>IF($B150="","",VLOOKUP($B150,'inv3.直径階分布'!$DL$91:$FJ$170,21))</f>
        <v/>
      </c>
      <c r="W150" s="89" t="str">
        <f>IF($B150="","",VLOOKUP($B150,'inv3.直径階分布'!$DL$91:$FJ$170,22))</f>
        <v/>
      </c>
      <c r="X150" s="89" t="str">
        <f>IF($B150="","",VLOOKUP($B150,'inv3.直径階分布'!$DL$91:$FJ$170,23))</f>
        <v/>
      </c>
      <c r="Y150" s="89" t="str">
        <f>IF($B150="","",VLOOKUP($B150,'inv3.直径階分布'!$DL$91:$FJ$170,24))</f>
        <v/>
      </c>
      <c r="Z150" s="89" t="str">
        <f>IF($B150="","",VLOOKUP($B150,'inv3.直径階分布'!$DL$91:$FJ$170,25))</f>
        <v/>
      </c>
      <c r="AA150" s="89" t="str">
        <f>IF($B150="","",VLOOKUP($B150,'inv3.直径階分布'!$DL$91:$FJ$170,26))</f>
        <v/>
      </c>
      <c r="AB150" s="90" t="str">
        <f>IF($B150="","",VLOOKUP($B150,'inv3.直径階分布'!$DL$91:$FJ$170,27))</f>
        <v/>
      </c>
    </row>
    <row r="151" spans="1:28">
      <c r="A151" s="268"/>
      <c r="B151" s="119" t="str">
        <f>IF(ISERROR(VLOOKUP(8,'inv1.組み合わせ番号表'!$I$2:$K$92,2,FALSE)),"",VLOOKUP(8,'inv1.組み合わせ番号表'!$I$2:$K$92,2,FALSE))</f>
        <v/>
      </c>
      <c r="C151" s="66" t="str">
        <f>IF($B151="","",VLOOKUP($B151,'inv3.直径階分布'!$DL$91:$FJ$170,2))</f>
        <v/>
      </c>
      <c r="D151" s="89" t="str">
        <f>IF($B151="","",VLOOKUP($B151,'inv3.直径階分布'!$DL$91:$FJ$170,3))</f>
        <v/>
      </c>
      <c r="E151" s="89" t="str">
        <f>IF($B151="","",VLOOKUP($B151,'inv3.直径階分布'!$DL$91:$FJ$170,4))</f>
        <v/>
      </c>
      <c r="F151" s="89" t="str">
        <f>IF($B151="","",VLOOKUP($B151,'inv3.直径階分布'!$DL$91:$FJ$170,5))</f>
        <v/>
      </c>
      <c r="G151" s="89" t="str">
        <f>IF($B151="","",VLOOKUP($B151,'inv3.直径階分布'!$DL$91:$FJ$170,6))</f>
        <v/>
      </c>
      <c r="H151" s="89" t="str">
        <f>IF($B151="","",VLOOKUP($B151,'inv3.直径階分布'!$DL$91:$FJ$170,7))</f>
        <v/>
      </c>
      <c r="I151" s="89" t="str">
        <f>IF($B151="","",VLOOKUP($B151,'inv3.直径階分布'!$DL$91:$FJ$170,8))</f>
        <v/>
      </c>
      <c r="J151" s="89" t="str">
        <f>IF($B151="","",VLOOKUP($B151,'inv3.直径階分布'!$DL$91:$FJ$170,9))</f>
        <v/>
      </c>
      <c r="K151" s="89" t="str">
        <f>IF($B151="","",VLOOKUP($B151,'inv3.直径階分布'!$DL$91:$FJ$170,10))</f>
        <v/>
      </c>
      <c r="L151" s="89" t="str">
        <f>IF($B151="","",VLOOKUP($B151,'inv3.直径階分布'!$DL$91:$FJ$170,11))</f>
        <v/>
      </c>
      <c r="M151" s="89" t="str">
        <f>IF($B151="","",VLOOKUP($B151,'inv3.直径階分布'!$DL$91:$FJ$170,12))</f>
        <v/>
      </c>
      <c r="N151" s="89" t="str">
        <f>IF($B151="","",VLOOKUP($B151,'inv3.直径階分布'!$DL$91:$FJ$170,13))</f>
        <v/>
      </c>
      <c r="O151" s="89" t="str">
        <f>IF($B151="","",VLOOKUP($B151,'inv3.直径階分布'!$DL$91:$FJ$170,14))</f>
        <v/>
      </c>
      <c r="P151" s="89" t="str">
        <f>IF($B151="","",VLOOKUP($B151,'inv3.直径階分布'!$DL$91:$FJ$170,15))</f>
        <v/>
      </c>
      <c r="Q151" s="89" t="str">
        <f>IF($B151="","",VLOOKUP($B151,'inv3.直径階分布'!$DL$91:$FJ$170,16))</f>
        <v/>
      </c>
      <c r="R151" s="89" t="str">
        <f>IF($B151="","",VLOOKUP($B151,'inv3.直径階分布'!$DL$91:$FJ$170,17))</f>
        <v/>
      </c>
      <c r="S151" s="89" t="str">
        <f>IF($B151="","",VLOOKUP($B151,'inv3.直径階分布'!$DL$91:$FJ$170,18))</f>
        <v/>
      </c>
      <c r="T151" s="89" t="str">
        <f>IF($B151="","",VLOOKUP($B151,'inv3.直径階分布'!$DL$91:$FJ$170,19))</f>
        <v/>
      </c>
      <c r="U151" s="89" t="str">
        <f>IF($B151="","",VLOOKUP($B151,'inv3.直径階分布'!$DL$91:$FJ$170,20))</f>
        <v/>
      </c>
      <c r="V151" s="89" t="str">
        <f>IF($B151="","",VLOOKUP($B151,'inv3.直径階分布'!$DL$91:$FJ$170,21))</f>
        <v/>
      </c>
      <c r="W151" s="89" t="str">
        <f>IF($B151="","",VLOOKUP($B151,'inv3.直径階分布'!$DL$91:$FJ$170,22))</f>
        <v/>
      </c>
      <c r="X151" s="89" t="str">
        <f>IF($B151="","",VLOOKUP($B151,'inv3.直径階分布'!$DL$91:$FJ$170,23))</f>
        <v/>
      </c>
      <c r="Y151" s="89" t="str">
        <f>IF($B151="","",VLOOKUP($B151,'inv3.直径階分布'!$DL$91:$FJ$170,24))</f>
        <v/>
      </c>
      <c r="Z151" s="89" t="str">
        <f>IF($B151="","",VLOOKUP($B151,'inv3.直径階分布'!$DL$91:$FJ$170,25))</f>
        <v/>
      </c>
      <c r="AA151" s="89" t="str">
        <f>IF($B151="","",VLOOKUP($B151,'inv3.直径階分布'!$DL$91:$FJ$170,26))</f>
        <v/>
      </c>
      <c r="AB151" s="90" t="str">
        <f>IF($B151="","",VLOOKUP($B151,'inv3.直径階分布'!$DL$91:$FJ$170,27))</f>
        <v/>
      </c>
    </row>
    <row r="152" spans="1:28">
      <c r="A152" s="268"/>
      <c r="B152" s="119" t="str">
        <f>IF(ISERROR(VLOOKUP(9,'inv1.組み合わせ番号表'!$I$2:$K$92,2,FALSE)),"",VLOOKUP(9,'inv1.組み合わせ番号表'!$I$2:$K$92,2,FALSE))</f>
        <v/>
      </c>
      <c r="C152" s="66" t="str">
        <f>IF($B152="","",VLOOKUP($B152,'inv3.直径階分布'!$DL$91:$FJ$170,2))</f>
        <v/>
      </c>
      <c r="D152" s="89" t="str">
        <f>IF($B152="","",VLOOKUP($B152,'inv3.直径階分布'!$DL$91:$FJ$170,3))</f>
        <v/>
      </c>
      <c r="E152" s="89" t="str">
        <f>IF($B152="","",VLOOKUP($B152,'inv3.直径階分布'!$DL$91:$FJ$170,4))</f>
        <v/>
      </c>
      <c r="F152" s="89" t="str">
        <f>IF($B152="","",VLOOKUP($B152,'inv3.直径階分布'!$DL$91:$FJ$170,5))</f>
        <v/>
      </c>
      <c r="G152" s="89" t="str">
        <f>IF($B152="","",VLOOKUP($B152,'inv3.直径階分布'!$DL$91:$FJ$170,6))</f>
        <v/>
      </c>
      <c r="H152" s="89" t="str">
        <f>IF($B152="","",VLOOKUP($B152,'inv3.直径階分布'!$DL$91:$FJ$170,7))</f>
        <v/>
      </c>
      <c r="I152" s="89" t="str">
        <f>IF($B152="","",VLOOKUP($B152,'inv3.直径階分布'!$DL$91:$FJ$170,8))</f>
        <v/>
      </c>
      <c r="J152" s="89" t="str">
        <f>IF($B152="","",VLOOKUP($B152,'inv3.直径階分布'!$DL$91:$FJ$170,9))</f>
        <v/>
      </c>
      <c r="K152" s="89" t="str">
        <f>IF($B152="","",VLOOKUP($B152,'inv3.直径階分布'!$DL$91:$FJ$170,10))</f>
        <v/>
      </c>
      <c r="L152" s="89" t="str">
        <f>IF($B152="","",VLOOKUP($B152,'inv3.直径階分布'!$DL$91:$FJ$170,11))</f>
        <v/>
      </c>
      <c r="M152" s="89" t="str">
        <f>IF($B152="","",VLOOKUP($B152,'inv3.直径階分布'!$DL$91:$FJ$170,12))</f>
        <v/>
      </c>
      <c r="N152" s="89" t="str">
        <f>IF($B152="","",VLOOKUP($B152,'inv3.直径階分布'!$DL$91:$FJ$170,13))</f>
        <v/>
      </c>
      <c r="O152" s="89" t="str">
        <f>IF($B152="","",VLOOKUP($B152,'inv3.直径階分布'!$DL$91:$FJ$170,14))</f>
        <v/>
      </c>
      <c r="P152" s="89" t="str">
        <f>IF($B152="","",VLOOKUP($B152,'inv3.直径階分布'!$DL$91:$FJ$170,15))</f>
        <v/>
      </c>
      <c r="Q152" s="89" t="str">
        <f>IF($B152="","",VLOOKUP($B152,'inv3.直径階分布'!$DL$91:$FJ$170,16))</f>
        <v/>
      </c>
      <c r="R152" s="89" t="str">
        <f>IF($B152="","",VLOOKUP($B152,'inv3.直径階分布'!$DL$91:$FJ$170,17))</f>
        <v/>
      </c>
      <c r="S152" s="89" t="str">
        <f>IF($B152="","",VLOOKUP($B152,'inv3.直径階分布'!$DL$91:$FJ$170,18))</f>
        <v/>
      </c>
      <c r="T152" s="89" t="str">
        <f>IF($B152="","",VLOOKUP($B152,'inv3.直径階分布'!$DL$91:$FJ$170,19))</f>
        <v/>
      </c>
      <c r="U152" s="89" t="str">
        <f>IF($B152="","",VLOOKUP($B152,'inv3.直径階分布'!$DL$91:$FJ$170,20))</f>
        <v/>
      </c>
      <c r="V152" s="89" t="str">
        <f>IF($B152="","",VLOOKUP($B152,'inv3.直径階分布'!$DL$91:$FJ$170,21))</f>
        <v/>
      </c>
      <c r="W152" s="89" t="str">
        <f>IF($B152="","",VLOOKUP($B152,'inv3.直径階分布'!$DL$91:$FJ$170,22))</f>
        <v/>
      </c>
      <c r="X152" s="89" t="str">
        <f>IF($B152="","",VLOOKUP($B152,'inv3.直径階分布'!$DL$91:$FJ$170,23))</f>
        <v/>
      </c>
      <c r="Y152" s="89" t="str">
        <f>IF($B152="","",VLOOKUP($B152,'inv3.直径階分布'!$DL$91:$FJ$170,24))</f>
        <v/>
      </c>
      <c r="Z152" s="89" t="str">
        <f>IF($B152="","",VLOOKUP($B152,'inv3.直径階分布'!$DL$91:$FJ$170,25))</f>
        <v/>
      </c>
      <c r="AA152" s="89" t="str">
        <f>IF($B152="","",VLOOKUP($B152,'inv3.直径階分布'!$DL$91:$FJ$170,26))</f>
        <v/>
      </c>
      <c r="AB152" s="90" t="str">
        <f>IF($B152="","",VLOOKUP($B152,'inv3.直径階分布'!$DL$91:$FJ$170,27))</f>
        <v/>
      </c>
    </row>
    <row r="153" spans="1:28">
      <c r="A153" s="273"/>
      <c r="B153" s="121" t="str">
        <f>IF(ISERROR(VLOOKUP(10,'inv1.組み合わせ番号表'!$I$2:$K$92,2,FALSE)),"",VLOOKUP(10,'inv1.組み合わせ番号表'!$I$2:$K$92,2,FALSE))</f>
        <v/>
      </c>
      <c r="C153" s="73" t="str">
        <f>IF($B153="","",VLOOKUP($B153,'inv3.直径階分布'!$DL$91:$FJ$170,2))</f>
        <v/>
      </c>
      <c r="D153" s="94" t="str">
        <f>IF($B153="","",VLOOKUP($B153,'inv3.直径階分布'!$DL$91:$FJ$170,3))</f>
        <v/>
      </c>
      <c r="E153" s="94" t="str">
        <f>IF($B153="","",VLOOKUP($B153,'inv3.直径階分布'!$DL$91:$FJ$170,4))</f>
        <v/>
      </c>
      <c r="F153" s="94" t="str">
        <f>IF($B153="","",VLOOKUP($B153,'inv3.直径階分布'!$DL$91:$FJ$170,5))</f>
        <v/>
      </c>
      <c r="G153" s="94" t="str">
        <f>IF($B153="","",VLOOKUP($B153,'inv3.直径階分布'!$DL$91:$FJ$170,6))</f>
        <v/>
      </c>
      <c r="H153" s="94" t="str">
        <f>IF($B153="","",VLOOKUP($B153,'inv3.直径階分布'!$DL$91:$FJ$170,7))</f>
        <v/>
      </c>
      <c r="I153" s="94" t="str">
        <f>IF($B153="","",VLOOKUP($B153,'inv3.直径階分布'!$DL$91:$FJ$170,8))</f>
        <v/>
      </c>
      <c r="J153" s="94" t="str">
        <f>IF($B153="","",VLOOKUP($B153,'inv3.直径階分布'!$DL$91:$FJ$170,9))</f>
        <v/>
      </c>
      <c r="K153" s="94" t="str">
        <f>IF($B153="","",VLOOKUP($B153,'inv3.直径階分布'!$DL$91:$FJ$170,10))</f>
        <v/>
      </c>
      <c r="L153" s="94" t="str">
        <f>IF($B153="","",VLOOKUP($B153,'inv3.直径階分布'!$DL$91:$FJ$170,11))</f>
        <v/>
      </c>
      <c r="M153" s="94" t="str">
        <f>IF($B153="","",VLOOKUP($B153,'inv3.直径階分布'!$DL$91:$FJ$170,12))</f>
        <v/>
      </c>
      <c r="N153" s="94" t="str">
        <f>IF($B153="","",VLOOKUP($B153,'inv3.直径階分布'!$DL$91:$FJ$170,13))</f>
        <v/>
      </c>
      <c r="O153" s="94" t="str">
        <f>IF($B153="","",VLOOKUP($B153,'inv3.直径階分布'!$DL$91:$FJ$170,14))</f>
        <v/>
      </c>
      <c r="P153" s="94" t="str">
        <f>IF($B153="","",VLOOKUP($B153,'inv3.直径階分布'!$DL$91:$FJ$170,15))</f>
        <v/>
      </c>
      <c r="Q153" s="94" t="str">
        <f>IF($B153="","",VLOOKUP($B153,'inv3.直径階分布'!$DL$91:$FJ$170,16))</f>
        <v/>
      </c>
      <c r="R153" s="94" t="str">
        <f>IF($B153="","",VLOOKUP($B153,'inv3.直径階分布'!$DL$91:$FJ$170,17))</f>
        <v/>
      </c>
      <c r="S153" s="94" t="str">
        <f>IF($B153="","",VLOOKUP($B153,'inv3.直径階分布'!$DL$91:$FJ$170,18))</f>
        <v/>
      </c>
      <c r="T153" s="94" t="str">
        <f>IF($B153="","",VLOOKUP($B153,'inv3.直径階分布'!$DL$91:$FJ$170,19))</f>
        <v/>
      </c>
      <c r="U153" s="94" t="str">
        <f>IF($B153="","",VLOOKUP($B153,'inv3.直径階分布'!$DL$91:$FJ$170,20))</f>
        <v/>
      </c>
      <c r="V153" s="94" t="str">
        <f>IF($B153="","",VLOOKUP($B153,'inv3.直径階分布'!$DL$91:$FJ$170,21))</f>
        <v/>
      </c>
      <c r="W153" s="94" t="str">
        <f>IF($B153="","",VLOOKUP($B153,'inv3.直径階分布'!$DL$91:$FJ$170,22))</f>
        <v/>
      </c>
      <c r="X153" s="94" t="str">
        <f>IF($B153="","",VLOOKUP($B153,'inv3.直径階分布'!$DL$91:$FJ$170,23))</f>
        <v/>
      </c>
      <c r="Y153" s="94" t="str">
        <f>IF($B153="","",VLOOKUP($B153,'inv3.直径階分布'!$DL$91:$FJ$170,24))</f>
        <v/>
      </c>
      <c r="Z153" s="94" t="str">
        <f>IF($B153="","",VLOOKUP($B153,'inv3.直径階分布'!$DL$91:$FJ$170,25))</f>
        <v/>
      </c>
      <c r="AA153" s="94" t="str">
        <f>IF($B153="","",VLOOKUP($B153,'inv3.直径階分布'!$DL$91:$FJ$170,26))</f>
        <v/>
      </c>
      <c r="AB153" s="95" t="str">
        <f>IF($B153="","",VLOOKUP($B153,'inv3.直径階分布'!$DL$91:$FJ$170,27))</f>
        <v/>
      </c>
    </row>
    <row r="155" spans="1:28">
      <c r="B155" s="249" t="s">
        <v>237</v>
      </c>
      <c r="C155" s="250"/>
      <c r="D155" s="250"/>
      <c r="E155" s="250"/>
      <c r="F155" s="251"/>
    </row>
    <row r="156" spans="1:28">
      <c r="B156" s="109" t="s">
        <v>184</v>
      </c>
      <c r="C156" s="110">
        <f>'inv3.直径階分布'!N2</f>
        <v>0</v>
      </c>
      <c r="D156" s="111">
        <f>'inv3.直径階分布'!O2</f>
        <v>2</v>
      </c>
      <c r="E156" s="111">
        <f>'inv3.直径階分布'!P2</f>
        <v>4</v>
      </c>
      <c r="F156" s="111">
        <f>'inv3.直径階分布'!Q2</f>
        <v>6</v>
      </c>
      <c r="G156" s="111">
        <f>'inv3.直径階分布'!R2</f>
        <v>8</v>
      </c>
      <c r="H156" s="111">
        <f>'inv3.直径階分布'!S2</f>
        <v>10</v>
      </c>
      <c r="I156" s="111">
        <f>'inv3.直径階分布'!T2</f>
        <v>12</v>
      </c>
      <c r="J156" s="111">
        <f>'inv3.直径階分布'!U2</f>
        <v>14</v>
      </c>
      <c r="K156" s="111">
        <f>'inv3.直径階分布'!V2</f>
        <v>16</v>
      </c>
      <c r="L156" s="111">
        <f>'inv3.直径階分布'!W2</f>
        <v>18</v>
      </c>
      <c r="M156" s="111">
        <f>'inv3.直径階分布'!X2</f>
        <v>20</v>
      </c>
      <c r="N156" s="111">
        <f>'inv3.直径階分布'!Y2</f>
        <v>22</v>
      </c>
      <c r="O156" s="111">
        <f>'inv3.直径階分布'!Z2</f>
        <v>24</v>
      </c>
      <c r="P156" s="111">
        <f>'inv3.直径階分布'!AA2</f>
        <v>26</v>
      </c>
      <c r="Q156" s="111">
        <f>'inv3.直径階分布'!AB2</f>
        <v>28</v>
      </c>
      <c r="R156" s="111">
        <f>'inv3.直径階分布'!AC2</f>
        <v>30</v>
      </c>
      <c r="S156" s="111">
        <f>'inv3.直径階分布'!AD2</f>
        <v>32</v>
      </c>
      <c r="T156" s="111">
        <f>'inv3.直径階分布'!AE2</f>
        <v>34</v>
      </c>
      <c r="U156" s="111">
        <f>'inv3.直径階分布'!AF2</f>
        <v>36</v>
      </c>
      <c r="V156" s="111">
        <f>'inv3.直径階分布'!AG2</f>
        <v>38</v>
      </c>
      <c r="W156" s="111">
        <f>'inv3.直径階分布'!AH2</f>
        <v>40</v>
      </c>
      <c r="X156" s="111">
        <f>'inv3.直径階分布'!AI2</f>
        <v>42</v>
      </c>
      <c r="Y156" s="111">
        <f>'inv3.直径階分布'!AJ2</f>
        <v>44</v>
      </c>
      <c r="Z156" s="111">
        <f>'inv3.直径階分布'!AK2</f>
        <v>46</v>
      </c>
      <c r="AA156" s="111">
        <f>'inv3.直径階分布'!AL2</f>
        <v>48</v>
      </c>
      <c r="AB156" s="112">
        <f>'inv3.直径階分布'!AM2</f>
        <v>50</v>
      </c>
    </row>
    <row r="157" spans="1:28">
      <c r="B157" s="122" t="s">
        <v>185</v>
      </c>
      <c r="C157" s="114">
        <f>'inv3.直径階分布'!O2</f>
        <v>2</v>
      </c>
      <c r="D157" s="115">
        <f>'inv3.直径階分布'!P2</f>
        <v>4</v>
      </c>
      <c r="E157" s="115">
        <f>'inv3.直径階分布'!Q2</f>
        <v>6</v>
      </c>
      <c r="F157" s="115">
        <f>'inv3.直径階分布'!R2</f>
        <v>8</v>
      </c>
      <c r="G157" s="115">
        <f>'inv3.直径階分布'!S2</f>
        <v>10</v>
      </c>
      <c r="H157" s="115">
        <f>'inv3.直径階分布'!T2</f>
        <v>12</v>
      </c>
      <c r="I157" s="115">
        <f>'inv3.直径階分布'!U2</f>
        <v>14</v>
      </c>
      <c r="J157" s="115">
        <f>'inv3.直径階分布'!V2</f>
        <v>16</v>
      </c>
      <c r="K157" s="115">
        <f>'inv3.直径階分布'!W2</f>
        <v>18</v>
      </c>
      <c r="L157" s="115">
        <f>'inv3.直径階分布'!X2</f>
        <v>20</v>
      </c>
      <c r="M157" s="115">
        <f>'inv3.直径階分布'!Y2</f>
        <v>22</v>
      </c>
      <c r="N157" s="115">
        <f>'inv3.直径階分布'!Z2</f>
        <v>24</v>
      </c>
      <c r="O157" s="115">
        <f>'inv3.直径階分布'!AA2</f>
        <v>26</v>
      </c>
      <c r="P157" s="115">
        <f>'inv3.直径階分布'!AB2</f>
        <v>28</v>
      </c>
      <c r="Q157" s="115">
        <f>'inv3.直径階分布'!AC2</f>
        <v>30</v>
      </c>
      <c r="R157" s="115">
        <f>'inv3.直径階分布'!AD2</f>
        <v>32</v>
      </c>
      <c r="S157" s="115">
        <f>'inv3.直径階分布'!AE2</f>
        <v>34</v>
      </c>
      <c r="T157" s="115">
        <f>'inv3.直径階分布'!AF2</f>
        <v>36</v>
      </c>
      <c r="U157" s="115">
        <f>'inv3.直径階分布'!AG2</f>
        <v>38</v>
      </c>
      <c r="V157" s="115">
        <f>'inv3.直径階分布'!AH2</f>
        <v>40</v>
      </c>
      <c r="W157" s="115">
        <f>'inv3.直径階分布'!AI2</f>
        <v>42</v>
      </c>
      <c r="X157" s="115">
        <f>'inv3.直径階分布'!AJ2</f>
        <v>44</v>
      </c>
      <c r="Y157" s="115">
        <f>'inv3.直径階分布'!AK2</f>
        <v>46</v>
      </c>
      <c r="Z157" s="115">
        <f>'inv3.直径階分布'!AL2</f>
        <v>48</v>
      </c>
      <c r="AA157" s="115">
        <f>'inv3.直径階分布'!AM2</f>
        <v>50</v>
      </c>
      <c r="AB157" s="116">
        <f>'inv3.直径階分布'!AN2</f>
        <v>52</v>
      </c>
    </row>
    <row r="158" spans="1:28">
      <c r="A158" s="267" t="s">
        <v>286</v>
      </c>
      <c r="B158" s="117" t="str">
        <f>IF(ISERROR(VLOOKUP(1,'inv1.組み合わせ番号表'!$I$2:$K$92,2,FALSE)),"",VLOOKUP(1,'inv1.組み合わせ番号表'!$I$2:$K$92,2,FALSE))</f>
        <v/>
      </c>
      <c r="C158" s="66" t="str">
        <f>IF($B158="","",VLOOKUP($B158,'inv3.直径階分布'!$DL$175:$FJ$254,2))</f>
        <v/>
      </c>
      <c r="D158" s="89" t="str">
        <f>IF($B130="","",VLOOKUP($B130,'inv3.直径階分布'!$DL$175:$FJ$254,3))</f>
        <v/>
      </c>
      <c r="E158" s="89" t="str">
        <f>IF($B130="","",VLOOKUP($B130,'inv3.直径階分布'!$DL$175:$FJ$254,4))</f>
        <v/>
      </c>
      <c r="F158" s="89" t="str">
        <f>IF($B130="","",VLOOKUP($B130,'inv3.直径階分布'!$DL$175:$FJ$254,5))</f>
        <v/>
      </c>
      <c r="G158" s="89" t="str">
        <f>IF($B130="","",VLOOKUP($B130,'inv3.直径階分布'!$DL$175:$FJ$254,6))</f>
        <v/>
      </c>
      <c r="H158" s="89" t="str">
        <f>IF($B130="","",VLOOKUP($B130,'inv3.直径階分布'!$DL$175:$FJ$254,7))</f>
        <v/>
      </c>
      <c r="I158" s="89" t="str">
        <f>IF($B130="","",VLOOKUP($B130,'inv3.直径階分布'!$DL$175:$FJ$254,8))</f>
        <v/>
      </c>
      <c r="J158" s="89" t="str">
        <f>IF($B130="","",VLOOKUP($B130,'inv3.直径階分布'!$DL$175:$FJ$254,9))</f>
        <v/>
      </c>
      <c r="K158" s="89" t="str">
        <f>IF($B130="","",VLOOKUP($B130,'inv3.直径階分布'!$DL$175:$FJ$254,10))</f>
        <v/>
      </c>
      <c r="L158" s="89" t="str">
        <f>IF($B130="","",VLOOKUP($B130,'inv3.直径階分布'!$DL$175:$FJ$254,11))</f>
        <v/>
      </c>
      <c r="M158" s="89" t="str">
        <f>IF($B130="","",VLOOKUP($B130,'inv3.直径階分布'!$DL$175:$FJ$254,12))</f>
        <v/>
      </c>
      <c r="N158" s="89" t="str">
        <f>IF($B130="","",VLOOKUP($B130,'inv3.直径階分布'!$DL$175:$FJ$254,13))</f>
        <v/>
      </c>
      <c r="O158" s="89" t="str">
        <f>IF($B130="","",VLOOKUP($B130,'inv3.直径階分布'!$DL$175:$FJ$254,14))</f>
        <v/>
      </c>
      <c r="P158" s="89" t="str">
        <f>IF($B130="","",VLOOKUP($B130,'inv3.直径階分布'!$DL$175:$FJ$254,15))</f>
        <v/>
      </c>
      <c r="Q158" s="89" t="str">
        <f>IF($B130="","",VLOOKUP($B130,'inv3.直径階分布'!$DL$175:$FJ$254,16))</f>
        <v/>
      </c>
      <c r="R158" s="89" t="str">
        <f>IF($B130="","",VLOOKUP($B130,'inv3.直径階分布'!$DL$175:$FJ$254,17))</f>
        <v/>
      </c>
      <c r="S158" s="89" t="str">
        <f>IF($B130="","",VLOOKUP($B130,'inv3.直径階分布'!$DL$175:$FJ$254,18))</f>
        <v/>
      </c>
      <c r="T158" s="89" t="str">
        <f>IF($B130="","",VLOOKUP($B130,'inv3.直径階分布'!$DL$175:$FJ$254,19))</f>
        <v/>
      </c>
      <c r="U158" s="89" t="str">
        <f>IF($B130="","",VLOOKUP($B130,'inv3.直径階分布'!$DL$175:$FJ$254,20))</f>
        <v/>
      </c>
      <c r="V158" s="89" t="str">
        <f>IF($B130="","",VLOOKUP($B130,'inv3.直径階分布'!$DL$175:$FJ$254,21))</f>
        <v/>
      </c>
      <c r="W158" s="89" t="str">
        <f>IF($B130="","",VLOOKUP($B130,'inv3.直径階分布'!$DL$175:$FJ$254,22))</f>
        <v/>
      </c>
      <c r="X158" s="89" t="str">
        <f>IF($B130="","",VLOOKUP($B130,'inv3.直径階分布'!$DL$175:$FJ$254,23))</f>
        <v/>
      </c>
      <c r="Y158" s="89" t="str">
        <f>IF($B130="","",VLOOKUP($B130,'inv3.直径階分布'!$DL$175:$FJ$254,24))</f>
        <v/>
      </c>
      <c r="Z158" s="89" t="str">
        <f>IF($B130="","",VLOOKUP($B130,'inv3.直径階分布'!$DL$175:$FJ$254,25))</f>
        <v/>
      </c>
      <c r="AA158" s="89" t="str">
        <f>IF($B130="","",VLOOKUP($B130,'inv3.直径階分布'!$DL$175:$FJ$254,26))</f>
        <v/>
      </c>
      <c r="AB158" s="90" t="str">
        <f>IF($B130="","",VLOOKUP($B130,'inv3.直径階分布'!$DL$175:$FJ$254,27))</f>
        <v/>
      </c>
    </row>
    <row r="159" spans="1:28">
      <c r="A159" s="268"/>
      <c r="B159" s="118" t="str">
        <f>IF(ISERROR(VLOOKUP(2,'inv1.組み合わせ番号表'!$I$2:$K$92,2,FALSE)),"",VLOOKUP(2,'inv1.組み合わせ番号表'!$I$2:$K$92,2,FALSE))</f>
        <v/>
      </c>
      <c r="C159" s="66" t="str">
        <f>IF($B159="","",VLOOKUP($B159,'inv3.直径階分布'!$DL$175:$FJ$254,2))</f>
        <v/>
      </c>
      <c r="D159" s="89" t="str">
        <f>IF($B159="","",VLOOKUP($B159,'inv3.直径階分布'!$DL$175:$FJ$254,3))</f>
        <v/>
      </c>
      <c r="E159" s="89" t="str">
        <f>IF($B159="","",VLOOKUP($B159,'inv3.直径階分布'!$DL$175:$FJ$254,4))</f>
        <v/>
      </c>
      <c r="F159" s="89" t="str">
        <f>IF($B159="","",VLOOKUP($B159,'inv3.直径階分布'!$DL$175:$FJ$254,5))</f>
        <v/>
      </c>
      <c r="G159" s="89" t="str">
        <f>IF($B159="","",VLOOKUP($B159,'inv3.直径階分布'!$DL$175:$FJ$254,6))</f>
        <v/>
      </c>
      <c r="H159" s="89" t="str">
        <f>IF($B159="","",VLOOKUP($B159,'inv3.直径階分布'!$DL$175:$FJ$254,7))</f>
        <v/>
      </c>
      <c r="I159" s="89" t="str">
        <f>IF($B159="","",VLOOKUP($B159,'inv3.直径階分布'!$DL$175:$FJ$254,8))</f>
        <v/>
      </c>
      <c r="J159" s="89" t="str">
        <f>IF($B159="","",VLOOKUP($B159,'inv3.直径階分布'!$DL$175:$FJ$254,9))</f>
        <v/>
      </c>
      <c r="K159" s="89" t="str">
        <f>IF($B159="","",VLOOKUP($B159,'inv3.直径階分布'!$DL$175:$FJ$254,10))</f>
        <v/>
      </c>
      <c r="L159" s="89" t="str">
        <f>IF($B159="","",VLOOKUP($B159,'inv3.直径階分布'!$DL$175:$FJ$254,11))</f>
        <v/>
      </c>
      <c r="M159" s="89" t="str">
        <f>IF($B159="","",VLOOKUP($B159,'inv3.直径階分布'!$DL$175:$FJ$254,12))</f>
        <v/>
      </c>
      <c r="N159" s="89" t="str">
        <f>IF($B159="","",VLOOKUP($B159,'inv3.直径階分布'!$DL$175:$FJ$254,13))</f>
        <v/>
      </c>
      <c r="O159" s="89" t="str">
        <f>IF($B159="","",VLOOKUP($B159,'inv3.直径階分布'!$DL$175:$FJ$254,14))</f>
        <v/>
      </c>
      <c r="P159" s="89" t="str">
        <f>IF($B159="","",VLOOKUP($B159,'inv3.直径階分布'!$DL$175:$FJ$254,15))</f>
        <v/>
      </c>
      <c r="Q159" s="89" t="str">
        <f>IF($B159="","",VLOOKUP($B159,'inv3.直径階分布'!$DL$175:$FJ$254,16))</f>
        <v/>
      </c>
      <c r="R159" s="89" t="str">
        <f>IF($B159="","",VLOOKUP($B159,'inv3.直径階分布'!$DL$175:$FJ$254,17))</f>
        <v/>
      </c>
      <c r="S159" s="89" t="str">
        <f>IF($B159="","",VLOOKUP($B159,'inv3.直径階分布'!$DL$175:$FJ$254,18))</f>
        <v/>
      </c>
      <c r="T159" s="89" t="str">
        <f>IF($B159="","",VLOOKUP($B159,'inv3.直径階分布'!$DL$175:$FJ$254,19))</f>
        <v/>
      </c>
      <c r="U159" s="89" t="str">
        <f>IF($B159="","",VLOOKUP($B159,'inv3.直径階分布'!$DL$175:$FJ$254,20))</f>
        <v/>
      </c>
      <c r="V159" s="89" t="str">
        <f>IF($B159="","",VLOOKUP($B159,'inv3.直径階分布'!$DL$175:$FJ$254,21))</f>
        <v/>
      </c>
      <c r="W159" s="89" t="str">
        <f>IF($B159="","",VLOOKUP($B159,'inv3.直径階分布'!$DL$175:$FJ$254,22))</f>
        <v/>
      </c>
      <c r="X159" s="89" t="str">
        <f>IF($B159="","",VLOOKUP($B159,'inv3.直径階分布'!$DL$175:$FJ$254,23))</f>
        <v/>
      </c>
      <c r="Y159" s="89" t="str">
        <f>IF($B159="","",VLOOKUP($B159,'inv3.直径階分布'!$DL$175:$FJ$254,24))</f>
        <v/>
      </c>
      <c r="Z159" s="89" t="str">
        <f>IF($B159="","",VLOOKUP($B159,'inv3.直径階分布'!$DL$175:$FJ$254,25))</f>
        <v/>
      </c>
      <c r="AA159" s="89" t="str">
        <f>IF($B159="","",VLOOKUP($B159,'inv3.直径階分布'!$DL$175:$FJ$254,26))</f>
        <v/>
      </c>
      <c r="AB159" s="90" t="str">
        <f>IF($B159="","",VLOOKUP($B159,'inv3.直径階分布'!$DL$175:$FJ$254,27))</f>
        <v/>
      </c>
    </row>
    <row r="160" spans="1:28">
      <c r="A160" s="268"/>
      <c r="B160" s="118" t="str">
        <f>IF(ISERROR(VLOOKUP(3,'inv1.組み合わせ番号表'!$I$2:$K$92,2,FALSE)),"",VLOOKUP(3,'inv1.組み合わせ番号表'!$I$2:$K$92,2,FALSE))</f>
        <v/>
      </c>
      <c r="C160" s="66" t="str">
        <f>IF($B160="","",VLOOKUP($B160,'inv3.直径階分布'!$DL$175:$FJ$254,2))</f>
        <v/>
      </c>
      <c r="D160" s="89" t="str">
        <f>IF($B160="","",VLOOKUP($B160,'inv3.直径階分布'!$DL$175:$FJ$254,3))</f>
        <v/>
      </c>
      <c r="E160" s="89" t="str">
        <f>IF($B160="","",VLOOKUP($B160,'inv3.直径階分布'!$DL$175:$FJ$254,4))</f>
        <v/>
      </c>
      <c r="F160" s="89" t="str">
        <f>IF($B160="","",VLOOKUP($B160,'inv3.直径階分布'!$DL$175:$FJ$254,5))</f>
        <v/>
      </c>
      <c r="G160" s="89" t="str">
        <f>IF($B160="","",VLOOKUP($B160,'inv3.直径階分布'!$DL$175:$FJ$254,6))</f>
        <v/>
      </c>
      <c r="H160" s="89" t="str">
        <f>IF($B160="","",VLOOKUP($B160,'inv3.直径階分布'!$DL$175:$FJ$254,7))</f>
        <v/>
      </c>
      <c r="I160" s="89" t="str">
        <f>IF($B160="","",VLOOKUP($B160,'inv3.直径階分布'!$DL$175:$FJ$254,8))</f>
        <v/>
      </c>
      <c r="J160" s="89" t="str">
        <f>IF($B160="","",VLOOKUP($B160,'inv3.直径階分布'!$DL$175:$FJ$254,9))</f>
        <v/>
      </c>
      <c r="K160" s="89" t="str">
        <f>IF($B160="","",VLOOKUP($B160,'inv3.直径階分布'!$DL$175:$FJ$254,10))</f>
        <v/>
      </c>
      <c r="L160" s="89" t="str">
        <f>IF($B160="","",VLOOKUP($B160,'inv3.直径階分布'!$DL$175:$FJ$254,11))</f>
        <v/>
      </c>
      <c r="M160" s="89" t="str">
        <f>IF($B160="","",VLOOKUP($B160,'inv3.直径階分布'!$DL$175:$FJ$254,12))</f>
        <v/>
      </c>
      <c r="N160" s="89" t="str">
        <f>IF($B160="","",VLOOKUP($B160,'inv3.直径階分布'!$DL$175:$FJ$254,13))</f>
        <v/>
      </c>
      <c r="O160" s="89" t="str">
        <f>IF($B160="","",VLOOKUP($B160,'inv3.直径階分布'!$DL$175:$FJ$254,14))</f>
        <v/>
      </c>
      <c r="P160" s="89" t="str">
        <f>IF($B160="","",VLOOKUP($B160,'inv3.直径階分布'!$DL$175:$FJ$254,15))</f>
        <v/>
      </c>
      <c r="Q160" s="89" t="str">
        <f>IF($B160="","",VLOOKUP($B160,'inv3.直径階分布'!$DL$175:$FJ$254,16))</f>
        <v/>
      </c>
      <c r="R160" s="89" t="str">
        <f>IF($B160="","",VLOOKUP($B160,'inv3.直径階分布'!$DL$175:$FJ$254,17))</f>
        <v/>
      </c>
      <c r="S160" s="89" t="str">
        <f>IF($B160="","",VLOOKUP($B160,'inv3.直径階分布'!$DL$175:$FJ$254,18))</f>
        <v/>
      </c>
      <c r="T160" s="89" t="str">
        <f>IF($B160="","",VLOOKUP($B160,'inv3.直径階分布'!$DL$175:$FJ$254,19))</f>
        <v/>
      </c>
      <c r="U160" s="89" t="str">
        <f>IF($B160="","",VLOOKUP($B160,'inv3.直径階分布'!$DL$175:$FJ$254,20))</f>
        <v/>
      </c>
      <c r="V160" s="89" t="str">
        <f>IF($B160="","",VLOOKUP($B160,'inv3.直径階分布'!$DL$175:$FJ$254,21))</f>
        <v/>
      </c>
      <c r="W160" s="89" t="str">
        <f>IF($B160="","",VLOOKUP($B160,'inv3.直径階分布'!$DL$175:$FJ$254,22))</f>
        <v/>
      </c>
      <c r="X160" s="89" t="str">
        <f>IF($B160="","",VLOOKUP($B160,'inv3.直径階分布'!$DL$175:$FJ$254,23))</f>
        <v/>
      </c>
      <c r="Y160" s="89" t="str">
        <f>IF($B160="","",VLOOKUP($B160,'inv3.直径階分布'!$DL$175:$FJ$254,24))</f>
        <v/>
      </c>
      <c r="Z160" s="89" t="str">
        <f>IF($B160="","",VLOOKUP($B160,'inv3.直径階分布'!$DL$175:$FJ$254,25))</f>
        <v/>
      </c>
      <c r="AA160" s="89" t="str">
        <f>IF($B160="","",VLOOKUP($B160,'inv3.直径階分布'!$DL$175:$FJ$254,26))</f>
        <v/>
      </c>
      <c r="AB160" s="90" t="str">
        <f>IF($B160="","",VLOOKUP($B160,'inv3.直径階分布'!$DL$175:$FJ$254,27))</f>
        <v/>
      </c>
    </row>
    <row r="161" spans="1:28">
      <c r="A161" s="268"/>
      <c r="B161" s="118" t="str">
        <f>IF(ISERROR(VLOOKUP(4,'inv1.組み合わせ番号表'!$I$2:$K$92,2,FALSE)),"",VLOOKUP(4,'inv1.組み合わせ番号表'!$I$2:$K$92,2,FALSE))</f>
        <v/>
      </c>
      <c r="C161" s="66" t="str">
        <f>IF($B161="","",VLOOKUP($B161,'inv3.直径階分布'!$DL$175:$FJ$254,2))</f>
        <v/>
      </c>
      <c r="D161" s="89" t="str">
        <f>IF($B161="","",VLOOKUP($B161,'inv3.直径階分布'!$DL$175:$FJ$254,3))</f>
        <v/>
      </c>
      <c r="E161" s="89" t="str">
        <f>IF($B161="","",VLOOKUP($B161,'inv3.直径階分布'!$DL$175:$FJ$254,4))</f>
        <v/>
      </c>
      <c r="F161" s="89" t="str">
        <f>IF($B161="","",VLOOKUP($B161,'inv3.直径階分布'!$DL$175:$FJ$254,5))</f>
        <v/>
      </c>
      <c r="G161" s="89" t="str">
        <f>IF($B161="","",VLOOKUP($B161,'inv3.直径階分布'!$DL$175:$FJ$254,6))</f>
        <v/>
      </c>
      <c r="H161" s="89" t="str">
        <f>IF($B161="","",VLOOKUP($B161,'inv3.直径階分布'!$DL$175:$FJ$254,7))</f>
        <v/>
      </c>
      <c r="I161" s="89" t="str">
        <f>IF($B161="","",VLOOKUP($B161,'inv3.直径階分布'!$DL$175:$FJ$254,8))</f>
        <v/>
      </c>
      <c r="J161" s="89" t="str">
        <f>IF($B161="","",VLOOKUP($B161,'inv3.直径階分布'!$DL$175:$FJ$254,9))</f>
        <v/>
      </c>
      <c r="K161" s="89" t="str">
        <f>IF($B161="","",VLOOKUP($B161,'inv3.直径階分布'!$DL$175:$FJ$254,10))</f>
        <v/>
      </c>
      <c r="L161" s="89" t="str">
        <f>IF($B161="","",VLOOKUP($B161,'inv3.直径階分布'!$DL$175:$FJ$254,11))</f>
        <v/>
      </c>
      <c r="M161" s="89" t="str">
        <f>IF($B161="","",VLOOKUP($B161,'inv3.直径階分布'!$DL$175:$FJ$254,12))</f>
        <v/>
      </c>
      <c r="N161" s="89" t="str">
        <f>IF($B161="","",VLOOKUP($B161,'inv3.直径階分布'!$DL$175:$FJ$254,13))</f>
        <v/>
      </c>
      <c r="O161" s="89" t="str">
        <f>IF($B161="","",VLOOKUP($B161,'inv3.直径階分布'!$DL$175:$FJ$254,14))</f>
        <v/>
      </c>
      <c r="P161" s="89" t="str">
        <f>IF($B161="","",VLOOKUP($B161,'inv3.直径階分布'!$DL$175:$FJ$254,15))</f>
        <v/>
      </c>
      <c r="Q161" s="89" t="str">
        <f>IF($B161="","",VLOOKUP($B161,'inv3.直径階分布'!$DL$175:$FJ$254,16))</f>
        <v/>
      </c>
      <c r="R161" s="89" t="str">
        <f>IF($B161="","",VLOOKUP($B161,'inv3.直径階分布'!$DL$175:$FJ$254,17))</f>
        <v/>
      </c>
      <c r="S161" s="89" t="str">
        <f>IF($B161="","",VLOOKUP($B161,'inv3.直径階分布'!$DL$175:$FJ$254,18))</f>
        <v/>
      </c>
      <c r="T161" s="89" t="str">
        <f>IF($B161="","",VLOOKUP($B161,'inv3.直径階分布'!$DL$175:$FJ$254,19))</f>
        <v/>
      </c>
      <c r="U161" s="89" t="str">
        <f>IF($B161="","",VLOOKUP($B161,'inv3.直径階分布'!$DL$175:$FJ$254,20))</f>
        <v/>
      </c>
      <c r="V161" s="89" t="str">
        <f>IF($B161="","",VLOOKUP($B161,'inv3.直径階分布'!$DL$175:$FJ$254,21))</f>
        <v/>
      </c>
      <c r="W161" s="89" t="str">
        <f>IF($B161="","",VLOOKUP($B161,'inv3.直径階分布'!$DL$175:$FJ$254,22))</f>
        <v/>
      </c>
      <c r="X161" s="89" t="str">
        <f>IF($B161="","",VLOOKUP($B161,'inv3.直径階分布'!$DL$175:$FJ$254,23))</f>
        <v/>
      </c>
      <c r="Y161" s="89" t="str">
        <f>IF($B161="","",VLOOKUP($B161,'inv3.直径階分布'!$DL$175:$FJ$254,24))</f>
        <v/>
      </c>
      <c r="Z161" s="89" t="str">
        <f>IF($B161="","",VLOOKUP($B161,'inv3.直径階分布'!$DL$175:$FJ$254,25))</f>
        <v/>
      </c>
      <c r="AA161" s="89" t="str">
        <f>IF($B161="","",VLOOKUP($B161,'inv3.直径階分布'!$DL$175:$FJ$254,26))</f>
        <v/>
      </c>
      <c r="AB161" s="90" t="str">
        <f>IF($B161="","",VLOOKUP($B161,'inv3.直径階分布'!$DL$175:$FJ$254,27))</f>
        <v/>
      </c>
    </row>
    <row r="162" spans="1:28">
      <c r="A162" s="268"/>
      <c r="B162" s="118" t="str">
        <f>IF(ISERROR(VLOOKUP(5,'inv1.組み合わせ番号表'!$I$2:$K$92,2,FALSE)),"",VLOOKUP(5,'inv1.組み合わせ番号表'!$I$2:$K$92,2,FALSE))</f>
        <v/>
      </c>
      <c r="C162" s="66" t="str">
        <f>IF($B162="","",VLOOKUP($B162,'inv3.直径階分布'!$DL$175:$FJ$254,2))</f>
        <v/>
      </c>
      <c r="D162" s="89" t="str">
        <f>IF($B162="","",VLOOKUP($B162,'inv3.直径階分布'!$DL$175:$FJ$254,3))</f>
        <v/>
      </c>
      <c r="E162" s="89" t="str">
        <f>IF($B162="","",VLOOKUP($B162,'inv3.直径階分布'!$DL$175:$FJ$254,4))</f>
        <v/>
      </c>
      <c r="F162" s="89" t="str">
        <f>IF($B162="","",VLOOKUP($B162,'inv3.直径階分布'!$DL$175:$FJ$254,5))</f>
        <v/>
      </c>
      <c r="G162" s="89" t="str">
        <f>IF($B162="","",VLOOKUP($B162,'inv3.直径階分布'!$DL$175:$FJ$254,6))</f>
        <v/>
      </c>
      <c r="H162" s="89" t="str">
        <f>IF($B162="","",VLOOKUP($B162,'inv3.直径階分布'!$DL$175:$FJ$254,7))</f>
        <v/>
      </c>
      <c r="I162" s="89" t="str">
        <f>IF($B162="","",VLOOKUP($B162,'inv3.直径階分布'!$DL$175:$FJ$254,8))</f>
        <v/>
      </c>
      <c r="J162" s="89" t="str">
        <f>IF($B162="","",VLOOKUP($B162,'inv3.直径階分布'!$DL$175:$FJ$254,9))</f>
        <v/>
      </c>
      <c r="K162" s="89" t="str">
        <f>IF($B162="","",VLOOKUP($B162,'inv3.直径階分布'!$DL$175:$FJ$254,10))</f>
        <v/>
      </c>
      <c r="L162" s="89" t="str">
        <f>IF($B162="","",VLOOKUP($B162,'inv3.直径階分布'!$DL$175:$FJ$254,11))</f>
        <v/>
      </c>
      <c r="M162" s="89" t="str">
        <f>IF($B162="","",VLOOKUP($B162,'inv3.直径階分布'!$DL$175:$FJ$254,12))</f>
        <v/>
      </c>
      <c r="N162" s="89" t="str">
        <f>IF($B162="","",VLOOKUP($B162,'inv3.直径階分布'!$DL$175:$FJ$254,13))</f>
        <v/>
      </c>
      <c r="O162" s="89" t="str">
        <f>IF($B162="","",VLOOKUP($B162,'inv3.直径階分布'!$DL$175:$FJ$254,14))</f>
        <v/>
      </c>
      <c r="P162" s="89" t="str">
        <f>IF($B162="","",VLOOKUP($B162,'inv3.直径階分布'!$DL$175:$FJ$254,15))</f>
        <v/>
      </c>
      <c r="Q162" s="89" t="str">
        <f>IF($B162="","",VLOOKUP($B162,'inv3.直径階分布'!$DL$175:$FJ$254,16))</f>
        <v/>
      </c>
      <c r="R162" s="89" t="str">
        <f>IF($B162="","",VLOOKUP($B162,'inv3.直径階分布'!$DL$175:$FJ$254,17))</f>
        <v/>
      </c>
      <c r="S162" s="89" t="str">
        <f>IF($B162="","",VLOOKUP($B162,'inv3.直径階分布'!$DL$175:$FJ$254,18))</f>
        <v/>
      </c>
      <c r="T162" s="89" t="str">
        <f>IF($B162="","",VLOOKUP($B162,'inv3.直径階分布'!$DL$175:$FJ$254,19))</f>
        <v/>
      </c>
      <c r="U162" s="89" t="str">
        <f>IF($B162="","",VLOOKUP($B162,'inv3.直径階分布'!$DL$175:$FJ$254,20))</f>
        <v/>
      </c>
      <c r="V162" s="89" t="str">
        <f>IF($B162="","",VLOOKUP($B162,'inv3.直径階分布'!$DL$175:$FJ$254,21))</f>
        <v/>
      </c>
      <c r="W162" s="89" t="str">
        <f>IF($B162="","",VLOOKUP($B162,'inv3.直径階分布'!$DL$175:$FJ$254,22))</f>
        <v/>
      </c>
      <c r="X162" s="89" t="str">
        <f>IF($B162="","",VLOOKUP($B162,'inv3.直径階分布'!$DL$175:$FJ$254,23))</f>
        <v/>
      </c>
      <c r="Y162" s="89" t="str">
        <f>IF($B162="","",VLOOKUP($B162,'inv3.直径階分布'!$DL$175:$FJ$254,24))</f>
        <v/>
      </c>
      <c r="Z162" s="89" t="str">
        <f>IF($B162="","",VLOOKUP($B162,'inv3.直径階分布'!$DL$175:$FJ$254,25))</f>
        <v/>
      </c>
      <c r="AA162" s="89" t="str">
        <f>IF($B162="","",VLOOKUP($B162,'inv3.直径階分布'!$DL$175:$FJ$254,26))</f>
        <v/>
      </c>
      <c r="AB162" s="90" t="str">
        <f>IF($B162="","",VLOOKUP($B162,'inv3.直径階分布'!$DL$175:$FJ$254,27))</f>
        <v/>
      </c>
    </row>
    <row r="163" spans="1:28">
      <c r="A163" s="268"/>
      <c r="B163" s="118" t="str">
        <f>IF(ISERROR(VLOOKUP(6,'inv1.組み合わせ番号表'!$I$2:$K$92,2,FALSE)),"",VLOOKUP(6,'inv1.組み合わせ番号表'!$I$2:$K$92,2,FALSE))</f>
        <v/>
      </c>
      <c r="C163" s="66" t="str">
        <f>IF($B163="","",VLOOKUP($B163,'inv3.直径階分布'!$DL$175:$FJ$254,2))</f>
        <v/>
      </c>
      <c r="D163" s="89" t="str">
        <f>IF($B163="","",VLOOKUP($B163,'inv3.直径階分布'!$DL$175:$FJ$254,3))</f>
        <v/>
      </c>
      <c r="E163" s="89" t="str">
        <f>IF($B163="","",VLOOKUP($B163,'inv3.直径階分布'!$DL$175:$FJ$254,4))</f>
        <v/>
      </c>
      <c r="F163" s="89" t="str">
        <f>IF($B163="","",VLOOKUP($B163,'inv3.直径階分布'!$DL$175:$FJ$254,5))</f>
        <v/>
      </c>
      <c r="G163" s="89" t="str">
        <f>IF($B163="","",VLOOKUP($B163,'inv3.直径階分布'!$DL$175:$FJ$254,6))</f>
        <v/>
      </c>
      <c r="H163" s="89" t="str">
        <f>IF($B163="","",VLOOKUP($B163,'inv3.直径階分布'!$DL$175:$FJ$254,7))</f>
        <v/>
      </c>
      <c r="I163" s="89" t="str">
        <f>IF($B163="","",VLOOKUP($B163,'inv3.直径階分布'!$DL$175:$FJ$254,8))</f>
        <v/>
      </c>
      <c r="J163" s="89" t="str">
        <f>IF($B163="","",VLOOKUP($B163,'inv3.直径階分布'!$DL$175:$FJ$254,9))</f>
        <v/>
      </c>
      <c r="K163" s="89" t="str">
        <f>IF($B163="","",VLOOKUP($B163,'inv3.直径階分布'!$DL$175:$FJ$254,10))</f>
        <v/>
      </c>
      <c r="L163" s="89" t="str">
        <f>IF($B163="","",VLOOKUP($B163,'inv3.直径階分布'!$DL$175:$FJ$254,11))</f>
        <v/>
      </c>
      <c r="M163" s="89" t="str">
        <f>IF($B163="","",VLOOKUP($B163,'inv3.直径階分布'!$DL$175:$FJ$254,12))</f>
        <v/>
      </c>
      <c r="N163" s="89" t="str">
        <f>IF($B163="","",VLOOKUP($B163,'inv3.直径階分布'!$DL$175:$FJ$254,13))</f>
        <v/>
      </c>
      <c r="O163" s="89" t="str">
        <f>IF($B163="","",VLOOKUP($B163,'inv3.直径階分布'!$DL$175:$FJ$254,14))</f>
        <v/>
      </c>
      <c r="P163" s="89" t="str">
        <f>IF($B163="","",VLOOKUP($B163,'inv3.直径階分布'!$DL$175:$FJ$254,15))</f>
        <v/>
      </c>
      <c r="Q163" s="89" t="str">
        <f>IF($B163="","",VLOOKUP($B163,'inv3.直径階分布'!$DL$175:$FJ$254,16))</f>
        <v/>
      </c>
      <c r="R163" s="89" t="str">
        <f>IF($B163="","",VLOOKUP($B163,'inv3.直径階分布'!$DL$175:$FJ$254,17))</f>
        <v/>
      </c>
      <c r="S163" s="89" t="str">
        <f>IF($B163="","",VLOOKUP($B163,'inv3.直径階分布'!$DL$175:$FJ$254,18))</f>
        <v/>
      </c>
      <c r="T163" s="89" t="str">
        <f>IF($B163="","",VLOOKUP($B163,'inv3.直径階分布'!$DL$175:$FJ$254,19))</f>
        <v/>
      </c>
      <c r="U163" s="89" t="str">
        <f>IF($B163="","",VLOOKUP($B163,'inv3.直径階分布'!$DL$175:$FJ$254,20))</f>
        <v/>
      </c>
      <c r="V163" s="89" t="str">
        <f>IF($B163="","",VLOOKUP($B163,'inv3.直径階分布'!$DL$175:$FJ$254,21))</f>
        <v/>
      </c>
      <c r="W163" s="89" t="str">
        <f>IF($B163="","",VLOOKUP($B163,'inv3.直径階分布'!$DL$175:$FJ$254,22))</f>
        <v/>
      </c>
      <c r="X163" s="89" t="str">
        <f>IF($B163="","",VLOOKUP($B163,'inv3.直径階分布'!$DL$175:$FJ$254,23))</f>
        <v/>
      </c>
      <c r="Y163" s="89" t="str">
        <f>IF($B163="","",VLOOKUP($B163,'inv3.直径階分布'!$DL$175:$FJ$254,24))</f>
        <v/>
      </c>
      <c r="Z163" s="89" t="str">
        <f>IF($B163="","",VLOOKUP($B163,'inv3.直径階分布'!$DL$175:$FJ$254,25))</f>
        <v/>
      </c>
      <c r="AA163" s="89" t="str">
        <f>IF($B163="","",VLOOKUP($B163,'inv3.直径階分布'!$DL$175:$FJ$254,26))</f>
        <v/>
      </c>
      <c r="AB163" s="90" t="str">
        <f>IF($B163="","",VLOOKUP($B163,'inv3.直径階分布'!$DL$175:$FJ$254,27))</f>
        <v/>
      </c>
    </row>
    <row r="164" spans="1:28">
      <c r="A164" s="268"/>
      <c r="B164" s="118" t="str">
        <f>IF(ISERROR(VLOOKUP(7,'inv1.組み合わせ番号表'!$I$2:$K$92,2,FALSE)),"",VLOOKUP(7,'inv1.組み合わせ番号表'!$I$2:$K$92,2,FALSE))</f>
        <v/>
      </c>
      <c r="C164" s="66" t="str">
        <f>IF($B164="","",VLOOKUP($B164,'inv3.直径階分布'!$DL$175:$FJ$254,2))</f>
        <v/>
      </c>
      <c r="D164" s="89" t="str">
        <f>IF($B164="","",VLOOKUP($B164,'inv3.直径階分布'!$DL$175:$FJ$254,3))</f>
        <v/>
      </c>
      <c r="E164" s="89" t="str">
        <f>IF($B164="","",VLOOKUP($B164,'inv3.直径階分布'!$DL$175:$FJ$254,4))</f>
        <v/>
      </c>
      <c r="F164" s="89" t="str">
        <f>IF($B164="","",VLOOKUP($B164,'inv3.直径階分布'!$DL$175:$FJ$254,5))</f>
        <v/>
      </c>
      <c r="G164" s="89" t="str">
        <f>IF($B164="","",VLOOKUP($B164,'inv3.直径階分布'!$DL$175:$FJ$254,6))</f>
        <v/>
      </c>
      <c r="H164" s="89" t="str">
        <f>IF($B164="","",VLOOKUP($B164,'inv3.直径階分布'!$DL$175:$FJ$254,7))</f>
        <v/>
      </c>
      <c r="I164" s="89" t="str">
        <f>IF($B164="","",VLOOKUP($B164,'inv3.直径階分布'!$DL$175:$FJ$254,8))</f>
        <v/>
      </c>
      <c r="J164" s="89" t="str">
        <f>IF($B164="","",VLOOKUP($B164,'inv3.直径階分布'!$DL$175:$FJ$254,9))</f>
        <v/>
      </c>
      <c r="K164" s="89" t="str">
        <f>IF($B164="","",VLOOKUP($B164,'inv3.直径階分布'!$DL$175:$FJ$254,10))</f>
        <v/>
      </c>
      <c r="L164" s="89" t="str">
        <f>IF($B164="","",VLOOKUP($B164,'inv3.直径階分布'!$DL$175:$FJ$254,11))</f>
        <v/>
      </c>
      <c r="M164" s="89" t="str">
        <f>IF($B164="","",VLOOKUP($B164,'inv3.直径階分布'!$DL$175:$FJ$254,12))</f>
        <v/>
      </c>
      <c r="N164" s="89" t="str">
        <f>IF($B164="","",VLOOKUP($B164,'inv3.直径階分布'!$DL$175:$FJ$254,13))</f>
        <v/>
      </c>
      <c r="O164" s="89" t="str">
        <f>IF($B164="","",VLOOKUP($B164,'inv3.直径階分布'!$DL$175:$FJ$254,14))</f>
        <v/>
      </c>
      <c r="P164" s="89" t="str">
        <f>IF($B164="","",VLOOKUP($B164,'inv3.直径階分布'!$DL$175:$FJ$254,15))</f>
        <v/>
      </c>
      <c r="Q164" s="89" t="str">
        <f>IF($B164="","",VLOOKUP($B164,'inv3.直径階分布'!$DL$175:$FJ$254,16))</f>
        <v/>
      </c>
      <c r="R164" s="89" t="str">
        <f>IF($B164="","",VLOOKUP($B164,'inv3.直径階分布'!$DL$175:$FJ$254,17))</f>
        <v/>
      </c>
      <c r="S164" s="89" t="str">
        <f>IF($B164="","",VLOOKUP($B164,'inv3.直径階分布'!$DL$175:$FJ$254,18))</f>
        <v/>
      </c>
      <c r="T164" s="89" t="str">
        <f>IF($B164="","",VLOOKUP($B164,'inv3.直径階分布'!$DL$175:$FJ$254,19))</f>
        <v/>
      </c>
      <c r="U164" s="89" t="str">
        <f>IF($B164="","",VLOOKUP($B164,'inv3.直径階分布'!$DL$175:$FJ$254,20))</f>
        <v/>
      </c>
      <c r="V164" s="89" t="str">
        <f>IF($B164="","",VLOOKUP($B164,'inv3.直径階分布'!$DL$175:$FJ$254,21))</f>
        <v/>
      </c>
      <c r="W164" s="89" t="str">
        <f>IF($B164="","",VLOOKUP($B164,'inv3.直径階分布'!$DL$175:$FJ$254,22))</f>
        <v/>
      </c>
      <c r="X164" s="89" t="str">
        <f>IF($B164="","",VLOOKUP($B164,'inv3.直径階分布'!$DL$175:$FJ$254,23))</f>
        <v/>
      </c>
      <c r="Y164" s="89" t="str">
        <f>IF($B164="","",VLOOKUP($B164,'inv3.直径階分布'!$DL$175:$FJ$254,24))</f>
        <v/>
      </c>
      <c r="Z164" s="89" t="str">
        <f>IF($B164="","",VLOOKUP($B164,'inv3.直径階分布'!$DL$175:$FJ$254,25))</f>
        <v/>
      </c>
      <c r="AA164" s="89" t="str">
        <f>IF($B164="","",VLOOKUP($B164,'inv3.直径階分布'!$DL$175:$FJ$254,26))</f>
        <v/>
      </c>
      <c r="AB164" s="90" t="str">
        <f>IF($B164="","",VLOOKUP($B164,'inv3.直径階分布'!$DL$175:$FJ$254,27))</f>
        <v/>
      </c>
    </row>
    <row r="165" spans="1:28">
      <c r="A165" s="269"/>
      <c r="B165" s="119" t="str">
        <f>IF(ISERROR(VLOOKUP(8,'inv1.組み合わせ番号表'!$I$2:$K$92,2,FALSE)),"",VLOOKUP(8,'inv1.組み合わせ番号表'!$I$2:$K$92,2,FALSE))</f>
        <v/>
      </c>
      <c r="C165" s="66" t="str">
        <f>IF($B165="","",VLOOKUP($B165,'inv3.直径階分布'!$DL$175:$FJ$254,2))</f>
        <v/>
      </c>
      <c r="D165" s="89" t="str">
        <f>IF($B165="","",VLOOKUP($B165,'inv3.直径階分布'!$DL$175:$FJ$254,3))</f>
        <v/>
      </c>
      <c r="E165" s="89" t="str">
        <f>IF($B165="","",VLOOKUP($B165,'inv3.直径階分布'!$DL$175:$FJ$254,4))</f>
        <v/>
      </c>
      <c r="F165" s="89" t="str">
        <f>IF($B165="","",VLOOKUP($B165,'inv3.直径階分布'!$DL$175:$FJ$254,5))</f>
        <v/>
      </c>
      <c r="G165" s="89" t="str">
        <f>IF($B165="","",VLOOKUP($B165,'inv3.直径階分布'!$DL$175:$FJ$254,6))</f>
        <v/>
      </c>
      <c r="H165" s="89" t="str">
        <f>IF($B165="","",VLOOKUP($B165,'inv3.直径階分布'!$DL$175:$FJ$254,7))</f>
        <v/>
      </c>
      <c r="I165" s="89" t="str">
        <f>IF($B165="","",VLOOKUP($B165,'inv3.直径階分布'!$DL$175:$FJ$254,8))</f>
        <v/>
      </c>
      <c r="J165" s="89" t="str">
        <f>IF($B165="","",VLOOKUP($B165,'inv3.直径階分布'!$DL$175:$FJ$254,9))</f>
        <v/>
      </c>
      <c r="K165" s="89" t="str">
        <f>IF($B165="","",VLOOKUP($B165,'inv3.直径階分布'!$DL$175:$FJ$254,10))</f>
        <v/>
      </c>
      <c r="L165" s="89" t="str">
        <f>IF($B165="","",VLOOKUP($B165,'inv3.直径階分布'!$DL$175:$FJ$254,11))</f>
        <v/>
      </c>
      <c r="M165" s="89" t="str">
        <f>IF($B165="","",VLOOKUP($B165,'inv3.直径階分布'!$DL$175:$FJ$254,12))</f>
        <v/>
      </c>
      <c r="N165" s="89" t="str">
        <f>IF($B165="","",VLOOKUP($B165,'inv3.直径階分布'!$DL$175:$FJ$254,13))</f>
        <v/>
      </c>
      <c r="O165" s="89" t="str">
        <f>IF($B165="","",VLOOKUP($B165,'inv3.直径階分布'!$DL$175:$FJ$254,14))</f>
        <v/>
      </c>
      <c r="P165" s="89" t="str">
        <f>IF($B165="","",VLOOKUP($B165,'inv3.直径階分布'!$DL$175:$FJ$254,15))</f>
        <v/>
      </c>
      <c r="Q165" s="89" t="str">
        <f>IF($B165="","",VLOOKUP($B165,'inv3.直径階分布'!$DL$175:$FJ$254,16))</f>
        <v/>
      </c>
      <c r="R165" s="89" t="str">
        <f>IF($B165="","",VLOOKUP($B165,'inv3.直径階分布'!$DL$175:$FJ$254,17))</f>
        <v/>
      </c>
      <c r="S165" s="89" t="str">
        <f>IF($B165="","",VLOOKUP($B165,'inv3.直径階分布'!$DL$175:$FJ$254,18))</f>
        <v/>
      </c>
      <c r="T165" s="89" t="str">
        <f>IF($B165="","",VLOOKUP($B165,'inv3.直径階分布'!$DL$175:$FJ$254,19))</f>
        <v/>
      </c>
      <c r="U165" s="89" t="str">
        <f>IF($B165="","",VLOOKUP($B165,'inv3.直径階分布'!$DL$175:$FJ$254,20))</f>
        <v/>
      </c>
      <c r="V165" s="89" t="str">
        <f>IF($B165="","",VLOOKUP($B165,'inv3.直径階分布'!$DL$175:$FJ$254,21))</f>
        <v/>
      </c>
      <c r="W165" s="89" t="str">
        <f>IF($B165="","",VLOOKUP($B165,'inv3.直径階分布'!$DL$175:$FJ$254,22))</f>
        <v/>
      </c>
      <c r="X165" s="89" t="str">
        <f>IF($B165="","",VLOOKUP($B165,'inv3.直径階分布'!$DL$175:$FJ$254,23))</f>
        <v/>
      </c>
      <c r="Y165" s="89" t="str">
        <f>IF($B165="","",VLOOKUP($B165,'inv3.直径階分布'!$DL$175:$FJ$254,24))</f>
        <v/>
      </c>
      <c r="Z165" s="89" t="str">
        <f>IF($B165="","",VLOOKUP($B165,'inv3.直径階分布'!$DL$175:$FJ$254,25))</f>
        <v/>
      </c>
      <c r="AA165" s="89" t="str">
        <f>IF($B165="","",VLOOKUP($B165,'inv3.直径階分布'!$DL$175:$FJ$254,26))</f>
        <v/>
      </c>
      <c r="AB165" s="90" t="str">
        <f>IF($B165="","",VLOOKUP($B165,'inv3.直径階分布'!$DL$175:$FJ$254,27))</f>
        <v/>
      </c>
    </row>
    <row r="166" spans="1:28">
      <c r="A166" s="269"/>
      <c r="B166" s="119" t="str">
        <f>IF(ISERROR(VLOOKUP(9,'inv1.組み合わせ番号表'!$I$2:$K$92,2,FALSE)),"",VLOOKUP(9,'inv1.組み合わせ番号表'!$I$2:$K$92,2,FALSE))</f>
        <v/>
      </c>
      <c r="C166" s="66" t="str">
        <f>IF($B166="","",VLOOKUP($B166,'inv3.直径階分布'!$DL$175:$FJ$254,2))</f>
        <v/>
      </c>
      <c r="D166" s="89" t="str">
        <f>IF($B166="","",VLOOKUP($B166,'inv3.直径階分布'!$DL$175:$FJ$254,3))</f>
        <v/>
      </c>
      <c r="E166" s="89" t="str">
        <f>IF($B166="","",VLOOKUP($B166,'inv3.直径階分布'!$DL$175:$FJ$254,4))</f>
        <v/>
      </c>
      <c r="F166" s="89" t="str">
        <f>IF($B166="","",VLOOKUP($B166,'inv3.直径階分布'!$DL$175:$FJ$254,5))</f>
        <v/>
      </c>
      <c r="G166" s="89" t="str">
        <f>IF($B166="","",VLOOKUP($B166,'inv3.直径階分布'!$DL$175:$FJ$254,6))</f>
        <v/>
      </c>
      <c r="H166" s="89" t="str">
        <f>IF($B166="","",VLOOKUP($B166,'inv3.直径階分布'!$DL$175:$FJ$254,7))</f>
        <v/>
      </c>
      <c r="I166" s="89" t="str">
        <f>IF($B166="","",VLOOKUP($B166,'inv3.直径階分布'!$DL$175:$FJ$254,8))</f>
        <v/>
      </c>
      <c r="J166" s="89" t="str">
        <f>IF($B166="","",VLOOKUP($B166,'inv3.直径階分布'!$DL$175:$FJ$254,9))</f>
        <v/>
      </c>
      <c r="K166" s="89" t="str">
        <f>IF($B166="","",VLOOKUP($B166,'inv3.直径階分布'!$DL$175:$FJ$254,10))</f>
        <v/>
      </c>
      <c r="L166" s="89" t="str">
        <f>IF($B166="","",VLOOKUP($B166,'inv3.直径階分布'!$DL$175:$FJ$254,11))</f>
        <v/>
      </c>
      <c r="M166" s="89" t="str">
        <f>IF($B166="","",VLOOKUP($B166,'inv3.直径階分布'!$DL$175:$FJ$254,12))</f>
        <v/>
      </c>
      <c r="N166" s="89" t="str">
        <f>IF($B166="","",VLOOKUP($B166,'inv3.直径階分布'!$DL$175:$FJ$254,13))</f>
        <v/>
      </c>
      <c r="O166" s="89" t="str">
        <f>IF($B166="","",VLOOKUP($B166,'inv3.直径階分布'!$DL$175:$FJ$254,14))</f>
        <v/>
      </c>
      <c r="P166" s="89" t="str">
        <f>IF($B166="","",VLOOKUP($B166,'inv3.直径階分布'!$DL$175:$FJ$254,15))</f>
        <v/>
      </c>
      <c r="Q166" s="89" t="str">
        <f>IF($B166="","",VLOOKUP($B166,'inv3.直径階分布'!$DL$175:$FJ$254,16))</f>
        <v/>
      </c>
      <c r="R166" s="89" t="str">
        <f>IF($B166="","",VLOOKUP($B166,'inv3.直径階分布'!$DL$175:$FJ$254,17))</f>
        <v/>
      </c>
      <c r="S166" s="89" t="str">
        <f>IF($B166="","",VLOOKUP($B166,'inv3.直径階分布'!$DL$175:$FJ$254,18))</f>
        <v/>
      </c>
      <c r="T166" s="89" t="str">
        <f>IF($B166="","",VLOOKUP($B166,'inv3.直径階分布'!$DL$175:$FJ$254,19))</f>
        <v/>
      </c>
      <c r="U166" s="89" t="str">
        <f>IF($B166="","",VLOOKUP($B166,'inv3.直径階分布'!$DL$175:$FJ$254,20))</f>
        <v/>
      </c>
      <c r="V166" s="89" t="str">
        <f>IF($B166="","",VLOOKUP($B166,'inv3.直径階分布'!$DL$175:$FJ$254,21))</f>
        <v/>
      </c>
      <c r="W166" s="89" t="str">
        <f>IF($B166="","",VLOOKUP($B166,'inv3.直径階分布'!$DL$175:$FJ$254,22))</f>
        <v/>
      </c>
      <c r="X166" s="89" t="str">
        <f>IF($B166="","",VLOOKUP($B166,'inv3.直径階分布'!$DL$175:$FJ$254,23))</f>
        <v/>
      </c>
      <c r="Y166" s="89" t="str">
        <f>IF($B166="","",VLOOKUP($B166,'inv3.直径階分布'!$DL$175:$FJ$254,24))</f>
        <v/>
      </c>
      <c r="Z166" s="89" t="str">
        <f>IF($B166="","",VLOOKUP($B166,'inv3.直径階分布'!$DL$175:$FJ$254,25))</f>
        <v/>
      </c>
      <c r="AA166" s="89" t="str">
        <f>IF($B166="","",VLOOKUP($B166,'inv3.直径階分布'!$DL$175:$FJ$254,26))</f>
        <v/>
      </c>
      <c r="AB166" s="90" t="str">
        <f>IF($B166="","",VLOOKUP($B166,'inv3.直径階分布'!$DL$175:$FJ$254,27))</f>
        <v/>
      </c>
    </row>
    <row r="167" spans="1:28">
      <c r="A167" s="270"/>
      <c r="B167" s="121" t="str">
        <f>IF(ISERROR(VLOOKUP(10,'inv1.組み合わせ番号表'!$I$2:$K$92,2,FALSE)),"",VLOOKUP(10,'inv1.組み合わせ番号表'!$I$2:$K$92,2,FALSE))</f>
        <v/>
      </c>
      <c r="C167" s="73" t="str">
        <f>IF($B167="","",VLOOKUP($B167,'inv3.直径階分布'!$DL$175:$FJ$254,2))</f>
        <v/>
      </c>
      <c r="D167" s="94" t="str">
        <f>IF($B167="","",VLOOKUP($B167,'inv3.直径階分布'!$DL$175:$FJ$254,3))</f>
        <v/>
      </c>
      <c r="E167" s="94" t="str">
        <f>IF($B167="","",VLOOKUP($B167,'inv3.直径階分布'!$DL$175:$FJ$254,4))</f>
        <v/>
      </c>
      <c r="F167" s="94" t="str">
        <f>IF($B167="","",VLOOKUP($B167,'inv3.直径階分布'!$DL$175:$FJ$254,5))</f>
        <v/>
      </c>
      <c r="G167" s="94" t="str">
        <f>IF($B167="","",VLOOKUP($B167,'inv3.直径階分布'!$DL$175:$FJ$254,6))</f>
        <v/>
      </c>
      <c r="H167" s="94" t="str">
        <f>IF($B167="","",VLOOKUP($B167,'inv3.直径階分布'!$DL$175:$FJ$254,7))</f>
        <v/>
      </c>
      <c r="I167" s="94" t="str">
        <f>IF($B167="","",VLOOKUP($B167,'inv3.直径階分布'!$DL$175:$FJ$254,8))</f>
        <v/>
      </c>
      <c r="J167" s="94" t="str">
        <f>IF($B167="","",VLOOKUP($B167,'inv3.直径階分布'!$DL$175:$FJ$254,9))</f>
        <v/>
      </c>
      <c r="K167" s="94" t="str">
        <f>IF($B167="","",VLOOKUP($B167,'inv3.直径階分布'!$DL$175:$FJ$254,10))</f>
        <v/>
      </c>
      <c r="L167" s="94" t="str">
        <f>IF($B167="","",VLOOKUP($B167,'inv3.直径階分布'!$DL$175:$FJ$254,11))</f>
        <v/>
      </c>
      <c r="M167" s="94" t="str">
        <f>IF($B167="","",VLOOKUP($B167,'inv3.直径階分布'!$DL$175:$FJ$254,12))</f>
        <v/>
      </c>
      <c r="N167" s="94" t="str">
        <f>IF($B167="","",VLOOKUP($B167,'inv3.直径階分布'!$DL$175:$FJ$254,13))</f>
        <v/>
      </c>
      <c r="O167" s="94" t="str">
        <f>IF($B167="","",VLOOKUP($B167,'inv3.直径階分布'!$DL$175:$FJ$254,14))</f>
        <v/>
      </c>
      <c r="P167" s="94" t="str">
        <f>IF($B167="","",VLOOKUP($B167,'inv3.直径階分布'!$DL$175:$FJ$254,15))</f>
        <v/>
      </c>
      <c r="Q167" s="94" t="str">
        <f>IF($B167="","",VLOOKUP($B167,'inv3.直径階分布'!$DL$175:$FJ$254,16))</f>
        <v/>
      </c>
      <c r="R167" s="94" t="str">
        <f>IF($B167="","",VLOOKUP($B167,'inv3.直径階分布'!$DL$175:$FJ$254,17))</f>
        <v/>
      </c>
      <c r="S167" s="94" t="str">
        <f>IF($B167="","",VLOOKUP($B167,'inv3.直径階分布'!$DL$175:$FJ$254,18))</f>
        <v/>
      </c>
      <c r="T167" s="94" t="str">
        <f>IF($B167="","",VLOOKUP($B167,'inv3.直径階分布'!$DL$175:$FJ$254,19))</f>
        <v/>
      </c>
      <c r="U167" s="94" t="str">
        <f>IF($B167="","",VLOOKUP($B167,'inv3.直径階分布'!$DL$175:$FJ$254,20))</f>
        <v/>
      </c>
      <c r="V167" s="94" t="str">
        <f>IF($B167="","",VLOOKUP($B167,'inv3.直径階分布'!$DL$175:$FJ$254,21))</f>
        <v/>
      </c>
      <c r="W167" s="94" t="str">
        <f>IF($B167="","",VLOOKUP($B167,'inv3.直径階分布'!$DL$175:$FJ$254,22))</f>
        <v/>
      </c>
      <c r="X167" s="94" t="str">
        <f>IF($B167="","",VLOOKUP($B167,'inv3.直径階分布'!$DL$175:$FJ$254,23))</f>
        <v/>
      </c>
      <c r="Y167" s="94" t="str">
        <f>IF($B167="","",VLOOKUP($B167,'inv3.直径階分布'!$DL$175:$FJ$254,24))</f>
        <v/>
      </c>
      <c r="Z167" s="94" t="str">
        <f>IF($B167="","",VLOOKUP($B167,'inv3.直径階分布'!$DL$175:$FJ$254,25))</f>
        <v/>
      </c>
      <c r="AA167" s="94" t="str">
        <f>IF($B167="","",VLOOKUP($B167,'inv3.直径階分布'!$DL$175:$FJ$254,26))</f>
        <v/>
      </c>
      <c r="AB167" s="95" t="str">
        <f>IF($B167="","",VLOOKUP($B167,'inv3.直径階分布'!$DL$175:$FJ$254,27))</f>
        <v/>
      </c>
    </row>
  </sheetData>
  <sheetProtection password="8915" sheet="1" objects="1" scenarios="1"/>
  <mergeCells count="14">
    <mergeCell ref="L1:M1"/>
    <mergeCell ref="B4:F4"/>
    <mergeCell ref="A7:A16"/>
    <mergeCell ref="A158:A167"/>
    <mergeCell ref="B45:F45"/>
    <mergeCell ref="B86:F86"/>
    <mergeCell ref="A48:A57"/>
    <mergeCell ref="A89:A98"/>
    <mergeCell ref="B127:F127"/>
    <mergeCell ref="B141:F141"/>
    <mergeCell ref="B155:F155"/>
    <mergeCell ref="A130:A139"/>
    <mergeCell ref="A144:A153"/>
    <mergeCell ref="J1:K1"/>
  </mergeCells>
  <phoneticPr fontId="4"/>
  <pageMargins left="0.78740157480314965" right="0.78740157480314965" top="0.78740157480314965" bottom="0.78740157480314965" header="0.51181102362204722" footer="0.51181102362204722"/>
  <pageSetup paperSize="0" scale="60" fitToHeight="0" orientation="landscape" horizontalDpi="4294967292" verticalDpi="4294967292"/>
  <headerFooter alignWithMargins="0"/>
  <rowBreaks count="3" manualBreakCount="3">
    <brk id="43" max="16383" man="1"/>
    <brk id="84" max="16383" man="1"/>
    <brk id="125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81"/>
  <sheetViews>
    <sheetView workbookViewId="0">
      <selection activeCell="L1" sqref="L1"/>
    </sheetView>
  </sheetViews>
  <sheetFormatPr baseColWidth="10" defaultColWidth="12.83203125" defaultRowHeight="14"/>
  <cols>
    <col min="1" max="16384" width="12.83203125" style="159"/>
  </cols>
  <sheetData>
    <row r="1" spans="1:11" ht="16">
      <c r="A1" s="159" t="s">
        <v>42</v>
      </c>
      <c r="B1" s="159" t="s">
        <v>38</v>
      </c>
      <c r="D1" s="28" t="s">
        <v>222</v>
      </c>
      <c r="E1" s="28" t="s">
        <v>223</v>
      </c>
      <c r="G1" s="28" t="s">
        <v>222</v>
      </c>
      <c r="H1" s="28" t="s">
        <v>362</v>
      </c>
      <c r="J1" s="28" t="s">
        <v>222</v>
      </c>
      <c r="K1" s="28" t="s">
        <v>307</v>
      </c>
    </row>
    <row r="2" spans="1:11">
      <c r="A2" s="159" t="s">
        <v>40</v>
      </c>
      <c r="B2" s="159" t="s">
        <v>36</v>
      </c>
      <c r="D2" s="159">
        <f>IF(OR('1.収穫を予測する'!$C$2="あり",'1.収穫を予測する'!$C$3="あり"),入力方法別計算!BF2,'inv2.計算シート'!AT2)</f>
        <v>1</v>
      </c>
      <c r="E2" s="159">
        <f>IF(OR('1.収穫を予測する'!$C$2="あり",'1.収穫を予測する'!$C$3="あり"),入力方法別計算!$BG$2:$BG$81,'inv2.計算シート'!AU2)</f>
        <v>2500.002556950114</v>
      </c>
      <c r="G2" s="159">
        <v>1</v>
      </c>
      <c r="H2" s="159">
        <f>'inv2.計算シート'!AC2</f>
        <v>0.16734065757042232</v>
      </c>
      <c r="J2" s="159">
        <v>0</v>
      </c>
      <c r="K2" s="159">
        <f>IF(OR('1.収穫を予測する'!$C$2="あり",'1.収穫を予測する'!$C$3="あり"),VLOOKUP(J2,入力方法別計算!$AS$2:$BC$81,9,TRUE),'inv2.計算シート'!AP2)</f>
        <v>0</v>
      </c>
    </row>
    <row r="3" spans="1:11">
      <c r="A3" s="159" t="s">
        <v>41</v>
      </c>
      <c r="B3" s="159" t="s">
        <v>105</v>
      </c>
      <c r="D3" s="159">
        <f>IF(OR('1.収穫を予測する'!$C$2="あり",'1.収穫を予測する'!$C$3="あり"),入力方法別計算!BF3,'inv2.計算シート'!AT3)</f>
        <v>2</v>
      </c>
      <c r="E3" s="159">
        <f>IF(OR('1.収穫を予測する'!$C$2="あり",'1.収穫を予測する'!$C$3="あり"),入力方法別計算!$BG$2:$BG$81,'inv2.計算シート'!AU3)</f>
        <v>2499.9922666997822</v>
      </c>
      <c r="G3" s="159">
        <v>2</v>
      </c>
      <c r="H3" s="159">
        <f>'inv2.計算シート'!AC3</f>
        <v>0.53717628470510526</v>
      </c>
      <c r="J3" s="159">
        <v>1</v>
      </c>
      <c r="K3" s="159">
        <f>IF(OR('1.収穫を予測する'!$C$2="あり",'1.収穫を予測する'!$C$3="あり"),VLOOKUP(J3,入力方法別計算!$AS$2:$BC$81,9,TRUE),'inv2.計算シート'!AP2)</f>
        <v>0</v>
      </c>
    </row>
    <row r="4" spans="1:11">
      <c r="D4" s="159">
        <f>IF(OR('1.収穫を予測する'!$C$2="あり",'1.収穫を予測する'!$C$3="あり"),入力方法別計算!BF4,'inv2.計算シート'!AT4)</f>
        <v>3</v>
      </c>
      <c r="E4" s="159">
        <f>IF(OR('1.収穫を予測する'!$C$2="あり",'1.収穫を予測する'!$C$3="あり"),入力方法別計算!$BG$2:$BG$81,'inv2.計算シート'!AU4)</f>
        <v>2499.918754728264</v>
      </c>
      <c r="G4" s="159">
        <v>3</v>
      </c>
      <c r="H4" s="159">
        <f>'inv2.計算シート'!AC4</f>
        <v>1.0440624479526175</v>
      </c>
      <c r="J4" s="159">
        <v>2</v>
      </c>
      <c r="K4" s="159">
        <f>IF(OR('1.収穫を予測する'!$C$2="あり",'1.収穫を予測する'!$C$3="あり"),VLOOKUP(J4,入力方法別計算!$AS$2:$BC$81,9,TRUE),'inv2.計算シート'!AP3)</f>
        <v>0</v>
      </c>
    </row>
    <row r="5" spans="1:11">
      <c r="D5" s="159">
        <f>IF(OR('1.収穫を予測する'!$C$2="あり",'1.収穫を予測する'!$C$3="あり"),入力方法別計算!BF5,'inv2.計算シート'!AT5)</f>
        <v>4</v>
      </c>
      <c r="E5" s="159">
        <f>IF(OR('1.収穫を予測する'!$C$2="あり",'1.収穫を予測する'!$C$3="あり"),入力方法別計算!$BG$2:$BG$81,'inv2.計算シート'!AU5)</f>
        <v>2499.5903551165238</v>
      </c>
      <c r="G5" s="159">
        <v>4</v>
      </c>
      <c r="H5" s="159">
        <f>'inv2.計算シート'!AC5</f>
        <v>1.6527808084293951</v>
      </c>
      <c r="J5" s="159">
        <v>3</v>
      </c>
      <c r="K5" s="159">
        <f>IF(OR('1.収穫を予測する'!$C$2="あり",'1.収穫を予測する'!$C$3="あり"),VLOOKUP(J5,入力方法別計算!$AS$2:$BC$81,9,TRUE),'inv2.計算シート'!AP4)</f>
        <v>0</v>
      </c>
    </row>
    <row r="6" spans="1:11">
      <c r="D6" s="159">
        <f>IF(OR('1.収穫を予測する'!$C$2="あり",'1.収穫を予測する'!$C$3="あり"),入力方法別計算!BF6,'inv2.計算シート'!AT6)</f>
        <v>5</v>
      </c>
      <c r="E6" s="159">
        <f>IF(OR('1.収穫を予測する'!$C$2="あり",'1.収穫を予測する'!$C$3="あり"),入力方法別計算!$BG$2:$BG$81,'inv2.計算シート'!AU6)</f>
        <v>2498.6217385396253</v>
      </c>
      <c r="G6" s="159">
        <v>5</v>
      </c>
      <c r="H6" s="159">
        <f>'inv2.計算シート'!AC6</f>
        <v>2.3385316763854993</v>
      </c>
      <c r="J6" s="159">
        <v>4</v>
      </c>
      <c r="K6" s="159">
        <f>IF(OR('1.収穫を予測する'!$C$2="あり",'1.収穫を予測する'!$C$3="あり"),VLOOKUP(J6,入力方法別計算!$AS$2:$BC$81,9,TRUE),'inv2.計算シート'!AP5)</f>
        <v>0</v>
      </c>
    </row>
    <row r="7" spans="1:11">
      <c r="D7" s="159">
        <f>IF(OR('1.収穫を予測する'!$C$2="あり",'1.収穫を予測する'!$C$3="あり"),入力方法別計算!BF7,'inv2.計算シート'!AT7)</f>
        <v>6</v>
      </c>
      <c r="E7" s="159">
        <f>IF(OR('1.収穫を予測する'!$C$2="あり",'1.収穫を予測する'!$C$3="あり"),入力方法別計算!$BG$2:$BG$81,'inv2.計算シート'!AU7)</f>
        <v>2496.4215303110159</v>
      </c>
      <c r="G7" s="159">
        <v>6</v>
      </c>
      <c r="H7" s="159">
        <f>'inv2.計算シート'!AC7</f>
        <v>3.082392030244864</v>
      </c>
      <c r="J7" s="159">
        <v>5</v>
      </c>
      <c r="K7" s="159">
        <f>IF(OR('1.収穫を予測する'!$C$2="あり",'1.収穫を予測する'!$C$3="あり"),VLOOKUP(J7,入力方法別計算!$AS$2:$BC$81,9,TRUE),'inv2.計算シート'!AP6)</f>
        <v>0</v>
      </c>
    </row>
    <row r="8" spans="1:11">
      <c r="D8" s="159">
        <f>IF(OR('1.収穫を予測する'!$C$2="あり",'1.収穫を予測する'!$C$3="あり"),入力方法別計算!BF8,'inv2.計算シート'!AT8)</f>
        <v>7</v>
      </c>
      <c r="E8" s="159">
        <f>IF(OR('1.収穫を予測する'!$C$2="あり",'1.収穫を予測する'!$C$3="あり"),入力方法別計算!$BG$2:$BG$81,'inv2.計算シート'!AU8)</f>
        <v>2492.2525208525976</v>
      </c>
      <c r="G8" s="159">
        <v>7</v>
      </c>
      <c r="H8" s="159">
        <f>'inv2.計算シート'!AC8</f>
        <v>3.8693561556655349</v>
      </c>
      <c r="J8" s="159">
        <v>6</v>
      </c>
      <c r="K8" s="159">
        <f>IF(OR('1.収穫を予測する'!$C$2="あり",'1.収穫を予測する'!$C$3="あり"),VLOOKUP(J8,入力方法別計算!$AS$2:$BC$81,9,TRUE),'inv2.計算シート'!AP7)</f>
        <v>0</v>
      </c>
    </row>
    <row r="9" spans="1:11">
      <c r="D9" s="159">
        <f>IF(OR('1.収穫を予測する'!$C$2="あり",'1.収穫を予測する'!$C$3="あり"),入力方法別計算!BF9,'inv2.計算シート'!AT9)</f>
        <v>8</v>
      </c>
      <c r="E9" s="159">
        <f>IF(OR('1.収穫を予測する'!$C$2="あり",'1.収穫を予測する'!$C$3="あり"),入力方法別計算!$BG$2:$BG$81,'inv2.計算シート'!AU9)</f>
        <v>2485.346110289895</v>
      </c>
      <c r="G9" s="159">
        <v>8</v>
      </c>
      <c r="H9" s="159">
        <f>'inv2.計算シート'!AC9</f>
        <v>4.6872678338368807</v>
      </c>
      <c r="J9" s="159">
        <v>7</v>
      </c>
      <c r="K9" s="159">
        <f>IF(OR('1.収穫を予測する'!$C$2="あり",'1.収穫を予測する'!$C$3="あり"),VLOOKUP(J9,入力方法別計算!$AS$2:$BC$81,9,TRUE),'inv2.計算シート'!AP8)</f>
        <v>0</v>
      </c>
    </row>
    <row r="10" spans="1:11">
      <c r="D10" s="159">
        <f>IF(OR('1.収穫を予測する'!$C$2="あり",'1.収穫を予測する'!$C$3="あり"),入力方法別計算!BF10,'inv2.計算シート'!AT10)</f>
        <v>9</v>
      </c>
      <c r="E10" s="159">
        <f>IF(OR('1.収穫を予測する'!$C$2="あり",'1.収穫を予測する'!$C$3="あり"),入力方法別計算!$BG$2:$BG$81,'inv2.計算シート'!AU10)</f>
        <v>2475.0329201134377</v>
      </c>
      <c r="G10" s="159">
        <v>9</v>
      </c>
      <c r="H10" s="159">
        <f>'inv2.計算シート'!AC10</f>
        <v>5.5261547366862196</v>
      </c>
      <c r="J10" s="159">
        <v>8</v>
      </c>
      <c r="K10" s="159">
        <f>IF(OR('1.収穫を予測する'!$C$2="あり",'1.収穫を予測する'!$C$3="あり"),VLOOKUP(J10,入力方法別計算!$AS$2:$BC$81,9,TRUE),'inv2.計算シート'!AP9)</f>
        <v>0</v>
      </c>
    </row>
    <row r="11" spans="1:11">
      <c r="D11" s="159">
        <f>IF(OR('1.収穫を予測する'!$C$2="あり",'1.収穫を予測する'!$C$3="あり"),入力方法別計算!BF11,'inv2.計算シート'!AT11)</f>
        <v>10</v>
      </c>
      <c r="E11" s="159">
        <f>IF(OR('1.収穫を予測する'!$C$2="あり",'1.収穫を予測する'!$C$3="あり"),入力方法別計算!$BG$2:$BG$81,'inv2.計算シート'!AU11)</f>
        <v>2460.8473237852068</v>
      </c>
      <c r="G11" s="159">
        <v>10</v>
      </c>
      <c r="H11" s="159">
        <f>'inv2.計算シート'!AC11</f>
        <v>6.377775704294887</v>
      </c>
      <c r="J11" s="159">
        <v>9</v>
      </c>
      <c r="K11" s="159">
        <f>IF(OR('1.収穫を予測する'!$C$2="あり",'1.収穫を予測する'!$C$3="あり"),VLOOKUP(J11,入力方法別計算!$AS$2:$BC$81,9,TRUE),'inv2.計算シート'!AP10)</f>
        <v>0</v>
      </c>
    </row>
    <row r="12" spans="1:11">
      <c r="D12" s="159">
        <f>IF(OR('1.収穫を予測する'!$C$2="あり",'1.収穫を予測する'!$C$3="あり"),入力方法別計算!BF12,'inv2.計算シート'!AT12)</f>
        <v>11</v>
      </c>
      <c r="E12" s="159">
        <f>IF(OR('1.収穫を予測する'!$C$2="あり",'1.収穫を予測する'!$C$3="あり"),入力方法別計算!$BG$2:$BG$81,'inv2.計算シート'!AU12)</f>
        <v>2442.5788324968266</v>
      </c>
      <c r="G12" s="159">
        <v>11</v>
      </c>
      <c r="H12" s="159">
        <f>'inv2.計算シート'!AC12</f>
        <v>7.2352936684461522</v>
      </c>
      <c r="J12" s="159">
        <v>10</v>
      </c>
      <c r="K12" s="159">
        <f>IF(OR('1.収穫を予測する'!$C$2="あり",'1.収穫を予測する'!$C$3="あり"),VLOOKUP(J12,入力方法別計算!$AS$2:$BC$81,9,TRUE),'inv2.計算シート'!AP11)</f>
        <v>0</v>
      </c>
    </row>
    <row r="13" spans="1:11">
      <c r="D13" s="159">
        <f>IF(OR('1.収穫を予測する'!$C$2="あり",'1.収穫を予測する'!$C$3="あり"),入力方法別計算!BF13,'inv2.計算シート'!AT13)</f>
        <v>12</v>
      </c>
      <c r="E13" s="159">
        <f>IF(OR('1.収穫を予測する'!$C$2="あり",'1.収穫を予測する'!$C$3="あり"),入力方法別計算!$BG$2:$BG$81,'inv2.計算シート'!AU13)</f>
        <v>2420.2673332583104</v>
      </c>
      <c r="G13" s="159">
        <v>12</v>
      </c>
      <c r="H13" s="159">
        <f>'inv2.計算シート'!AC13</f>
        <v>8.0930288760246221</v>
      </c>
      <c r="J13" s="159">
        <v>11</v>
      </c>
      <c r="K13" s="159">
        <f>IF(OR('1.収穫を予測する'!$C$2="あり",'1.収穫を予測する'!$C$3="あり"),VLOOKUP(J13,入力方法別計算!$AS$2:$BC$81,9,TRUE),'inv2.計算シート'!AP12)</f>
        <v>0</v>
      </c>
    </row>
    <row r="14" spans="1:11">
      <c r="D14" s="159">
        <f>IF(OR('1.収穫を予測する'!$C$2="あり",'1.収穫を予測する'!$C$3="あり"),入力方法別計算!BF14,'inv2.計算シート'!AT14)</f>
        <v>13</v>
      </c>
      <c r="E14" s="159">
        <f>IF(OR('1.収穫を予測する'!$C$2="あり",'1.収穫を予測する'!$C$3="あり"),入力方法別計算!$BG$2:$BG$81,'inv2.計算シート'!AU14)</f>
        <v>2394.1580820435138</v>
      </c>
      <c r="G14" s="159">
        <v>13</v>
      </c>
      <c r="H14" s="159">
        <f>'inv2.計算シート'!AC14</f>
        <v>8.9462666325153535</v>
      </c>
      <c r="J14" s="159">
        <v>12</v>
      </c>
      <c r="K14" s="159">
        <f>IF(OR('1.収穫を予測する'!$C$2="あり",'1.収穫を予測する'!$C$3="あり"),VLOOKUP(J14,入力方法別計算!$AS$2:$BC$81,9,TRUE),'inv2.計算シート'!AP13)</f>
        <v>0</v>
      </c>
    </row>
    <row r="15" spans="1:11">
      <c r="D15" s="159">
        <f>IF(OR('1.収穫を予測する'!$C$2="あり",'1.収穫を予測する'!$C$3="あり"),入力方法別計算!BF15,'inv2.計算シート'!AT15)</f>
        <v>14</v>
      </c>
      <c r="E15" s="159">
        <f>IF(OR('1.収穫を予測する'!$C$2="あり",'1.収穫を予測する'!$C$3="あり"),入力方法別計算!$BG$2:$BG$81,'inv2.計算シート'!AU15)</f>
        <v>2364.6388830251394</v>
      </c>
      <c r="G15" s="159">
        <v>14</v>
      </c>
      <c r="H15" s="159">
        <f>'inv2.計算シート'!AC15</f>
        <v>9.7911038515373345</v>
      </c>
      <c r="J15" s="159">
        <v>13</v>
      </c>
      <c r="K15" s="159">
        <f>IF(OR('1.収穫を予測する'!$C$2="あり",'1.収穫を予測する'!$C$3="あり"),VLOOKUP(J15,入力方法別計算!$AS$2:$BC$81,9,TRUE),'inv2.計算シート'!AP14)</f>
        <v>0</v>
      </c>
    </row>
    <row r="16" spans="1:11">
      <c r="D16" s="159">
        <f>IF(OR('1.収穫を予測する'!$C$2="あり",'1.収穫を予測する'!$C$3="あり"),入力方法別計算!BF16,'inv2.計算シート'!AT16)</f>
        <v>15</v>
      </c>
      <c r="E16" s="159">
        <f>IF(OR('1.収穫を予測する'!$C$2="あり",'1.収穫を予測する'!$C$3="あり"),入力方法別計算!$BG$2:$BG$81,'inv2.計算シート'!AU16)</f>
        <v>2332.178023614536</v>
      </c>
      <c r="G16" s="159">
        <v>15</v>
      </c>
      <c r="H16" s="159">
        <f>'inv2.計算シート'!AC16</f>
        <v>10.624324280186464</v>
      </c>
      <c r="J16" s="159">
        <v>14</v>
      </c>
      <c r="K16" s="159">
        <f>IF(OR('1.収穫を予測する'!$C$2="あり",'1.収穫を予測する'!$C$3="あり"),VLOOKUP(J16,入力方法別計算!$AS$2:$BC$81,9,TRUE),'inv2.計算シート'!AP15)</f>
        <v>0</v>
      </c>
    </row>
    <row r="17" spans="4:11">
      <c r="D17" s="159">
        <f>IF(OR('1.収穫を予測する'!$C$2="あり",'1.収穫を予測する'!$C$3="あり"),入力方法別計算!BF17,'inv2.計算シート'!AT17)</f>
        <v>16</v>
      </c>
      <c r="E17" s="159">
        <f>IF(OR('1.収穫を予測する'!$C$2="あり",'1.収穫を予測する'!$C$3="あり"),入力方法別計算!$BG$2:$BG$81,'inv2.計算シート'!AU17)</f>
        <v>2297.2734868044263</v>
      </c>
      <c r="G17" s="159">
        <v>16</v>
      </c>
      <c r="H17" s="159">
        <f>'inv2.計算シート'!AC17</f>
        <v>11.443295562297198</v>
      </c>
      <c r="J17" s="159">
        <v>15</v>
      </c>
      <c r="K17" s="159">
        <f>IF(OR('1.収穫を予測する'!$C$2="あり",'1.収穫を予測する'!$C$3="あり"),VLOOKUP(J17,入力方法別計算!$AS$2:$BC$81,9,TRUE),'inv2.計算シート'!AP16)</f>
        <v>0</v>
      </c>
    </row>
    <row r="18" spans="4:11">
      <c r="D18" s="159">
        <f>IF(OR('1.収穫を予測する'!$C$2="あり",'1.収穫を予測する'!$C$3="あり"),入力方法別計算!BF18,'inv2.計算シート'!AT18)</f>
        <v>17</v>
      </c>
      <c r="E18" s="159">
        <f>IF(OR('1.収穫を予測する'!$C$2="あり",'1.収穫を予測する'!$C$3="あり"),入力方法別計算!$BG$2:$BG$81,'inv2.計算シート'!AU18)</f>
        <v>2260.4167358238824</v>
      </c>
      <c r="G18" s="159">
        <v>17</v>
      </c>
      <c r="H18" s="159">
        <f>'inv2.計算シート'!AC18</f>
        <v>12.245883343603307</v>
      </c>
      <c r="J18" s="159">
        <v>16</v>
      </c>
      <c r="K18" s="159">
        <f>IF(OR('1.収穫を予測する'!$C$2="あり",'1.収穫を予測する'!$C$3="あり"),VLOOKUP(J18,入力方法別計算!$AS$2:$BC$81,9,TRUE),'inv2.計算シート'!AP17)</f>
        <v>0</v>
      </c>
    </row>
    <row r="19" spans="4:11">
      <c r="D19" s="159">
        <f>IF(OR('1.収穫を予測する'!$C$2="あり",'1.収穫を予測する'!$C$3="あり"),入力方法別計算!BF19,'inv2.計算シート'!AT19)</f>
        <v>18</v>
      </c>
      <c r="E19" s="159">
        <f>IF(OR('1.収穫を予測する'!$C$2="あり",'1.収穫を予測する'!$C$3="あり"),入力方法別計算!$BG$2:$BG$81,'inv2.計算シート'!AU19)</f>
        <v>2222.0699333667153</v>
      </c>
      <c r="G19" s="159">
        <v>18</v>
      </c>
      <c r="H19" s="159">
        <f>'inv2.計算シート'!AC19</f>
        <v>13.030378944395725</v>
      </c>
      <c r="J19" s="159">
        <v>17</v>
      </c>
      <c r="K19" s="159">
        <f>IF(OR('1.収穫を予測する'!$C$2="あり",'1.収穫を予測する'!$C$3="あり"),VLOOKUP(J19,入力方法別計算!$AS$2:$BC$81,9,TRUE),'inv2.計算シート'!AP18)</f>
        <v>0</v>
      </c>
    </row>
    <row r="20" spans="4:11">
      <c r="D20" s="159">
        <f>IF(OR('1.収穫を予測する'!$C$2="あり",'1.収穫を予測する'!$C$3="あり"),入力方法別計算!BF20,'inv2.計算シート'!AT20)</f>
        <v>19</v>
      </c>
      <c r="E20" s="159">
        <f>IF(OR('1.収穫を予測する'!$C$2="あり",'1.収穫を予測する'!$C$3="あり"),入力方法別計算!$BG$2:$BG$81,'inv2.計算シート'!AU20)</f>
        <v>2182.6536188672599</v>
      </c>
      <c r="G20" s="159">
        <v>19</v>
      </c>
      <c r="H20" s="159">
        <f>'inv2.計算シート'!AC20</f>
        <v>13.795438012630296</v>
      </c>
      <c r="J20" s="159">
        <v>18</v>
      </c>
      <c r="K20" s="159">
        <f>IF(OR('1.収穫を予測する'!$C$2="あり",'1.収穫を予測する'!$C$3="あり"),VLOOKUP(J20,入力方法別計算!$AS$2:$BC$81,9,TRUE),'inv2.計算シート'!AP19)</f>
        <v>0</v>
      </c>
    </row>
    <row r="21" spans="4:11">
      <c r="D21" s="159">
        <f>IF(OR('1.収穫を予測する'!$C$2="あり",'1.収穫を予測する'!$C$3="あり"),入力方法別計算!BF21,'inv2.計算シート'!AT21)</f>
        <v>20</v>
      </c>
      <c r="E21" s="159">
        <f>IF(OR('1.収穫を予測する'!$C$2="あり",'1.収穫を予測する'!$C$3="あり"),入力方法別計算!$BG$2:$BG$81,'inv2.計算シート'!AU21)</f>
        <v>2142.5416547696468</v>
      </c>
      <c r="G21" s="159">
        <v>20</v>
      </c>
      <c r="H21" s="159">
        <f>'inv2.計算シート'!AC21</f>
        <v>14.54002818546201</v>
      </c>
      <c r="J21" s="159">
        <v>19</v>
      </c>
      <c r="K21" s="159">
        <f>IF(OR('1.収穫を予測する'!$C$2="あり",'1.収穫を予測する'!$C$3="あり"),VLOOKUP(J21,入力方法別計算!$AS$2:$BC$81,9,TRUE),'inv2.計算シート'!AP20)</f>
        <v>0</v>
      </c>
    </row>
    <row r="22" spans="4:11">
      <c r="D22" s="159">
        <f>IF(OR('1.収穫を予測する'!$C$2="あり",'1.収穫を予測する'!$C$3="あり"),入力方法別計算!BF22,'inv2.計算シート'!AT22)</f>
        <v>21</v>
      </c>
      <c r="E22" s="159">
        <f>IF(OR('1.収穫を予測する'!$C$2="あり",'1.収穫を予測する'!$C$3="あり"),入力方法別計算!$BG$2:$BG$81,'inv2.計算シート'!AU22)</f>
        <v>2102.0607792894662</v>
      </c>
      <c r="G22" s="159">
        <v>21</v>
      </c>
      <c r="H22" s="159">
        <f>'inv2.計算シート'!AC22</f>
        <v>15.263384225473715</v>
      </c>
      <c r="J22" s="159">
        <v>20</v>
      </c>
      <c r="K22" s="159">
        <f>IF(OR('1.収穫を予測する'!$C$2="あり",'1.収穫を予測する'!$C$3="あり"),VLOOKUP(J22,入力方法別計算!$AS$2:$BC$81,9,TRUE),'inv2.計算シート'!AP21)</f>
        <v>0</v>
      </c>
    </row>
    <row r="23" spans="4:11">
      <c r="D23" s="159">
        <f>IF(OR('1.収穫を予測する'!$C$2="あり",'1.収穫を予測する'!$C$3="あり"),入力方法別計算!BF23,'inv2.計算シート'!AT23)</f>
        <v>22</v>
      </c>
      <c r="E23" s="159">
        <f>IF(OR('1.収穫を予測する'!$C$2="あり",'1.収穫を予測する'!$C$3="あり"),入力方法別計算!$BG$2:$BG$81,'inv2.計算シート'!AU23)</f>
        <v>2061.4928172378445</v>
      </c>
      <c r="G23" s="159">
        <v>22</v>
      </c>
      <c r="H23" s="159">
        <f>'inv2.計算シート'!AC23</f>
        <v>15.964969417952366</v>
      </c>
      <c r="J23" s="159">
        <v>21</v>
      </c>
      <c r="K23" s="159">
        <f>IF(OR('1.収穫を予測する'!$C$2="あり",'1.収穫を予測する'!$C$3="あり"),VLOOKUP(J23,入力方法別計算!$AS$2:$BC$81,9,TRUE),'inv2.計算シート'!AP22)</f>
        <v>0</v>
      </c>
    </row>
    <row r="24" spans="4:11">
      <c r="D24" s="159">
        <f>IF(OR('1.収穫を予測する'!$C$2="あり",'1.収穫を予測する'!$C$3="あり"),入力方法別計算!BF24,'inv2.計算シート'!AT24)</f>
        <v>23</v>
      </c>
      <c r="E24" s="159">
        <f>IF(OR('1.収穫を予測する'!$C$2="あり",'1.収穫を予測する'!$C$3="あり"),入力方法別計算!$BG$2:$BG$81,'inv2.計算シート'!AU24)</f>
        <v>2021.078243164015</v>
      </c>
      <c r="G24" s="159">
        <v>23</v>
      </c>
      <c r="H24" s="159">
        <f>'inv2.計算シート'!AC24</f>
        <v>16.644442254438498</v>
      </c>
      <c r="J24" s="159">
        <v>22</v>
      </c>
      <c r="K24" s="159">
        <f>IF(OR('1.収穫を予測する'!$C$2="あり",'1.収穫を予測する'!$C$3="あり"),VLOOKUP(J24,入力方法別計算!$AS$2:$BC$81,9,TRUE),'inv2.計算シート'!AP23)</f>
        <v>0</v>
      </c>
    </row>
    <row r="25" spans="4:11">
      <c r="D25" s="159">
        <f>IF(OR('1.収穫を予測する'!$C$2="あり",'1.収穫を予測する'!$C$3="あり"),入力方法別計算!BF25,'inv2.計算シート'!AT25)</f>
        <v>24</v>
      </c>
      <c r="E25" s="159">
        <f>IF(OR('1.収穫を予測する'!$C$2="あり",'1.収穫を予測する'!$C$3="あり"),入力方法別計算!$BG$2:$BG$81,'inv2.計算シート'!AU25)</f>
        <v>1981.0202808167626</v>
      </c>
      <c r="G25" s="159">
        <v>24</v>
      </c>
      <c r="H25" s="159">
        <f>'inv2.計算シート'!AC25</f>
        <v>17.301627609497395</v>
      </c>
      <c r="J25" s="159">
        <v>23</v>
      </c>
      <c r="K25" s="159">
        <f>IF(OR('1.収穫を予測する'!$C$2="あり",'1.収穫を予測する'!$C$3="あり"),VLOOKUP(J25,入力方法別計算!$AS$2:$BC$81,9,TRUE),'inv2.計算シート'!AP24)</f>
        <v>0</v>
      </c>
    </row>
    <row r="26" spans="4:11">
      <c r="D26" s="159">
        <f>IF(OR('1.収穫を予測する'!$C$2="あり",'1.収穫を予測する'!$C$3="あり"),入力方法別計算!BF26,'inv2.計算シート'!AT26)</f>
        <v>25</v>
      </c>
      <c r="E26" s="159">
        <f>IF(OR('1.収穫を予測する'!$C$2="あり",'1.収穫を予測する'!$C$3="あり"),入力方法別計算!$BG$2:$BG$81,'inv2.計算シート'!AU26)</f>
        <v>1941.4890619932546</v>
      </c>
      <c r="G26" s="159">
        <v>25</v>
      </c>
      <c r="H26" s="159">
        <f>'inv2.計算シート'!AC26</f>
        <v>17.936491758284877</v>
      </c>
      <c r="J26" s="159">
        <v>24</v>
      </c>
      <c r="K26" s="159">
        <f>IF(OR('1.収穫を予測する'!$C$2="あり",'1.収穫を予測する'!$C$3="あり"),VLOOKUP(J26,入力方法別計算!$AS$2:$BC$81,9,TRUE),'inv2.計算シート'!AP25)</f>
        <v>0</v>
      </c>
    </row>
    <row r="27" spans="4:11">
      <c r="D27" s="159">
        <f>IF(OR('1.収穫を予測する'!$C$2="あり",'1.収穫を予測する'!$C$3="あり"),入力方法別計算!BF27,'inv2.計算シート'!AT27)</f>
        <v>26</v>
      </c>
      <c r="E27" s="159">
        <f>IF(OR('1.収穫を予測する'!$C$2="あり",'1.収穫を予測する'!$C$3="あり"),入力方法別計算!$BG$2:$BG$81,'inv2.計算シート'!AU27)</f>
        <v>1902.625587555993</v>
      </c>
      <c r="G27" s="159">
        <v>26</v>
      </c>
      <c r="H27" s="159">
        <f>'inv2.計算シート'!AC27</f>
        <v>18.54912069296758</v>
      </c>
      <c r="J27" s="159">
        <v>25</v>
      </c>
      <c r="K27" s="159">
        <f>IF(OR('1.収穫を予測する'!$C$2="あり",'1.収穫を予測する'!$C$3="あり"),VLOOKUP(J27,入力方法別計算!$AS$2:$BC$81,9,TRUE),'inv2.計算シート'!AP26)</f>
        <v>0</v>
      </c>
    </row>
    <row r="28" spans="4:11">
      <c r="D28" s="159">
        <f>IF(OR('1.収穫を予測する'!$C$2="あり",'1.収穫を予測する'!$C$3="あり"),入力方法別計算!BF28,'inv2.計算シート'!AT28)</f>
        <v>27</v>
      </c>
      <c r="E28" s="159">
        <f>IF(OR('1.収穫を予測する'!$C$2="あり",'1.収穫を予測する'!$C$3="あり"),入力方法別計算!$BG$2:$BG$81,'inv2.計算シート'!AU28)</f>
        <v>1864.5453683864864</v>
      </c>
      <c r="G28" s="159">
        <v>27</v>
      </c>
      <c r="H28" s="159">
        <f>'inv2.計算シート'!AC28</f>
        <v>19.139701284048911</v>
      </c>
      <c r="J28" s="159">
        <v>26</v>
      </c>
      <c r="K28" s="159">
        <f>IF(OR('1.収穫を予測する'!$C$2="あり",'1.収穫を予測する'!$C$3="あり"),VLOOKUP(J28,入力方法別計算!$AS$2:$BC$81,9,TRUE),'inv2.計算シート'!AP27)</f>
        <v>0</v>
      </c>
    </row>
    <row r="29" spans="4:11">
      <c r="D29" s="159">
        <f>IF(OR('1.収穫を予測する'!$C$2="あり",'1.収穫を予測する'!$C$3="あり"),入力方法別計算!BF29,'inv2.計算シート'!AT29)</f>
        <v>28</v>
      </c>
      <c r="E29" s="159">
        <f>IF(OR('1.収穫を予測する'!$C$2="あり",'1.収穫を予測する'!$C$3="あり"),入力方法別計算!$BG$2:$BG$81,'inv2.計算シート'!AU29)</f>
        <v>1827.3417028713304</v>
      </c>
      <c r="G29" s="159">
        <v>28</v>
      </c>
      <c r="H29" s="159">
        <f>'inv2.計算シート'!AC29</f>
        <v>19.708504903576934</v>
      </c>
      <c r="J29" s="159">
        <v>27</v>
      </c>
      <c r="K29" s="159">
        <f>IF(OR('1.収穫を予測する'!$C$2="あり",'1.収穫を予測する'!$C$3="あり"),VLOOKUP(J29,入力方法別計算!$AS$2:$BC$81,9,TRUE),'inv2.計算シート'!AP28)</f>
        <v>0</v>
      </c>
    </row>
    <row r="30" spans="4:11">
      <c r="D30" s="159">
        <f>IF(OR('1.収穫を予測する'!$C$2="あり",'1.収穫を予測する'!$C$3="あり"),入力方法別計算!BF30,'inv2.計算シート'!AT30)</f>
        <v>29</v>
      </c>
      <c r="E30" s="159">
        <f>IF(OR('1.収穫を予測する'!$C$2="あり",'1.収穫を予測する'!$C$3="あり"),入力方法別計算!$BG$2:$BG$81,'inv2.計算シート'!AU30)</f>
        <v>1791.0885909113235</v>
      </c>
      <c r="G30" s="159">
        <v>29</v>
      </c>
      <c r="H30" s="159">
        <f>'inv2.計算シート'!AC30</f>
        <v>20.255873184998489</v>
      </c>
      <c r="J30" s="159">
        <v>28</v>
      </c>
      <c r="K30" s="159">
        <f>IF(OR('1.収穫を予測する'!$C$2="あり",'1.収穫を予測する'!$C$3="あり"),VLOOKUP(J30,入力方法別計算!$AS$2:$BC$81,9,TRUE),'inv2.計算シート'!AP29)</f>
        <v>0</v>
      </c>
    </row>
    <row r="31" spans="4:11">
      <c r="D31" s="159">
        <f>IF(OR('1.収穫を予測する'!$C$2="あり",'1.収穫を予測する'!$C$3="あり"),入力方法別計算!BF31,'inv2.計算シート'!AT31)</f>
        <v>30</v>
      </c>
      <c r="E31" s="159">
        <f>IF(OR('1.収穫を予測する'!$C$2="あり",'1.収穫を予測する'!$C$3="あり"),入力方法別計算!$BG$2:$BG$81,'inv2.計算シート'!AU31)</f>
        <v>1755.8433063839391</v>
      </c>
      <c r="G31" s="159">
        <v>30</v>
      </c>
      <c r="H31" s="159">
        <f>'inv2.計算シート'!AC31</f>
        <v>20.782205641960537</v>
      </c>
      <c r="J31" s="159">
        <v>29</v>
      </c>
      <c r="K31" s="159">
        <f>IF(OR('1.収穫を予測する'!$C$2="あり",'1.収穫を予測する'!$C$3="あり"),VLOOKUP(J31,入力方法別計算!$AS$2:$BC$81,9,TRUE),'inv2.計算シート'!AP30)</f>
        <v>0</v>
      </c>
    </row>
    <row r="32" spans="4:11">
      <c r="D32" s="159">
        <f>IF(OR('1.収穫を予測する'!$C$2="あり",'1.収穫を予測する'!$C$3="あり"),入力方法別計算!BF32,'inv2.計算シート'!AT32)</f>
        <v>31</v>
      </c>
      <c r="E32" s="159">
        <f>IF(OR('1.収穫を予測する'!$C$2="あり",'1.収穫を予測する'!$C$3="あり"),入力方法別計算!$BG$2:$BG$81,'inv2.計算シート'!AU32)</f>
        <v>1721.6486594457183</v>
      </c>
      <c r="G32" s="159">
        <v>31</v>
      </c>
      <c r="H32" s="159">
        <f>'inv2.計算シート'!AC32</f>
        <v>21.287948907800377</v>
      </c>
      <c r="J32" s="159">
        <v>30</v>
      </c>
      <c r="K32" s="159">
        <f>IF(OR('1.収穫を予測する'!$C$2="あり",'1.収穫を予測する'!$C$3="あり"),VLOOKUP(J32,入力方法別計算!$AS$2:$BC$81,9,TRUE),'inv2.計算シート'!AP31)</f>
        <v>0</v>
      </c>
    </row>
    <row r="33" spans="4:11">
      <c r="D33" s="159">
        <f>IF(OR('1.収穫を予測する'!$C$2="あり",'1.収穫を予測する'!$C$3="あり"),入力方法別計算!BF33,'inv2.計算シート'!AT33)</f>
        <v>32</v>
      </c>
      <c r="E33" s="159">
        <f>IF(OR('1.収穫を予測する'!$C$2="あり",'1.収穫を予測する'!$C$3="あり"),入力方法別計算!$BG$2:$BG$81,'inv2.計算シート'!AU33)</f>
        <v>1688.534982584606</v>
      </c>
      <c r="G33" s="159">
        <v>32</v>
      </c>
      <c r="H33" s="159">
        <f>'inv2.計算シート'!AC33</f>
        <v>21.773587390439353</v>
      </c>
      <c r="J33" s="159">
        <v>31</v>
      </c>
      <c r="K33" s="159">
        <f>IF(OR('1.収穫を予測する'!$C$2="あり",'1.収穫を予測する'!$C$3="あり"),VLOOKUP(J33,入力方法別計算!$AS$2:$BC$81,9,TRUE),'inv2.計算シート'!AP32)</f>
        <v>0</v>
      </c>
    </row>
    <row r="34" spans="4:11">
      <c r="D34" s="159">
        <f>IF(OR('1.収穫を予測する'!$C$2="あり",'1.収穫を予測する'!$C$3="あり"),入力方法別計算!BF34,'inv2.計算シート'!AT34)</f>
        <v>33</v>
      </c>
      <c r="E34" s="159">
        <f>IF(OR('1.収穫を予測する'!$C$2="あり",'1.収穫を予測する'!$C$3="あり"),入力方法別計算!$BG$2:$BG$81,'inv2.計算シート'!AU34)</f>
        <v>1656.5218732479841</v>
      </c>
      <c r="G34" s="159">
        <v>33</v>
      </c>
      <c r="H34" s="159">
        <f>'inv2.計算シート'!AC34</f>
        <v>22.239635165149917</v>
      </c>
      <c r="J34" s="159">
        <v>32</v>
      </c>
      <c r="K34" s="159">
        <f>IF(OR('1.収穫を予測する'!$C$2="あり",'1.収穫を予測する'!$C$3="あり"),VLOOKUP(J34,入力方法別計算!$AS$2:$BC$81,9,TRUE),'inv2.計算シート'!AP33)</f>
        <v>0</v>
      </c>
    </row>
    <row r="35" spans="4:11">
      <c r="D35" s="159">
        <f>IF(OR('1.収穫を予測する'!$C$2="あり",'1.収穫を予測する'!$C$3="あり"),入力方法別計算!BF35,'inv2.計算シート'!AT35)</f>
        <v>34</v>
      </c>
      <c r="E35" s="159">
        <f>IF(OR('1.収穫を予測する'!$C$2="あり",'1.収穫を予測する'!$C$3="あり"),入力方法別計算!$BG$2:$BG$81,'inv2.計算シート'!AU35)</f>
        <v>1625.6197231092119</v>
      </c>
      <c r="G35" s="159">
        <v>34</v>
      </c>
      <c r="H35" s="159">
        <f>'inv2.計算シート'!AC35</f>
        <v>22.686628951170277</v>
      </c>
      <c r="J35" s="159">
        <v>33</v>
      </c>
      <c r="K35" s="159">
        <f>IF(OR('1.収穫を予測する'!$C$2="あり",'1.収穫を予測する'!$C$3="あり"),VLOOKUP(J35,入力方法別計算!$AS$2:$BC$81,9,TRUE),'inv2.計算シート'!AP34)</f>
        <v>0</v>
      </c>
    </row>
    <row r="36" spans="4:11">
      <c r="D36" s="159">
        <f>IF(OR('1.収穫を予測する'!$C$2="あり",'1.収穫を予測する'!$C$3="あり"),入力方法別計算!BF36,'inv2.計算シート'!AT36)</f>
        <v>35</v>
      </c>
      <c r="E36" s="159">
        <f>IF(OR('1.収穫を予測する'!$C$2="あり",'1.収穫を予測する'!$C$3="あり"),入力方法別計算!$BG$2:$BG$81,'inv2.計算シート'!AU36)</f>
        <v>1595.831060671715</v>
      </c>
      <c r="G36" s="159">
        <v>35</v>
      </c>
      <c r="H36" s="159">
        <f>'inv2.計算シート'!AC36</f>
        <v>23.115122038154905</v>
      </c>
      <c r="J36" s="159">
        <v>34</v>
      </c>
      <c r="K36" s="159">
        <f>IF(OR('1.収穫を予測する'!$C$2="あり",'1.収穫を予測する'!$C$3="あり"),VLOOKUP(J36,入力方法別計算!$AS$2:$BC$81,9,TRUE),'inv2.計算シート'!AP35)</f>
        <v>0</v>
      </c>
    </row>
    <row r="37" spans="4:11">
      <c r="D37" s="159">
        <f>IF(OR('1.収穫を予測する'!$C$2="あり",'1.収穫を予測する'!$C$3="あり"),入力方法別計算!BF37,'inv2.計算シート'!AT37)</f>
        <v>36</v>
      </c>
      <c r="E37" s="159">
        <f>IF(OR('1.収穫を予測する'!$C$2="あり",'1.収穫を予測する'!$C$3="あり"),入力方法別計算!$BG$2:$BG$81,'inv2.計算シート'!AU37)</f>
        <v>1567.1517305159559</v>
      </c>
      <c r="G37" s="159">
        <v>36</v>
      </c>
      <c r="H37" s="159">
        <f>'inv2.計算シート'!AC37</f>
        <v>23.525679045572627</v>
      </c>
      <c r="J37" s="159">
        <v>35</v>
      </c>
      <c r="K37" s="159">
        <f>IF(OR('1.収穫を予測する'!$C$2="あり",'1.収穫を予測する'!$C$3="あり"),VLOOKUP(J37,入力方法別計算!$AS$2:$BC$81,9,TRUE),'inv2.計算シート'!AP36)</f>
        <v>0</v>
      </c>
    </row>
    <row r="38" spans="4:11">
      <c r="D38" s="159">
        <f>IF(OR('1.収穫を予測する'!$C$2="あり",'1.収穫を予測する'!$C$3="あり"),入力方法別計算!BF38,'inv2.計算シート'!AT38)</f>
        <v>37</v>
      </c>
      <c r="E38" s="159">
        <f>IF(OR('1.収穫を予測する'!$C$2="あり",'1.収穫を予測する'!$C$3="あり"),入力方法別計算!$BG$2:$BG$81,'inv2.計算シート'!AU38)</f>
        <v>1539.5719293483792</v>
      </c>
      <c r="G38" s="159">
        <v>37</v>
      </c>
      <c r="H38" s="159">
        <f>'inv2.計算シート'!AC38</f>
        <v>23.918871412879184</v>
      </c>
      <c r="J38" s="159">
        <v>36</v>
      </c>
      <c r="K38" s="159">
        <f>IF(OR('1.収穫を予測する'!$C$2="あり",'1.収穫を予測する'!$C$3="あり"),VLOOKUP(J38,入力方法別計算!$AS$2:$BC$81,9,TRUE),'inv2.計算シート'!AP37)</f>
        <v>0</v>
      </c>
    </row>
    <row r="39" spans="4:11">
      <c r="D39" s="159">
        <f>IF(OR('1.収穫を予測する'!$C$2="あり",'1.収穫を予測する'!$C$3="あり"),入力方法別計算!BF39,'inv2.計算シート'!AT39)</f>
        <v>38</v>
      </c>
      <c r="E39" s="159">
        <f>IF(OR('1.収穫を予測する'!$C$2="あり",'1.収穫を予測する'!$C$3="あり"),入力方法別計算!$BG$2:$BG$81,'inv2.計算シート'!AU39)</f>
        <v>1513.0771162251667</v>
      </c>
      <c r="G39" s="159">
        <v>38</v>
      </c>
      <c r="H39" s="159">
        <f>'inv2.計算シート'!AC39</f>
        <v>24.295273530985096</v>
      </c>
      <c r="J39" s="159">
        <v>37</v>
      </c>
      <c r="K39" s="159">
        <f>IF(OR('1.収穫を予測する'!$C$2="あり",'1.収穫を予測する'!$C$3="あり"),VLOOKUP(J39,入力方法別計算!$AS$2:$BC$81,9,TRUE),'inv2.計算シート'!AP38)</f>
        <v>0</v>
      </c>
    </row>
    <row r="40" spans="4:11">
      <c r="D40" s="159">
        <f>IF(OR('1.収穫を予測する'!$C$2="あり",'1.収穫を予測する'!$C$3="あり"),入力方法別計算!BF40,'inv2.計算シート'!AT40)</f>
        <v>39</v>
      </c>
      <c r="E40" s="159">
        <f>IF(OR('1.収穫を予測する'!$C$2="あり",'1.収穫を予測する'!$C$3="あり"),入力方法別計算!$BG$2:$BG$81,'inv2.計算シート'!AU40)</f>
        <v>1487.6488119211983</v>
      </c>
      <c r="G40" s="159">
        <v>39</v>
      </c>
      <c r="H40" s="159">
        <f>'inv2.計算シート'!AC40</f>
        <v>24.655459436527924</v>
      </c>
      <c r="J40" s="159">
        <v>38</v>
      </c>
      <c r="K40" s="159">
        <f>IF(OR('1.収穫を予測する'!$C$2="あり",'1.収穫を予測する'!$C$3="あり"),VLOOKUP(J40,入力方法別計算!$AS$2:$BC$81,9,TRUE),'inv2.計算シート'!AP39)</f>
        <v>0</v>
      </c>
    </row>
    <row r="41" spans="4:11">
      <c r="D41" s="159">
        <f>IF(OR('1.収穫を予測する'!$C$2="あり",'1.収穫を予測する'!$C$3="あり"),入力方法別計算!BF41,'inv2.計算シート'!AT41)</f>
        <v>40</v>
      </c>
      <c r="E41" s="159">
        <f>IF(OR('1.収穫を予測する'!$C$2="あり",'1.収穫を予測する'!$C$3="あり"),入力方法別計算!$BG$2:$BG$81,'inv2.計算シート'!AU41)</f>
        <v>1463.2653003752212</v>
      </c>
      <c r="G41" s="159">
        <v>40</v>
      </c>
      <c r="H41" s="159">
        <f>'inv2.計算シート'!AC41</f>
        <v>25</v>
      </c>
      <c r="J41" s="159">
        <v>39</v>
      </c>
      <c r="K41" s="159">
        <f>IF(OR('1.収穫を予測する'!$C$2="あり",'1.収穫を予測する'!$C$3="あり"),VLOOKUP(J41,入力方法別計算!$AS$2:$BC$81,9,TRUE),'inv2.計算シート'!AP40)</f>
        <v>0</v>
      </c>
    </row>
    <row r="42" spans="4:11">
      <c r="D42" s="159">
        <f>IF(OR('1.収穫を予測する'!$C$2="あり",'1.収穫を予測する'!$C$3="あり"),入力方法別計算!BF42,'inv2.計算シート'!AT42)</f>
        <v>41</v>
      </c>
      <c r="E42" s="159">
        <f>IF(OR('1.収穫を予測する'!$C$2="あり",'1.収穫を予測する'!$C$3="あり"),入力方法別計算!$BG$2:$BG$81,'inv2.計算シート'!AU42)</f>
        <v>1439.9022434254723</v>
      </c>
      <c r="G42" s="159">
        <v>41</v>
      </c>
      <c r="H42" s="159">
        <f>'inv2.計算シート'!AC42</f>
        <v>25.329460547090601</v>
      </c>
      <c r="J42" s="159">
        <v>40</v>
      </c>
      <c r="K42" s="159">
        <f>IF(OR('1.収穫を予測する'!$C$2="あり",'1.収穫を予測する'!$C$3="あり"),VLOOKUP(J42,入力方法別計算!$AS$2:$BC$81,9,TRUE),'inv2.計算シート'!AP41)</f>
        <v>0</v>
      </c>
    </row>
    <row r="43" spans="4:11">
      <c r="D43" s="159">
        <f>IF(OR('1.収穫を予測する'!$C$2="あり",'1.収穫を予測する'!$C$3="あり"),入力方法別計算!BF43,'inv2.計算シート'!AT43)</f>
        <v>42</v>
      </c>
      <c r="E43" s="159">
        <f>IF(OR('1.収穫を予測する'!$C$2="あり",'1.収穫を予測する'!$C$3="あり"),入力方法別計算!$BG$2:$BG$81,'inv2.計算シート'!AU43)</f>
        <v>1417.5332186099624</v>
      </c>
      <c r="G43" s="159">
        <v>42</v>
      </c>
      <c r="H43" s="159">
        <f>'inv2.計算シート'!AC43</f>
        <v>25.644398859854483</v>
      </c>
      <c r="J43" s="159">
        <v>41</v>
      </c>
      <c r="K43" s="159">
        <f>IF(OR('1.収穫を予測する'!$C$2="あり",'1.収穫を予測する'!$C$3="あり"),VLOOKUP(J43,入力方法別計算!$AS$2:$BC$81,9,TRUE),'inv2.計算シート'!AP42)</f>
        <v>0</v>
      </c>
    </row>
    <row r="44" spans="4:11">
      <c r="D44" s="159">
        <f>IF(OR('1.収穫を予測する'!$C$2="あり",'1.収穫を予測する'!$C$3="あり"),入力方法別計算!BF44,'inv2.計算シート'!AT44)</f>
        <v>43</v>
      </c>
      <c r="E44" s="159">
        <f>IF(OR('1.収穫を予測する'!$C$2="あり",'1.収穫を予測する'!$C$3="あり"),入力方法別計算!$BG$2:$BG$81,'inv2.計算シート'!AU44)</f>
        <v>1396.1301885968464</v>
      </c>
      <c r="G44" s="159">
        <v>43</v>
      </c>
      <c r="H44" s="159">
        <f>'inv2.計算シート'!AC44</f>
        <v>25.945363510662741</v>
      </c>
      <c r="J44" s="159">
        <v>42</v>
      </c>
      <c r="K44" s="159">
        <f>IF(OR('1.収穫を予測する'!$C$2="あり",'1.収穫を予測する'!$C$3="あり"),VLOOKUP(J44,入力方法別計算!$AS$2:$BC$81,9,TRUE),'inv2.計算シート'!AP43)</f>
        <v>0</v>
      </c>
    </row>
    <row r="45" spans="4:11">
      <c r="D45" s="159">
        <f>IF(OR('1.収穫を予測する'!$C$2="あり",'1.収穫を予測する'!$C$3="あり"),入力方法別計算!BF45,'inv2.計算シート'!AT45)</f>
        <v>44</v>
      </c>
      <c r="E45" s="159">
        <f>IF(OR('1.収穫を予測する'!$C$2="あり",'1.収穫を予測する'!$C$3="あり"),入力方法別計算!$BG$2:$BG$81,'inv2.計算シート'!AU45)</f>
        <v>1375.6639097922962</v>
      </c>
      <c r="G45" s="159">
        <v>44</v>
      </c>
      <c r="H45" s="159">
        <f>'inv2.計算シート'!AC45</f>
        <v>26.232892487454215</v>
      </c>
      <c r="J45" s="159">
        <v>43</v>
      </c>
      <c r="K45" s="159">
        <f>IF(OR('1.収穫を予測する'!$C$2="あり",'1.収穫を予測する'!$C$3="あり"),VLOOKUP(J45,入力方法別計算!$AS$2:$BC$81,9,TRUE),'inv2.計算シート'!AP44)</f>
        <v>0</v>
      </c>
    </row>
    <row r="46" spans="4:11">
      <c r="D46" s="159">
        <f>IF(OR('1.収穫を予測する'!$C$2="あり",'1.収穫を予測する'!$C$3="あり"),入力方法別計算!BF46,'inv2.計算シート'!AT46)</f>
        <v>45</v>
      </c>
      <c r="E46" s="159">
        <f>IF(OR('1.収穫を予測する'!$C$2="あり",'1.収穫を予測する'!$C$3="あり"),入力方法別計算!$BG$2:$BG$81,'inv2.計算シート'!AU46)</f>
        <v>1356.1042868110437</v>
      </c>
      <c r="G46" s="159">
        <v>45</v>
      </c>
      <c r="H46" s="159">
        <f>'inv2.計算シート'!AC46</f>
        <v>26.507512073688691</v>
      </c>
      <c r="J46" s="159">
        <v>44</v>
      </c>
      <c r="K46" s="159">
        <f>IF(OR('1.収穫を予測する'!$C$2="あり",'1.収穫を予測する'!$C$3="あり"),VLOOKUP(J46,入力方法別計算!$AS$2:$BC$81,9,TRUE),'inv2.計算シート'!AP45)</f>
        <v>0</v>
      </c>
    </row>
    <row r="47" spans="4:11">
      <c r="D47" s="159">
        <f>IF(OR('1.収穫を予測する'!$C$2="あり",'1.収穫を予測する'!$C$3="あり"),入力方法別計算!BF47,'inv2.計算シート'!AT47)</f>
        <v>46</v>
      </c>
      <c r="E47" s="159">
        <f>IF(OR('1.収穫を予測する'!$C$2="あり",'1.収穫を予測する'!$C$3="あり"),入力方法別計算!$BG$2:$BG$81,'inv2.計算シート'!AU47)</f>
        <v>1337.420678758536</v>
      </c>
      <c r="G47" s="159">
        <v>46</v>
      </c>
      <c r="H47" s="159">
        <f>'inv2.計算シート'!AC47</f>
        <v>26.769735950699012</v>
      </c>
      <c r="J47" s="159">
        <v>45</v>
      </c>
      <c r="K47" s="159">
        <f>IF(OR('1.収穫を予測する'!$C$2="あり",'1.収穫を予測する'!$C$3="あり"),VLOOKUP(J47,入力方法別計算!$AS$2:$BC$81,9,TRUE),'inv2.計算シート'!AP46)</f>
        <v>0</v>
      </c>
    </row>
    <row r="48" spans="4:11">
      <c r="D48" s="159">
        <f>IF(OR('1.収穫を予測する'!$C$2="あり",'1.収穫を予測する'!$C$3="あり"),入力方法別計算!BF48,'inv2.計算シート'!AT48)</f>
        <v>47</v>
      </c>
      <c r="E48" s="159">
        <f>IF(OR('1.収穫を予測する'!$C$2="あり",'1.収穫を予測する'!$C$3="あり"),入力方法別計算!$BG$2:$BG$81,'inv2.計算シート'!AU48)</f>
        <v>1319.5821626399775</v>
      </c>
      <c r="G48" s="159">
        <v>47</v>
      </c>
      <c r="H48" s="159">
        <f>'inv2.計算シート'!AC48</f>
        <v>27.020064493921968</v>
      </c>
      <c r="J48" s="159">
        <v>46</v>
      </c>
      <c r="K48" s="159">
        <f>IF(OR('1.収穫を予測する'!$C$2="あり",'1.収穫を予測する'!$C$3="あり"),VLOOKUP(J48,入力方法別計算!$AS$2:$BC$81,9,TRUE),'inv2.計算シート'!AP47)</f>
        <v>0</v>
      </c>
    </row>
    <row r="49" spans="4:11">
      <c r="D49" s="159">
        <f>IF(OR('1.収穫を予測する'!$C$2="あり",'1.収穫を予測する'!$C$3="あり"),入力方法別計算!BF49,'inv2.計算シート'!AT49)</f>
        <v>48</v>
      </c>
      <c r="E49" s="159">
        <f>IF(OR('1.収穫を予測する'!$C$2="あり",'1.収穫を予測する'!$C$3="あり"),入力方法別計算!$BG$2:$BG$81,'inv2.計算シート'!AU49)</f>
        <v>1302.5577586605959</v>
      </c>
      <c r="G49" s="159">
        <v>48</v>
      </c>
      <c r="H49" s="159">
        <f>'inv2.計算シート'!AC49</f>
        <v>27.258984237823732</v>
      </c>
      <c r="J49" s="159">
        <v>47</v>
      </c>
      <c r="K49" s="159">
        <f>IF(OR('1.収穫を予測する'!$C$2="あり",'1.収穫を予測する'!$C$3="あり"),VLOOKUP(J49,入力方法別計算!$AS$2:$BC$81,9,TRUE),'inv2.計算シート'!AP48)</f>
        <v>0</v>
      </c>
    </row>
    <row r="50" spans="4:11">
      <c r="D50" s="159">
        <f>IF(OR('1.収穫を予測する'!$C$2="あり",'1.収穫を予測する'!$C$3="あり"),入力方法別計算!BF50,'inv2.計算シート'!AT50)</f>
        <v>49</v>
      </c>
      <c r="E50" s="159">
        <f>IF(OR('1.収穫を予測する'!$C$2="あり",'1.収穫を予測する'!$C$3="あり"),入力方法別計算!$BG$2:$BG$81,'inv2.計算シート'!AU50)</f>
        <v>1286.3166216980794</v>
      </c>
      <c r="G50" s="159">
        <v>49</v>
      </c>
      <c r="H50" s="159">
        <f>'inv2.計算シート'!AC50</f>
        <v>27.486967487280818</v>
      </c>
      <c r="J50" s="159">
        <v>48</v>
      </c>
      <c r="K50" s="159">
        <f>IF(OR('1.収穫を予測する'!$C$2="あり",'1.収穫を予測する'!$C$3="あり"),VLOOKUP(J50,入力方法別計算!$AS$2:$BC$81,9,TRUE),'inv2.計算シート'!AP49)</f>
        <v>0</v>
      </c>
    </row>
    <row r="51" spans="4:11">
      <c r="D51" s="159">
        <f>IF(OR('1.収穫を予測する'!$C$2="あり",'1.収穫を予測する'!$C$3="あり"),入力方法別計算!BF51,'inv2.計算シート'!AT51)</f>
        <v>50</v>
      </c>
      <c r="E51" s="159">
        <f>IF(OR('1.収穫を予測する'!$C$2="あり",'1.収穫を予測する'!$C$3="あり"),入力方法別計算!$BG$2:$BG$81,'inv2.計算シート'!AU51)</f>
        <v>1270.8282028003575</v>
      </c>
      <c r="G51" s="159">
        <v>50</v>
      </c>
      <c r="H51" s="159">
        <f>'inv2.計算シート'!AC51</f>
        <v>27.704472055779419</v>
      </c>
      <c r="J51" s="159">
        <v>49</v>
      </c>
      <c r="K51" s="159">
        <f>IF(OR('1.収穫を予測する'!$C$2="あり",'1.収穫を予測する'!$C$3="あり"),VLOOKUP(J51,入力方法別計算!$AS$2:$BC$81,9,TRUE),'inv2.計算シート'!AP50)</f>
        <v>0</v>
      </c>
    </row>
    <row r="52" spans="4:11">
      <c r="D52" s="159">
        <f>IF(OR('1.収穫を予測する'!$C$2="あり",'1.収穫を予測する'!$C$3="あり"),入力方法別計算!BF52,'inv2.計算シート'!AT52)</f>
        <v>51</v>
      </c>
      <c r="E52" s="159">
        <f>IF(OR('1.収穫を予測する'!$C$2="あり",'1.収穫を予測する'!$C$3="あり"),入力方法別計算!$BG$2:$BG$81,'inv2.計算シート'!AU52)</f>
        <v>1256.0623841797387</v>
      </c>
      <c r="G52" s="159">
        <v>51</v>
      </c>
      <c r="H52" s="159">
        <f>'inv2.計算シート'!AC52</f>
        <v>27.911941113097896</v>
      </c>
      <c r="J52" s="159">
        <v>50</v>
      </c>
      <c r="K52" s="159">
        <f>IF(OR('1.収穫を予測する'!$C$2="あり",'1.収穫を予測する'!$C$3="あり"),VLOOKUP(J52,入力方法別計算!$AS$2:$BC$81,9,TRUE),'inv2.計算シート'!AP51)</f>
        <v>0</v>
      </c>
    </row>
    <row r="53" spans="4:11">
      <c r="D53" s="159">
        <f>IF(OR('1.収穫を予測する'!$C$2="あり",'1.収穫を予測する'!$C$3="あり"),入力方法別計算!BF53,'inv2.計算シート'!AT53)</f>
        <v>52</v>
      </c>
      <c r="E53" s="159">
        <f>IF(OR('1.収穫を予測する'!$C$2="あり",'1.収穫を予測する'!$C$3="あり"),入力方法別計算!$BG$2:$BG$81,'inv2.計算シート'!AU53)</f>
        <v>1241.9895908312378</v>
      </c>
      <c r="G53" s="159">
        <v>52</v>
      </c>
      <c r="H53" s="159">
        <f>'inv2.計算シート'!AC53</f>
        <v>28.109803127173215</v>
      </c>
      <c r="J53" s="159">
        <v>51</v>
      </c>
      <c r="K53" s="159">
        <f>IF(OR('1.収穫を予測する'!$C$2="あり",'1.収穫を予測する'!$C$3="あり"),VLOOKUP(J53,入力方法別計算!$AS$2:$BC$81,9,TRUE),'inv2.計算シート'!AP52)</f>
        <v>0</v>
      </c>
    </row>
    <row r="54" spans="4:11">
      <c r="D54" s="159">
        <f>IF(OR('1.収穫を予測する'!$C$2="あり",'1.収穫を予測する'!$C$3="あり"),入力方法別計算!BF54,'inv2.計算シート'!AT54)</f>
        <v>53</v>
      </c>
      <c r="E54" s="159">
        <f>IF(OR('1.収穫を予測する'!$C$2="あり",'1.収穫を予測する'!$C$3="あり"),入力方法別計算!$BG$2:$BG$81,'inv2.計算シート'!AU54)</f>
        <v>1228.5808815925107</v>
      </c>
      <c r="G54" s="159">
        <v>53</v>
      </c>
      <c r="H54" s="159">
        <f>'inv2.計算シート'!AC54</f>
        <v>28.298471886656223</v>
      </c>
      <c r="J54" s="159">
        <v>52</v>
      </c>
      <c r="K54" s="159">
        <f>IF(OR('1.収穫を予測する'!$C$2="あり",'1.収穫を予測する'!$C$3="あり"),VLOOKUP(J54,入力方法別計算!$AS$2:$BC$81,9,TRUE),'inv2.計算シート'!AP53)</f>
        <v>0</v>
      </c>
    </row>
    <row r="55" spans="4:11">
      <c r="D55" s="159">
        <f>IF(OR('1.収穫を予測する'!$C$2="あり",'1.収穫を予測する'!$C$3="あり"),入力方法別計算!BF55,'inv2.計算シート'!AT55)</f>
        <v>54</v>
      </c>
      <c r="E55" s="159">
        <f>IF(OR('1.収穫を予測する'!$C$2="あり",'1.収穫を予測する'!$C$3="あり"),入力方法別計算!$BG$2:$BG$81,'inv2.計算シート'!AU55)</f>
        <v>1215.8080221808661</v>
      </c>
      <c r="G55" s="159">
        <v>54</v>
      </c>
      <c r="H55" s="159">
        <f>'inv2.計算シート'!AC55</f>
        <v>28.478346592258706</v>
      </c>
      <c r="J55" s="159">
        <v>53</v>
      </c>
      <c r="K55" s="159">
        <f>IF(OR('1.収穫を予測する'!$C$2="あり",'1.収穫を予測する'!$C$3="あり"),VLOOKUP(J55,入力方法別計算!$AS$2:$BC$81,9,TRUE),'inv2.計算シート'!AP54)</f>
        <v>0</v>
      </c>
    </row>
    <row r="56" spans="4:11">
      <c r="D56" s="159">
        <f>IF(OR('1.収穫を予測する'!$C$2="あり",'1.収穫を予測する'!$C$3="あり"),入力方法別計算!BF56,'inv2.計算シート'!AT56)</f>
        <v>55</v>
      </c>
      <c r="E56" s="159">
        <f>IF(OR('1.収穫を予測する'!$C$2="あり",'1.収穫を予測する'!$C$3="あり"),入力方法別計算!$BG$2:$BG$81,'inv2.計算シート'!AU56)</f>
        <v>1203.6435424863262</v>
      </c>
      <c r="G56" s="159">
        <v>55</v>
      </c>
      <c r="H56" s="159">
        <f>'inv2.計算シート'!AC56</f>
        <v>28.649812006410937</v>
      </c>
      <c r="J56" s="159">
        <v>54</v>
      </c>
      <c r="K56" s="159">
        <f>IF(OR('1.収穫を予測する'!$C$2="あり",'1.収穫を予測する'!$C$3="あり"),VLOOKUP(J56,入力方法別計算!$AS$2:$BC$81,9,TRUE),'inv2.計算シート'!AP55)</f>
        <v>0</v>
      </c>
    </row>
    <row r="57" spans="4:11">
      <c r="D57" s="159">
        <f>IF(OR('1.収穫を予測する'!$C$2="あり",'1.収穫を予測する'!$C$3="あり"),入力方法別計算!BF57,'inv2.計算シート'!AT57)</f>
        <v>56</v>
      </c>
      <c r="E57" s="159">
        <f>IF(OR('1.収穫を予測する'!$C$2="あり",'1.収穫を予測する'!$C$3="あり"),入力方法別計算!$BG$2:$BG$81,'inv2.計算シート'!AU57)</f>
        <v>1192.0607801652702</v>
      </c>
      <c r="G57" s="159">
        <v>56</v>
      </c>
      <c r="H57" s="159">
        <f>'inv2.計算シート'!AC57</f>
        <v>28.813238652004674</v>
      </c>
      <c r="J57" s="159">
        <v>55</v>
      </c>
      <c r="K57" s="159">
        <f>IF(OR('1.収穫を予測する'!$C$2="あり",'1.収穫を予測する'!$C$3="あり"),VLOOKUP(J57,入力方法別計算!$AS$2:$BC$81,9,TRUE),'inv2.計算シート'!AP56)</f>
        <v>0</v>
      </c>
    </row>
    <row r="58" spans="4:11">
      <c r="D58" s="159">
        <f>IF(OR('1.収穫を予測する'!$C$2="あり",'1.収穫を予測する'!$C$3="あり"),入力方法別計算!BF58,'inv2.計算シート'!AT58)</f>
        <v>57</v>
      </c>
      <c r="E58" s="159">
        <f>IF(OR('1.収穫を予測する'!$C$2="あり",'1.収穫を予測する'!$C$3="あり"),入力方法別計算!$BG$2:$BG$81,'inv2.計算シート'!AU58)</f>
        <v>1181.0339123653625</v>
      </c>
      <c r="G58" s="159">
        <v>57</v>
      </c>
      <c r="H58" s="159">
        <f>'inv2.計算シート'!AC58</f>
        <v>28.968983052110516</v>
      </c>
      <c r="J58" s="159">
        <v>56</v>
      </c>
      <c r="K58" s="159">
        <f>IF(OR('1.収穫を予測する'!$C$2="あり",'1.収穫を予測する'!$C$3="あり"),VLOOKUP(J58,入力方法別計算!$AS$2:$BC$81,9,TRUE),'inv2.計算シート'!AP57)</f>
        <v>0</v>
      </c>
    </row>
    <row r="59" spans="4:11">
      <c r="D59" s="159">
        <f>IF(OR('1.収穫を予測する'!$C$2="あり",'1.収穫を予測する'!$C$3="あり"),入力方法別計算!BF59,'inv2.計算シート'!AT59)</f>
        <v>58</v>
      </c>
      <c r="E59" s="159">
        <f>IF(OR('1.収穫を予測する'!$C$2="あり",'1.収穫を予測する'!$C$3="あり"),入力方法別計算!$BG$2:$BG$81,'inv2.計算シート'!AU59)</f>
        <v>1170.5379772171179</v>
      </c>
      <c r="G59" s="159">
        <v>58</v>
      </c>
      <c r="H59" s="159">
        <f>'inv2.計算シート'!AC59</f>
        <v>29.117388003545052</v>
      </c>
      <c r="J59" s="159">
        <v>57</v>
      </c>
      <c r="K59" s="159">
        <f>IF(OR('1.収穫を予測する'!$C$2="あり",'1.収穫を予測する'!$C$3="あり"),VLOOKUP(J59,入力方法別計算!$AS$2:$BC$81,9,TRUE),'inv2.計算シート'!AP58)</f>
        <v>0</v>
      </c>
    </row>
    <row r="60" spans="4:11">
      <c r="D60" s="159">
        <f>IF(OR('1.収穫を予測する'!$C$2="あり",'1.収穫を予測する'!$C$3="あり"),入力方法別計算!BF60,'inv2.計算シート'!AT60)</f>
        <v>59</v>
      </c>
      <c r="E60" s="159">
        <f>IF(OR('1.収穫を予測する'!$C$2="あり",'1.収穫を予測する'!$C$3="あり"),入力方法別計算!$BG$2:$BG$81,'inv2.計算シート'!AU60)</f>
        <v>1160.5488865491538</v>
      </c>
      <c r="G60" s="159">
        <v>59</v>
      </c>
      <c r="H60" s="159">
        <f>'inv2.計算シート'!AC60</f>
        <v>29.258782878041288</v>
      </c>
      <c r="J60" s="159">
        <v>58</v>
      </c>
      <c r="K60" s="159">
        <f>IF(OR('1.収穫を予測する'!$C$2="あり",'1.収穫を予測する'!$C$3="あり"),VLOOKUP(J60,入力方法別計算!$AS$2:$BC$81,9,TRUE),'inv2.計算シート'!AP59)</f>
        <v>0</v>
      </c>
    </row>
    <row r="61" spans="4:11">
      <c r="D61" s="159">
        <f>IF(OR('1.収穫を予測する'!$C$2="あり",'1.収穫を予測する'!$C$3="あり"),入力方法別計算!BF61,'inv2.計算シート'!AT61)</f>
        <v>60</v>
      </c>
      <c r="E61" s="159">
        <f>IF(OR('1.収穫を予測する'!$C$2="あり",'1.収穫を予測する'!$C$3="あり"),入力方法別計算!$BG$2:$BG$81,'inv2.計算シート'!AU61)</f>
        <v>1151.0434311217466</v>
      </c>
      <c r="G61" s="159">
        <v>60</v>
      </c>
      <c r="H61" s="159">
        <f>'inv2.計算シート'!AC61</f>
        <v>29.39348394555082</v>
      </c>
      <c r="J61" s="159">
        <v>59</v>
      </c>
      <c r="K61" s="159">
        <f>IF(OR('1.収穫を予測する'!$C$2="あり",'1.収穫を予測する'!$C$3="あり"),VLOOKUP(J61,入力方法別計算!$AS$2:$BC$81,9,TRUE),'inv2.計算シート'!AP60)</f>
        <v>0</v>
      </c>
    </row>
    <row r="62" spans="4:11">
      <c r="D62" s="159">
        <f>IF(OR('1.収穫を予測する'!$C$2="あり",'1.収穫を予測する'!$C$3="あり"),入力方法別計算!BF62,'inv2.計算シート'!AT62)</f>
        <v>61</v>
      </c>
      <c r="E62" s="159">
        <f>IF(OR('1.収穫を予測する'!$C$2="あり",'1.収穫を予測する'!$C$3="あり"),入力方法別計算!$BG$2:$BG$81,'inv2.計算シート'!AU62)</f>
        <v>1141.9992795257983</v>
      </c>
      <c r="G62" s="159">
        <v>61</v>
      </c>
      <c r="H62" s="159">
        <f>'inv2.計算シート'!AC62</f>
        <v>29.521794714897386</v>
      </c>
      <c r="J62" s="159">
        <v>60</v>
      </c>
      <c r="K62" s="159">
        <f>IF(OR('1.収穫を予測する'!$C$2="あり",'1.収穫を予測する'!$C$3="あり"),VLOOKUP(J62,入力方法別計算!$AS$2:$BC$81,9,TRUE),'inv2.計算シート'!AP61)</f>
        <v>0</v>
      </c>
    </row>
    <row r="63" spans="4:11">
      <c r="D63" s="159">
        <f>IF(OR('1.収穫を予測する'!$C$2="あり",'1.収穫を予測する'!$C$3="あり"),入力方法別計算!BF63,'inv2.計算シート'!AT63)</f>
        <v>62</v>
      </c>
      <c r="E63" s="159">
        <f>IF(OR('1.収穫を予測する'!$C$2="あり",'1.収穫を予測する'!$C$3="あり"),入力方法別計算!$BG$2:$BG$81,'inv2.計算シート'!AU63)</f>
        <v>1133.3949717599833</v>
      </c>
      <c r="G63" s="159">
        <v>62</v>
      </c>
      <c r="H63" s="159">
        <f>'inv2.計算シート'!AC63</f>
        <v>29.644006287611106</v>
      </c>
      <c r="J63" s="159">
        <v>61</v>
      </c>
      <c r="K63" s="159">
        <f>IF(OR('1.収穫を予測する'!$C$2="あり",'1.収穫を予測する'!$C$3="あり"),VLOOKUP(J63,入力方法別計算!$AS$2:$BC$81,9,TRUE),'inv2.計算シート'!AP62)</f>
        <v>0</v>
      </c>
    </row>
    <row r="64" spans="4:11">
      <c r="D64" s="159">
        <f>IF(OR('1.収穫を予測する'!$C$2="あり",'1.収穫を予測する'!$C$3="あり"),入力方法別計算!BF64,'inv2.計算シート'!AT64)</f>
        <v>63</v>
      </c>
      <c r="E64" s="159">
        <f>IF(OR('1.収穫を予測する'!$C$2="あり",'1.収穫を予測する'!$C$3="あり"),入力方法別計算!$BG$2:$BG$81,'inv2.計算シート'!AU64)</f>
        <v>1125.2099083779708</v>
      </c>
      <c r="G64" s="159">
        <v>63</v>
      </c>
      <c r="H64" s="159">
        <f>'inv2.計算シート'!AC64</f>
        <v>29.76039772131503</v>
      </c>
      <c r="J64" s="159">
        <v>62</v>
      </c>
      <c r="K64" s="159">
        <f>IF(OR('1.収穫を予測する'!$C$2="あり",'1.収穫を予測する'!$C$3="あり"),VLOOKUP(J64,入力方法別計算!$AS$2:$BC$81,9,TRUE),'inv2.計算シート'!AP63)</f>
        <v>0</v>
      </c>
    </row>
    <row r="65" spans="4:11">
      <c r="D65" s="159">
        <f>IF(OR('1.収穫を予測する'!$C$2="あり",'1.収穫を予測する'!$C$3="あり"),入力方法別計算!BF65,'inv2.計算シート'!AT65)</f>
        <v>64</v>
      </c>
      <c r="E65" s="159">
        <f>IF(OR('1.収穫を予測する'!$C$2="あり",'1.収穫を予測する'!$C$3="あり"),入力方法別計算!$BG$2:$BG$81,'inv2.計算シート'!AU65)</f>
        <v>1117.4243359878762</v>
      </c>
      <c r="G65" s="159">
        <v>64</v>
      </c>
      <c r="H65" s="159">
        <f>'inv2.計算シート'!AC65</f>
        <v>29.871236399515631</v>
      </c>
      <c r="J65" s="159">
        <v>63</v>
      </c>
      <c r="K65" s="159">
        <f>IF(OR('1.収穫を予測する'!$C$2="あり",'1.収穫を予測する'!$C$3="あり"),VLOOKUP(J65,入力方法別計算!$AS$2:$BC$81,9,TRUE),'inv2.計算シート'!AP64)</f>
        <v>0</v>
      </c>
    </row>
    <row r="66" spans="4:11">
      <c r="D66" s="159">
        <f>IF(OR('1.収穫を予測する'!$C$2="あり",'1.収穫を予測する'!$C$3="あり"),入力方法別計算!BF66,'inv2.計算シート'!AT66)</f>
        <v>65</v>
      </c>
      <c r="E66" s="159">
        <f>IF(OR('1.収穫を予測する'!$C$2="あり",'1.収穫を予測する'!$C$3="あり"),入力方法別計算!$BG$2:$BG$81,'inv2.計算シート'!AU66)</f>
        <v>1110.0193297877704</v>
      </c>
      <c r="G66" s="159">
        <v>65</v>
      </c>
      <c r="H66" s="159">
        <f>'inv2.計算シート'!AC66</f>
        <v>29.976778405073762</v>
      </c>
      <c r="J66" s="159">
        <v>64</v>
      </c>
      <c r="K66" s="159">
        <f>IF(OR('1.収穫を予測する'!$C$2="あり",'1.収穫を予測する'!$C$3="あり"),VLOOKUP(J66,入力方法別計算!$AS$2:$BC$81,9,TRUE),'inv2.計算シート'!AP65)</f>
        <v>0</v>
      </c>
    </row>
    <row r="67" spans="4:11">
      <c r="D67" s="159">
        <f>IF(OR('1.収穫を予測する'!$C$2="あり",'1.収穫を予測する'!$C$3="あり"),入力方法別計算!BF67,'inv2.計算シート'!AT67)</f>
        <v>66</v>
      </c>
      <c r="E67" s="159">
        <f>IF(OR('1.収穫を予測する'!$C$2="あり",'1.収穫を予測する'!$C$3="あり"),入力方法別計算!$BG$2:$BG$81,'inv2.計算シート'!AU67)</f>
        <v>1102.9767737326483</v>
      </c>
      <c r="G67" s="159">
        <v>66</v>
      </c>
      <c r="H67" s="159">
        <f>'inv2.計算シート'!AC67</f>
        <v>30.077268895009261</v>
      </c>
      <c r="J67" s="159">
        <v>65</v>
      </c>
      <c r="K67" s="159">
        <f>IF(OR('1.収穫を予測する'!$C$2="あり",'1.収穫を予測する'!$C$3="あり"),VLOOKUP(J67,入力方法別計算!$AS$2:$BC$81,9,TRUE),'inv2.計算シート'!AP66)</f>
        <v>0</v>
      </c>
    </row>
    <row r="68" spans="4:11">
      <c r="D68" s="159">
        <f>IF(OR('1.収穫を予測する'!$C$2="あり",'1.収穫を予測する'!$C$3="あり"),入力方法別計算!BF68,'inv2.計算シート'!AT68)</f>
        <v>67</v>
      </c>
      <c r="E68" s="159">
        <f>IF(OR('1.収穫を予測する'!$C$2="あり",'1.収穫を予測する'!$C$3="あり"),入力方法別計算!$BG$2:$BG$81,'inv2.計算シート'!AU68)</f>
        <v>1096.2793388493553</v>
      </c>
      <c r="G68" s="159">
        <v>67</v>
      </c>
      <c r="H68" s="159">
        <f>'inv2.計算シート'!AC68</f>
        <v>30.172942474624644</v>
      </c>
      <c r="J68" s="159">
        <v>66</v>
      </c>
      <c r="K68" s="159">
        <f>IF(OR('1.収穫を予測する'!$C$2="あり",'1.収穫を予測する'!$C$3="あり"),VLOOKUP(J68,入力方法別計算!$AS$2:$BC$81,9,TRUE),'inv2.計算シート'!AP67)</f>
        <v>0</v>
      </c>
    </row>
    <row r="69" spans="4:11">
      <c r="D69" s="159">
        <f>IF(OR('1.収穫を予測する'!$C$2="あり",'1.収穫を予測する'!$C$3="あり"),入力方法別計算!BF69,'inv2.計算シート'!AT69)</f>
        <v>68</v>
      </c>
      <c r="E69" s="159">
        <f>IF(OR('1.収穫を予測する'!$C$2="あり",'1.収穫を予測する'!$C$3="あり"),入力方法別計算!$BG$2:$BG$81,'inv2.計算シート'!AU69)</f>
        <v>1089.9104601453353</v>
      </c>
      <c r="G69" s="159">
        <v>68</v>
      </c>
      <c r="H69" s="159">
        <f>'inv2.計算シート'!AC69</f>
        <v>30.264023569228339</v>
      </c>
      <c r="J69" s="159">
        <v>67</v>
      </c>
      <c r="K69" s="159">
        <f>IF(OR('1.収穫を予測する'!$C$2="あり",'1.収穫を予測する'!$C$3="あり"),VLOOKUP(J69,入力方法別計算!$AS$2:$BC$81,9,TRUE),'inv2.計算シート'!AP68)</f>
        <v>0</v>
      </c>
    </row>
    <row r="70" spans="4:11">
      <c r="D70" s="159">
        <f>IF(OR('1.収穫を予測する'!$C$2="あり",'1.収穫を予測する'!$C$3="あり"),入力方法別計算!BF70,'inv2.計算シート'!AT70)</f>
        <v>69</v>
      </c>
      <c r="E70" s="159">
        <f>IF(OR('1.収穫を予測する'!$C$2="あり",'1.収穫を予測する'!$C$3="あり"),入力方法別計算!$BG$2:$BG$81,'inv2.計算シート'!AU70)</f>
        <v>1083.8543124946639</v>
      </c>
      <c r="G70" s="159">
        <v>69</v>
      </c>
      <c r="H70" s="159">
        <f>'inv2.計算シート'!AC70</f>
        <v>30.350726791997015</v>
      </c>
      <c r="J70" s="159">
        <v>68</v>
      </c>
      <c r="K70" s="159">
        <f>IF(OR('1.収穫を予測する'!$C$2="あり",'1.収穫を予測する'!$C$3="あり"),VLOOKUP(J70,入力方法別計算!$AS$2:$BC$81,9,TRUE),'inv2.計算シート'!AP69)</f>
        <v>0</v>
      </c>
    </row>
    <row r="71" spans="4:11">
      <c r="D71" s="159">
        <f>IF(OR('1.収穫を予測する'!$C$2="あり",'1.収穫を予測する'!$C$3="あり"),入力方法別計算!BF71,'inv2.計算シート'!AT71)</f>
        <v>70</v>
      </c>
      <c r="E71" s="159">
        <f>IF(OR('1.収穫を予測する'!$C$2="あり",'1.収穫を予測する'!$C$3="あり"),入力方法別計算!$BG$2:$BG$81,'inv2.計算シート'!AU71)</f>
        <v>1078.0957858291129</v>
      </c>
      <c r="G71" s="159">
        <v>70</v>
      </c>
      <c r="H71" s="159">
        <f>'inv2.計算シート'!AC71</f>
        <v>30.433257306746277</v>
      </c>
      <c r="J71" s="159">
        <v>69</v>
      </c>
      <c r="K71" s="159">
        <f>IF(OR('1.収穫を予測する'!$C$2="あり",'1.収穫を予測する'!$C$3="あり"),VLOOKUP(J71,入力方法別計算!$AS$2:$BC$81,9,TRUE),'inv2.計算シート'!AP70)</f>
        <v>0</v>
      </c>
    </row>
    <row r="72" spans="4:11">
      <c r="D72" s="159">
        <f>IF(OR('1.収穫を予測する'!$C$2="あり",'1.収穫を予測する'!$C$3="あり"),入力方法別計算!BF72,'inv2.計算シート'!AT72)</f>
        <v>71</v>
      </c>
      <c r="E72" s="159">
        <f>IF(OR('1.収穫を予測する'!$C$2="あり",'1.収穫を予測する'!$C$3="あり"),入力方法別計算!$BG$2:$BG$81,'inv2.計算シート'!AU72)</f>
        <v>1072.6204599132359</v>
      </c>
      <c r="G72" s="159">
        <v>71</v>
      </c>
      <c r="H72" s="159">
        <f>'inv2.計算シート'!AC72</f>
        <v>30.5118111845808</v>
      </c>
      <c r="J72" s="159">
        <v>70</v>
      </c>
      <c r="K72" s="159">
        <f>IF(OR('1.収穫を予測する'!$C$2="あり",'1.収穫を予測する'!$C$3="あり"),VLOOKUP(J72,入力方法別計算!$AS$2:$BC$81,9,TRUE),'inv2.計算シート'!AP71)</f>
        <v>0</v>
      </c>
    </row>
    <row r="73" spans="4:11">
      <c r="D73" s="159">
        <f>IF(OR('1.収穫を予測する'!$C$2="あり",'1.収穫を予測する'!$C$3="あり"),入力方法別計算!BF73,'inv2.計算シート'!AT73)</f>
        <v>72</v>
      </c>
      <c r="E73" s="159">
        <f>IF(OR('1.収穫を予測する'!$C$2="あり",'1.収穫を予測する'!$C$3="あり"),入力方法別計算!$BG$2:$BG$81,'inv2.計算シート'!AU73)</f>
        <v>1067.4145789391553</v>
      </c>
      <c r="G73" s="159">
        <v>72</v>
      </c>
      <c r="H73" s="159">
        <f>'inv2.計算シート'!AC73</f>
        <v>30.586575753572529</v>
      </c>
      <c r="J73" s="159">
        <v>71</v>
      </c>
      <c r="K73" s="159">
        <f>IF(OR('1.収穫を予測する'!$C$2="あり",'1.収穫を予測する'!$C$3="あり"),VLOOKUP(J73,入力方法別計算!$AS$2:$BC$81,9,TRUE),'inv2.計算シート'!AP72)</f>
        <v>0</v>
      </c>
    </row>
    <row r="74" spans="4:11">
      <c r="D74" s="159">
        <f>IF(OR('1.収穫を予測する'!$C$2="あり",'1.収穫を予測する'!$C$3="あり"),入力方法別計算!BF74,'inv2.計算シート'!AT74)</f>
        <v>73</v>
      </c>
      <c r="E74" s="159">
        <f>IF(OR('1.収穫を予測する'!$C$2="あり",'1.収穫を予測する'!$C$3="あり"),入力方法別計算!$BG$2:$BG$81,'inv2.計算シート'!AU74)</f>
        <v>1062.4650261389543</v>
      </c>
      <c r="G74" s="159">
        <v>73</v>
      </c>
      <c r="H74" s="159">
        <f>'inv2.計算シート'!AC74</f>
        <v>30.657729940771894</v>
      </c>
      <c r="J74" s="159">
        <v>72</v>
      </c>
      <c r="K74" s="159">
        <f>IF(OR('1.収穫を予測する'!$C$2="あり",'1.収穫を予測する'!$C$3="あり"),VLOOKUP(J74,入力方法別計算!$AS$2:$BC$81,9,TRUE),'inv2.計算シート'!AP73)</f>
        <v>0</v>
      </c>
    </row>
    <row r="75" spans="4:11">
      <c r="D75" s="159">
        <f>IF(OR('1.収穫を予測する'!$C$2="あり",'1.収穫を予測する'!$C$3="あり"),入力方法別計算!BF75,'inv2.計算シート'!AT75)</f>
        <v>74</v>
      </c>
      <c r="E75" s="159">
        <f>IF(OR('1.収穫を予測する'!$C$2="あり",'1.収穫を予測する'!$C$3="あり"),入力方法別計算!$BG$2:$BG$81,'inv2.計算シート'!AU75)</f>
        <v>1057.7592985794795</v>
      </c>
      <c r="G75" s="159">
        <v>74</v>
      </c>
      <c r="H75" s="159">
        <f>'inv2.計算シート'!AC75</f>
        <v>30.725444605994344</v>
      </c>
      <c r="J75" s="159">
        <v>73</v>
      </c>
      <c r="K75" s="159">
        <f>IF(OR('1.収穫を予測する'!$C$2="あり",'1.収穫を予測する'!$C$3="あり"),VLOOKUP(J75,入力方法別計算!$AS$2:$BC$81,9,TRUE),'inv2.計算シート'!AP74)</f>
        <v>0</v>
      </c>
    </row>
    <row r="76" spans="4:11">
      <c r="D76" s="159">
        <f>IF(OR('1.収穫を予測する'!$C$2="あり",'1.収穫を予測する'!$C$3="あり"),入力方法別計算!BF76,'inv2.計算シート'!AT76)</f>
        <v>75</v>
      </c>
      <c r="E76" s="159">
        <f>IF(OR('1.収穫を予測する'!$C$2="あり",'1.収穫を予測する'!$C$3="あり"),入力方法別計算!$BG$2:$BG$81,'inv2.計算シート'!AU76)</f>
        <v>1053.2854822754814</v>
      </c>
      <c r="G76" s="159">
        <v>75</v>
      </c>
      <c r="H76" s="159">
        <f>'inv2.計算シート'!AC76</f>
        <v>30.789882866943408</v>
      </c>
      <c r="J76" s="159">
        <v>74</v>
      </c>
      <c r="K76" s="159">
        <f>IF(OR('1.収穫を予測する'!$C$2="あり",'1.収穫を予測する'!$C$3="あり"),VLOOKUP(J76,入力方法別計算!$AS$2:$BC$81,9,TRUE),'inv2.計算シート'!AP75)</f>
        <v>0</v>
      </c>
    </row>
    <row r="77" spans="4:11">
      <c r="D77" s="159">
        <f>IF(OR('1.収穫を予測する'!$C$2="あり",'1.収穫を予測する'!$C$3="あり"),入力方法別計算!BF77,'inv2.計算シート'!AT77)</f>
        <v>76</v>
      </c>
      <c r="E77" s="159">
        <f>IF(OR('1.収穫を予測する'!$C$2="あり",'1.収穫を予測する'!$C$3="あり"),入力方法別計算!$BG$2:$BG$81,'inv2.計算シート'!AU77)</f>
        <v>1049.0322277320083</v>
      </c>
      <c r="G77" s="159">
        <v>76</v>
      </c>
      <c r="H77" s="159">
        <f>'inv2.計算シート'!AC77</f>
        <v>30.851200415337455</v>
      </c>
      <c r="J77" s="159">
        <v>75</v>
      </c>
      <c r="K77" s="159">
        <f>IF(OR('1.収穫を予測する'!$C$2="あり",'1.収穫を予測する'!$C$3="あり"),VLOOKUP(J77,入力方法別計算!$AS$2:$BC$81,9,TRUE),'inv2.計算シート'!AP76)</f>
        <v>0</v>
      </c>
    </row>
    <row r="78" spans="4:11">
      <c r="D78" s="159">
        <f>IF(OR('1.収穫を予測する'!$C$2="あり",'1.収穫を予測する'!$C$3="あり"),入力方法別計算!BF78,'inv2.計算シート'!AT78)</f>
        <v>77</v>
      </c>
      <c r="E78" s="159">
        <f>IF(OR('1.収穫を予測する'!$C$2="あり",'1.収穫を予測する'!$C$3="あり"),入力方法別計算!$BG$2:$BG$81,'inv2.計算シート'!AU78)</f>
        <v>1044.9887260051805</v>
      </c>
      <c r="G78" s="159">
        <v>77</v>
      </c>
      <c r="H78" s="159">
        <f>'inv2.計算シート'!AC78</f>
        <v>30.909545823797878</v>
      </c>
      <c r="J78" s="159">
        <v>76</v>
      </c>
      <c r="K78" s="159">
        <f>IF(OR('1.収穫を予測する'!$C$2="あり",'1.収穫を予測する'!$C$3="あり"),VLOOKUP(J78,入力方法別計算!$AS$2:$BC$81,9,TRUE),'inv2.計算シート'!AP77)</f>
        <v>0</v>
      </c>
    </row>
    <row r="79" spans="4:11">
      <c r="D79" s="159">
        <f>IF(OR('1.収穫を予測する'!$C$2="あり",'1.収穫を予測する'!$C$3="あり"),入力方法別計算!BF79,'inv2.計算シート'!AT79)</f>
        <v>78</v>
      </c>
      <c r="E79" s="159">
        <f>IF(OR('1.収穫を予測する'!$C$2="あり",'1.収穫を予測する'!$C$3="あり"),入力方法別計算!$BG$2:$BG$81,'inv2.計算シート'!AU79)</f>
        <v>1041.1446853518969</v>
      </c>
      <c r="G79" s="159">
        <v>78</v>
      </c>
      <c r="H79" s="159">
        <f>'inv2.計算シート'!AC79</f>
        <v>30.965060843335866</v>
      </c>
      <c r="J79" s="159">
        <v>77</v>
      </c>
      <c r="K79" s="159">
        <f>IF(OR('1.収穫を予測する'!$C$2="あり",'1.収穫を予測する'!$C$3="あり"),VLOOKUP(J79,入力方法別計算!$AS$2:$BC$81,9,TRUE),'inv2.計算シート'!AP78)</f>
        <v>0</v>
      </c>
    </row>
    <row r="80" spans="4:11">
      <c r="D80" s="159">
        <f>IF(OR('1.収穫を予測する'!$C$2="あり",'1.収穫を予測する'!$C$3="あり"),入力方法別計算!BF80,'inv2.計算シート'!AT80)</f>
        <v>79</v>
      </c>
      <c r="E80" s="159">
        <f>IF(OR('1.収穫を予測する'!$C$2="あり",'1.収穫を予測する'!$C$3="あり"),入力方法別計算!$BG$2:$BG$81,'inv2.計算シート'!AU80)</f>
        <v>1037.490308522868</v>
      </c>
      <c r="G80" s="159">
        <v>79</v>
      </c>
      <c r="H80" s="159">
        <f>'inv2.計算シート'!AC80</f>
        <v>31.017880691343812</v>
      </c>
      <c r="J80" s="159">
        <v>78</v>
      </c>
      <c r="K80" s="159">
        <f>IF(OR('1.収穫を予測する'!$C$2="あり",'1.収穫を予測する'!$C$3="あり"),VLOOKUP(J80,入力方法別計算!$AS$2:$BC$81,9,TRUE),'inv2.計算シート'!AP79)</f>
        <v>0</v>
      </c>
    </row>
    <row r="81" spans="4:11">
      <c r="D81" s="159">
        <f>IF(OR('1.収穫を予測する'!$C$2="あり",'1.収穫を予測する'!$C$3="あり"),入力方法別計算!BF81,'inv2.計算シート'!AT81)</f>
        <v>80</v>
      </c>
      <c r="E81" s="159">
        <f>IF(OR('1.収穫を予測する'!$C$2="あり",'1.収穫を予測する'!$C$3="あり"),入力方法別計算!$BG$2:$BG$81,'inv2.計算シート'!AU81)</f>
        <v>1034.0162707396501</v>
      </c>
      <c r="G81" s="159">
        <v>80</v>
      </c>
      <c r="H81" s="159">
        <f>'inv2.計算シート'!AC81</f>
        <v>31.068134330056683</v>
      </c>
      <c r="J81" s="159">
        <v>79</v>
      </c>
      <c r="K81" s="159">
        <f>IF(OR('1.収穫を予測する'!$C$2="あり",'1.収穫を予測する'!$C$3="あり"),VLOOKUP(J81,入力方法別計算!$AS$2:$BC$81,9,TRUE),'inv2.計算シート'!AP80)</f>
        <v>0</v>
      </c>
    </row>
  </sheetData>
  <sheetProtection password="8915" sheet="1" objects="1" scenarios="1"/>
  <phoneticPr fontId="4"/>
  <pageMargins left="0.75" right="0.75" top="1" bottom="1" header="0.51200000000000001" footer="0.51200000000000001"/>
  <pageSetup paperSize="0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6</vt:i4>
      </vt:variant>
    </vt:vector>
  </HeadingPairs>
  <TitlesOfParts>
    <vt:vector size="20" baseType="lpstr">
      <vt:lpstr>注意事項</vt:lpstr>
      <vt:lpstr>1.収穫を予測する</vt:lpstr>
      <vt:lpstr>出力前</vt:lpstr>
      <vt:lpstr>2.径級分布</vt:lpstr>
      <vt:lpstr>3.施業体系図</vt:lpstr>
      <vt:lpstr>inv1.組み合わせ番号表</vt:lpstr>
      <vt:lpstr>inv2.計算シート</vt:lpstr>
      <vt:lpstr>inv2.計算シート (2)</vt:lpstr>
      <vt:lpstr>入力方法別計算</vt:lpstr>
      <vt:lpstr>inv3.直径階分布</vt:lpstr>
      <vt:lpstr>地位指数計算</vt:lpstr>
      <vt:lpstr>inv4.材積分布</vt:lpstr>
      <vt:lpstr>2.径級分布プレ</vt:lpstr>
      <vt:lpstr>リストなど</vt:lpstr>
      <vt:lpstr>'2.径級分布'!Print_Titles</vt:lpstr>
      <vt:lpstr>'2.径級分布プレ'!Print_Titles</vt:lpstr>
      <vt:lpstr>データの有無</vt:lpstr>
      <vt:lpstr>植栽本数リスト参照元</vt:lpstr>
      <vt:lpstr>地位指数リスト参照元</vt:lpstr>
      <vt:lpstr>入力方法</vt:lpstr>
    </vt:vector>
  </TitlesOfParts>
  <Manager>滝谷 美香</Manager>
  <Company>北海道立総合研究機構　林業試験場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滝谷 美香</dc:creator>
  <cp:keywords/>
  <dc:description/>
  <cp:lastModifiedBy>滝谷美香</cp:lastModifiedBy>
  <cp:lastPrinted>2010-07-02T07:24:50Z</cp:lastPrinted>
  <dcterms:created xsi:type="dcterms:W3CDTF">2009-05-18T13:35:06Z</dcterms:created>
  <dcterms:modified xsi:type="dcterms:W3CDTF">2021-05-26T00:06:22Z</dcterms:modified>
  <cp:category/>
</cp:coreProperties>
</file>